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workbookProtection workbookPassword="91BA" lockStructure="1"/>
  <bookViews>
    <workbookView xWindow="240" yWindow="170" windowWidth="14810" windowHeight="7950"/>
  </bookViews>
  <sheets>
    <sheet name="Design Tool" sheetId="1" r:id="rId1"/>
    <sheet name="IC data" sheetId="2" state="hidden" r:id="rId2"/>
    <sheet name="interdata" sheetId="3" state="hidden" r:id="rId3"/>
    <sheet name="Ipk-toff1" sheetId="6" state="hidden" r:id="rId4"/>
  </sheets>
  <definedNames>
    <definedName name="_xlnm._FilterDatabase" localSheetId="2" hidden="1">interdata!$G:$G</definedName>
    <definedName name="CCMorDCM">'IC data'!$B$20</definedName>
    <definedName name="Cfb">'Design Tool'!$C$75</definedName>
    <definedName name="Cin">'Design Tool'!$C$41</definedName>
    <definedName name="Cout">'Design Tool'!$C$68</definedName>
    <definedName name="Cout_esr">'Design Tool'!$C$70</definedName>
    <definedName name="Csh">'Design Tool'!$C$74</definedName>
    <definedName name="Cshvalue">'Design Tool'!$C$74</definedName>
    <definedName name="D1Vf">'IC data'!$H$17</definedName>
    <definedName name="D2Vf">'IC data'!$K$17</definedName>
    <definedName name="eff">'Design Tool'!$C$44</definedName>
    <definedName name="fac">'Design Tool'!$C$40</definedName>
    <definedName name="Fsw">'Design Tool'!$C$58</definedName>
    <definedName name="Fsw_max">'Design Tool'!$C$59</definedName>
    <definedName name="Id_rms">'Design Tool'!$C$65</definedName>
    <definedName name="IL_rms">'Design Tool'!$C$57</definedName>
    <definedName name="Io_CCMDCM">'Ipk-toff1'!$I$2</definedName>
    <definedName name="Io_max">'Design Tool'!$C$54</definedName>
    <definedName name="Iout">'Design Tool'!$C$43</definedName>
    <definedName name="Ipeak_max_inL">'Design Tool'!$C$55</definedName>
    <definedName name="Ipeak_min_inL">'Design Tool'!$C$56</definedName>
    <definedName name="Ipkmax_min_B">'IC data'!$B$4</definedName>
    <definedName name="Ipkmax_min_C">'IC data'!$C$4</definedName>
    <definedName name="Ipkmax_min_D">'IC data'!$D$4</definedName>
    <definedName name="Ipkmax_min_E">'IC data'!$E$4</definedName>
    <definedName name="Ipkmax_typ_B">'IC data'!$B$5</definedName>
    <definedName name="Ipkmax_typ_C">'IC data'!$C$5</definedName>
    <definedName name="Ipkmax_typ_D">'IC data'!$D$5</definedName>
    <definedName name="Ipkmax_typ_E">'IC data'!$E$5</definedName>
    <definedName name="Lm">'Design Tool'!$C$52</definedName>
    <definedName name="Lm_min_BCD">'IC data'!$O$11</definedName>
    <definedName name="Rfb_down">'Design Tool'!$C$72</definedName>
    <definedName name="Rfb_up">'Design Tool'!$C$73</definedName>
    <definedName name="tminoff_max_B">'IC data'!$B$9</definedName>
    <definedName name="tminoff_max_C">'IC data'!$C$9</definedName>
    <definedName name="tminoff_max_D">'IC data'!$D$9</definedName>
    <definedName name="tminoff_max_E">'IC data'!$E$9</definedName>
    <definedName name="tminoff_typ_B">'IC data'!$B$8</definedName>
    <definedName name="tminoff_typ_C">'IC data'!$C$8</definedName>
    <definedName name="tminoff_typ_D">'IC data'!$D$8</definedName>
    <definedName name="tminoff_typ_E">'IC data'!$E$8</definedName>
    <definedName name="toff">'IC data'!$B$19</definedName>
    <definedName name="toffmax_B">'IC data'!$H$30</definedName>
    <definedName name="toffmax_BCD">'IC data'!$H$34</definedName>
    <definedName name="toffmax_C">'IC data'!$H$31</definedName>
    <definedName name="toffmax_D">'IC data'!$H$32</definedName>
    <definedName name="toffmax_E">'IC data'!$H$33</definedName>
    <definedName name="Trr">'Design Tool'!$C$64</definedName>
    <definedName name="typeAP3917">'Design Tool'!$C$46</definedName>
    <definedName name="Vacmax">'Design Tool'!$C$39</definedName>
    <definedName name="Vacmin">'Design Tool'!$C$38</definedName>
    <definedName name="Vf">'IC data'!$K$4</definedName>
    <definedName name="Vindc">interdata!$B$1</definedName>
    <definedName name="Vindc_max">'Design Tool'!$C$80</definedName>
    <definedName name="Vindc_min">'Design Tool'!$C$78</definedName>
    <definedName name="Vindc_rms_max">'Design Tool'!$C$81</definedName>
    <definedName name="Vindc_rms_min">'Design Tool'!$C$79</definedName>
    <definedName name="Vout">'Design Tool'!$C$42</definedName>
    <definedName name="Vripple">'Design Tool'!$C$67</definedName>
    <definedName name="Vrrm">'Design Tool'!$C$63</definedName>
    <definedName name="Workingmode">'Design Tool'!$C$53</definedName>
  </definedNames>
  <calcPr calcId="145621"/>
</workbook>
</file>

<file path=xl/calcChain.xml><?xml version="1.0" encoding="utf-8"?>
<calcChain xmlns="http://schemas.openxmlformats.org/spreadsheetml/2006/main">
  <c r="H33" i="2" l="1"/>
  <c r="R8" i="6" l="1"/>
  <c r="R2" i="6"/>
  <c r="S9" i="2" l="1"/>
  <c r="V9" i="2" s="1"/>
  <c r="O30" i="2"/>
  <c r="H32" i="2"/>
  <c r="C45" i="1" l="1"/>
  <c r="C73" i="1"/>
  <c r="S22" i="2" s="1"/>
  <c r="C63" i="1"/>
  <c r="S21" i="2" l="1"/>
  <c r="O28" i="2"/>
  <c r="O18" i="2"/>
  <c r="O26" i="2"/>
  <c r="O16" i="2"/>
  <c r="O24" i="2"/>
  <c r="O14" i="2"/>
  <c r="H31" i="2"/>
  <c r="H30" i="2"/>
  <c r="C74" i="1" l="1"/>
  <c r="C80" i="1"/>
  <c r="E1" i="3" l="1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H2" i="3" l="1"/>
  <c r="H3" i="3" s="1"/>
  <c r="A17" i="3" l="1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B998" i="3" l="1"/>
  <c r="J998" i="3"/>
  <c r="B982" i="3"/>
  <c r="J982" i="3"/>
  <c r="B966" i="3"/>
  <c r="J966" i="3"/>
  <c r="B954" i="3"/>
  <c r="J954" i="3"/>
  <c r="B942" i="3"/>
  <c r="J942" i="3"/>
  <c r="B930" i="3"/>
  <c r="J930" i="3"/>
  <c r="B918" i="3"/>
  <c r="J918" i="3"/>
  <c r="B906" i="3"/>
  <c r="J906" i="3"/>
  <c r="B894" i="3"/>
  <c r="J894" i="3"/>
  <c r="B878" i="3"/>
  <c r="J878" i="3"/>
  <c r="B866" i="3"/>
  <c r="J866" i="3"/>
  <c r="B854" i="3"/>
  <c r="J854" i="3"/>
  <c r="B838" i="3"/>
  <c r="J838" i="3"/>
  <c r="B826" i="3"/>
  <c r="J826" i="3"/>
  <c r="B814" i="3"/>
  <c r="J814" i="3"/>
  <c r="B798" i="3"/>
  <c r="J798" i="3"/>
  <c r="B786" i="3"/>
  <c r="J786" i="3"/>
  <c r="B770" i="3"/>
  <c r="J770" i="3"/>
  <c r="B758" i="3"/>
  <c r="J758" i="3"/>
  <c r="B742" i="3"/>
  <c r="J742" i="3"/>
  <c r="B730" i="3"/>
  <c r="J730" i="3"/>
  <c r="B718" i="3"/>
  <c r="J718" i="3"/>
  <c r="B702" i="3"/>
  <c r="J702" i="3"/>
  <c r="B690" i="3"/>
  <c r="J690" i="3"/>
  <c r="B678" i="3"/>
  <c r="J678" i="3"/>
  <c r="B670" i="3"/>
  <c r="J670" i="3"/>
  <c r="B662" i="3"/>
  <c r="J662" i="3"/>
  <c r="B650" i="3"/>
  <c r="J650" i="3"/>
  <c r="B638" i="3"/>
  <c r="J638" i="3"/>
  <c r="B630" i="3"/>
  <c r="J630" i="3"/>
  <c r="B622" i="3"/>
  <c r="J622" i="3"/>
  <c r="B614" i="3"/>
  <c r="J614" i="3"/>
  <c r="B606" i="3"/>
  <c r="J606" i="3"/>
  <c r="B594" i="3"/>
  <c r="J594" i="3"/>
  <c r="B582" i="3"/>
  <c r="J582" i="3"/>
  <c r="B574" i="3"/>
  <c r="J574" i="3"/>
  <c r="B566" i="3"/>
  <c r="J566" i="3"/>
  <c r="B558" i="3"/>
  <c r="J558" i="3"/>
  <c r="B550" i="3"/>
  <c r="J550" i="3"/>
  <c r="B542" i="3"/>
  <c r="J542" i="3"/>
  <c r="B530" i="3"/>
  <c r="J530" i="3"/>
  <c r="B522" i="3"/>
  <c r="J522" i="3"/>
  <c r="B514" i="3"/>
  <c r="J514" i="3"/>
  <c r="B506" i="3"/>
  <c r="J506" i="3"/>
  <c r="B494" i="3"/>
  <c r="J494" i="3"/>
  <c r="B482" i="3"/>
  <c r="J482" i="3"/>
  <c r="B474" i="3"/>
  <c r="J474" i="3"/>
  <c r="B466" i="3"/>
  <c r="J466" i="3"/>
  <c r="B458" i="3"/>
  <c r="J458" i="3"/>
  <c r="B446" i="3"/>
  <c r="J446" i="3"/>
  <c r="B438" i="3"/>
  <c r="J438" i="3"/>
  <c r="B430" i="3"/>
  <c r="J430" i="3"/>
  <c r="B418" i="3"/>
  <c r="J418" i="3"/>
  <c r="B402" i="3"/>
  <c r="J402" i="3"/>
  <c r="B390" i="3"/>
  <c r="J390" i="3"/>
  <c r="B374" i="3"/>
  <c r="J374" i="3"/>
  <c r="B362" i="3"/>
  <c r="J362" i="3"/>
  <c r="B350" i="3"/>
  <c r="J350" i="3"/>
  <c r="B342" i="3"/>
  <c r="J342" i="3"/>
  <c r="B334" i="3"/>
  <c r="J334" i="3"/>
  <c r="B326" i="3"/>
  <c r="J326" i="3"/>
  <c r="B310" i="3"/>
  <c r="J310" i="3"/>
  <c r="B298" i="3"/>
  <c r="J298" i="3"/>
  <c r="B286" i="3"/>
  <c r="J286" i="3"/>
  <c r="B270" i="3"/>
  <c r="J270" i="3"/>
  <c r="B258" i="3"/>
  <c r="J258" i="3"/>
  <c r="B246" i="3"/>
  <c r="J246" i="3"/>
  <c r="B234" i="3"/>
  <c r="J234" i="3"/>
  <c r="B222" i="3"/>
  <c r="J222" i="3"/>
  <c r="B210" i="3"/>
  <c r="J210" i="3"/>
  <c r="B198" i="3"/>
  <c r="J198" i="3"/>
  <c r="B186" i="3"/>
  <c r="J186" i="3"/>
  <c r="B174" i="3"/>
  <c r="J174" i="3"/>
  <c r="B166" i="3"/>
  <c r="J166" i="3"/>
  <c r="B158" i="3"/>
  <c r="J158" i="3"/>
  <c r="B146" i="3"/>
  <c r="J146" i="3"/>
  <c r="B134" i="3"/>
  <c r="J134" i="3"/>
  <c r="B126" i="3"/>
  <c r="J126" i="3"/>
  <c r="B114" i="3"/>
  <c r="J114" i="3"/>
  <c r="B106" i="3"/>
  <c r="J106" i="3"/>
  <c r="B94" i="3"/>
  <c r="J94" i="3"/>
  <c r="B86" i="3"/>
  <c r="J86" i="3"/>
  <c r="B74" i="3"/>
  <c r="J74" i="3"/>
  <c r="B58" i="3"/>
  <c r="J58" i="3"/>
  <c r="B46" i="3"/>
  <c r="J46" i="3"/>
  <c r="B34" i="3"/>
  <c r="J34" i="3"/>
  <c r="B22" i="3"/>
  <c r="J22" i="3"/>
  <c r="B5" i="3"/>
  <c r="J5" i="3"/>
  <c r="B997" i="3"/>
  <c r="J997" i="3"/>
  <c r="B985" i="3"/>
  <c r="J985" i="3"/>
  <c r="B977" i="3"/>
  <c r="J977" i="3"/>
  <c r="B965" i="3"/>
  <c r="J965" i="3"/>
  <c r="B957" i="3"/>
  <c r="J957" i="3"/>
  <c r="B949" i="3"/>
  <c r="J949" i="3"/>
  <c r="B937" i="3"/>
  <c r="J937" i="3"/>
  <c r="B929" i="3"/>
  <c r="J929" i="3"/>
  <c r="B921" i="3"/>
  <c r="J921" i="3"/>
  <c r="B913" i="3"/>
  <c r="J913" i="3"/>
  <c r="B901" i="3"/>
  <c r="J901" i="3"/>
  <c r="B889" i="3"/>
  <c r="J889" i="3"/>
  <c r="B877" i="3"/>
  <c r="J877" i="3"/>
  <c r="B861" i="3"/>
  <c r="J861" i="3"/>
  <c r="B849" i="3"/>
  <c r="J849" i="3"/>
  <c r="B841" i="3"/>
  <c r="J841" i="3"/>
  <c r="B829" i="3"/>
  <c r="J829" i="3"/>
  <c r="B821" i="3"/>
  <c r="J821" i="3"/>
  <c r="B813" i="3"/>
  <c r="J813" i="3"/>
  <c r="B801" i="3"/>
  <c r="J801" i="3"/>
  <c r="B793" i="3"/>
  <c r="J793" i="3"/>
  <c r="B785" i="3"/>
  <c r="J785" i="3"/>
  <c r="B773" i="3"/>
  <c r="J773" i="3"/>
  <c r="B761" i="3"/>
  <c r="J761" i="3"/>
  <c r="B753" i="3"/>
  <c r="J753" i="3"/>
  <c r="B745" i="3"/>
  <c r="J745" i="3"/>
  <c r="B737" i="3"/>
  <c r="J737" i="3"/>
  <c r="B729" i="3"/>
  <c r="J729" i="3"/>
  <c r="B721" i="3"/>
  <c r="J721" i="3"/>
  <c r="B713" i="3"/>
  <c r="J713" i="3"/>
  <c r="B705" i="3"/>
  <c r="J705" i="3"/>
  <c r="B697" i="3"/>
  <c r="J697" i="3"/>
  <c r="B685" i="3"/>
  <c r="J685" i="3"/>
  <c r="B677" i="3"/>
  <c r="J677" i="3"/>
  <c r="B669" i="3"/>
  <c r="J669" i="3"/>
  <c r="B661" i="3"/>
  <c r="J661" i="3"/>
  <c r="B653" i="3"/>
  <c r="J653" i="3"/>
  <c r="B641" i="3"/>
  <c r="J641" i="3"/>
  <c r="B633" i="3"/>
  <c r="J633" i="3"/>
  <c r="B625" i="3"/>
  <c r="J625" i="3"/>
  <c r="B609" i="3"/>
  <c r="J609" i="3"/>
  <c r="B597" i="3"/>
  <c r="J597" i="3"/>
  <c r="B585" i="3"/>
  <c r="J585" i="3"/>
  <c r="B569" i="3"/>
  <c r="J569" i="3"/>
  <c r="B545" i="3"/>
  <c r="J545" i="3"/>
  <c r="B509" i="3"/>
  <c r="J509" i="3"/>
  <c r="B449" i="3"/>
  <c r="J449" i="3"/>
  <c r="B233" i="3"/>
  <c r="J233" i="3"/>
  <c r="B999" i="3"/>
  <c r="J999" i="3"/>
  <c r="B995" i="3"/>
  <c r="J995" i="3"/>
  <c r="B991" i="3"/>
  <c r="J991" i="3"/>
  <c r="B987" i="3"/>
  <c r="J987" i="3"/>
  <c r="B983" i="3"/>
  <c r="J983" i="3"/>
  <c r="B979" i="3"/>
  <c r="J979" i="3"/>
  <c r="B975" i="3"/>
  <c r="J975" i="3"/>
  <c r="B971" i="3"/>
  <c r="J971" i="3"/>
  <c r="B967" i="3"/>
  <c r="J967" i="3"/>
  <c r="B963" i="3"/>
  <c r="J963" i="3"/>
  <c r="B959" i="3"/>
  <c r="J959" i="3"/>
  <c r="B955" i="3"/>
  <c r="J955" i="3"/>
  <c r="B951" i="3"/>
  <c r="J951" i="3"/>
  <c r="B947" i="3"/>
  <c r="J947" i="3"/>
  <c r="B943" i="3"/>
  <c r="J943" i="3"/>
  <c r="B939" i="3"/>
  <c r="J939" i="3"/>
  <c r="B935" i="3"/>
  <c r="J935" i="3"/>
  <c r="B931" i="3"/>
  <c r="J931" i="3"/>
  <c r="B927" i="3"/>
  <c r="J927" i="3"/>
  <c r="B923" i="3"/>
  <c r="J923" i="3"/>
  <c r="B919" i="3"/>
  <c r="J919" i="3"/>
  <c r="B915" i="3"/>
  <c r="J915" i="3"/>
  <c r="B911" i="3"/>
  <c r="J911" i="3"/>
  <c r="B907" i="3"/>
  <c r="J907" i="3"/>
  <c r="B903" i="3"/>
  <c r="J903" i="3"/>
  <c r="B899" i="3"/>
  <c r="J899" i="3"/>
  <c r="B895" i="3"/>
  <c r="J895" i="3"/>
  <c r="B891" i="3"/>
  <c r="J891" i="3"/>
  <c r="B887" i="3"/>
  <c r="J887" i="3"/>
  <c r="B883" i="3"/>
  <c r="J883" i="3"/>
  <c r="B879" i="3"/>
  <c r="J879" i="3"/>
  <c r="B875" i="3"/>
  <c r="J875" i="3"/>
  <c r="B871" i="3"/>
  <c r="J871" i="3"/>
  <c r="B867" i="3"/>
  <c r="J867" i="3"/>
  <c r="B863" i="3"/>
  <c r="J863" i="3"/>
  <c r="B859" i="3"/>
  <c r="J859" i="3"/>
  <c r="B855" i="3"/>
  <c r="J855" i="3"/>
  <c r="B851" i="3"/>
  <c r="J851" i="3"/>
  <c r="B847" i="3"/>
  <c r="J847" i="3"/>
  <c r="B843" i="3"/>
  <c r="J843" i="3"/>
  <c r="B839" i="3"/>
  <c r="J839" i="3"/>
  <c r="B835" i="3"/>
  <c r="J835" i="3"/>
  <c r="B831" i="3"/>
  <c r="J831" i="3"/>
  <c r="B827" i="3"/>
  <c r="J827" i="3"/>
  <c r="B823" i="3"/>
  <c r="J823" i="3"/>
  <c r="B819" i="3"/>
  <c r="J819" i="3"/>
  <c r="B815" i="3"/>
  <c r="J815" i="3"/>
  <c r="B811" i="3"/>
  <c r="J811" i="3"/>
  <c r="B807" i="3"/>
  <c r="J807" i="3"/>
  <c r="B803" i="3"/>
  <c r="J803" i="3"/>
  <c r="B799" i="3"/>
  <c r="J799" i="3"/>
  <c r="B795" i="3"/>
  <c r="J795" i="3"/>
  <c r="B791" i="3"/>
  <c r="J791" i="3"/>
  <c r="B787" i="3"/>
  <c r="J787" i="3"/>
  <c r="B783" i="3"/>
  <c r="J783" i="3"/>
  <c r="B779" i="3"/>
  <c r="J779" i="3"/>
  <c r="B775" i="3"/>
  <c r="J775" i="3"/>
  <c r="B771" i="3"/>
  <c r="J771" i="3"/>
  <c r="B767" i="3"/>
  <c r="J767" i="3"/>
  <c r="B763" i="3"/>
  <c r="J763" i="3"/>
  <c r="B759" i="3"/>
  <c r="J759" i="3"/>
  <c r="B755" i="3"/>
  <c r="J755" i="3"/>
  <c r="B751" i="3"/>
  <c r="J751" i="3"/>
  <c r="B747" i="3"/>
  <c r="J747" i="3"/>
  <c r="B743" i="3"/>
  <c r="J743" i="3"/>
  <c r="B739" i="3"/>
  <c r="J739" i="3"/>
  <c r="B735" i="3"/>
  <c r="J735" i="3"/>
  <c r="B731" i="3"/>
  <c r="J731" i="3"/>
  <c r="B727" i="3"/>
  <c r="J727" i="3"/>
  <c r="B723" i="3"/>
  <c r="J723" i="3"/>
  <c r="B719" i="3"/>
  <c r="J719" i="3"/>
  <c r="B715" i="3"/>
  <c r="J715" i="3"/>
  <c r="B711" i="3"/>
  <c r="J711" i="3"/>
  <c r="B707" i="3"/>
  <c r="J707" i="3"/>
  <c r="B703" i="3"/>
  <c r="J703" i="3"/>
  <c r="B699" i="3"/>
  <c r="J699" i="3"/>
  <c r="B695" i="3"/>
  <c r="J695" i="3"/>
  <c r="B691" i="3"/>
  <c r="J691" i="3"/>
  <c r="B687" i="3"/>
  <c r="J687" i="3"/>
  <c r="B683" i="3"/>
  <c r="J683" i="3"/>
  <c r="B679" i="3"/>
  <c r="J679" i="3"/>
  <c r="B675" i="3"/>
  <c r="J675" i="3"/>
  <c r="B671" i="3"/>
  <c r="J671" i="3"/>
  <c r="B667" i="3"/>
  <c r="J667" i="3"/>
  <c r="B663" i="3"/>
  <c r="J663" i="3"/>
  <c r="B659" i="3"/>
  <c r="J659" i="3"/>
  <c r="B655" i="3"/>
  <c r="J655" i="3"/>
  <c r="B651" i="3"/>
  <c r="J651" i="3"/>
  <c r="B647" i="3"/>
  <c r="J647" i="3"/>
  <c r="B643" i="3"/>
  <c r="J643" i="3"/>
  <c r="B639" i="3"/>
  <c r="J639" i="3"/>
  <c r="B635" i="3"/>
  <c r="J635" i="3"/>
  <c r="B631" i="3"/>
  <c r="J631" i="3"/>
  <c r="B627" i="3"/>
  <c r="J627" i="3"/>
  <c r="B623" i="3"/>
  <c r="J623" i="3"/>
  <c r="B619" i="3"/>
  <c r="J619" i="3"/>
  <c r="B615" i="3"/>
  <c r="J615" i="3"/>
  <c r="B611" i="3"/>
  <c r="J611" i="3"/>
  <c r="B607" i="3"/>
  <c r="J607" i="3"/>
  <c r="B603" i="3"/>
  <c r="J603" i="3"/>
  <c r="B599" i="3"/>
  <c r="J599" i="3"/>
  <c r="B595" i="3"/>
  <c r="J595" i="3"/>
  <c r="B591" i="3"/>
  <c r="J591" i="3"/>
  <c r="B587" i="3"/>
  <c r="J587" i="3"/>
  <c r="B583" i="3"/>
  <c r="J583" i="3"/>
  <c r="B579" i="3"/>
  <c r="J579" i="3"/>
  <c r="B575" i="3"/>
  <c r="J575" i="3"/>
  <c r="B571" i="3"/>
  <c r="J571" i="3"/>
  <c r="B567" i="3"/>
  <c r="J567" i="3"/>
  <c r="B563" i="3"/>
  <c r="J563" i="3"/>
  <c r="B559" i="3"/>
  <c r="J559" i="3"/>
  <c r="B555" i="3"/>
  <c r="J555" i="3"/>
  <c r="B551" i="3"/>
  <c r="J551" i="3"/>
  <c r="B547" i="3"/>
  <c r="J547" i="3"/>
  <c r="B543" i="3"/>
  <c r="J543" i="3"/>
  <c r="B539" i="3"/>
  <c r="J539" i="3"/>
  <c r="B535" i="3"/>
  <c r="J535" i="3"/>
  <c r="B531" i="3"/>
  <c r="J531" i="3"/>
  <c r="B527" i="3"/>
  <c r="J527" i="3"/>
  <c r="B523" i="3"/>
  <c r="J523" i="3"/>
  <c r="B519" i="3"/>
  <c r="J519" i="3"/>
  <c r="B515" i="3"/>
  <c r="J515" i="3"/>
  <c r="B511" i="3"/>
  <c r="J511" i="3"/>
  <c r="B507" i="3"/>
  <c r="J507" i="3"/>
  <c r="B503" i="3"/>
  <c r="J503" i="3"/>
  <c r="B499" i="3"/>
  <c r="J499" i="3"/>
  <c r="B495" i="3"/>
  <c r="J495" i="3"/>
  <c r="B491" i="3"/>
  <c r="J491" i="3"/>
  <c r="B487" i="3"/>
  <c r="J487" i="3"/>
  <c r="B483" i="3"/>
  <c r="J483" i="3"/>
  <c r="B479" i="3"/>
  <c r="J479" i="3"/>
  <c r="B475" i="3"/>
  <c r="J475" i="3"/>
  <c r="B471" i="3"/>
  <c r="J471" i="3"/>
  <c r="B467" i="3"/>
  <c r="J467" i="3"/>
  <c r="B463" i="3"/>
  <c r="J463" i="3"/>
  <c r="B459" i="3"/>
  <c r="J459" i="3"/>
  <c r="B455" i="3"/>
  <c r="J455" i="3"/>
  <c r="B451" i="3"/>
  <c r="J451" i="3"/>
  <c r="B447" i="3"/>
  <c r="J447" i="3"/>
  <c r="B443" i="3"/>
  <c r="J443" i="3"/>
  <c r="B439" i="3"/>
  <c r="J439" i="3"/>
  <c r="B435" i="3"/>
  <c r="J435" i="3"/>
  <c r="B431" i="3"/>
  <c r="J431" i="3"/>
  <c r="B427" i="3"/>
  <c r="J427" i="3"/>
  <c r="B423" i="3"/>
  <c r="J423" i="3"/>
  <c r="B419" i="3"/>
  <c r="J419" i="3"/>
  <c r="B415" i="3"/>
  <c r="J415" i="3"/>
  <c r="B411" i="3"/>
  <c r="J411" i="3"/>
  <c r="B407" i="3"/>
  <c r="J407" i="3"/>
  <c r="B403" i="3"/>
  <c r="J403" i="3"/>
  <c r="B399" i="3"/>
  <c r="J399" i="3"/>
  <c r="B395" i="3"/>
  <c r="J395" i="3"/>
  <c r="B391" i="3"/>
  <c r="J391" i="3"/>
  <c r="B387" i="3"/>
  <c r="J387" i="3"/>
  <c r="B383" i="3"/>
  <c r="J383" i="3"/>
  <c r="B379" i="3"/>
  <c r="J379" i="3"/>
  <c r="B375" i="3"/>
  <c r="J375" i="3"/>
  <c r="B371" i="3"/>
  <c r="J371" i="3"/>
  <c r="B367" i="3"/>
  <c r="J367" i="3"/>
  <c r="B363" i="3"/>
  <c r="J363" i="3"/>
  <c r="B359" i="3"/>
  <c r="J359" i="3"/>
  <c r="B355" i="3"/>
  <c r="J355" i="3"/>
  <c r="B351" i="3"/>
  <c r="J351" i="3"/>
  <c r="B347" i="3"/>
  <c r="J347" i="3"/>
  <c r="B343" i="3"/>
  <c r="J343" i="3"/>
  <c r="B339" i="3"/>
  <c r="J339" i="3"/>
  <c r="B335" i="3"/>
  <c r="J335" i="3"/>
  <c r="B331" i="3"/>
  <c r="J331" i="3"/>
  <c r="B327" i="3"/>
  <c r="J327" i="3"/>
  <c r="B323" i="3"/>
  <c r="J323" i="3"/>
  <c r="B319" i="3"/>
  <c r="J319" i="3"/>
  <c r="B315" i="3"/>
  <c r="J315" i="3"/>
  <c r="B311" i="3"/>
  <c r="J311" i="3"/>
  <c r="B307" i="3"/>
  <c r="J307" i="3"/>
  <c r="B303" i="3"/>
  <c r="J303" i="3"/>
  <c r="B299" i="3"/>
  <c r="J299" i="3"/>
  <c r="B295" i="3"/>
  <c r="J295" i="3"/>
  <c r="B291" i="3"/>
  <c r="J291" i="3"/>
  <c r="B287" i="3"/>
  <c r="J287" i="3"/>
  <c r="B283" i="3"/>
  <c r="J283" i="3"/>
  <c r="B279" i="3"/>
  <c r="J279" i="3"/>
  <c r="B275" i="3"/>
  <c r="J275" i="3"/>
  <c r="B271" i="3"/>
  <c r="J271" i="3"/>
  <c r="B267" i="3"/>
  <c r="J267" i="3"/>
  <c r="B263" i="3"/>
  <c r="J263" i="3"/>
  <c r="B259" i="3"/>
  <c r="J259" i="3"/>
  <c r="B255" i="3"/>
  <c r="J255" i="3"/>
  <c r="B251" i="3"/>
  <c r="J251" i="3"/>
  <c r="B247" i="3"/>
  <c r="J247" i="3"/>
  <c r="B243" i="3"/>
  <c r="J243" i="3"/>
  <c r="B239" i="3"/>
  <c r="J239" i="3"/>
  <c r="B235" i="3"/>
  <c r="J235" i="3"/>
  <c r="B231" i="3"/>
  <c r="J231" i="3"/>
  <c r="B227" i="3"/>
  <c r="J227" i="3"/>
  <c r="B223" i="3"/>
  <c r="J223" i="3"/>
  <c r="B219" i="3"/>
  <c r="J219" i="3"/>
  <c r="B215" i="3"/>
  <c r="J215" i="3"/>
  <c r="B211" i="3"/>
  <c r="J211" i="3"/>
  <c r="B207" i="3"/>
  <c r="J207" i="3"/>
  <c r="B203" i="3"/>
  <c r="J203" i="3"/>
  <c r="B199" i="3"/>
  <c r="J199" i="3"/>
  <c r="B195" i="3"/>
  <c r="J195" i="3"/>
  <c r="B191" i="3"/>
  <c r="J191" i="3"/>
  <c r="B187" i="3"/>
  <c r="J187" i="3"/>
  <c r="B183" i="3"/>
  <c r="J183" i="3"/>
  <c r="B179" i="3"/>
  <c r="J179" i="3"/>
  <c r="B175" i="3"/>
  <c r="J175" i="3"/>
  <c r="B171" i="3"/>
  <c r="J171" i="3"/>
  <c r="B167" i="3"/>
  <c r="J167" i="3"/>
  <c r="B163" i="3"/>
  <c r="J163" i="3"/>
  <c r="B159" i="3"/>
  <c r="J159" i="3"/>
  <c r="B155" i="3"/>
  <c r="J155" i="3"/>
  <c r="B151" i="3"/>
  <c r="J151" i="3"/>
  <c r="B147" i="3"/>
  <c r="J147" i="3"/>
  <c r="B143" i="3"/>
  <c r="J143" i="3"/>
  <c r="B139" i="3"/>
  <c r="J139" i="3"/>
  <c r="B135" i="3"/>
  <c r="J135" i="3"/>
  <c r="B131" i="3"/>
  <c r="J131" i="3"/>
  <c r="B127" i="3"/>
  <c r="J127" i="3"/>
  <c r="B123" i="3"/>
  <c r="J123" i="3"/>
  <c r="B119" i="3"/>
  <c r="J119" i="3"/>
  <c r="B115" i="3"/>
  <c r="J115" i="3"/>
  <c r="B111" i="3"/>
  <c r="J111" i="3"/>
  <c r="B107" i="3"/>
  <c r="J107" i="3"/>
  <c r="B103" i="3"/>
  <c r="J103" i="3"/>
  <c r="B99" i="3"/>
  <c r="J99" i="3"/>
  <c r="B95" i="3"/>
  <c r="J95" i="3"/>
  <c r="B91" i="3"/>
  <c r="J91" i="3"/>
  <c r="B87" i="3"/>
  <c r="J87" i="3"/>
  <c r="B83" i="3"/>
  <c r="J83" i="3"/>
  <c r="B79" i="3"/>
  <c r="J79" i="3"/>
  <c r="B75" i="3"/>
  <c r="J75" i="3"/>
  <c r="B71" i="3"/>
  <c r="J71" i="3"/>
  <c r="B67" i="3"/>
  <c r="J67" i="3"/>
  <c r="B63" i="3"/>
  <c r="J63" i="3"/>
  <c r="B59" i="3"/>
  <c r="J59" i="3"/>
  <c r="B55" i="3"/>
  <c r="J55" i="3"/>
  <c r="B51" i="3"/>
  <c r="J51" i="3"/>
  <c r="B47" i="3"/>
  <c r="J47" i="3"/>
  <c r="B43" i="3"/>
  <c r="J43" i="3"/>
  <c r="B39" i="3"/>
  <c r="J39" i="3"/>
  <c r="B35" i="3"/>
  <c r="J35" i="3"/>
  <c r="B31" i="3"/>
  <c r="J31" i="3"/>
  <c r="B27" i="3"/>
  <c r="J27" i="3"/>
  <c r="B23" i="3"/>
  <c r="J23" i="3"/>
  <c r="B19" i="3"/>
  <c r="J19" i="3"/>
  <c r="B14" i="3"/>
  <c r="J14" i="3"/>
  <c r="B10" i="3"/>
  <c r="J10" i="3"/>
  <c r="B6" i="3"/>
  <c r="J6" i="3"/>
  <c r="B2" i="3"/>
  <c r="F2" i="3" s="1"/>
  <c r="F3" i="3" s="1"/>
  <c r="J2" i="3"/>
  <c r="B1002" i="3"/>
  <c r="J1002" i="3"/>
  <c r="B994" i="3"/>
  <c r="J994" i="3"/>
  <c r="B990" i="3"/>
  <c r="J990" i="3"/>
  <c r="B986" i="3"/>
  <c r="J986" i="3"/>
  <c r="B978" i="3"/>
  <c r="J978" i="3"/>
  <c r="B974" i="3"/>
  <c r="J974" i="3"/>
  <c r="B970" i="3"/>
  <c r="J970" i="3"/>
  <c r="B962" i="3"/>
  <c r="J962" i="3"/>
  <c r="B958" i="3"/>
  <c r="J958" i="3"/>
  <c r="B950" i="3"/>
  <c r="J950" i="3"/>
  <c r="B946" i="3"/>
  <c r="J946" i="3"/>
  <c r="B938" i="3"/>
  <c r="J938" i="3"/>
  <c r="B934" i="3"/>
  <c r="J934" i="3"/>
  <c r="B926" i="3"/>
  <c r="J926" i="3"/>
  <c r="B922" i="3"/>
  <c r="J922" i="3"/>
  <c r="B914" i="3"/>
  <c r="J914" i="3"/>
  <c r="B910" i="3"/>
  <c r="J910" i="3"/>
  <c r="B902" i="3"/>
  <c r="J902" i="3"/>
  <c r="B898" i="3"/>
  <c r="J898" i="3"/>
  <c r="B890" i="3"/>
  <c r="J890" i="3"/>
  <c r="B886" i="3"/>
  <c r="J886" i="3"/>
  <c r="B882" i="3"/>
  <c r="J882" i="3"/>
  <c r="B874" i="3"/>
  <c r="J874" i="3"/>
  <c r="B870" i="3"/>
  <c r="J870" i="3"/>
  <c r="B862" i="3"/>
  <c r="J862" i="3"/>
  <c r="B858" i="3"/>
  <c r="J858" i="3"/>
  <c r="B850" i="3"/>
  <c r="J850" i="3"/>
  <c r="B846" i="3"/>
  <c r="J846" i="3"/>
  <c r="B842" i="3"/>
  <c r="J842" i="3"/>
  <c r="B834" i="3"/>
  <c r="J834" i="3"/>
  <c r="B830" i="3"/>
  <c r="J830" i="3"/>
  <c r="B822" i="3"/>
  <c r="J822" i="3"/>
  <c r="B818" i="3"/>
  <c r="J818" i="3"/>
  <c r="B810" i="3"/>
  <c r="J810" i="3"/>
  <c r="B806" i="3"/>
  <c r="J806" i="3"/>
  <c r="B802" i="3"/>
  <c r="J802" i="3"/>
  <c r="B794" i="3"/>
  <c r="J794" i="3"/>
  <c r="B790" i="3"/>
  <c r="J790" i="3"/>
  <c r="B782" i="3"/>
  <c r="J782" i="3"/>
  <c r="B778" i="3"/>
  <c r="J778" i="3"/>
  <c r="B774" i="3"/>
  <c r="J774" i="3"/>
  <c r="B766" i="3"/>
  <c r="J766" i="3"/>
  <c r="B762" i="3"/>
  <c r="J762" i="3"/>
  <c r="B754" i="3"/>
  <c r="J754" i="3"/>
  <c r="B750" i="3"/>
  <c r="J750" i="3"/>
  <c r="B746" i="3"/>
  <c r="J746" i="3"/>
  <c r="B738" i="3"/>
  <c r="J738" i="3"/>
  <c r="B734" i="3"/>
  <c r="J734" i="3"/>
  <c r="B726" i="3"/>
  <c r="J726" i="3"/>
  <c r="B722" i="3"/>
  <c r="J722" i="3"/>
  <c r="B714" i="3"/>
  <c r="J714" i="3"/>
  <c r="B710" i="3"/>
  <c r="J710" i="3"/>
  <c r="B706" i="3"/>
  <c r="J706" i="3"/>
  <c r="B698" i="3"/>
  <c r="J698" i="3"/>
  <c r="B694" i="3"/>
  <c r="J694" i="3"/>
  <c r="B686" i="3"/>
  <c r="J686" i="3"/>
  <c r="B682" i="3"/>
  <c r="J682" i="3"/>
  <c r="B674" i="3"/>
  <c r="J674" i="3"/>
  <c r="B666" i="3"/>
  <c r="J666" i="3"/>
  <c r="B658" i="3"/>
  <c r="J658" i="3"/>
  <c r="B654" i="3"/>
  <c r="J654" i="3"/>
  <c r="B646" i="3"/>
  <c r="J646" i="3"/>
  <c r="B642" i="3"/>
  <c r="J642" i="3"/>
  <c r="B634" i="3"/>
  <c r="J634" i="3"/>
  <c r="B626" i="3"/>
  <c r="J626" i="3"/>
  <c r="B618" i="3"/>
  <c r="J618" i="3"/>
  <c r="B610" i="3"/>
  <c r="J610" i="3"/>
  <c r="B602" i="3"/>
  <c r="J602" i="3"/>
  <c r="B598" i="3"/>
  <c r="J598" i="3"/>
  <c r="B590" i="3"/>
  <c r="J590" i="3"/>
  <c r="B586" i="3"/>
  <c r="J586" i="3"/>
  <c r="B578" i="3"/>
  <c r="J578" i="3"/>
  <c r="B570" i="3"/>
  <c r="J570" i="3"/>
  <c r="B562" i="3"/>
  <c r="J562" i="3"/>
  <c r="B554" i="3"/>
  <c r="J554" i="3"/>
  <c r="B546" i="3"/>
  <c r="J546" i="3"/>
  <c r="B538" i="3"/>
  <c r="J538" i="3"/>
  <c r="B534" i="3"/>
  <c r="J534" i="3"/>
  <c r="B526" i="3"/>
  <c r="J526" i="3"/>
  <c r="B518" i="3"/>
  <c r="J518" i="3"/>
  <c r="B510" i="3"/>
  <c r="J510" i="3"/>
  <c r="B502" i="3"/>
  <c r="J502" i="3"/>
  <c r="B498" i="3"/>
  <c r="J498" i="3"/>
  <c r="B490" i="3"/>
  <c r="J490" i="3"/>
  <c r="B486" i="3"/>
  <c r="J486" i="3"/>
  <c r="B478" i="3"/>
  <c r="J478" i="3"/>
  <c r="B470" i="3"/>
  <c r="J470" i="3"/>
  <c r="B462" i="3"/>
  <c r="J462" i="3"/>
  <c r="B454" i="3"/>
  <c r="J454" i="3"/>
  <c r="B450" i="3"/>
  <c r="J450" i="3"/>
  <c r="B442" i="3"/>
  <c r="J442" i="3"/>
  <c r="B434" i="3"/>
  <c r="J434" i="3"/>
  <c r="B426" i="3"/>
  <c r="J426" i="3"/>
  <c r="B422" i="3"/>
  <c r="J422" i="3"/>
  <c r="B414" i="3"/>
  <c r="J414" i="3"/>
  <c r="B410" i="3"/>
  <c r="J410" i="3"/>
  <c r="B406" i="3"/>
  <c r="J406" i="3"/>
  <c r="B398" i="3"/>
  <c r="J398" i="3"/>
  <c r="B394" i="3"/>
  <c r="J394" i="3"/>
  <c r="B386" i="3"/>
  <c r="J386" i="3"/>
  <c r="B382" i="3"/>
  <c r="J382" i="3"/>
  <c r="B378" i="3"/>
  <c r="J378" i="3"/>
  <c r="B370" i="3"/>
  <c r="J370" i="3"/>
  <c r="B366" i="3"/>
  <c r="J366" i="3"/>
  <c r="B358" i="3"/>
  <c r="J358" i="3"/>
  <c r="B354" i="3"/>
  <c r="J354" i="3"/>
  <c r="B346" i="3"/>
  <c r="J346" i="3"/>
  <c r="B338" i="3"/>
  <c r="J338" i="3"/>
  <c r="B330" i="3"/>
  <c r="J330" i="3"/>
  <c r="B322" i="3"/>
  <c r="J322" i="3"/>
  <c r="B318" i="3"/>
  <c r="J318" i="3"/>
  <c r="B314" i="3"/>
  <c r="J314" i="3"/>
  <c r="B306" i="3"/>
  <c r="J306" i="3"/>
  <c r="B302" i="3"/>
  <c r="J302" i="3"/>
  <c r="B294" i="3"/>
  <c r="J294" i="3"/>
  <c r="B290" i="3"/>
  <c r="J290" i="3"/>
  <c r="B282" i="3"/>
  <c r="J282" i="3"/>
  <c r="B278" i="3"/>
  <c r="J278" i="3"/>
  <c r="B274" i="3"/>
  <c r="J274" i="3"/>
  <c r="B266" i="3"/>
  <c r="J266" i="3"/>
  <c r="B262" i="3"/>
  <c r="J262" i="3"/>
  <c r="B254" i="3"/>
  <c r="J254" i="3"/>
  <c r="B250" i="3"/>
  <c r="J250" i="3"/>
  <c r="B242" i="3"/>
  <c r="J242" i="3"/>
  <c r="B238" i="3"/>
  <c r="J238" i="3"/>
  <c r="B230" i="3"/>
  <c r="J230" i="3"/>
  <c r="B226" i="3"/>
  <c r="J226" i="3"/>
  <c r="B218" i="3"/>
  <c r="J218" i="3"/>
  <c r="B214" i="3"/>
  <c r="J214" i="3"/>
  <c r="B206" i="3"/>
  <c r="J206" i="3"/>
  <c r="B202" i="3"/>
  <c r="J202" i="3"/>
  <c r="B194" i="3"/>
  <c r="J194" i="3"/>
  <c r="B190" i="3"/>
  <c r="J190" i="3"/>
  <c r="B182" i="3"/>
  <c r="J182" i="3"/>
  <c r="B178" i="3"/>
  <c r="J178" i="3"/>
  <c r="B170" i="3"/>
  <c r="J170" i="3"/>
  <c r="B162" i="3"/>
  <c r="J162" i="3"/>
  <c r="B154" i="3"/>
  <c r="J154" i="3"/>
  <c r="B150" i="3"/>
  <c r="J150" i="3"/>
  <c r="B142" i="3"/>
  <c r="J142" i="3"/>
  <c r="B138" i="3"/>
  <c r="J138" i="3"/>
  <c r="B130" i="3"/>
  <c r="J130" i="3"/>
  <c r="B122" i="3"/>
  <c r="J122" i="3"/>
  <c r="B118" i="3"/>
  <c r="J118" i="3"/>
  <c r="B110" i="3"/>
  <c r="J110" i="3"/>
  <c r="B102" i="3"/>
  <c r="J102" i="3"/>
  <c r="B98" i="3"/>
  <c r="J98" i="3"/>
  <c r="B90" i="3"/>
  <c r="J90" i="3"/>
  <c r="B82" i="3"/>
  <c r="J82" i="3"/>
  <c r="B78" i="3"/>
  <c r="J78" i="3"/>
  <c r="B70" i="3"/>
  <c r="J70" i="3"/>
  <c r="B66" i="3"/>
  <c r="J66" i="3"/>
  <c r="B62" i="3"/>
  <c r="J62" i="3"/>
  <c r="B54" i="3"/>
  <c r="J54" i="3"/>
  <c r="B50" i="3"/>
  <c r="J50" i="3"/>
  <c r="B42" i="3"/>
  <c r="J42" i="3"/>
  <c r="B38" i="3"/>
  <c r="J38" i="3"/>
  <c r="B30" i="3"/>
  <c r="J30" i="3"/>
  <c r="B26" i="3"/>
  <c r="J26" i="3"/>
  <c r="B18" i="3"/>
  <c r="J18" i="3"/>
  <c r="B13" i="3"/>
  <c r="J13" i="3"/>
  <c r="B9" i="3"/>
  <c r="J9" i="3"/>
  <c r="B17" i="3"/>
  <c r="J17" i="3"/>
  <c r="B1001" i="3"/>
  <c r="J1001" i="3"/>
  <c r="B993" i="3"/>
  <c r="J993" i="3"/>
  <c r="B989" i="3"/>
  <c r="J989" i="3"/>
  <c r="B981" i="3"/>
  <c r="J981" i="3"/>
  <c r="B973" i="3"/>
  <c r="J973" i="3"/>
  <c r="B969" i="3"/>
  <c r="J969" i="3"/>
  <c r="B961" i="3"/>
  <c r="J961" i="3"/>
  <c r="B953" i="3"/>
  <c r="J953" i="3"/>
  <c r="B945" i="3"/>
  <c r="J945" i="3"/>
  <c r="B941" i="3"/>
  <c r="J941" i="3"/>
  <c r="B933" i="3"/>
  <c r="J933" i="3"/>
  <c r="B925" i="3"/>
  <c r="J925" i="3"/>
  <c r="B917" i="3"/>
  <c r="J917" i="3"/>
  <c r="B909" i="3"/>
  <c r="J909" i="3"/>
  <c r="B905" i="3"/>
  <c r="J905" i="3"/>
  <c r="B897" i="3"/>
  <c r="J897" i="3"/>
  <c r="B893" i="3"/>
  <c r="J893" i="3"/>
  <c r="B885" i="3"/>
  <c r="J885" i="3"/>
  <c r="B881" i="3"/>
  <c r="J881" i="3"/>
  <c r="B873" i="3"/>
  <c r="J873" i="3"/>
  <c r="B869" i="3"/>
  <c r="J869" i="3"/>
  <c r="B865" i="3"/>
  <c r="J865" i="3"/>
  <c r="B857" i="3"/>
  <c r="J857" i="3"/>
  <c r="B853" i="3"/>
  <c r="J853" i="3"/>
  <c r="B845" i="3"/>
  <c r="J845" i="3"/>
  <c r="B837" i="3"/>
  <c r="J837" i="3"/>
  <c r="B833" i="3"/>
  <c r="J833" i="3"/>
  <c r="B825" i="3"/>
  <c r="J825" i="3"/>
  <c r="B817" i="3"/>
  <c r="J817" i="3"/>
  <c r="B809" i="3"/>
  <c r="J809" i="3"/>
  <c r="B805" i="3"/>
  <c r="J805" i="3"/>
  <c r="B797" i="3"/>
  <c r="J797" i="3"/>
  <c r="B789" i="3"/>
  <c r="J789" i="3"/>
  <c r="B781" i="3"/>
  <c r="J781" i="3"/>
  <c r="B777" i="3"/>
  <c r="J777" i="3"/>
  <c r="B769" i="3"/>
  <c r="J769" i="3"/>
  <c r="B765" i="3"/>
  <c r="J765" i="3"/>
  <c r="B757" i="3"/>
  <c r="J757" i="3"/>
  <c r="B749" i="3"/>
  <c r="J749" i="3"/>
  <c r="B741" i="3"/>
  <c r="J741" i="3"/>
  <c r="B733" i="3"/>
  <c r="J733" i="3"/>
  <c r="B725" i="3"/>
  <c r="J725" i="3"/>
  <c r="B717" i="3"/>
  <c r="J717" i="3"/>
  <c r="B709" i="3"/>
  <c r="J709" i="3"/>
  <c r="B701" i="3"/>
  <c r="J701" i="3"/>
  <c r="B693" i="3"/>
  <c r="J693" i="3"/>
  <c r="B689" i="3"/>
  <c r="J689" i="3"/>
  <c r="B681" i="3"/>
  <c r="J681" i="3"/>
  <c r="B673" i="3"/>
  <c r="J673" i="3"/>
  <c r="B665" i="3"/>
  <c r="J665" i="3"/>
  <c r="B657" i="3"/>
  <c r="J657" i="3"/>
  <c r="B649" i="3"/>
  <c r="J649" i="3"/>
  <c r="B645" i="3"/>
  <c r="J645" i="3"/>
  <c r="B637" i="3"/>
  <c r="J637" i="3"/>
  <c r="B629" i="3"/>
  <c r="J629" i="3"/>
  <c r="B621" i="3"/>
  <c r="J621" i="3"/>
  <c r="B617" i="3"/>
  <c r="J617" i="3"/>
  <c r="B613" i="3"/>
  <c r="J613" i="3"/>
  <c r="B605" i="3"/>
  <c r="J605" i="3"/>
  <c r="B601" i="3"/>
  <c r="J601" i="3"/>
  <c r="B593" i="3"/>
  <c r="J593" i="3"/>
  <c r="B589" i="3"/>
  <c r="J589" i="3"/>
  <c r="B581" i="3"/>
  <c r="J581" i="3"/>
  <c r="B577" i="3"/>
  <c r="J577" i="3"/>
  <c r="B573" i="3"/>
  <c r="J573" i="3"/>
  <c r="B565" i="3"/>
  <c r="J565" i="3"/>
  <c r="B561" i="3"/>
  <c r="J561" i="3"/>
  <c r="B557" i="3"/>
  <c r="J557" i="3"/>
  <c r="B553" i="3"/>
  <c r="J553" i="3"/>
  <c r="B549" i="3"/>
  <c r="J549" i="3"/>
  <c r="B541" i="3"/>
  <c r="J541" i="3"/>
  <c r="B537" i="3"/>
  <c r="J537" i="3"/>
  <c r="B533" i="3"/>
  <c r="J533" i="3"/>
  <c r="B529" i="3"/>
  <c r="J529" i="3"/>
  <c r="B525" i="3"/>
  <c r="J525" i="3"/>
  <c r="B521" i="3"/>
  <c r="J521" i="3"/>
  <c r="B517" i="3"/>
  <c r="J517" i="3"/>
  <c r="B513" i="3"/>
  <c r="J513" i="3"/>
  <c r="B505" i="3"/>
  <c r="J505" i="3"/>
  <c r="B501" i="3"/>
  <c r="J501" i="3"/>
  <c r="B497" i="3"/>
  <c r="J497" i="3"/>
  <c r="B493" i="3"/>
  <c r="J493" i="3"/>
  <c r="B489" i="3"/>
  <c r="J489" i="3"/>
  <c r="B485" i="3"/>
  <c r="J485" i="3"/>
  <c r="B481" i="3"/>
  <c r="J481" i="3"/>
  <c r="B477" i="3"/>
  <c r="J477" i="3"/>
  <c r="B473" i="3"/>
  <c r="J473" i="3"/>
  <c r="B469" i="3"/>
  <c r="J469" i="3"/>
  <c r="B465" i="3"/>
  <c r="J465" i="3"/>
  <c r="B461" i="3"/>
  <c r="J461" i="3"/>
  <c r="B457" i="3"/>
  <c r="J457" i="3"/>
  <c r="B453" i="3"/>
  <c r="J453" i="3"/>
  <c r="B445" i="3"/>
  <c r="J445" i="3"/>
  <c r="B441" i="3"/>
  <c r="J441" i="3"/>
  <c r="B437" i="3"/>
  <c r="J437" i="3"/>
  <c r="B433" i="3"/>
  <c r="J433" i="3"/>
  <c r="B429" i="3"/>
  <c r="J429" i="3"/>
  <c r="B425" i="3"/>
  <c r="J425" i="3"/>
  <c r="B421" i="3"/>
  <c r="J421" i="3"/>
  <c r="B417" i="3"/>
  <c r="J417" i="3"/>
  <c r="B413" i="3"/>
  <c r="J413" i="3"/>
  <c r="B409" i="3"/>
  <c r="J409" i="3"/>
  <c r="B405" i="3"/>
  <c r="J405" i="3"/>
  <c r="B401" i="3"/>
  <c r="J401" i="3"/>
  <c r="B397" i="3"/>
  <c r="J397" i="3"/>
  <c r="B393" i="3"/>
  <c r="J393" i="3"/>
  <c r="B389" i="3"/>
  <c r="J389" i="3"/>
  <c r="B385" i="3"/>
  <c r="J385" i="3"/>
  <c r="B381" i="3"/>
  <c r="J381" i="3"/>
  <c r="B377" i="3"/>
  <c r="J377" i="3"/>
  <c r="B373" i="3"/>
  <c r="J373" i="3"/>
  <c r="B369" i="3"/>
  <c r="J369" i="3"/>
  <c r="B365" i="3"/>
  <c r="J365" i="3"/>
  <c r="B361" i="3"/>
  <c r="J361" i="3"/>
  <c r="B357" i="3"/>
  <c r="J357" i="3"/>
  <c r="B353" i="3"/>
  <c r="J353" i="3"/>
  <c r="B349" i="3"/>
  <c r="J349" i="3"/>
  <c r="B345" i="3"/>
  <c r="J345" i="3"/>
  <c r="B341" i="3"/>
  <c r="J341" i="3"/>
  <c r="B337" i="3"/>
  <c r="J337" i="3"/>
  <c r="B333" i="3"/>
  <c r="J333" i="3"/>
  <c r="B329" i="3"/>
  <c r="J329" i="3"/>
  <c r="B325" i="3"/>
  <c r="J325" i="3"/>
  <c r="B321" i="3"/>
  <c r="J321" i="3"/>
  <c r="B317" i="3"/>
  <c r="J317" i="3"/>
  <c r="B313" i="3"/>
  <c r="J313" i="3"/>
  <c r="B309" i="3"/>
  <c r="J309" i="3"/>
  <c r="B305" i="3"/>
  <c r="J305" i="3"/>
  <c r="B301" i="3"/>
  <c r="J301" i="3"/>
  <c r="B297" i="3"/>
  <c r="J297" i="3"/>
  <c r="B293" i="3"/>
  <c r="J293" i="3"/>
  <c r="B289" i="3"/>
  <c r="J289" i="3"/>
  <c r="B285" i="3"/>
  <c r="J285" i="3"/>
  <c r="B281" i="3"/>
  <c r="J281" i="3"/>
  <c r="B277" i="3"/>
  <c r="J277" i="3"/>
  <c r="B273" i="3"/>
  <c r="J273" i="3"/>
  <c r="B269" i="3"/>
  <c r="J269" i="3"/>
  <c r="B265" i="3"/>
  <c r="J265" i="3"/>
  <c r="B261" i="3"/>
  <c r="J261" i="3"/>
  <c r="B257" i="3"/>
  <c r="J257" i="3"/>
  <c r="B253" i="3"/>
  <c r="J253" i="3"/>
  <c r="B249" i="3"/>
  <c r="J249" i="3"/>
  <c r="B245" i="3"/>
  <c r="J245" i="3"/>
  <c r="B241" i="3"/>
  <c r="J241" i="3"/>
  <c r="B237" i="3"/>
  <c r="J237" i="3"/>
  <c r="B229" i="3"/>
  <c r="J229" i="3"/>
  <c r="B225" i="3"/>
  <c r="J225" i="3"/>
  <c r="B221" i="3"/>
  <c r="J221" i="3"/>
  <c r="B217" i="3"/>
  <c r="J217" i="3"/>
  <c r="B213" i="3"/>
  <c r="J213" i="3"/>
  <c r="B209" i="3"/>
  <c r="J209" i="3"/>
  <c r="B205" i="3"/>
  <c r="J205" i="3"/>
  <c r="B201" i="3"/>
  <c r="J201" i="3"/>
  <c r="B197" i="3"/>
  <c r="J197" i="3"/>
  <c r="B193" i="3"/>
  <c r="J193" i="3"/>
  <c r="B189" i="3"/>
  <c r="J189" i="3"/>
  <c r="B185" i="3"/>
  <c r="J185" i="3"/>
  <c r="B181" i="3"/>
  <c r="J181" i="3"/>
  <c r="B177" i="3"/>
  <c r="J177" i="3"/>
  <c r="B173" i="3"/>
  <c r="J173" i="3"/>
  <c r="B169" i="3"/>
  <c r="J169" i="3"/>
  <c r="B165" i="3"/>
  <c r="J165" i="3"/>
  <c r="B161" i="3"/>
  <c r="J161" i="3"/>
  <c r="B157" i="3"/>
  <c r="J157" i="3"/>
  <c r="B153" i="3"/>
  <c r="J153" i="3"/>
  <c r="B149" i="3"/>
  <c r="J149" i="3"/>
  <c r="B145" i="3"/>
  <c r="J145" i="3"/>
  <c r="B141" i="3"/>
  <c r="J141" i="3"/>
  <c r="B137" i="3"/>
  <c r="J137" i="3"/>
  <c r="B133" i="3"/>
  <c r="J133" i="3"/>
  <c r="B129" i="3"/>
  <c r="J129" i="3"/>
  <c r="B125" i="3"/>
  <c r="J125" i="3"/>
  <c r="B121" i="3"/>
  <c r="J121" i="3"/>
  <c r="B117" i="3"/>
  <c r="J117" i="3"/>
  <c r="B113" i="3"/>
  <c r="J113" i="3"/>
  <c r="B109" i="3"/>
  <c r="J109" i="3"/>
  <c r="B105" i="3"/>
  <c r="J105" i="3"/>
  <c r="B101" i="3"/>
  <c r="J101" i="3"/>
  <c r="B97" i="3"/>
  <c r="J97" i="3"/>
  <c r="B93" i="3"/>
  <c r="J93" i="3"/>
  <c r="B89" i="3"/>
  <c r="J89" i="3"/>
  <c r="B85" i="3"/>
  <c r="J85" i="3"/>
  <c r="B81" i="3"/>
  <c r="J81" i="3"/>
  <c r="B77" i="3"/>
  <c r="J77" i="3"/>
  <c r="B73" i="3"/>
  <c r="J73" i="3"/>
  <c r="B69" i="3"/>
  <c r="J69" i="3"/>
  <c r="B65" i="3"/>
  <c r="J65" i="3"/>
  <c r="B61" i="3"/>
  <c r="J61" i="3"/>
  <c r="B57" i="3"/>
  <c r="J57" i="3"/>
  <c r="B53" i="3"/>
  <c r="J53" i="3"/>
  <c r="B49" i="3"/>
  <c r="J49" i="3"/>
  <c r="B45" i="3"/>
  <c r="J45" i="3"/>
  <c r="B41" i="3"/>
  <c r="J41" i="3"/>
  <c r="B37" i="3"/>
  <c r="J37" i="3"/>
  <c r="B33" i="3"/>
  <c r="J33" i="3"/>
  <c r="B29" i="3"/>
  <c r="J29" i="3"/>
  <c r="B25" i="3"/>
  <c r="J25" i="3"/>
  <c r="B21" i="3"/>
  <c r="J21" i="3"/>
  <c r="B16" i="3"/>
  <c r="J16" i="3"/>
  <c r="B12" i="3"/>
  <c r="J12" i="3"/>
  <c r="B8" i="3"/>
  <c r="J8" i="3"/>
  <c r="B4" i="3"/>
  <c r="J4" i="3"/>
  <c r="B1000" i="3"/>
  <c r="J1000" i="3"/>
  <c r="B996" i="3"/>
  <c r="J996" i="3"/>
  <c r="B992" i="3"/>
  <c r="J992" i="3"/>
  <c r="B988" i="3"/>
  <c r="J988" i="3"/>
  <c r="B984" i="3"/>
  <c r="J984" i="3"/>
  <c r="B980" i="3"/>
  <c r="J980" i="3"/>
  <c r="B976" i="3"/>
  <c r="J976" i="3"/>
  <c r="B972" i="3"/>
  <c r="J972" i="3"/>
  <c r="B968" i="3"/>
  <c r="J968" i="3"/>
  <c r="B964" i="3"/>
  <c r="J964" i="3"/>
  <c r="B960" i="3"/>
  <c r="J960" i="3"/>
  <c r="B956" i="3"/>
  <c r="J956" i="3"/>
  <c r="B952" i="3"/>
  <c r="J952" i="3"/>
  <c r="B948" i="3"/>
  <c r="J948" i="3"/>
  <c r="B944" i="3"/>
  <c r="J944" i="3"/>
  <c r="B940" i="3"/>
  <c r="J940" i="3"/>
  <c r="B936" i="3"/>
  <c r="J936" i="3"/>
  <c r="B932" i="3"/>
  <c r="J932" i="3"/>
  <c r="B928" i="3"/>
  <c r="J928" i="3"/>
  <c r="B924" i="3"/>
  <c r="J924" i="3"/>
  <c r="B920" i="3"/>
  <c r="J920" i="3"/>
  <c r="B916" i="3"/>
  <c r="J916" i="3"/>
  <c r="B912" i="3"/>
  <c r="J912" i="3"/>
  <c r="B908" i="3"/>
  <c r="J908" i="3"/>
  <c r="B904" i="3"/>
  <c r="J904" i="3"/>
  <c r="B900" i="3"/>
  <c r="J900" i="3"/>
  <c r="B896" i="3"/>
  <c r="J896" i="3"/>
  <c r="B892" i="3"/>
  <c r="J892" i="3"/>
  <c r="B888" i="3"/>
  <c r="J888" i="3"/>
  <c r="B884" i="3"/>
  <c r="J884" i="3"/>
  <c r="B880" i="3"/>
  <c r="J880" i="3"/>
  <c r="B876" i="3"/>
  <c r="J876" i="3"/>
  <c r="B872" i="3"/>
  <c r="J872" i="3"/>
  <c r="B868" i="3"/>
  <c r="J868" i="3"/>
  <c r="B864" i="3"/>
  <c r="J864" i="3"/>
  <c r="B860" i="3"/>
  <c r="J860" i="3"/>
  <c r="B856" i="3"/>
  <c r="J856" i="3"/>
  <c r="B852" i="3"/>
  <c r="J852" i="3"/>
  <c r="B848" i="3"/>
  <c r="J848" i="3"/>
  <c r="B844" i="3"/>
  <c r="J844" i="3"/>
  <c r="B840" i="3"/>
  <c r="J840" i="3"/>
  <c r="B836" i="3"/>
  <c r="J836" i="3"/>
  <c r="B832" i="3"/>
  <c r="J832" i="3"/>
  <c r="B828" i="3"/>
  <c r="J828" i="3"/>
  <c r="B824" i="3"/>
  <c r="J824" i="3"/>
  <c r="B820" i="3"/>
  <c r="J820" i="3"/>
  <c r="B816" i="3"/>
  <c r="J816" i="3"/>
  <c r="B812" i="3"/>
  <c r="J812" i="3"/>
  <c r="B808" i="3"/>
  <c r="J808" i="3"/>
  <c r="B804" i="3"/>
  <c r="J804" i="3"/>
  <c r="B800" i="3"/>
  <c r="J800" i="3"/>
  <c r="B796" i="3"/>
  <c r="J796" i="3"/>
  <c r="B792" i="3"/>
  <c r="J792" i="3"/>
  <c r="B788" i="3"/>
  <c r="J788" i="3"/>
  <c r="B784" i="3"/>
  <c r="J784" i="3"/>
  <c r="B780" i="3"/>
  <c r="J780" i="3"/>
  <c r="B776" i="3"/>
  <c r="J776" i="3"/>
  <c r="B772" i="3"/>
  <c r="J772" i="3"/>
  <c r="B768" i="3"/>
  <c r="J768" i="3"/>
  <c r="B764" i="3"/>
  <c r="J764" i="3"/>
  <c r="B760" i="3"/>
  <c r="J760" i="3"/>
  <c r="B756" i="3"/>
  <c r="J756" i="3"/>
  <c r="B752" i="3"/>
  <c r="J752" i="3"/>
  <c r="B748" i="3"/>
  <c r="J748" i="3"/>
  <c r="B744" i="3"/>
  <c r="J744" i="3"/>
  <c r="B740" i="3"/>
  <c r="J740" i="3"/>
  <c r="B736" i="3"/>
  <c r="J736" i="3"/>
  <c r="B732" i="3"/>
  <c r="J732" i="3"/>
  <c r="B728" i="3"/>
  <c r="J728" i="3"/>
  <c r="B724" i="3"/>
  <c r="J724" i="3"/>
  <c r="B720" i="3"/>
  <c r="J720" i="3"/>
  <c r="B716" i="3"/>
  <c r="J716" i="3"/>
  <c r="B712" i="3"/>
  <c r="J712" i="3"/>
  <c r="B708" i="3"/>
  <c r="J708" i="3"/>
  <c r="B704" i="3"/>
  <c r="J704" i="3"/>
  <c r="B700" i="3"/>
  <c r="J700" i="3"/>
  <c r="B696" i="3"/>
  <c r="J696" i="3"/>
  <c r="B692" i="3"/>
  <c r="J692" i="3"/>
  <c r="B688" i="3"/>
  <c r="J688" i="3"/>
  <c r="B684" i="3"/>
  <c r="J684" i="3"/>
  <c r="B680" i="3"/>
  <c r="J680" i="3"/>
  <c r="B676" i="3"/>
  <c r="J676" i="3"/>
  <c r="B672" i="3"/>
  <c r="J672" i="3"/>
  <c r="B668" i="3"/>
  <c r="J668" i="3"/>
  <c r="B664" i="3"/>
  <c r="J664" i="3"/>
  <c r="B660" i="3"/>
  <c r="J660" i="3"/>
  <c r="B656" i="3"/>
  <c r="J656" i="3"/>
  <c r="B652" i="3"/>
  <c r="J652" i="3"/>
  <c r="B648" i="3"/>
  <c r="J648" i="3"/>
  <c r="B644" i="3"/>
  <c r="J644" i="3"/>
  <c r="B640" i="3"/>
  <c r="J640" i="3"/>
  <c r="B636" i="3"/>
  <c r="J636" i="3"/>
  <c r="B632" i="3"/>
  <c r="J632" i="3"/>
  <c r="B628" i="3"/>
  <c r="J628" i="3"/>
  <c r="B624" i="3"/>
  <c r="J624" i="3"/>
  <c r="B620" i="3"/>
  <c r="J620" i="3"/>
  <c r="B616" i="3"/>
  <c r="J616" i="3"/>
  <c r="B612" i="3"/>
  <c r="J612" i="3"/>
  <c r="B608" i="3"/>
  <c r="J608" i="3"/>
  <c r="B604" i="3"/>
  <c r="J604" i="3"/>
  <c r="B600" i="3"/>
  <c r="J600" i="3"/>
  <c r="B596" i="3"/>
  <c r="J596" i="3"/>
  <c r="B592" i="3"/>
  <c r="J592" i="3"/>
  <c r="B588" i="3"/>
  <c r="J588" i="3"/>
  <c r="B584" i="3"/>
  <c r="J584" i="3"/>
  <c r="B580" i="3"/>
  <c r="J580" i="3"/>
  <c r="B576" i="3"/>
  <c r="J576" i="3"/>
  <c r="B572" i="3"/>
  <c r="J572" i="3"/>
  <c r="B568" i="3"/>
  <c r="J568" i="3"/>
  <c r="B564" i="3"/>
  <c r="J564" i="3"/>
  <c r="B560" i="3"/>
  <c r="J560" i="3"/>
  <c r="B556" i="3"/>
  <c r="J556" i="3"/>
  <c r="B552" i="3"/>
  <c r="J552" i="3"/>
  <c r="B548" i="3"/>
  <c r="J548" i="3"/>
  <c r="B544" i="3"/>
  <c r="J544" i="3"/>
  <c r="B540" i="3"/>
  <c r="J540" i="3"/>
  <c r="B536" i="3"/>
  <c r="J536" i="3"/>
  <c r="B532" i="3"/>
  <c r="J532" i="3"/>
  <c r="B528" i="3"/>
  <c r="J528" i="3"/>
  <c r="B524" i="3"/>
  <c r="J524" i="3"/>
  <c r="B520" i="3"/>
  <c r="J520" i="3"/>
  <c r="B516" i="3"/>
  <c r="J516" i="3"/>
  <c r="B512" i="3"/>
  <c r="J512" i="3"/>
  <c r="B508" i="3"/>
  <c r="J508" i="3"/>
  <c r="B504" i="3"/>
  <c r="J504" i="3"/>
  <c r="B500" i="3"/>
  <c r="J500" i="3"/>
  <c r="B496" i="3"/>
  <c r="J496" i="3"/>
  <c r="B492" i="3"/>
  <c r="J492" i="3"/>
  <c r="B488" i="3"/>
  <c r="J488" i="3"/>
  <c r="B484" i="3"/>
  <c r="J484" i="3"/>
  <c r="B480" i="3"/>
  <c r="J480" i="3"/>
  <c r="B476" i="3"/>
  <c r="J476" i="3"/>
  <c r="B472" i="3"/>
  <c r="J472" i="3"/>
  <c r="B468" i="3"/>
  <c r="J468" i="3"/>
  <c r="B464" i="3"/>
  <c r="J464" i="3"/>
  <c r="B460" i="3"/>
  <c r="J460" i="3"/>
  <c r="B456" i="3"/>
  <c r="J456" i="3"/>
  <c r="B452" i="3"/>
  <c r="J452" i="3"/>
  <c r="B448" i="3"/>
  <c r="J448" i="3"/>
  <c r="B444" i="3"/>
  <c r="J444" i="3"/>
  <c r="B440" i="3"/>
  <c r="J440" i="3"/>
  <c r="B436" i="3"/>
  <c r="J436" i="3"/>
  <c r="B432" i="3"/>
  <c r="J432" i="3"/>
  <c r="B428" i="3"/>
  <c r="J428" i="3"/>
  <c r="B424" i="3"/>
  <c r="J424" i="3"/>
  <c r="B420" i="3"/>
  <c r="J420" i="3"/>
  <c r="B416" i="3"/>
  <c r="J416" i="3"/>
  <c r="B412" i="3"/>
  <c r="J412" i="3"/>
  <c r="B408" i="3"/>
  <c r="J408" i="3"/>
  <c r="B404" i="3"/>
  <c r="J404" i="3"/>
  <c r="B400" i="3"/>
  <c r="J400" i="3"/>
  <c r="B396" i="3"/>
  <c r="J396" i="3"/>
  <c r="B392" i="3"/>
  <c r="J392" i="3"/>
  <c r="B388" i="3"/>
  <c r="J388" i="3"/>
  <c r="B384" i="3"/>
  <c r="J384" i="3"/>
  <c r="B380" i="3"/>
  <c r="J380" i="3"/>
  <c r="B376" i="3"/>
  <c r="J376" i="3"/>
  <c r="B372" i="3"/>
  <c r="J372" i="3"/>
  <c r="B368" i="3"/>
  <c r="J368" i="3"/>
  <c r="B364" i="3"/>
  <c r="J364" i="3"/>
  <c r="B360" i="3"/>
  <c r="J360" i="3"/>
  <c r="B356" i="3"/>
  <c r="J356" i="3"/>
  <c r="B352" i="3"/>
  <c r="J352" i="3"/>
  <c r="B348" i="3"/>
  <c r="J348" i="3"/>
  <c r="B344" i="3"/>
  <c r="J344" i="3"/>
  <c r="B340" i="3"/>
  <c r="J340" i="3"/>
  <c r="B336" i="3"/>
  <c r="J336" i="3"/>
  <c r="B332" i="3"/>
  <c r="J332" i="3"/>
  <c r="B328" i="3"/>
  <c r="J328" i="3"/>
  <c r="B324" i="3"/>
  <c r="J324" i="3"/>
  <c r="B320" i="3"/>
  <c r="J320" i="3"/>
  <c r="B316" i="3"/>
  <c r="J316" i="3"/>
  <c r="B312" i="3"/>
  <c r="J312" i="3"/>
  <c r="B308" i="3"/>
  <c r="J308" i="3"/>
  <c r="B304" i="3"/>
  <c r="J304" i="3"/>
  <c r="B300" i="3"/>
  <c r="J300" i="3"/>
  <c r="B296" i="3"/>
  <c r="J296" i="3"/>
  <c r="B292" i="3"/>
  <c r="J292" i="3"/>
  <c r="B288" i="3"/>
  <c r="J288" i="3"/>
  <c r="B284" i="3"/>
  <c r="J284" i="3"/>
  <c r="B280" i="3"/>
  <c r="J280" i="3"/>
  <c r="B276" i="3"/>
  <c r="J276" i="3"/>
  <c r="B272" i="3"/>
  <c r="J272" i="3"/>
  <c r="B268" i="3"/>
  <c r="J268" i="3"/>
  <c r="B264" i="3"/>
  <c r="J264" i="3"/>
  <c r="B260" i="3"/>
  <c r="J260" i="3"/>
  <c r="B256" i="3"/>
  <c r="J256" i="3"/>
  <c r="B252" i="3"/>
  <c r="J252" i="3"/>
  <c r="B248" i="3"/>
  <c r="J248" i="3"/>
  <c r="B244" i="3"/>
  <c r="J244" i="3"/>
  <c r="B240" i="3"/>
  <c r="J240" i="3"/>
  <c r="B236" i="3"/>
  <c r="J236" i="3"/>
  <c r="B232" i="3"/>
  <c r="J232" i="3"/>
  <c r="B228" i="3"/>
  <c r="J228" i="3"/>
  <c r="B224" i="3"/>
  <c r="J224" i="3"/>
  <c r="B220" i="3"/>
  <c r="J220" i="3"/>
  <c r="B216" i="3"/>
  <c r="J216" i="3"/>
  <c r="B212" i="3"/>
  <c r="J212" i="3"/>
  <c r="B208" i="3"/>
  <c r="J208" i="3"/>
  <c r="B204" i="3"/>
  <c r="J204" i="3"/>
  <c r="B200" i="3"/>
  <c r="J200" i="3"/>
  <c r="B196" i="3"/>
  <c r="J196" i="3"/>
  <c r="B192" i="3"/>
  <c r="J192" i="3"/>
  <c r="B188" i="3"/>
  <c r="J188" i="3"/>
  <c r="B184" i="3"/>
  <c r="J184" i="3"/>
  <c r="B180" i="3"/>
  <c r="J180" i="3"/>
  <c r="B176" i="3"/>
  <c r="J176" i="3"/>
  <c r="B172" i="3"/>
  <c r="J172" i="3"/>
  <c r="B168" i="3"/>
  <c r="J168" i="3"/>
  <c r="B164" i="3"/>
  <c r="J164" i="3"/>
  <c r="B160" i="3"/>
  <c r="J160" i="3"/>
  <c r="B156" i="3"/>
  <c r="J156" i="3"/>
  <c r="B152" i="3"/>
  <c r="J152" i="3"/>
  <c r="B148" i="3"/>
  <c r="J148" i="3"/>
  <c r="B144" i="3"/>
  <c r="J144" i="3"/>
  <c r="B140" i="3"/>
  <c r="J140" i="3"/>
  <c r="B136" i="3"/>
  <c r="J136" i="3"/>
  <c r="B132" i="3"/>
  <c r="J132" i="3"/>
  <c r="B128" i="3"/>
  <c r="J128" i="3"/>
  <c r="B124" i="3"/>
  <c r="J124" i="3"/>
  <c r="B120" i="3"/>
  <c r="J120" i="3"/>
  <c r="B116" i="3"/>
  <c r="J116" i="3"/>
  <c r="B112" i="3"/>
  <c r="J112" i="3"/>
  <c r="B108" i="3"/>
  <c r="J108" i="3"/>
  <c r="B104" i="3"/>
  <c r="J104" i="3"/>
  <c r="B100" i="3"/>
  <c r="J100" i="3"/>
  <c r="B96" i="3"/>
  <c r="J96" i="3"/>
  <c r="B92" i="3"/>
  <c r="J92" i="3"/>
  <c r="B88" i="3"/>
  <c r="J88" i="3"/>
  <c r="B84" i="3"/>
  <c r="J84" i="3"/>
  <c r="B80" i="3"/>
  <c r="J80" i="3"/>
  <c r="B76" i="3"/>
  <c r="J76" i="3"/>
  <c r="B72" i="3"/>
  <c r="J72" i="3"/>
  <c r="B68" i="3"/>
  <c r="J68" i="3"/>
  <c r="B64" i="3"/>
  <c r="J64" i="3"/>
  <c r="B60" i="3"/>
  <c r="J60" i="3"/>
  <c r="B56" i="3"/>
  <c r="J56" i="3"/>
  <c r="B52" i="3"/>
  <c r="J52" i="3"/>
  <c r="B48" i="3"/>
  <c r="J48" i="3"/>
  <c r="B44" i="3"/>
  <c r="J44" i="3"/>
  <c r="B40" i="3"/>
  <c r="J40" i="3"/>
  <c r="B36" i="3"/>
  <c r="J36" i="3"/>
  <c r="B32" i="3"/>
  <c r="J32" i="3"/>
  <c r="B28" i="3"/>
  <c r="J28" i="3"/>
  <c r="B24" i="3"/>
  <c r="J24" i="3"/>
  <c r="B20" i="3"/>
  <c r="J20" i="3"/>
  <c r="B15" i="3"/>
  <c r="J15" i="3"/>
  <c r="B11" i="3"/>
  <c r="J11" i="3"/>
  <c r="B7" i="3"/>
  <c r="J7" i="3"/>
  <c r="B3" i="3"/>
  <c r="J3" i="3"/>
  <c r="E1048576" i="3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H313" i="3" s="1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350" i="3" s="1"/>
  <c r="H351" i="3" s="1"/>
  <c r="H352" i="3" s="1"/>
  <c r="H353" i="3" s="1"/>
  <c r="H354" i="3" s="1"/>
  <c r="H355" i="3" s="1"/>
  <c r="H356" i="3" s="1"/>
  <c r="H357" i="3" s="1"/>
  <c r="H358" i="3" s="1"/>
  <c r="H359" i="3" s="1"/>
  <c r="H360" i="3" s="1"/>
  <c r="H361" i="3" s="1"/>
  <c r="H362" i="3" s="1"/>
  <c r="H363" i="3" s="1"/>
  <c r="H364" i="3" s="1"/>
  <c r="H365" i="3" s="1"/>
  <c r="H366" i="3" s="1"/>
  <c r="H367" i="3" s="1"/>
  <c r="H368" i="3" s="1"/>
  <c r="H369" i="3" s="1"/>
  <c r="H370" i="3" s="1"/>
  <c r="H371" i="3" s="1"/>
  <c r="H372" i="3" s="1"/>
  <c r="H373" i="3" s="1"/>
  <c r="H374" i="3" s="1"/>
  <c r="H375" i="3" s="1"/>
  <c r="H376" i="3" s="1"/>
  <c r="H377" i="3" s="1"/>
  <c r="H378" i="3" s="1"/>
  <c r="H379" i="3" s="1"/>
  <c r="H380" i="3" s="1"/>
  <c r="H381" i="3" s="1"/>
  <c r="H382" i="3" s="1"/>
  <c r="H383" i="3" s="1"/>
  <c r="H384" i="3" s="1"/>
  <c r="H385" i="3" s="1"/>
  <c r="H386" i="3" s="1"/>
  <c r="H387" i="3" s="1"/>
  <c r="H388" i="3" s="1"/>
  <c r="H389" i="3" s="1"/>
  <c r="H390" i="3" s="1"/>
  <c r="H391" i="3" s="1"/>
  <c r="H392" i="3" s="1"/>
  <c r="H393" i="3" s="1"/>
  <c r="H394" i="3" s="1"/>
  <c r="H395" i="3" s="1"/>
  <c r="H396" i="3" s="1"/>
  <c r="H397" i="3" s="1"/>
  <c r="H398" i="3" s="1"/>
  <c r="H399" i="3" s="1"/>
  <c r="H400" i="3" s="1"/>
  <c r="H401" i="3" s="1"/>
  <c r="H402" i="3" s="1"/>
  <c r="H403" i="3" s="1"/>
  <c r="H404" i="3" s="1"/>
  <c r="H405" i="3" s="1"/>
  <c r="H406" i="3" s="1"/>
  <c r="H407" i="3" s="1"/>
  <c r="H408" i="3" s="1"/>
  <c r="H409" i="3" s="1"/>
  <c r="H410" i="3" s="1"/>
  <c r="H411" i="3" s="1"/>
  <c r="H412" i="3" s="1"/>
  <c r="H413" i="3" s="1"/>
  <c r="H414" i="3" s="1"/>
  <c r="H415" i="3" s="1"/>
  <c r="H416" i="3" s="1"/>
  <c r="H417" i="3" s="1"/>
  <c r="H418" i="3" s="1"/>
  <c r="H419" i="3" s="1"/>
  <c r="H420" i="3" s="1"/>
  <c r="H421" i="3" s="1"/>
  <c r="H422" i="3" s="1"/>
  <c r="H423" i="3" s="1"/>
  <c r="H424" i="3" s="1"/>
  <c r="H425" i="3" s="1"/>
  <c r="H426" i="3" s="1"/>
  <c r="H427" i="3" s="1"/>
  <c r="H428" i="3" s="1"/>
  <c r="H429" i="3" s="1"/>
  <c r="H430" i="3" s="1"/>
  <c r="H431" i="3" s="1"/>
  <c r="H432" i="3" s="1"/>
  <c r="H433" i="3" s="1"/>
  <c r="H434" i="3" s="1"/>
  <c r="H435" i="3" s="1"/>
  <c r="H436" i="3" s="1"/>
  <c r="H437" i="3" s="1"/>
  <c r="H438" i="3" s="1"/>
  <c r="H439" i="3" s="1"/>
  <c r="H440" i="3" s="1"/>
  <c r="H441" i="3" s="1"/>
  <c r="H442" i="3" s="1"/>
  <c r="H443" i="3" s="1"/>
  <c r="H444" i="3" s="1"/>
  <c r="H445" i="3" s="1"/>
  <c r="H446" i="3" s="1"/>
  <c r="H447" i="3" s="1"/>
  <c r="H448" i="3" s="1"/>
  <c r="H449" i="3" s="1"/>
  <c r="H450" i="3" s="1"/>
  <c r="H451" i="3" s="1"/>
  <c r="H452" i="3" s="1"/>
  <c r="H453" i="3" s="1"/>
  <c r="H454" i="3" s="1"/>
  <c r="H455" i="3" s="1"/>
  <c r="H456" i="3" s="1"/>
  <c r="H457" i="3" s="1"/>
  <c r="H458" i="3" s="1"/>
  <c r="H459" i="3" s="1"/>
  <c r="H460" i="3" s="1"/>
  <c r="H461" i="3" s="1"/>
  <c r="H462" i="3" s="1"/>
  <c r="H463" i="3" s="1"/>
  <c r="H464" i="3" s="1"/>
  <c r="H465" i="3" s="1"/>
  <c r="H466" i="3" s="1"/>
  <c r="H467" i="3" s="1"/>
  <c r="H468" i="3" s="1"/>
  <c r="H469" i="3" s="1"/>
  <c r="H470" i="3" s="1"/>
  <c r="H471" i="3" s="1"/>
  <c r="H472" i="3" s="1"/>
  <c r="H473" i="3" s="1"/>
  <c r="H474" i="3" s="1"/>
  <c r="H475" i="3" s="1"/>
  <c r="H476" i="3" s="1"/>
  <c r="H477" i="3" s="1"/>
  <c r="H478" i="3" s="1"/>
  <c r="H479" i="3" s="1"/>
  <c r="H480" i="3" s="1"/>
  <c r="H481" i="3" s="1"/>
  <c r="H482" i="3" s="1"/>
  <c r="H483" i="3" s="1"/>
  <c r="H484" i="3" s="1"/>
  <c r="H485" i="3" s="1"/>
  <c r="H486" i="3" s="1"/>
  <c r="H487" i="3" s="1"/>
  <c r="H488" i="3" s="1"/>
  <c r="H489" i="3" s="1"/>
  <c r="H490" i="3" s="1"/>
  <c r="H491" i="3" s="1"/>
  <c r="H492" i="3" s="1"/>
  <c r="H493" i="3" s="1"/>
  <c r="H494" i="3" s="1"/>
  <c r="H495" i="3" s="1"/>
  <c r="H496" i="3" s="1"/>
  <c r="H497" i="3" s="1"/>
  <c r="H498" i="3" s="1"/>
  <c r="H499" i="3" s="1"/>
  <c r="H500" i="3" s="1"/>
  <c r="H501" i="3" s="1"/>
  <c r="H502" i="3" s="1"/>
  <c r="H503" i="3" s="1"/>
  <c r="H504" i="3" s="1"/>
  <c r="H505" i="3" s="1"/>
  <c r="H506" i="3" s="1"/>
  <c r="H507" i="3" s="1"/>
  <c r="H508" i="3" s="1"/>
  <c r="H509" i="3" s="1"/>
  <c r="H510" i="3" s="1"/>
  <c r="H511" i="3" s="1"/>
  <c r="H512" i="3" s="1"/>
  <c r="H513" i="3" s="1"/>
  <c r="H514" i="3" s="1"/>
  <c r="H515" i="3" s="1"/>
  <c r="H516" i="3" s="1"/>
  <c r="H517" i="3" s="1"/>
  <c r="H518" i="3" s="1"/>
  <c r="H519" i="3" s="1"/>
  <c r="H520" i="3" s="1"/>
  <c r="H521" i="3" s="1"/>
  <c r="H522" i="3" s="1"/>
  <c r="H523" i="3" s="1"/>
  <c r="H524" i="3" s="1"/>
  <c r="H525" i="3" s="1"/>
  <c r="H526" i="3" s="1"/>
  <c r="H527" i="3" s="1"/>
  <c r="H528" i="3" s="1"/>
  <c r="H529" i="3" s="1"/>
  <c r="H530" i="3" s="1"/>
  <c r="H531" i="3" s="1"/>
  <c r="H532" i="3" s="1"/>
  <c r="H533" i="3" s="1"/>
  <c r="H534" i="3" s="1"/>
  <c r="H535" i="3" s="1"/>
  <c r="H536" i="3" s="1"/>
  <c r="H537" i="3" s="1"/>
  <c r="H538" i="3" s="1"/>
  <c r="H539" i="3" s="1"/>
  <c r="H540" i="3" s="1"/>
  <c r="H541" i="3" s="1"/>
  <c r="H542" i="3" s="1"/>
  <c r="H543" i="3" s="1"/>
  <c r="H544" i="3" s="1"/>
  <c r="H545" i="3" s="1"/>
  <c r="H546" i="3" s="1"/>
  <c r="H547" i="3" s="1"/>
  <c r="H548" i="3" s="1"/>
  <c r="H549" i="3" s="1"/>
  <c r="H550" i="3" s="1"/>
  <c r="H551" i="3" s="1"/>
  <c r="H552" i="3" s="1"/>
  <c r="H553" i="3" s="1"/>
  <c r="H554" i="3" s="1"/>
  <c r="H555" i="3" s="1"/>
  <c r="H556" i="3" s="1"/>
  <c r="H557" i="3" s="1"/>
  <c r="H558" i="3" s="1"/>
  <c r="H559" i="3" s="1"/>
  <c r="H560" i="3" s="1"/>
  <c r="H561" i="3" s="1"/>
  <c r="H562" i="3" s="1"/>
  <c r="H563" i="3" s="1"/>
  <c r="H564" i="3" s="1"/>
  <c r="H565" i="3" s="1"/>
  <c r="H566" i="3" s="1"/>
  <c r="H567" i="3" s="1"/>
  <c r="H568" i="3" s="1"/>
  <c r="H569" i="3" s="1"/>
  <c r="H570" i="3" s="1"/>
  <c r="H571" i="3" s="1"/>
  <c r="H572" i="3" s="1"/>
  <c r="H573" i="3" s="1"/>
  <c r="H574" i="3" s="1"/>
  <c r="H575" i="3" s="1"/>
  <c r="H576" i="3" s="1"/>
  <c r="H577" i="3" s="1"/>
  <c r="H578" i="3" s="1"/>
  <c r="H579" i="3" s="1"/>
  <c r="H580" i="3" s="1"/>
  <c r="H581" i="3" s="1"/>
  <c r="H582" i="3" s="1"/>
  <c r="H583" i="3" s="1"/>
  <c r="H584" i="3" s="1"/>
  <c r="H585" i="3" s="1"/>
  <c r="H586" i="3" s="1"/>
  <c r="H587" i="3" s="1"/>
  <c r="H588" i="3" s="1"/>
  <c r="H589" i="3" s="1"/>
  <c r="H590" i="3" s="1"/>
  <c r="H591" i="3" s="1"/>
  <c r="H592" i="3" s="1"/>
  <c r="H593" i="3" s="1"/>
  <c r="H594" i="3" s="1"/>
  <c r="H595" i="3" s="1"/>
  <c r="H596" i="3" s="1"/>
  <c r="H597" i="3" s="1"/>
  <c r="H598" i="3" s="1"/>
  <c r="H599" i="3" s="1"/>
  <c r="H600" i="3" s="1"/>
  <c r="H601" i="3" s="1"/>
  <c r="H602" i="3" s="1"/>
  <c r="H603" i="3" s="1"/>
  <c r="H604" i="3" s="1"/>
  <c r="H605" i="3" s="1"/>
  <c r="H606" i="3" s="1"/>
  <c r="H607" i="3" s="1"/>
  <c r="H608" i="3" s="1"/>
  <c r="H609" i="3" s="1"/>
  <c r="H610" i="3" s="1"/>
  <c r="H611" i="3" s="1"/>
  <c r="H612" i="3" s="1"/>
  <c r="H613" i="3" s="1"/>
  <c r="H614" i="3" s="1"/>
  <c r="H615" i="3" s="1"/>
  <c r="H616" i="3" s="1"/>
  <c r="H617" i="3" s="1"/>
  <c r="H618" i="3" s="1"/>
  <c r="H619" i="3" s="1"/>
  <c r="H620" i="3" s="1"/>
  <c r="H621" i="3" s="1"/>
  <c r="H622" i="3" s="1"/>
  <c r="H623" i="3" s="1"/>
  <c r="H624" i="3" s="1"/>
  <c r="H625" i="3" s="1"/>
  <c r="H626" i="3" s="1"/>
  <c r="H627" i="3" s="1"/>
  <c r="H628" i="3" s="1"/>
  <c r="H629" i="3" s="1"/>
  <c r="H630" i="3" s="1"/>
  <c r="H631" i="3" s="1"/>
  <c r="H632" i="3" s="1"/>
  <c r="H633" i="3" s="1"/>
  <c r="H634" i="3" s="1"/>
  <c r="H635" i="3" s="1"/>
  <c r="H636" i="3" s="1"/>
  <c r="H637" i="3" s="1"/>
  <c r="H638" i="3" s="1"/>
  <c r="H639" i="3" s="1"/>
  <c r="H640" i="3" s="1"/>
  <c r="H641" i="3" s="1"/>
  <c r="H642" i="3" s="1"/>
  <c r="H643" i="3" s="1"/>
  <c r="H644" i="3" s="1"/>
  <c r="H645" i="3" s="1"/>
  <c r="H646" i="3" s="1"/>
  <c r="H647" i="3" s="1"/>
  <c r="H648" i="3" s="1"/>
  <c r="H649" i="3" s="1"/>
  <c r="H650" i="3" s="1"/>
  <c r="H651" i="3" s="1"/>
  <c r="H652" i="3" s="1"/>
  <c r="H653" i="3" s="1"/>
  <c r="H654" i="3" s="1"/>
  <c r="H655" i="3" s="1"/>
  <c r="H656" i="3" s="1"/>
  <c r="H657" i="3" s="1"/>
  <c r="H658" i="3" s="1"/>
  <c r="H659" i="3" s="1"/>
  <c r="H660" i="3" s="1"/>
  <c r="H661" i="3" s="1"/>
  <c r="H662" i="3" s="1"/>
  <c r="H663" i="3" s="1"/>
  <c r="H664" i="3" s="1"/>
  <c r="H665" i="3" s="1"/>
  <c r="H666" i="3" s="1"/>
  <c r="H667" i="3" s="1"/>
  <c r="H668" i="3" s="1"/>
  <c r="H669" i="3" s="1"/>
  <c r="H670" i="3" s="1"/>
  <c r="H671" i="3" s="1"/>
  <c r="H672" i="3" s="1"/>
  <c r="H673" i="3" s="1"/>
  <c r="H674" i="3" s="1"/>
  <c r="H675" i="3" s="1"/>
  <c r="H676" i="3" s="1"/>
  <c r="H677" i="3" s="1"/>
  <c r="H678" i="3" s="1"/>
  <c r="H679" i="3" s="1"/>
  <c r="H680" i="3" s="1"/>
  <c r="H681" i="3" s="1"/>
  <c r="H682" i="3" s="1"/>
  <c r="H683" i="3" s="1"/>
  <c r="H684" i="3" s="1"/>
  <c r="H685" i="3" s="1"/>
  <c r="H686" i="3" s="1"/>
  <c r="H687" i="3" s="1"/>
  <c r="H688" i="3" s="1"/>
  <c r="H689" i="3" s="1"/>
  <c r="H690" i="3" s="1"/>
  <c r="H691" i="3" s="1"/>
  <c r="H692" i="3" s="1"/>
  <c r="H693" i="3" s="1"/>
  <c r="H694" i="3" s="1"/>
  <c r="H695" i="3" s="1"/>
  <c r="H696" i="3" s="1"/>
  <c r="H697" i="3" s="1"/>
  <c r="H698" i="3" s="1"/>
  <c r="H699" i="3" s="1"/>
  <c r="H700" i="3" s="1"/>
  <c r="H701" i="3" s="1"/>
  <c r="H702" i="3" s="1"/>
  <c r="H703" i="3" s="1"/>
  <c r="H704" i="3" s="1"/>
  <c r="H705" i="3" s="1"/>
  <c r="H706" i="3" s="1"/>
  <c r="H707" i="3" s="1"/>
  <c r="H708" i="3" s="1"/>
  <c r="H709" i="3" s="1"/>
  <c r="H710" i="3" s="1"/>
  <c r="H711" i="3" s="1"/>
  <c r="H712" i="3" s="1"/>
  <c r="H713" i="3" s="1"/>
  <c r="H714" i="3" s="1"/>
  <c r="H715" i="3" s="1"/>
  <c r="H716" i="3" s="1"/>
  <c r="H717" i="3" s="1"/>
  <c r="H718" i="3" s="1"/>
  <c r="H719" i="3" s="1"/>
  <c r="H720" i="3" s="1"/>
  <c r="H721" i="3" s="1"/>
  <c r="H722" i="3" s="1"/>
  <c r="H723" i="3" s="1"/>
  <c r="H724" i="3" s="1"/>
  <c r="H725" i="3" s="1"/>
  <c r="H726" i="3" s="1"/>
  <c r="H727" i="3" s="1"/>
  <c r="H728" i="3" s="1"/>
  <c r="H729" i="3" s="1"/>
  <c r="H730" i="3" s="1"/>
  <c r="H731" i="3" s="1"/>
  <c r="H732" i="3" s="1"/>
  <c r="H733" i="3" s="1"/>
  <c r="H734" i="3" s="1"/>
  <c r="H735" i="3" s="1"/>
  <c r="H736" i="3" s="1"/>
  <c r="H737" i="3" s="1"/>
  <c r="H738" i="3" s="1"/>
  <c r="H739" i="3" s="1"/>
  <c r="H740" i="3" s="1"/>
  <c r="H741" i="3" s="1"/>
  <c r="H742" i="3" s="1"/>
  <c r="H743" i="3" s="1"/>
  <c r="H744" i="3" s="1"/>
  <c r="H745" i="3" s="1"/>
  <c r="H746" i="3" s="1"/>
  <c r="H747" i="3" s="1"/>
  <c r="H748" i="3" s="1"/>
  <c r="H749" i="3" s="1"/>
  <c r="H750" i="3" s="1"/>
  <c r="H751" i="3" s="1"/>
  <c r="H752" i="3" s="1"/>
  <c r="H753" i="3" s="1"/>
  <c r="H754" i="3" s="1"/>
  <c r="H755" i="3" s="1"/>
  <c r="H756" i="3" s="1"/>
  <c r="H757" i="3" s="1"/>
  <c r="H758" i="3" s="1"/>
  <c r="H759" i="3" s="1"/>
  <c r="H760" i="3" s="1"/>
  <c r="H761" i="3" s="1"/>
  <c r="H762" i="3" s="1"/>
  <c r="H763" i="3" s="1"/>
  <c r="H764" i="3" s="1"/>
  <c r="H765" i="3" s="1"/>
  <c r="H766" i="3" s="1"/>
  <c r="H767" i="3" s="1"/>
  <c r="H768" i="3" s="1"/>
  <c r="H769" i="3" s="1"/>
  <c r="H770" i="3" s="1"/>
  <c r="H771" i="3" s="1"/>
  <c r="H772" i="3" s="1"/>
  <c r="H773" i="3" s="1"/>
  <c r="H774" i="3" s="1"/>
  <c r="H775" i="3" s="1"/>
  <c r="H776" i="3" s="1"/>
  <c r="H777" i="3" s="1"/>
  <c r="H778" i="3" s="1"/>
  <c r="H779" i="3" s="1"/>
  <c r="H780" i="3" s="1"/>
  <c r="H781" i="3" s="1"/>
  <c r="H782" i="3" s="1"/>
  <c r="H783" i="3" s="1"/>
  <c r="H784" i="3" s="1"/>
  <c r="H785" i="3" s="1"/>
  <c r="H786" i="3" s="1"/>
  <c r="H787" i="3" s="1"/>
  <c r="H788" i="3" s="1"/>
  <c r="H789" i="3" s="1"/>
  <c r="H790" i="3" s="1"/>
  <c r="H791" i="3" s="1"/>
  <c r="H792" i="3" s="1"/>
  <c r="H793" i="3" s="1"/>
  <c r="H794" i="3" s="1"/>
  <c r="H795" i="3" s="1"/>
  <c r="H796" i="3" s="1"/>
  <c r="H797" i="3" s="1"/>
  <c r="H798" i="3" s="1"/>
  <c r="H799" i="3" s="1"/>
  <c r="H800" i="3" s="1"/>
  <c r="H801" i="3" s="1"/>
  <c r="H802" i="3" s="1"/>
  <c r="H803" i="3" s="1"/>
  <c r="H804" i="3" s="1"/>
  <c r="H805" i="3" s="1"/>
  <c r="H806" i="3" s="1"/>
  <c r="H807" i="3" s="1"/>
  <c r="H808" i="3" s="1"/>
  <c r="H809" i="3" s="1"/>
  <c r="H810" i="3" s="1"/>
  <c r="H811" i="3" s="1"/>
  <c r="H812" i="3" s="1"/>
  <c r="H813" i="3" s="1"/>
  <c r="H814" i="3" s="1"/>
  <c r="H815" i="3" s="1"/>
  <c r="H816" i="3" s="1"/>
  <c r="H817" i="3" s="1"/>
  <c r="H818" i="3" s="1"/>
  <c r="H819" i="3" s="1"/>
  <c r="H820" i="3" s="1"/>
  <c r="H821" i="3" s="1"/>
  <c r="H822" i="3" s="1"/>
  <c r="H823" i="3" s="1"/>
  <c r="H824" i="3" s="1"/>
  <c r="H825" i="3" s="1"/>
  <c r="H826" i="3" s="1"/>
  <c r="H827" i="3" s="1"/>
  <c r="H828" i="3" s="1"/>
  <c r="H829" i="3" s="1"/>
  <c r="H830" i="3" s="1"/>
  <c r="H831" i="3" s="1"/>
  <c r="H832" i="3" s="1"/>
  <c r="H833" i="3" s="1"/>
  <c r="H834" i="3" s="1"/>
  <c r="H835" i="3" s="1"/>
  <c r="H836" i="3" s="1"/>
  <c r="H837" i="3" s="1"/>
  <c r="H838" i="3" s="1"/>
  <c r="H839" i="3" s="1"/>
  <c r="H840" i="3" s="1"/>
  <c r="H841" i="3" s="1"/>
  <c r="H842" i="3" s="1"/>
  <c r="H843" i="3" s="1"/>
  <c r="H844" i="3" s="1"/>
  <c r="H845" i="3" s="1"/>
  <c r="H846" i="3" s="1"/>
  <c r="H847" i="3" s="1"/>
  <c r="H848" i="3" s="1"/>
  <c r="H849" i="3" s="1"/>
  <c r="H850" i="3" s="1"/>
  <c r="H851" i="3" s="1"/>
  <c r="H852" i="3" s="1"/>
  <c r="H853" i="3" s="1"/>
  <c r="H854" i="3" s="1"/>
  <c r="H855" i="3" s="1"/>
  <c r="H856" i="3" s="1"/>
  <c r="H857" i="3" s="1"/>
  <c r="H858" i="3" s="1"/>
  <c r="H859" i="3" s="1"/>
  <c r="H860" i="3" s="1"/>
  <c r="H861" i="3" s="1"/>
  <c r="H862" i="3" s="1"/>
  <c r="H863" i="3" s="1"/>
  <c r="H864" i="3" s="1"/>
  <c r="H865" i="3" s="1"/>
  <c r="H866" i="3" s="1"/>
  <c r="H867" i="3" s="1"/>
  <c r="H868" i="3" s="1"/>
  <c r="H869" i="3" s="1"/>
  <c r="H870" i="3" s="1"/>
  <c r="H871" i="3" s="1"/>
  <c r="H872" i="3" s="1"/>
  <c r="H873" i="3" s="1"/>
  <c r="H874" i="3" s="1"/>
  <c r="H875" i="3" s="1"/>
  <c r="H876" i="3" s="1"/>
  <c r="H877" i="3" s="1"/>
  <c r="H878" i="3" s="1"/>
  <c r="H879" i="3" s="1"/>
  <c r="H880" i="3" s="1"/>
  <c r="H881" i="3" s="1"/>
  <c r="H882" i="3" s="1"/>
  <c r="H883" i="3" s="1"/>
  <c r="H884" i="3" s="1"/>
  <c r="H885" i="3" s="1"/>
  <c r="H886" i="3" s="1"/>
  <c r="H887" i="3" s="1"/>
  <c r="H888" i="3" s="1"/>
  <c r="H889" i="3" s="1"/>
  <c r="H890" i="3" s="1"/>
  <c r="H891" i="3" s="1"/>
  <c r="H892" i="3" s="1"/>
  <c r="H893" i="3" s="1"/>
  <c r="H894" i="3" s="1"/>
  <c r="H895" i="3" s="1"/>
  <c r="H896" i="3" s="1"/>
  <c r="H897" i="3" s="1"/>
  <c r="H898" i="3" s="1"/>
  <c r="H899" i="3" s="1"/>
  <c r="H900" i="3" s="1"/>
  <c r="H901" i="3" s="1"/>
  <c r="H902" i="3" s="1"/>
  <c r="H903" i="3" s="1"/>
  <c r="H904" i="3" s="1"/>
  <c r="H905" i="3" s="1"/>
  <c r="H906" i="3" s="1"/>
  <c r="H907" i="3" s="1"/>
  <c r="H908" i="3" s="1"/>
  <c r="H909" i="3" s="1"/>
  <c r="H910" i="3" s="1"/>
  <c r="H911" i="3" s="1"/>
  <c r="H912" i="3" s="1"/>
  <c r="H913" i="3" s="1"/>
  <c r="H914" i="3" s="1"/>
  <c r="H915" i="3" s="1"/>
  <c r="H916" i="3" s="1"/>
  <c r="H917" i="3" s="1"/>
  <c r="H918" i="3" s="1"/>
  <c r="H919" i="3" s="1"/>
  <c r="H920" i="3" s="1"/>
  <c r="H921" i="3" s="1"/>
  <c r="H922" i="3" s="1"/>
  <c r="H923" i="3" s="1"/>
  <c r="H924" i="3" s="1"/>
  <c r="H925" i="3" s="1"/>
  <c r="H926" i="3" s="1"/>
  <c r="H927" i="3" s="1"/>
  <c r="H928" i="3" s="1"/>
  <c r="H929" i="3" s="1"/>
  <c r="H930" i="3" s="1"/>
  <c r="H931" i="3" s="1"/>
  <c r="H932" i="3" s="1"/>
  <c r="H933" i="3" s="1"/>
  <c r="H934" i="3" s="1"/>
  <c r="H935" i="3" s="1"/>
  <c r="H936" i="3" s="1"/>
  <c r="H937" i="3" s="1"/>
  <c r="H938" i="3" s="1"/>
  <c r="H939" i="3" s="1"/>
  <c r="H940" i="3" s="1"/>
  <c r="H941" i="3" s="1"/>
  <c r="H942" i="3" s="1"/>
  <c r="H943" i="3" s="1"/>
  <c r="H944" i="3" s="1"/>
  <c r="H945" i="3" s="1"/>
  <c r="H946" i="3" s="1"/>
  <c r="H947" i="3" s="1"/>
  <c r="H948" i="3" s="1"/>
  <c r="H949" i="3" s="1"/>
  <c r="H950" i="3" s="1"/>
  <c r="H951" i="3" s="1"/>
  <c r="H952" i="3" s="1"/>
  <c r="H953" i="3" s="1"/>
  <c r="H954" i="3" s="1"/>
  <c r="H955" i="3" s="1"/>
  <c r="H956" i="3" s="1"/>
  <c r="H957" i="3" s="1"/>
  <c r="H958" i="3" s="1"/>
  <c r="H959" i="3" s="1"/>
  <c r="H960" i="3" s="1"/>
  <c r="H961" i="3" s="1"/>
  <c r="H962" i="3" s="1"/>
  <c r="H963" i="3" s="1"/>
  <c r="H964" i="3" s="1"/>
  <c r="H965" i="3" s="1"/>
  <c r="H966" i="3" s="1"/>
  <c r="H967" i="3" s="1"/>
  <c r="H968" i="3" s="1"/>
  <c r="H969" i="3" s="1"/>
  <c r="H970" i="3" s="1"/>
  <c r="H971" i="3" s="1"/>
  <c r="H972" i="3" s="1"/>
  <c r="H973" i="3" s="1"/>
  <c r="H974" i="3" s="1"/>
  <c r="H975" i="3" s="1"/>
  <c r="H976" i="3" s="1"/>
  <c r="H977" i="3" s="1"/>
  <c r="H978" i="3" s="1"/>
  <c r="H979" i="3" s="1"/>
  <c r="H980" i="3" s="1"/>
  <c r="H981" i="3" s="1"/>
  <c r="H982" i="3" s="1"/>
  <c r="H983" i="3" s="1"/>
  <c r="H984" i="3" s="1"/>
  <c r="H985" i="3" s="1"/>
  <c r="H986" i="3" s="1"/>
  <c r="H987" i="3" s="1"/>
  <c r="H988" i="3" s="1"/>
  <c r="H989" i="3" s="1"/>
  <c r="H990" i="3" s="1"/>
  <c r="H991" i="3" s="1"/>
  <c r="H992" i="3" s="1"/>
  <c r="H993" i="3" s="1"/>
  <c r="H994" i="3" s="1"/>
  <c r="H995" i="3" s="1"/>
  <c r="H996" i="3" s="1"/>
  <c r="H997" i="3" s="1"/>
  <c r="H998" i="3" s="1"/>
  <c r="H999" i="3" s="1"/>
  <c r="H1000" i="3" s="1"/>
  <c r="H1001" i="3" s="1"/>
  <c r="H1002" i="3" s="1"/>
  <c r="K2" i="3" l="1"/>
  <c r="K3" i="3" s="1"/>
  <c r="K4" i="3" s="1"/>
  <c r="K5" i="3" s="1"/>
  <c r="K6" i="3" s="1"/>
  <c r="K7" i="3" s="1"/>
  <c r="G3" i="3"/>
  <c r="F502" i="3"/>
  <c r="F503" i="3" s="1"/>
  <c r="F504" i="3" s="1"/>
  <c r="F505" i="3" s="1"/>
  <c r="F506" i="3" s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 s="1"/>
  <c r="F519" i="3" s="1"/>
  <c r="F520" i="3" s="1"/>
  <c r="F521" i="3" s="1"/>
  <c r="F522" i="3" s="1"/>
  <c r="F523" i="3" s="1"/>
  <c r="F524" i="3" s="1"/>
  <c r="F525" i="3" s="1"/>
  <c r="F526" i="3" s="1"/>
  <c r="F527" i="3" s="1"/>
  <c r="F528" i="3" s="1"/>
  <c r="F529" i="3" s="1"/>
  <c r="F530" i="3" s="1"/>
  <c r="F531" i="3" s="1"/>
  <c r="F532" i="3" s="1"/>
  <c r="F533" i="3" s="1"/>
  <c r="F534" i="3" s="1"/>
  <c r="F535" i="3" s="1"/>
  <c r="F536" i="3" s="1"/>
  <c r="F537" i="3" s="1"/>
  <c r="F538" i="3" s="1"/>
  <c r="F539" i="3" s="1"/>
  <c r="F540" i="3" s="1"/>
  <c r="F541" i="3" s="1"/>
  <c r="F542" i="3" s="1"/>
  <c r="F543" i="3" s="1"/>
  <c r="F544" i="3" s="1"/>
  <c r="F545" i="3" s="1"/>
  <c r="F546" i="3" s="1"/>
  <c r="F547" i="3" s="1"/>
  <c r="F548" i="3" s="1"/>
  <c r="F549" i="3" s="1"/>
  <c r="F550" i="3" s="1"/>
  <c r="F551" i="3" s="1"/>
  <c r="F552" i="3" s="1"/>
  <c r="F553" i="3" s="1"/>
  <c r="F554" i="3" s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F566" i="3" s="1"/>
  <c r="F567" i="3" s="1"/>
  <c r="F568" i="3" s="1"/>
  <c r="F569" i="3" s="1"/>
  <c r="F570" i="3" s="1"/>
  <c r="F571" i="3" s="1"/>
  <c r="F572" i="3" s="1"/>
  <c r="F573" i="3" s="1"/>
  <c r="F574" i="3" s="1"/>
  <c r="F575" i="3" s="1"/>
  <c r="F576" i="3" s="1"/>
  <c r="F577" i="3" s="1"/>
  <c r="F578" i="3" s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F590" i="3" s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F603" i="3" s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 s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F626" i="3" s="1"/>
  <c r="F627" i="3" s="1"/>
  <c r="F628" i="3" s="1"/>
  <c r="F629" i="3" s="1"/>
  <c r="F630" i="3" s="1"/>
  <c r="F631" i="3" s="1"/>
  <c r="F632" i="3" s="1"/>
  <c r="F633" i="3" s="1"/>
  <c r="F634" i="3" s="1"/>
  <c r="F635" i="3" s="1"/>
  <c r="F636" i="3" s="1"/>
  <c r="F637" i="3" s="1"/>
  <c r="F638" i="3" s="1"/>
  <c r="F639" i="3" s="1"/>
  <c r="F640" i="3" s="1"/>
  <c r="F641" i="3" s="1"/>
  <c r="F642" i="3" s="1"/>
  <c r="F643" i="3" s="1"/>
  <c r="F644" i="3" s="1"/>
  <c r="F645" i="3" s="1"/>
  <c r="F646" i="3" s="1"/>
  <c r="F647" i="3" s="1"/>
  <c r="F648" i="3" s="1"/>
  <c r="F649" i="3" s="1"/>
  <c r="F650" i="3" s="1"/>
  <c r="F651" i="3" s="1"/>
  <c r="F652" i="3" s="1"/>
  <c r="F653" i="3" s="1"/>
  <c r="F654" i="3" s="1"/>
  <c r="F655" i="3" s="1"/>
  <c r="F656" i="3" s="1"/>
  <c r="F657" i="3" s="1"/>
  <c r="F658" i="3" s="1"/>
  <c r="F659" i="3" s="1"/>
  <c r="F660" i="3" s="1"/>
  <c r="F661" i="3" s="1"/>
  <c r="F662" i="3" s="1"/>
  <c r="F663" i="3" s="1"/>
  <c r="F664" i="3" s="1"/>
  <c r="F665" i="3" s="1"/>
  <c r="F666" i="3" s="1"/>
  <c r="F667" i="3" s="1"/>
  <c r="F668" i="3" s="1"/>
  <c r="F669" i="3" s="1"/>
  <c r="F670" i="3" s="1"/>
  <c r="F671" i="3" s="1"/>
  <c r="F672" i="3" s="1"/>
  <c r="F673" i="3" s="1"/>
  <c r="F674" i="3" s="1"/>
  <c r="F675" i="3" s="1"/>
  <c r="F676" i="3" s="1"/>
  <c r="F677" i="3" s="1"/>
  <c r="F678" i="3" s="1"/>
  <c r="F679" i="3" s="1"/>
  <c r="F680" i="3" s="1"/>
  <c r="F681" i="3" s="1"/>
  <c r="F682" i="3" s="1"/>
  <c r="F683" i="3" s="1"/>
  <c r="F684" i="3" s="1"/>
  <c r="F685" i="3" s="1"/>
  <c r="F686" i="3" s="1"/>
  <c r="F687" i="3" s="1"/>
  <c r="F688" i="3" s="1"/>
  <c r="F689" i="3" s="1"/>
  <c r="F690" i="3" s="1"/>
  <c r="F691" i="3" s="1"/>
  <c r="F692" i="3" s="1"/>
  <c r="F693" i="3" s="1"/>
  <c r="F694" i="3" s="1"/>
  <c r="F695" i="3" s="1"/>
  <c r="F696" i="3" s="1"/>
  <c r="F697" i="3" s="1"/>
  <c r="F698" i="3" s="1"/>
  <c r="F699" i="3" s="1"/>
  <c r="F700" i="3" s="1"/>
  <c r="F701" i="3" s="1"/>
  <c r="F702" i="3" s="1"/>
  <c r="F703" i="3" s="1"/>
  <c r="F704" i="3" s="1"/>
  <c r="F705" i="3" s="1"/>
  <c r="F706" i="3" s="1"/>
  <c r="F707" i="3" s="1"/>
  <c r="F708" i="3" s="1"/>
  <c r="F709" i="3" s="1"/>
  <c r="F710" i="3" s="1"/>
  <c r="F711" i="3" s="1"/>
  <c r="F712" i="3" s="1"/>
  <c r="F713" i="3" s="1"/>
  <c r="F714" i="3" s="1"/>
  <c r="F715" i="3" s="1"/>
  <c r="F716" i="3" s="1"/>
  <c r="F717" i="3" s="1"/>
  <c r="F718" i="3" s="1"/>
  <c r="F719" i="3" s="1"/>
  <c r="F720" i="3" s="1"/>
  <c r="F721" i="3" s="1"/>
  <c r="F722" i="3" s="1"/>
  <c r="F723" i="3" s="1"/>
  <c r="F724" i="3" s="1"/>
  <c r="F725" i="3" s="1"/>
  <c r="F726" i="3" s="1"/>
  <c r="F727" i="3" s="1"/>
  <c r="F728" i="3" s="1"/>
  <c r="F729" i="3" s="1"/>
  <c r="F730" i="3" s="1"/>
  <c r="F731" i="3" s="1"/>
  <c r="F732" i="3" s="1"/>
  <c r="F733" i="3" s="1"/>
  <c r="F734" i="3" s="1"/>
  <c r="F735" i="3" s="1"/>
  <c r="F736" i="3" s="1"/>
  <c r="F737" i="3" s="1"/>
  <c r="F738" i="3" s="1"/>
  <c r="F739" i="3" s="1"/>
  <c r="F740" i="3" s="1"/>
  <c r="F741" i="3" s="1"/>
  <c r="F742" i="3" s="1"/>
  <c r="F743" i="3" s="1"/>
  <c r="F744" i="3" s="1"/>
  <c r="F745" i="3" s="1"/>
  <c r="F746" i="3" s="1"/>
  <c r="F747" i="3" s="1"/>
  <c r="F748" i="3" s="1"/>
  <c r="F749" i="3" s="1"/>
  <c r="F750" i="3" s="1"/>
  <c r="F751" i="3" s="1"/>
  <c r="F752" i="3" s="1"/>
  <c r="F753" i="3" s="1"/>
  <c r="F754" i="3" s="1"/>
  <c r="F755" i="3" s="1"/>
  <c r="F756" i="3" s="1"/>
  <c r="F757" i="3" s="1"/>
  <c r="F758" i="3" s="1"/>
  <c r="F759" i="3" s="1"/>
  <c r="F760" i="3" s="1"/>
  <c r="F761" i="3" s="1"/>
  <c r="F762" i="3" s="1"/>
  <c r="F763" i="3" s="1"/>
  <c r="F764" i="3" s="1"/>
  <c r="F765" i="3" s="1"/>
  <c r="F766" i="3" s="1"/>
  <c r="F767" i="3" s="1"/>
  <c r="F768" i="3" s="1"/>
  <c r="F769" i="3" s="1"/>
  <c r="F770" i="3" s="1"/>
  <c r="F771" i="3" s="1"/>
  <c r="F772" i="3" s="1"/>
  <c r="F773" i="3" s="1"/>
  <c r="F774" i="3" s="1"/>
  <c r="F775" i="3" s="1"/>
  <c r="F776" i="3" s="1"/>
  <c r="F777" i="3" s="1"/>
  <c r="F778" i="3" s="1"/>
  <c r="F779" i="3" s="1"/>
  <c r="F780" i="3" s="1"/>
  <c r="F781" i="3" s="1"/>
  <c r="F782" i="3" s="1"/>
  <c r="F783" i="3" s="1"/>
  <c r="F784" i="3" s="1"/>
  <c r="F785" i="3" s="1"/>
  <c r="F786" i="3" s="1"/>
  <c r="F787" i="3" s="1"/>
  <c r="F788" i="3" s="1"/>
  <c r="F789" i="3" s="1"/>
  <c r="F790" i="3" s="1"/>
  <c r="F791" i="3" s="1"/>
  <c r="F792" i="3" s="1"/>
  <c r="F793" i="3" s="1"/>
  <c r="F794" i="3" s="1"/>
  <c r="F795" i="3" s="1"/>
  <c r="F796" i="3" s="1"/>
  <c r="F797" i="3" s="1"/>
  <c r="F798" i="3" s="1"/>
  <c r="F799" i="3" s="1"/>
  <c r="F800" i="3" s="1"/>
  <c r="F801" i="3" s="1"/>
  <c r="F802" i="3" s="1"/>
  <c r="F803" i="3" s="1"/>
  <c r="F804" i="3" s="1"/>
  <c r="F805" i="3" s="1"/>
  <c r="F806" i="3" s="1"/>
  <c r="F807" i="3" s="1"/>
  <c r="F808" i="3" s="1"/>
  <c r="F809" i="3" s="1"/>
  <c r="F810" i="3" s="1"/>
  <c r="F811" i="3" s="1"/>
  <c r="F812" i="3" s="1"/>
  <c r="F813" i="3" s="1"/>
  <c r="F814" i="3" s="1"/>
  <c r="F815" i="3" s="1"/>
  <c r="F816" i="3" s="1"/>
  <c r="F817" i="3" s="1"/>
  <c r="F818" i="3" s="1"/>
  <c r="F819" i="3" s="1"/>
  <c r="F820" i="3" s="1"/>
  <c r="F821" i="3" s="1"/>
  <c r="F822" i="3" s="1"/>
  <c r="F823" i="3" s="1"/>
  <c r="F824" i="3" s="1"/>
  <c r="F825" i="3" s="1"/>
  <c r="F826" i="3" s="1"/>
  <c r="F827" i="3" s="1"/>
  <c r="F828" i="3" s="1"/>
  <c r="F829" i="3" s="1"/>
  <c r="F830" i="3" s="1"/>
  <c r="F831" i="3" s="1"/>
  <c r="F832" i="3" s="1"/>
  <c r="F833" i="3" s="1"/>
  <c r="F834" i="3" s="1"/>
  <c r="F835" i="3" s="1"/>
  <c r="F836" i="3" s="1"/>
  <c r="F837" i="3" s="1"/>
  <c r="F838" i="3" s="1"/>
  <c r="F839" i="3" s="1"/>
  <c r="F840" i="3" s="1"/>
  <c r="F841" i="3" s="1"/>
  <c r="F842" i="3" s="1"/>
  <c r="F843" i="3" s="1"/>
  <c r="F844" i="3" s="1"/>
  <c r="F845" i="3" s="1"/>
  <c r="F846" i="3" s="1"/>
  <c r="F847" i="3" s="1"/>
  <c r="F848" i="3" s="1"/>
  <c r="F849" i="3" s="1"/>
  <c r="F850" i="3" s="1"/>
  <c r="F851" i="3" s="1"/>
  <c r="F852" i="3" s="1"/>
  <c r="F853" i="3" s="1"/>
  <c r="F854" i="3" s="1"/>
  <c r="F855" i="3" s="1"/>
  <c r="F856" i="3" s="1"/>
  <c r="F857" i="3" s="1"/>
  <c r="F858" i="3" s="1"/>
  <c r="F859" i="3" s="1"/>
  <c r="F860" i="3" s="1"/>
  <c r="F861" i="3" s="1"/>
  <c r="F862" i="3" s="1"/>
  <c r="F863" i="3" s="1"/>
  <c r="F864" i="3" s="1"/>
  <c r="F865" i="3" s="1"/>
  <c r="F866" i="3" s="1"/>
  <c r="F867" i="3" s="1"/>
  <c r="F868" i="3" s="1"/>
  <c r="F869" i="3" s="1"/>
  <c r="F870" i="3" s="1"/>
  <c r="F871" i="3" s="1"/>
  <c r="F872" i="3" s="1"/>
  <c r="F873" i="3" s="1"/>
  <c r="F874" i="3" s="1"/>
  <c r="F875" i="3" s="1"/>
  <c r="F876" i="3" s="1"/>
  <c r="F877" i="3" s="1"/>
  <c r="F878" i="3" s="1"/>
  <c r="F879" i="3" s="1"/>
  <c r="F880" i="3" s="1"/>
  <c r="F881" i="3" s="1"/>
  <c r="F882" i="3" s="1"/>
  <c r="F883" i="3" s="1"/>
  <c r="F884" i="3" s="1"/>
  <c r="F885" i="3" s="1"/>
  <c r="F886" i="3" s="1"/>
  <c r="F887" i="3" s="1"/>
  <c r="F888" i="3" s="1"/>
  <c r="F889" i="3" s="1"/>
  <c r="F890" i="3" s="1"/>
  <c r="F891" i="3" s="1"/>
  <c r="F892" i="3" s="1"/>
  <c r="F893" i="3" s="1"/>
  <c r="F894" i="3" s="1"/>
  <c r="F895" i="3" s="1"/>
  <c r="F896" i="3" s="1"/>
  <c r="F897" i="3" s="1"/>
  <c r="F898" i="3" s="1"/>
  <c r="F899" i="3" s="1"/>
  <c r="F900" i="3" s="1"/>
  <c r="F901" i="3" s="1"/>
  <c r="F902" i="3" s="1"/>
  <c r="F903" i="3" s="1"/>
  <c r="F904" i="3" s="1"/>
  <c r="F905" i="3" s="1"/>
  <c r="F906" i="3" s="1"/>
  <c r="F907" i="3" s="1"/>
  <c r="F908" i="3" s="1"/>
  <c r="F909" i="3" s="1"/>
  <c r="F910" i="3" s="1"/>
  <c r="F911" i="3" s="1"/>
  <c r="F912" i="3" s="1"/>
  <c r="F913" i="3" s="1"/>
  <c r="F914" i="3" s="1"/>
  <c r="F915" i="3" s="1"/>
  <c r="F916" i="3" s="1"/>
  <c r="F917" i="3" s="1"/>
  <c r="F918" i="3" s="1"/>
  <c r="F919" i="3" s="1"/>
  <c r="F920" i="3" s="1"/>
  <c r="F921" i="3" s="1"/>
  <c r="F922" i="3" s="1"/>
  <c r="F923" i="3" s="1"/>
  <c r="F924" i="3" s="1"/>
  <c r="F925" i="3" s="1"/>
  <c r="F926" i="3" s="1"/>
  <c r="F927" i="3" s="1"/>
  <c r="F928" i="3" s="1"/>
  <c r="F929" i="3" s="1"/>
  <c r="F930" i="3" s="1"/>
  <c r="F931" i="3" s="1"/>
  <c r="F932" i="3" s="1"/>
  <c r="F933" i="3" s="1"/>
  <c r="F934" i="3" s="1"/>
  <c r="F935" i="3" s="1"/>
  <c r="F936" i="3" s="1"/>
  <c r="F937" i="3" s="1"/>
  <c r="F938" i="3" s="1"/>
  <c r="F939" i="3" s="1"/>
  <c r="F940" i="3" s="1"/>
  <c r="F941" i="3" s="1"/>
  <c r="F942" i="3" s="1"/>
  <c r="F943" i="3" s="1"/>
  <c r="F944" i="3" s="1"/>
  <c r="F945" i="3" s="1"/>
  <c r="F946" i="3" s="1"/>
  <c r="F947" i="3" s="1"/>
  <c r="F948" i="3" s="1"/>
  <c r="F949" i="3" s="1"/>
  <c r="F950" i="3" s="1"/>
  <c r="F951" i="3" s="1"/>
  <c r="F952" i="3" s="1"/>
  <c r="F953" i="3" s="1"/>
  <c r="F954" i="3" s="1"/>
  <c r="F955" i="3" s="1"/>
  <c r="F956" i="3" s="1"/>
  <c r="F957" i="3" s="1"/>
  <c r="F958" i="3" s="1"/>
  <c r="F959" i="3" s="1"/>
  <c r="F960" i="3" s="1"/>
  <c r="F961" i="3" s="1"/>
  <c r="F962" i="3" s="1"/>
  <c r="F963" i="3" s="1"/>
  <c r="F964" i="3" s="1"/>
  <c r="F965" i="3" s="1"/>
  <c r="F966" i="3" s="1"/>
  <c r="F967" i="3" s="1"/>
  <c r="F968" i="3" s="1"/>
  <c r="F969" i="3" s="1"/>
  <c r="F970" i="3" s="1"/>
  <c r="F971" i="3" s="1"/>
  <c r="F972" i="3" s="1"/>
  <c r="F973" i="3" s="1"/>
  <c r="F974" i="3" s="1"/>
  <c r="F975" i="3" s="1"/>
  <c r="F976" i="3" s="1"/>
  <c r="F977" i="3" s="1"/>
  <c r="F978" i="3" s="1"/>
  <c r="F979" i="3" s="1"/>
  <c r="F980" i="3" s="1"/>
  <c r="F981" i="3" s="1"/>
  <c r="F982" i="3" s="1"/>
  <c r="F983" i="3" s="1"/>
  <c r="F984" i="3" s="1"/>
  <c r="F985" i="3" s="1"/>
  <c r="F986" i="3" s="1"/>
  <c r="F987" i="3" s="1"/>
  <c r="F988" i="3" s="1"/>
  <c r="F989" i="3" s="1"/>
  <c r="F990" i="3" s="1"/>
  <c r="F991" i="3" s="1"/>
  <c r="F992" i="3" s="1"/>
  <c r="F993" i="3" s="1"/>
  <c r="F994" i="3" s="1"/>
  <c r="F995" i="3" s="1"/>
  <c r="F996" i="3" s="1"/>
  <c r="F997" i="3" s="1"/>
  <c r="F998" i="3" s="1"/>
  <c r="F999" i="3" s="1"/>
  <c r="F1000" i="3" s="1"/>
  <c r="F1001" i="3" s="1"/>
  <c r="F1002" i="3" s="1"/>
  <c r="G2" i="3"/>
  <c r="L4" i="3" l="1"/>
  <c r="L6" i="3"/>
  <c r="L2" i="3"/>
  <c r="L7" i="3"/>
  <c r="K8" i="3"/>
  <c r="L5" i="3"/>
  <c r="L3" i="3"/>
  <c r="F4" i="3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 s="1"/>
  <c r="F435" i="3" s="1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F458" i="3" s="1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F482" i="3" s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F494" i="3" s="1"/>
  <c r="F495" i="3" s="1"/>
  <c r="F496" i="3" s="1"/>
  <c r="F497" i="3" s="1"/>
  <c r="F498" i="3" s="1"/>
  <c r="F499" i="3" s="1"/>
  <c r="F500" i="3" s="1"/>
  <c r="F501" i="3" s="1"/>
  <c r="G503" i="3"/>
  <c r="K9" i="3" l="1"/>
  <c r="L8" i="3"/>
  <c r="G4" i="3"/>
  <c r="G504" i="3"/>
  <c r="G505" i="3" s="1"/>
  <c r="G506" i="3"/>
  <c r="G5" i="3"/>
  <c r="K10" i="3" l="1"/>
  <c r="L9" i="3"/>
  <c r="G507" i="3"/>
  <c r="G6" i="3"/>
  <c r="L10" i="3" l="1"/>
  <c r="K11" i="3"/>
  <c r="G508" i="3"/>
  <c r="G7" i="3"/>
  <c r="K12" i="3" l="1"/>
  <c r="L11" i="3"/>
  <c r="G509" i="3"/>
  <c r="G8" i="3"/>
  <c r="K13" i="3" l="1"/>
  <c r="L12" i="3"/>
  <c r="G510" i="3"/>
  <c r="G9" i="3"/>
  <c r="K14" i="3" l="1"/>
  <c r="L13" i="3"/>
  <c r="G511" i="3"/>
  <c r="G10" i="3"/>
  <c r="K15" i="3" l="1"/>
  <c r="L14" i="3"/>
  <c r="G512" i="3"/>
  <c r="G11" i="3"/>
  <c r="L15" i="3" l="1"/>
  <c r="K16" i="3"/>
  <c r="G513" i="3"/>
  <c r="G12" i="3"/>
  <c r="K17" i="3" l="1"/>
  <c r="L16" i="3"/>
  <c r="G514" i="3"/>
  <c r="G13" i="3"/>
  <c r="K18" i="3" l="1"/>
  <c r="L17" i="3"/>
  <c r="G515" i="3"/>
  <c r="G14" i="3"/>
  <c r="K19" i="3" l="1"/>
  <c r="L18" i="3"/>
  <c r="G516" i="3"/>
  <c r="G15" i="3"/>
  <c r="L19" i="3" l="1"/>
  <c r="K20" i="3"/>
  <c r="G517" i="3"/>
  <c r="G16" i="3"/>
  <c r="L20" i="3" l="1"/>
  <c r="K21" i="3"/>
  <c r="G518" i="3"/>
  <c r="G17" i="3"/>
  <c r="K22" i="3" l="1"/>
  <c r="L21" i="3"/>
  <c r="G519" i="3"/>
  <c r="G18" i="3"/>
  <c r="L22" i="3" l="1"/>
  <c r="K23" i="3"/>
  <c r="G520" i="3"/>
  <c r="G19" i="3"/>
  <c r="L23" i="3" l="1"/>
  <c r="K24" i="3"/>
  <c r="G521" i="3"/>
  <c r="G20" i="3"/>
  <c r="K25" i="3" l="1"/>
  <c r="L24" i="3"/>
  <c r="G522" i="3"/>
  <c r="G21" i="3"/>
  <c r="L25" i="3" l="1"/>
  <c r="K26" i="3"/>
  <c r="G523" i="3"/>
  <c r="G22" i="3"/>
  <c r="K27" i="3" l="1"/>
  <c r="L26" i="3"/>
  <c r="G524" i="3"/>
  <c r="G23" i="3"/>
  <c r="K28" i="3" l="1"/>
  <c r="L27" i="3"/>
  <c r="G525" i="3"/>
  <c r="G24" i="3"/>
  <c r="K29" i="3" l="1"/>
  <c r="L28" i="3"/>
  <c r="G526" i="3"/>
  <c r="G25" i="3"/>
  <c r="K30" i="3" l="1"/>
  <c r="L29" i="3"/>
  <c r="G527" i="3"/>
  <c r="G26" i="3"/>
  <c r="K31" i="3" l="1"/>
  <c r="L30" i="3"/>
  <c r="G528" i="3"/>
  <c r="G27" i="3"/>
  <c r="K32" i="3" l="1"/>
  <c r="L31" i="3"/>
  <c r="G529" i="3"/>
  <c r="G28" i="3"/>
  <c r="K33" i="3" l="1"/>
  <c r="L32" i="3"/>
  <c r="G530" i="3"/>
  <c r="G29" i="3"/>
  <c r="K34" i="3" l="1"/>
  <c r="L33" i="3"/>
  <c r="G531" i="3"/>
  <c r="G30" i="3"/>
  <c r="L34" i="3" l="1"/>
  <c r="K35" i="3"/>
  <c r="G532" i="3"/>
  <c r="G31" i="3"/>
  <c r="L35" i="3" l="1"/>
  <c r="K36" i="3"/>
  <c r="G533" i="3"/>
  <c r="G32" i="3"/>
  <c r="K37" i="3" l="1"/>
  <c r="L36" i="3"/>
  <c r="G534" i="3"/>
  <c r="G33" i="3"/>
  <c r="K38" i="3" l="1"/>
  <c r="L37" i="3"/>
  <c r="G535" i="3"/>
  <c r="G34" i="3"/>
  <c r="K39" i="3" l="1"/>
  <c r="L38" i="3"/>
  <c r="G536" i="3"/>
  <c r="G35" i="3"/>
  <c r="K40" i="3" l="1"/>
  <c r="L39" i="3"/>
  <c r="G537" i="3"/>
  <c r="G36" i="3"/>
  <c r="K41" i="3" l="1"/>
  <c r="L40" i="3"/>
  <c r="G538" i="3"/>
  <c r="G37" i="3"/>
  <c r="K42" i="3" l="1"/>
  <c r="L41" i="3"/>
  <c r="G539" i="3"/>
  <c r="G38" i="3"/>
  <c r="K43" i="3" l="1"/>
  <c r="L42" i="3"/>
  <c r="G540" i="3"/>
  <c r="G39" i="3"/>
  <c r="K44" i="3" l="1"/>
  <c r="L43" i="3"/>
  <c r="G541" i="3"/>
  <c r="G40" i="3"/>
  <c r="K45" i="3" l="1"/>
  <c r="L44" i="3"/>
  <c r="G542" i="3"/>
  <c r="G41" i="3"/>
  <c r="K46" i="3" l="1"/>
  <c r="L45" i="3"/>
  <c r="G543" i="3"/>
  <c r="G42" i="3"/>
  <c r="K47" i="3" l="1"/>
  <c r="L46" i="3"/>
  <c r="G544" i="3"/>
  <c r="G43" i="3"/>
  <c r="K48" i="3" l="1"/>
  <c r="L47" i="3"/>
  <c r="G545" i="3"/>
  <c r="G44" i="3"/>
  <c r="K49" i="3" l="1"/>
  <c r="L48" i="3"/>
  <c r="G546" i="3"/>
  <c r="G45" i="3"/>
  <c r="K50" i="3" l="1"/>
  <c r="L49" i="3"/>
  <c r="G547" i="3"/>
  <c r="G46" i="3"/>
  <c r="K51" i="3" l="1"/>
  <c r="L50" i="3"/>
  <c r="G548" i="3"/>
  <c r="G47" i="3"/>
  <c r="K52" i="3" l="1"/>
  <c r="L51" i="3"/>
  <c r="G549" i="3"/>
  <c r="G48" i="3"/>
  <c r="K53" i="3" l="1"/>
  <c r="L52" i="3"/>
  <c r="G550" i="3"/>
  <c r="G49" i="3"/>
  <c r="K54" i="3" l="1"/>
  <c r="L53" i="3"/>
  <c r="G551" i="3"/>
  <c r="G50" i="3"/>
  <c r="K55" i="3" l="1"/>
  <c r="L54" i="3"/>
  <c r="G552" i="3"/>
  <c r="G51" i="3"/>
  <c r="K56" i="3" l="1"/>
  <c r="L55" i="3"/>
  <c r="G553" i="3"/>
  <c r="G52" i="3"/>
  <c r="K57" i="3" l="1"/>
  <c r="L56" i="3"/>
  <c r="G554" i="3"/>
  <c r="G53" i="3"/>
  <c r="K58" i="3" l="1"/>
  <c r="L57" i="3"/>
  <c r="G555" i="3"/>
  <c r="G54" i="3"/>
  <c r="K59" i="3" l="1"/>
  <c r="L58" i="3"/>
  <c r="G556" i="3"/>
  <c r="G55" i="3"/>
  <c r="K60" i="3" l="1"/>
  <c r="L59" i="3"/>
  <c r="G557" i="3"/>
  <c r="G56" i="3"/>
  <c r="K61" i="3" l="1"/>
  <c r="L60" i="3"/>
  <c r="G558" i="3"/>
  <c r="G57" i="3"/>
  <c r="K62" i="3" l="1"/>
  <c r="L61" i="3"/>
  <c r="G559" i="3"/>
  <c r="G58" i="3"/>
  <c r="K63" i="3" l="1"/>
  <c r="L62" i="3"/>
  <c r="G560" i="3"/>
  <c r="G59" i="3"/>
  <c r="K64" i="3" l="1"/>
  <c r="L63" i="3"/>
  <c r="G561" i="3"/>
  <c r="G60" i="3"/>
  <c r="K65" i="3" l="1"/>
  <c r="L64" i="3"/>
  <c r="G562" i="3"/>
  <c r="G61" i="3"/>
  <c r="K66" i="3" l="1"/>
  <c r="L65" i="3"/>
  <c r="G563" i="3"/>
  <c r="G62" i="3"/>
  <c r="K67" i="3" l="1"/>
  <c r="L66" i="3"/>
  <c r="G564" i="3"/>
  <c r="G63" i="3"/>
  <c r="K68" i="3" l="1"/>
  <c r="L67" i="3"/>
  <c r="G565" i="3"/>
  <c r="G64" i="3"/>
  <c r="L68" i="3" l="1"/>
  <c r="K69" i="3"/>
  <c r="G566" i="3"/>
  <c r="G65" i="3"/>
  <c r="K70" i="3" l="1"/>
  <c r="L69" i="3"/>
  <c r="G567" i="3"/>
  <c r="G66" i="3"/>
  <c r="K71" i="3" l="1"/>
  <c r="L70" i="3"/>
  <c r="G568" i="3"/>
  <c r="G67" i="3"/>
  <c r="L71" i="3" l="1"/>
  <c r="K72" i="3"/>
  <c r="G569" i="3"/>
  <c r="G68" i="3"/>
  <c r="K73" i="3" l="1"/>
  <c r="L72" i="3"/>
  <c r="G570" i="3"/>
  <c r="G69" i="3"/>
  <c r="L73" i="3" l="1"/>
  <c r="K74" i="3"/>
  <c r="G571" i="3"/>
  <c r="G70" i="3"/>
  <c r="L74" i="3" l="1"/>
  <c r="K75" i="3"/>
  <c r="G572" i="3"/>
  <c r="G71" i="3"/>
  <c r="L75" i="3" l="1"/>
  <c r="K76" i="3"/>
  <c r="G573" i="3"/>
  <c r="G72" i="3"/>
  <c r="L76" i="3" l="1"/>
  <c r="K77" i="3"/>
  <c r="G574" i="3"/>
  <c r="G73" i="3"/>
  <c r="L77" i="3" l="1"/>
  <c r="K78" i="3"/>
  <c r="G575" i="3"/>
  <c r="G74" i="3"/>
  <c r="L78" i="3" l="1"/>
  <c r="K79" i="3"/>
  <c r="G576" i="3"/>
  <c r="G75" i="3"/>
  <c r="K80" i="3" l="1"/>
  <c r="L79" i="3"/>
  <c r="G577" i="3"/>
  <c r="G76" i="3"/>
  <c r="L80" i="3" l="1"/>
  <c r="K81" i="3"/>
  <c r="G578" i="3"/>
  <c r="G77" i="3"/>
  <c r="L81" i="3" l="1"/>
  <c r="K82" i="3"/>
  <c r="G579" i="3"/>
  <c r="G78" i="3"/>
  <c r="L82" i="3" l="1"/>
  <c r="K83" i="3"/>
  <c r="G580" i="3"/>
  <c r="G79" i="3"/>
  <c r="K84" i="3" l="1"/>
  <c r="L83" i="3"/>
  <c r="G581" i="3"/>
  <c r="G80" i="3"/>
  <c r="K85" i="3" l="1"/>
  <c r="L84" i="3"/>
  <c r="G582" i="3"/>
  <c r="G81" i="3"/>
  <c r="L85" i="3" l="1"/>
  <c r="K86" i="3"/>
  <c r="G583" i="3"/>
  <c r="G82" i="3"/>
  <c r="K87" i="3" l="1"/>
  <c r="L86" i="3"/>
  <c r="G584" i="3"/>
  <c r="G83" i="3"/>
  <c r="K88" i="3" l="1"/>
  <c r="L87" i="3"/>
  <c r="G585" i="3"/>
  <c r="G84" i="3"/>
  <c r="L88" i="3" l="1"/>
  <c r="K89" i="3"/>
  <c r="G586" i="3"/>
  <c r="G85" i="3"/>
  <c r="L89" i="3" l="1"/>
  <c r="K90" i="3"/>
  <c r="G587" i="3"/>
  <c r="G86" i="3"/>
  <c r="L90" i="3" l="1"/>
  <c r="K91" i="3"/>
  <c r="G588" i="3"/>
  <c r="G87" i="3"/>
  <c r="K92" i="3" l="1"/>
  <c r="L91" i="3"/>
  <c r="G589" i="3"/>
  <c r="G88" i="3"/>
  <c r="L92" i="3" l="1"/>
  <c r="K93" i="3"/>
  <c r="G590" i="3"/>
  <c r="G89" i="3"/>
  <c r="K94" i="3" l="1"/>
  <c r="L93" i="3"/>
  <c r="G591" i="3"/>
  <c r="G90" i="3"/>
  <c r="L94" i="3" l="1"/>
  <c r="K95" i="3"/>
  <c r="G592" i="3"/>
  <c r="G91" i="3"/>
  <c r="L95" i="3" l="1"/>
  <c r="K96" i="3"/>
  <c r="G593" i="3"/>
  <c r="G92" i="3"/>
  <c r="K97" i="3" l="1"/>
  <c r="L96" i="3"/>
  <c r="G594" i="3"/>
  <c r="G93" i="3"/>
  <c r="K98" i="3" l="1"/>
  <c r="L97" i="3"/>
  <c r="G595" i="3"/>
  <c r="G94" i="3"/>
  <c r="L98" i="3" l="1"/>
  <c r="K99" i="3"/>
  <c r="G596" i="3"/>
  <c r="G95" i="3"/>
  <c r="K100" i="3" l="1"/>
  <c r="L99" i="3"/>
  <c r="G597" i="3"/>
  <c r="G96" i="3"/>
  <c r="K101" i="3" l="1"/>
  <c r="L100" i="3"/>
  <c r="G598" i="3"/>
  <c r="G97" i="3"/>
  <c r="K102" i="3" l="1"/>
  <c r="L101" i="3"/>
  <c r="G599" i="3"/>
  <c r="G98" i="3"/>
  <c r="K103" i="3" l="1"/>
  <c r="L102" i="3"/>
  <c r="G600" i="3"/>
  <c r="G99" i="3"/>
  <c r="K104" i="3" l="1"/>
  <c r="L103" i="3"/>
  <c r="G601" i="3"/>
  <c r="G100" i="3"/>
  <c r="L104" i="3" l="1"/>
  <c r="K105" i="3"/>
  <c r="G602" i="3"/>
  <c r="G101" i="3"/>
  <c r="K106" i="3" l="1"/>
  <c r="L105" i="3"/>
  <c r="G603" i="3"/>
  <c r="G102" i="3"/>
  <c r="K107" i="3" l="1"/>
  <c r="L106" i="3"/>
  <c r="G604" i="3"/>
  <c r="G103" i="3"/>
  <c r="K108" i="3" l="1"/>
  <c r="L107" i="3"/>
  <c r="G605" i="3"/>
  <c r="G104" i="3"/>
  <c r="K109" i="3" l="1"/>
  <c r="L108" i="3"/>
  <c r="G606" i="3"/>
  <c r="G105" i="3"/>
  <c r="L109" i="3" l="1"/>
  <c r="K110" i="3"/>
  <c r="G607" i="3"/>
  <c r="G106" i="3"/>
  <c r="K111" i="3" l="1"/>
  <c r="L110" i="3"/>
  <c r="G608" i="3"/>
  <c r="G107" i="3"/>
  <c r="L111" i="3" l="1"/>
  <c r="K112" i="3"/>
  <c r="G609" i="3"/>
  <c r="G108" i="3"/>
  <c r="K113" i="3" l="1"/>
  <c r="L112" i="3"/>
  <c r="G610" i="3"/>
  <c r="G109" i="3"/>
  <c r="L113" i="3" l="1"/>
  <c r="K114" i="3"/>
  <c r="G611" i="3"/>
  <c r="G110" i="3"/>
  <c r="K115" i="3" l="1"/>
  <c r="L114" i="3"/>
  <c r="G612" i="3"/>
  <c r="G111" i="3"/>
  <c r="L115" i="3" l="1"/>
  <c r="K116" i="3"/>
  <c r="G613" i="3"/>
  <c r="G112" i="3"/>
  <c r="K117" i="3" l="1"/>
  <c r="L116" i="3"/>
  <c r="G614" i="3"/>
  <c r="G113" i="3"/>
  <c r="L117" i="3" l="1"/>
  <c r="K118" i="3"/>
  <c r="G615" i="3"/>
  <c r="G114" i="3"/>
  <c r="K119" i="3" l="1"/>
  <c r="L118" i="3"/>
  <c r="G616" i="3"/>
  <c r="G115" i="3"/>
  <c r="K120" i="3" l="1"/>
  <c r="L119" i="3"/>
  <c r="G617" i="3"/>
  <c r="G116" i="3"/>
  <c r="K121" i="3" l="1"/>
  <c r="L120" i="3"/>
  <c r="G618" i="3"/>
  <c r="G117" i="3"/>
  <c r="K122" i="3" l="1"/>
  <c r="L121" i="3"/>
  <c r="G619" i="3"/>
  <c r="G118" i="3"/>
  <c r="L122" i="3" l="1"/>
  <c r="K123" i="3"/>
  <c r="G620" i="3"/>
  <c r="G119" i="3"/>
  <c r="L123" i="3" l="1"/>
  <c r="K124" i="3"/>
  <c r="G621" i="3"/>
  <c r="G120" i="3"/>
  <c r="K125" i="3" l="1"/>
  <c r="L124" i="3"/>
  <c r="G622" i="3"/>
  <c r="G121" i="3"/>
  <c r="K126" i="3" l="1"/>
  <c r="L125" i="3"/>
  <c r="G623" i="3"/>
  <c r="G122" i="3"/>
  <c r="K127" i="3" l="1"/>
  <c r="L126" i="3"/>
  <c r="G624" i="3"/>
  <c r="G123" i="3"/>
  <c r="K128" i="3" l="1"/>
  <c r="L127" i="3"/>
  <c r="G625" i="3"/>
  <c r="G124" i="3"/>
  <c r="L128" i="3" l="1"/>
  <c r="K129" i="3"/>
  <c r="G626" i="3"/>
  <c r="G125" i="3"/>
  <c r="K130" i="3" l="1"/>
  <c r="L129" i="3"/>
  <c r="G627" i="3"/>
  <c r="G126" i="3"/>
  <c r="K131" i="3" l="1"/>
  <c r="L130" i="3"/>
  <c r="G628" i="3"/>
  <c r="G127" i="3"/>
  <c r="K132" i="3" l="1"/>
  <c r="L131" i="3"/>
  <c r="G629" i="3"/>
  <c r="G128" i="3"/>
  <c r="K133" i="3" l="1"/>
  <c r="L132" i="3"/>
  <c r="G630" i="3"/>
  <c r="G129" i="3"/>
  <c r="K134" i="3" l="1"/>
  <c r="L133" i="3"/>
  <c r="G631" i="3"/>
  <c r="G130" i="3"/>
  <c r="K135" i="3" l="1"/>
  <c r="L134" i="3"/>
  <c r="G632" i="3"/>
  <c r="G131" i="3"/>
  <c r="K136" i="3" l="1"/>
  <c r="L135" i="3"/>
  <c r="G633" i="3"/>
  <c r="G132" i="3"/>
  <c r="L136" i="3" l="1"/>
  <c r="K137" i="3"/>
  <c r="G634" i="3"/>
  <c r="G133" i="3"/>
  <c r="K138" i="3" l="1"/>
  <c r="L137" i="3"/>
  <c r="G635" i="3"/>
  <c r="G134" i="3"/>
  <c r="K139" i="3" l="1"/>
  <c r="L138" i="3"/>
  <c r="G636" i="3"/>
  <c r="G135" i="3"/>
  <c r="K140" i="3" l="1"/>
  <c r="L139" i="3"/>
  <c r="G637" i="3"/>
  <c r="G136" i="3"/>
  <c r="K141" i="3" l="1"/>
  <c r="L140" i="3"/>
  <c r="G638" i="3"/>
  <c r="G137" i="3"/>
  <c r="L141" i="3" l="1"/>
  <c r="K142" i="3"/>
  <c r="G639" i="3"/>
  <c r="G138" i="3"/>
  <c r="L142" i="3" l="1"/>
  <c r="K143" i="3"/>
  <c r="G640" i="3"/>
  <c r="G139" i="3"/>
  <c r="K144" i="3" l="1"/>
  <c r="L143" i="3"/>
  <c r="G641" i="3"/>
  <c r="G140" i="3"/>
  <c r="L144" i="3" l="1"/>
  <c r="K145" i="3"/>
  <c r="G642" i="3"/>
  <c r="G141" i="3"/>
  <c r="L145" i="3" l="1"/>
  <c r="K146" i="3"/>
  <c r="G643" i="3"/>
  <c r="G142" i="3"/>
  <c r="L146" i="3" l="1"/>
  <c r="K147" i="3"/>
  <c r="G644" i="3"/>
  <c r="G143" i="3"/>
  <c r="L147" i="3" l="1"/>
  <c r="K148" i="3"/>
  <c r="G645" i="3"/>
  <c r="G144" i="3"/>
  <c r="K149" i="3" l="1"/>
  <c r="L148" i="3"/>
  <c r="G646" i="3"/>
  <c r="G145" i="3"/>
  <c r="K150" i="3" l="1"/>
  <c r="L149" i="3"/>
  <c r="G647" i="3"/>
  <c r="G146" i="3"/>
  <c r="K151" i="3" l="1"/>
  <c r="L150" i="3"/>
  <c r="G648" i="3"/>
  <c r="G147" i="3"/>
  <c r="K152" i="3" l="1"/>
  <c r="L151" i="3"/>
  <c r="G649" i="3"/>
  <c r="G148" i="3"/>
  <c r="K153" i="3" l="1"/>
  <c r="L152" i="3"/>
  <c r="G650" i="3"/>
  <c r="G149" i="3"/>
  <c r="K154" i="3" l="1"/>
  <c r="L153" i="3"/>
  <c r="G651" i="3"/>
  <c r="G150" i="3"/>
  <c r="K155" i="3" l="1"/>
  <c r="L154" i="3"/>
  <c r="G652" i="3"/>
  <c r="G151" i="3"/>
  <c r="K156" i="3" l="1"/>
  <c r="L155" i="3"/>
  <c r="G653" i="3"/>
  <c r="G152" i="3"/>
  <c r="K157" i="3" l="1"/>
  <c r="L156" i="3"/>
  <c r="G654" i="3"/>
  <c r="G153" i="3"/>
  <c r="K158" i="3" l="1"/>
  <c r="L157" i="3"/>
  <c r="G655" i="3"/>
  <c r="G154" i="3"/>
  <c r="K159" i="3" l="1"/>
  <c r="L158" i="3"/>
  <c r="G656" i="3"/>
  <c r="G155" i="3"/>
  <c r="K160" i="3" l="1"/>
  <c r="L159" i="3"/>
  <c r="G657" i="3"/>
  <c r="G156" i="3"/>
  <c r="K161" i="3" l="1"/>
  <c r="L160" i="3"/>
  <c r="G658" i="3"/>
  <c r="G157" i="3"/>
  <c r="L161" i="3" l="1"/>
  <c r="K162" i="3"/>
  <c r="G659" i="3"/>
  <c r="G158" i="3"/>
  <c r="L162" i="3" l="1"/>
  <c r="K163" i="3"/>
  <c r="G660" i="3"/>
  <c r="G159" i="3"/>
  <c r="L163" i="3" l="1"/>
  <c r="K164" i="3"/>
  <c r="G661" i="3"/>
  <c r="G160" i="3"/>
  <c r="K165" i="3" l="1"/>
  <c r="L164" i="3"/>
  <c r="G662" i="3"/>
  <c r="G161" i="3"/>
  <c r="K166" i="3" l="1"/>
  <c r="L165" i="3"/>
  <c r="G663" i="3"/>
  <c r="G162" i="3"/>
  <c r="K167" i="3" l="1"/>
  <c r="L166" i="3"/>
  <c r="G664" i="3"/>
  <c r="G163" i="3"/>
  <c r="L167" i="3" l="1"/>
  <c r="K168" i="3"/>
  <c r="G665" i="3"/>
  <c r="G164" i="3"/>
  <c r="L168" i="3" l="1"/>
  <c r="K169" i="3"/>
  <c r="G666" i="3"/>
  <c r="G165" i="3"/>
  <c r="K170" i="3" l="1"/>
  <c r="L169" i="3"/>
  <c r="G667" i="3"/>
  <c r="G166" i="3"/>
  <c r="K171" i="3" l="1"/>
  <c r="L170" i="3"/>
  <c r="G668" i="3"/>
  <c r="G167" i="3"/>
  <c r="K172" i="3" l="1"/>
  <c r="L171" i="3"/>
  <c r="G669" i="3"/>
  <c r="G168" i="3"/>
  <c r="K173" i="3" l="1"/>
  <c r="L172" i="3"/>
  <c r="G670" i="3"/>
  <c r="G169" i="3"/>
  <c r="K174" i="3" l="1"/>
  <c r="L173" i="3"/>
  <c r="G671" i="3"/>
  <c r="G170" i="3"/>
  <c r="K175" i="3" l="1"/>
  <c r="L174" i="3"/>
  <c r="G672" i="3"/>
  <c r="G171" i="3"/>
  <c r="K176" i="3" l="1"/>
  <c r="L175" i="3"/>
  <c r="G673" i="3"/>
  <c r="G172" i="3"/>
  <c r="K177" i="3" l="1"/>
  <c r="L176" i="3"/>
  <c r="G674" i="3"/>
  <c r="G173" i="3"/>
  <c r="K178" i="3" l="1"/>
  <c r="L177" i="3"/>
  <c r="G675" i="3"/>
  <c r="G174" i="3"/>
  <c r="K179" i="3" l="1"/>
  <c r="L178" i="3"/>
  <c r="G676" i="3"/>
  <c r="G175" i="3"/>
  <c r="K180" i="3" l="1"/>
  <c r="L179" i="3"/>
  <c r="G677" i="3"/>
  <c r="G176" i="3"/>
  <c r="K181" i="3" l="1"/>
  <c r="L180" i="3"/>
  <c r="G678" i="3"/>
  <c r="G177" i="3"/>
  <c r="K182" i="3" l="1"/>
  <c r="L181" i="3"/>
  <c r="G679" i="3"/>
  <c r="G178" i="3"/>
  <c r="K183" i="3" l="1"/>
  <c r="L182" i="3"/>
  <c r="G680" i="3"/>
  <c r="G179" i="3"/>
  <c r="K184" i="3" l="1"/>
  <c r="L183" i="3"/>
  <c r="G681" i="3"/>
  <c r="G180" i="3"/>
  <c r="K185" i="3" l="1"/>
  <c r="L184" i="3"/>
  <c r="G682" i="3"/>
  <c r="G181" i="3"/>
  <c r="K186" i="3" l="1"/>
  <c r="L185" i="3"/>
  <c r="G683" i="3"/>
  <c r="G182" i="3"/>
  <c r="K187" i="3" l="1"/>
  <c r="L186" i="3"/>
  <c r="G684" i="3"/>
  <c r="G183" i="3"/>
  <c r="K188" i="3" l="1"/>
  <c r="L187" i="3"/>
  <c r="G685" i="3"/>
  <c r="G184" i="3"/>
  <c r="K189" i="3" l="1"/>
  <c r="L188" i="3"/>
  <c r="G686" i="3"/>
  <c r="G185" i="3"/>
  <c r="K190" i="3" l="1"/>
  <c r="L189" i="3"/>
  <c r="G687" i="3"/>
  <c r="G186" i="3"/>
  <c r="K191" i="3" l="1"/>
  <c r="L190" i="3"/>
  <c r="G688" i="3"/>
  <c r="G187" i="3"/>
  <c r="K192" i="3" l="1"/>
  <c r="L191" i="3"/>
  <c r="G689" i="3"/>
  <c r="G188" i="3"/>
  <c r="L192" i="3" l="1"/>
  <c r="K193" i="3"/>
  <c r="G690" i="3"/>
  <c r="G189" i="3"/>
  <c r="K194" i="3" l="1"/>
  <c r="L193" i="3"/>
  <c r="G691" i="3"/>
  <c r="G190" i="3"/>
  <c r="K195" i="3" l="1"/>
  <c r="L194" i="3"/>
  <c r="G692" i="3"/>
  <c r="G191" i="3"/>
  <c r="L195" i="3" l="1"/>
  <c r="K196" i="3"/>
  <c r="G693" i="3"/>
  <c r="G192" i="3"/>
  <c r="L196" i="3" l="1"/>
  <c r="K197" i="3"/>
  <c r="G694" i="3"/>
  <c r="G193" i="3"/>
  <c r="L197" i="3" l="1"/>
  <c r="K198" i="3"/>
  <c r="G695" i="3"/>
  <c r="G194" i="3"/>
  <c r="K199" i="3" l="1"/>
  <c r="L198" i="3"/>
  <c r="G696" i="3"/>
  <c r="G195" i="3"/>
  <c r="K200" i="3" l="1"/>
  <c r="L199" i="3"/>
  <c r="G697" i="3"/>
  <c r="G196" i="3"/>
  <c r="K201" i="3" l="1"/>
  <c r="L200" i="3"/>
  <c r="G698" i="3"/>
  <c r="G197" i="3"/>
  <c r="K202" i="3" l="1"/>
  <c r="L201" i="3"/>
  <c r="G699" i="3"/>
  <c r="G198" i="3"/>
  <c r="K203" i="3" l="1"/>
  <c r="L202" i="3"/>
  <c r="G700" i="3"/>
  <c r="G199" i="3"/>
  <c r="K204" i="3" l="1"/>
  <c r="L203" i="3"/>
  <c r="G701" i="3"/>
  <c r="G200" i="3"/>
  <c r="K205" i="3" l="1"/>
  <c r="L204" i="3"/>
  <c r="G702" i="3"/>
  <c r="G201" i="3"/>
  <c r="K206" i="3" l="1"/>
  <c r="L205" i="3"/>
  <c r="G703" i="3"/>
  <c r="G202" i="3"/>
  <c r="K207" i="3" l="1"/>
  <c r="L206" i="3"/>
  <c r="G704" i="3"/>
  <c r="G203" i="3"/>
  <c r="K208" i="3" l="1"/>
  <c r="L207" i="3"/>
  <c r="G705" i="3"/>
  <c r="G204" i="3"/>
  <c r="K209" i="3" l="1"/>
  <c r="L208" i="3"/>
  <c r="G706" i="3"/>
  <c r="G205" i="3"/>
  <c r="K210" i="3" l="1"/>
  <c r="L209" i="3"/>
  <c r="G707" i="3"/>
  <c r="G206" i="3"/>
  <c r="K211" i="3" l="1"/>
  <c r="L210" i="3"/>
  <c r="G708" i="3"/>
  <c r="G207" i="3"/>
  <c r="K212" i="3" l="1"/>
  <c r="L211" i="3"/>
  <c r="G709" i="3"/>
  <c r="G208" i="3"/>
  <c r="K213" i="3" l="1"/>
  <c r="L212" i="3"/>
  <c r="G710" i="3"/>
  <c r="G209" i="3"/>
  <c r="K214" i="3" l="1"/>
  <c r="L213" i="3"/>
  <c r="G711" i="3"/>
  <c r="G210" i="3"/>
  <c r="K215" i="3" l="1"/>
  <c r="L214" i="3"/>
  <c r="G712" i="3"/>
  <c r="G211" i="3"/>
  <c r="K216" i="3" l="1"/>
  <c r="L215" i="3"/>
  <c r="G713" i="3"/>
  <c r="G212" i="3"/>
  <c r="K217" i="3" l="1"/>
  <c r="L216" i="3"/>
  <c r="G714" i="3"/>
  <c r="G213" i="3"/>
  <c r="K218" i="3" l="1"/>
  <c r="L217" i="3"/>
  <c r="G715" i="3"/>
  <c r="G214" i="3"/>
  <c r="K219" i="3" l="1"/>
  <c r="L218" i="3"/>
  <c r="G716" i="3"/>
  <c r="G215" i="3"/>
  <c r="K220" i="3" l="1"/>
  <c r="L219" i="3"/>
  <c r="G717" i="3"/>
  <c r="G216" i="3"/>
  <c r="K221" i="3" l="1"/>
  <c r="L220" i="3"/>
  <c r="G718" i="3"/>
  <c r="G217" i="3"/>
  <c r="K222" i="3" l="1"/>
  <c r="L221" i="3"/>
  <c r="G719" i="3"/>
  <c r="G218" i="3"/>
  <c r="K223" i="3" l="1"/>
  <c r="L222" i="3"/>
  <c r="G720" i="3"/>
  <c r="G219" i="3"/>
  <c r="K224" i="3" l="1"/>
  <c r="L223" i="3"/>
  <c r="G721" i="3"/>
  <c r="G220" i="3"/>
  <c r="L224" i="3" l="1"/>
  <c r="K225" i="3"/>
  <c r="G722" i="3"/>
  <c r="G221" i="3"/>
  <c r="K226" i="3" l="1"/>
  <c r="L225" i="3"/>
  <c r="G723" i="3"/>
  <c r="G222" i="3"/>
  <c r="K227" i="3" l="1"/>
  <c r="L226" i="3"/>
  <c r="G724" i="3"/>
  <c r="G223" i="3"/>
  <c r="L227" i="3" l="1"/>
  <c r="K228" i="3"/>
  <c r="G725" i="3"/>
  <c r="G224" i="3"/>
  <c r="K229" i="3" l="1"/>
  <c r="L228" i="3"/>
  <c r="G726" i="3"/>
  <c r="G225" i="3"/>
  <c r="L229" i="3" l="1"/>
  <c r="K230" i="3"/>
  <c r="G727" i="3"/>
  <c r="G226" i="3"/>
  <c r="K231" i="3" l="1"/>
  <c r="L230" i="3"/>
  <c r="G728" i="3"/>
  <c r="G227" i="3"/>
  <c r="K232" i="3" l="1"/>
  <c r="L231" i="3"/>
  <c r="G729" i="3"/>
  <c r="G228" i="3"/>
  <c r="K233" i="3" l="1"/>
  <c r="L232" i="3"/>
  <c r="G730" i="3"/>
  <c r="G229" i="3"/>
  <c r="K234" i="3" l="1"/>
  <c r="L233" i="3"/>
  <c r="G731" i="3"/>
  <c r="G230" i="3"/>
  <c r="L234" i="3" l="1"/>
  <c r="K235" i="3"/>
  <c r="G732" i="3"/>
  <c r="G231" i="3"/>
  <c r="K236" i="3" l="1"/>
  <c r="L235" i="3"/>
  <c r="G733" i="3"/>
  <c r="G232" i="3"/>
  <c r="K237" i="3" l="1"/>
  <c r="L236" i="3"/>
  <c r="G734" i="3"/>
  <c r="G233" i="3"/>
  <c r="K238" i="3" l="1"/>
  <c r="L237" i="3"/>
  <c r="G735" i="3"/>
  <c r="G234" i="3"/>
  <c r="K239" i="3" l="1"/>
  <c r="L238" i="3"/>
  <c r="G736" i="3"/>
  <c r="G235" i="3"/>
  <c r="K240" i="3" l="1"/>
  <c r="L239" i="3"/>
  <c r="G737" i="3"/>
  <c r="G236" i="3"/>
  <c r="K241" i="3" l="1"/>
  <c r="L240" i="3"/>
  <c r="G738" i="3"/>
  <c r="G237" i="3"/>
  <c r="K242" i="3" l="1"/>
  <c r="L241" i="3"/>
  <c r="G739" i="3"/>
  <c r="G238" i="3"/>
  <c r="K243" i="3" l="1"/>
  <c r="L242" i="3"/>
  <c r="G740" i="3"/>
  <c r="G239" i="3"/>
  <c r="K244" i="3" l="1"/>
  <c r="L243" i="3"/>
  <c r="G741" i="3"/>
  <c r="G240" i="3"/>
  <c r="K245" i="3" l="1"/>
  <c r="L244" i="3"/>
  <c r="G742" i="3"/>
  <c r="G241" i="3"/>
  <c r="K246" i="3" l="1"/>
  <c r="L245" i="3"/>
  <c r="G743" i="3"/>
  <c r="G242" i="3"/>
  <c r="K247" i="3" l="1"/>
  <c r="L246" i="3"/>
  <c r="G744" i="3"/>
  <c r="G243" i="3"/>
  <c r="K248" i="3" l="1"/>
  <c r="L247" i="3"/>
  <c r="G745" i="3"/>
  <c r="G244" i="3"/>
  <c r="K249" i="3" l="1"/>
  <c r="L248" i="3"/>
  <c r="G746" i="3"/>
  <c r="G245" i="3"/>
  <c r="K250" i="3" l="1"/>
  <c r="L249" i="3"/>
  <c r="G747" i="3"/>
  <c r="G246" i="3"/>
  <c r="K251" i="3" l="1"/>
  <c r="L250" i="3"/>
  <c r="G748" i="3"/>
  <c r="G247" i="3"/>
  <c r="K252" i="3" l="1"/>
  <c r="L251" i="3"/>
  <c r="G749" i="3"/>
  <c r="G248" i="3"/>
  <c r="K253" i="3" l="1"/>
  <c r="L252" i="3"/>
  <c r="G750" i="3"/>
  <c r="G249" i="3"/>
  <c r="K254" i="3" l="1"/>
  <c r="L253" i="3"/>
  <c r="G751" i="3"/>
  <c r="G250" i="3"/>
  <c r="K255" i="3" l="1"/>
  <c r="L254" i="3"/>
  <c r="G752" i="3"/>
  <c r="G251" i="3"/>
  <c r="K256" i="3" l="1"/>
  <c r="L255" i="3"/>
  <c r="G753" i="3"/>
  <c r="G252" i="3"/>
  <c r="K257" i="3" l="1"/>
  <c r="L256" i="3"/>
  <c r="G754" i="3"/>
  <c r="G253" i="3"/>
  <c r="K258" i="3" l="1"/>
  <c r="L257" i="3"/>
  <c r="G755" i="3"/>
  <c r="G254" i="3"/>
  <c r="K259" i="3" l="1"/>
  <c r="L258" i="3"/>
  <c r="G756" i="3"/>
  <c r="G255" i="3"/>
  <c r="K260" i="3" l="1"/>
  <c r="L259" i="3"/>
  <c r="G757" i="3"/>
  <c r="G256" i="3"/>
  <c r="K261" i="3" l="1"/>
  <c r="L260" i="3"/>
  <c r="G758" i="3"/>
  <c r="G257" i="3"/>
  <c r="K262" i="3" l="1"/>
  <c r="L261" i="3"/>
  <c r="G759" i="3"/>
  <c r="G258" i="3"/>
  <c r="K263" i="3" l="1"/>
  <c r="L262" i="3"/>
  <c r="G760" i="3"/>
  <c r="G259" i="3"/>
  <c r="K264" i="3" l="1"/>
  <c r="L263" i="3"/>
  <c r="G761" i="3"/>
  <c r="G260" i="3"/>
  <c r="K265" i="3" l="1"/>
  <c r="L264" i="3"/>
  <c r="G762" i="3"/>
  <c r="G261" i="3"/>
  <c r="K266" i="3" l="1"/>
  <c r="L265" i="3"/>
  <c r="G763" i="3"/>
  <c r="G262" i="3"/>
  <c r="K267" i="3" l="1"/>
  <c r="L266" i="3"/>
  <c r="G764" i="3"/>
  <c r="G263" i="3"/>
  <c r="K268" i="3" l="1"/>
  <c r="L267" i="3"/>
  <c r="G765" i="3"/>
  <c r="G264" i="3"/>
  <c r="L268" i="3" l="1"/>
  <c r="K269" i="3"/>
  <c r="G766" i="3"/>
  <c r="G265" i="3"/>
  <c r="K270" i="3" l="1"/>
  <c r="L269" i="3"/>
  <c r="G767" i="3"/>
  <c r="G266" i="3"/>
  <c r="K271" i="3" l="1"/>
  <c r="L270" i="3"/>
  <c r="G768" i="3"/>
  <c r="G267" i="3"/>
  <c r="K272" i="3" l="1"/>
  <c r="L271" i="3"/>
  <c r="G769" i="3"/>
  <c r="G268" i="3"/>
  <c r="K273" i="3" l="1"/>
  <c r="L272" i="3"/>
  <c r="G770" i="3"/>
  <c r="G269" i="3"/>
  <c r="K274" i="3" l="1"/>
  <c r="L273" i="3"/>
  <c r="G771" i="3"/>
  <c r="G270" i="3"/>
  <c r="K275" i="3" l="1"/>
  <c r="L274" i="3"/>
  <c r="G772" i="3"/>
  <c r="G271" i="3"/>
  <c r="K276" i="3" l="1"/>
  <c r="L275" i="3"/>
  <c r="G773" i="3"/>
  <c r="G272" i="3"/>
  <c r="K277" i="3" l="1"/>
  <c r="L276" i="3"/>
  <c r="G774" i="3"/>
  <c r="G273" i="3"/>
  <c r="K278" i="3" l="1"/>
  <c r="L277" i="3"/>
  <c r="G775" i="3"/>
  <c r="G274" i="3"/>
  <c r="L278" i="3" l="1"/>
  <c r="K279" i="3"/>
  <c r="G776" i="3"/>
  <c r="G275" i="3"/>
  <c r="K280" i="3" l="1"/>
  <c r="L279" i="3"/>
  <c r="G777" i="3"/>
  <c r="G276" i="3"/>
  <c r="K281" i="3" l="1"/>
  <c r="L280" i="3"/>
  <c r="G778" i="3"/>
  <c r="G277" i="3"/>
  <c r="K282" i="3" l="1"/>
  <c r="L281" i="3"/>
  <c r="G779" i="3"/>
  <c r="G278" i="3"/>
  <c r="K283" i="3" l="1"/>
  <c r="L282" i="3"/>
  <c r="G780" i="3"/>
  <c r="G279" i="3"/>
  <c r="K284" i="3" l="1"/>
  <c r="L283" i="3"/>
  <c r="G781" i="3"/>
  <c r="G280" i="3"/>
  <c r="K285" i="3" l="1"/>
  <c r="L284" i="3"/>
  <c r="G782" i="3"/>
  <c r="G281" i="3"/>
  <c r="K286" i="3" l="1"/>
  <c r="L285" i="3"/>
  <c r="G783" i="3"/>
  <c r="G282" i="3"/>
  <c r="K287" i="3" l="1"/>
  <c r="L286" i="3"/>
  <c r="G784" i="3"/>
  <c r="G283" i="3"/>
  <c r="K288" i="3" l="1"/>
  <c r="L287" i="3"/>
  <c r="G785" i="3"/>
  <c r="G284" i="3"/>
  <c r="K289" i="3" l="1"/>
  <c r="L288" i="3"/>
  <c r="G786" i="3"/>
  <c r="G285" i="3"/>
  <c r="L289" i="3" l="1"/>
  <c r="K290" i="3"/>
  <c r="G787" i="3"/>
  <c r="G286" i="3"/>
  <c r="K291" i="3" l="1"/>
  <c r="L290" i="3"/>
  <c r="G788" i="3"/>
  <c r="G287" i="3"/>
  <c r="K292" i="3" l="1"/>
  <c r="L291" i="3"/>
  <c r="G789" i="3"/>
  <c r="G288" i="3"/>
  <c r="K293" i="3" l="1"/>
  <c r="L292" i="3"/>
  <c r="G790" i="3"/>
  <c r="G289" i="3"/>
  <c r="K294" i="3" l="1"/>
  <c r="L293" i="3"/>
  <c r="G791" i="3"/>
  <c r="G290" i="3"/>
  <c r="K295" i="3" l="1"/>
  <c r="L294" i="3"/>
  <c r="G792" i="3"/>
  <c r="G291" i="3"/>
  <c r="K296" i="3" l="1"/>
  <c r="L295" i="3"/>
  <c r="G793" i="3"/>
  <c r="G292" i="3"/>
  <c r="L296" i="3" l="1"/>
  <c r="K297" i="3"/>
  <c r="G794" i="3"/>
  <c r="G293" i="3"/>
  <c r="K298" i="3" l="1"/>
  <c r="L297" i="3"/>
  <c r="G795" i="3"/>
  <c r="G294" i="3"/>
  <c r="L298" i="3" l="1"/>
  <c r="K299" i="3"/>
  <c r="G796" i="3"/>
  <c r="G295" i="3"/>
  <c r="L299" i="3" l="1"/>
  <c r="K300" i="3"/>
  <c r="G797" i="3"/>
  <c r="G296" i="3"/>
  <c r="L300" i="3" l="1"/>
  <c r="K301" i="3"/>
  <c r="G798" i="3"/>
  <c r="G297" i="3"/>
  <c r="K302" i="3" l="1"/>
  <c r="L301" i="3"/>
  <c r="G799" i="3"/>
  <c r="G298" i="3"/>
  <c r="K303" i="3" l="1"/>
  <c r="L302" i="3"/>
  <c r="G800" i="3"/>
  <c r="G299" i="3"/>
  <c r="K304" i="3" l="1"/>
  <c r="L303" i="3"/>
  <c r="G801" i="3"/>
  <c r="G300" i="3"/>
  <c r="L304" i="3" l="1"/>
  <c r="K305" i="3"/>
  <c r="G802" i="3"/>
  <c r="G301" i="3"/>
  <c r="L305" i="3" l="1"/>
  <c r="K306" i="3"/>
  <c r="G803" i="3"/>
  <c r="G302" i="3"/>
  <c r="L306" i="3" l="1"/>
  <c r="K307" i="3"/>
  <c r="G804" i="3"/>
  <c r="G303" i="3"/>
  <c r="L307" i="3" l="1"/>
  <c r="K308" i="3"/>
  <c r="G805" i="3"/>
  <c r="G304" i="3"/>
  <c r="L308" i="3" l="1"/>
  <c r="K309" i="3"/>
  <c r="G806" i="3"/>
  <c r="G305" i="3"/>
  <c r="L309" i="3" l="1"/>
  <c r="K310" i="3"/>
  <c r="G807" i="3"/>
  <c r="G306" i="3"/>
  <c r="L310" i="3" l="1"/>
  <c r="K311" i="3"/>
  <c r="G808" i="3"/>
  <c r="G307" i="3"/>
  <c r="L311" i="3" l="1"/>
  <c r="K312" i="3"/>
  <c r="G809" i="3"/>
  <c r="G308" i="3"/>
  <c r="L312" i="3" l="1"/>
  <c r="K313" i="3"/>
  <c r="G810" i="3"/>
  <c r="G309" i="3"/>
  <c r="L313" i="3" l="1"/>
  <c r="K314" i="3"/>
  <c r="G811" i="3"/>
  <c r="G310" i="3"/>
  <c r="K315" i="3" l="1"/>
  <c r="L314" i="3"/>
  <c r="G812" i="3"/>
  <c r="G311" i="3"/>
  <c r="K316" i="3" l="1"/>
  <c r="L315" i="3"/>
  <c r="G813" i="3"/>
  <c r="G312" i="3"/>
  <c r="K317" i="3" l="1"/>
  <c r="L316" i="3"/>
  <c r="G814" i="3"/>
  <c r="G313" i="3"/>
  <c r="K318" i="3" l="1"/>
  <c r="L317" i="3"/>
  <c r="G815" i="3"/>
  <c r="G314" i="3"/>
  <c r="K319" i="3" l="1"/>
  <c r="L318" i="3"/>
  <c r="G816" i="3"/>
  <c r="G315" i="3"/>
  <c r="K320" i="3" l="1"/>
  <c r="L319" i="3"/>
  <c r="G817" i="3"/>
  <c r="G316" i="3"/>
  <c r="K321" i="3" l="1"/>
  <c r="L320" i="3"/>
  <c r="G818" i="3"/>
  <c r="G317" i="3"/>
  <c r="K322" i="3" l="1"/>
  <c r="L321" i="3"/>
  <c r="G819" i="3"/>
  <c r="G318" i="3"/>
  <c r="K323" i="3" l="1"/>
  <c r="L322" i="3"/>
  <c r="G820" i="3"/>
  <c r="G319" i="3"/>
  <c r="K324" i="3" l="1"/>
  <c r="L323" i="3"/>
  <c r="G821" i="3"/>
  <c r="G320" i="3"/>
  <c r="L324" i="3" l="1"/>
  <c r="K325" i="3"/>
  <c r="G822" i="3"/>
  <c r="G321" i="3"/>
  <c r="K326" i="3" l="1"/>
  <c r="L325" i="3"/>
  <c r="G823" i="3"/>
  <c r="G322" i="3"/>
  <c r="K327" i="3" l="1"/>
  <c r="L326" i="3"/>
  <c r="G824" i="3"/>
  <c r="G323" i="3"/>
  <c r="K328" i="3" l="1"/>
  <c r="L327" i="3"/>
  <c r="G825" i="3"/>
  <c r="G324" i="3"/>
  <c r="K329" i="3" l="1"/>
  <c r="L328" i="3"/>
  <c r="G826" i="3"/>
  <c r="G325" i="3"/>
  <c r="K330" i="3" l="1"/>
  <c r="L329" i="3"/>
  <c r="G827" i="3"/>
  <c r="G326" i="3"/>
  <c r="K331" i="3" l="1"/>
  <c r="L330" i="3"/>
  <c r="G828" i="3"/>
  <c r="G327" i="3"/>
  <c r="K332" i="3" l="1"/>
  <c r="L331" i="3"/>
  <c r="G829" i="3"/>
  <c r="G328" i="3"/>
  <c r="L332" i="3" l="1"/>
  <c r="K333" i="3"/>
  <c r="G830" i="3"/>
  <c r="G329" i="3"/>
  <c r="K334" i="3" l="1"/>
  <c r="L333" i="3"/>
  <c r="G831" i="3"/>
  <c r="G330" i="3"/>
  <c r="K335" i="3" l="1"/>
  <c r="L334" i="3"/>
  <c r="G832" i="3"/>
  <c r="G331" i="3"/>
  <c r="K336" i="3" l="1"/>
  <c r="L335" i="3"/>
  <c r="G833" i="3"/>
  <c r="G332" i="3"/>
  <c r="L336" i="3" l="1"/>
  <c r="K337" i="3"/>
  <c r="G834" i="3"/>
  <c r="G333" i="3"/>
  <c r="K338" i="3" l="1"/>
  <c r="L337" i="3"/>
  <c r="G835" i="3"/>
  <c r="G334" i="3"/>
  <c r="K339" i="3" l="1"/>
  <c r="L338" i="3"/>
  <c r="G836" i="3"/>
  <c r="G335" i="3"/>
  <c r="K340" i="3" l="1"/>
  <c r="L339" i="3"/>
  <c r="G837" i="3"/>
  <c r="G336" i="3"/>
  <c r="K341" i="3" l="1"/>
  <c r="L340" i="3"/>
  <c r="G838" i="3"/>
  <c r="G337" i="3"/>
  <c r="K342" i="3" l="1"/>
  <c r="L341" i="3"/>
  <c r="G839" i="3"/>
  <c r="G338" i="3"/>
  <c r="K343" i="3" l="1"/>
  <c r="L342" i="3"/>
  <c r="G840" i="3"/>
  <c r="G339" i="3"/>
  <c r="K344" i="3" l="1"/>
  <c r="L343" i="3"/>
  <c r="G841" i="3"/>
  <c r="G340" i="3"/>
  <c r="K345" i="3" l="1"/>
  <c r="L344" i="3"/>
  <c r="G842" i="3"/>
  <c r="G341" i="3"/>
  <c r="K346" i="3" l="1"/>
  <c r="L345" i="3"/>
  <c r="G843" i="3"/>
  <c r="G342" i="3"/>
  <c r="L346" i="3" l="1"/>
  <c r="K347" i="3"/>
  <c r="G844" i="3"/>
  <c r="G343" i="3"/>
  <c r="K348" i="3" l="1"/>
  <c r="L347" i="3"/>
  <c r="G845" i="3"/>
  <c r="G344" i="3"/>
  <c r="K349" i="3" l="1"/>
  <c r="L348" i="3"/>
  <c r="G846" i="3"/>
  <c r="G345" i="3"/>
  <c r="K350" i="3" l="1"/>
  <c r="L349" i="3"/>
  <c r="G847" i="3"/>
  <c r="G346" i="3"/>
  <c r="K351" i="3" l="1"/>
  <c r="L350" i="3"/>
  <c r="G848" i="3"/>
  <c r="G347" i="3"/>
  <c r="K352" i="3" l="1"/>
  <c r="L351" i="3"/>
  <c r="G849" i="3"/>
  <c r="G348" i="3"/>
  <c r="K353" i="3" l="1"/>
  <c r="L352" i="3"/>
  <c r="G850" i="3"/>
  <c r="G349" i="3"/>
  <c r="K354" i="3" l="1"/>
  <c r="L353" i="3"/>
  <c r="G851" i="3"/>
  <c r="G350" i="3"/>
  <c r="K355" i="3" l="1"/>
  <c r="L354" i="3"/>
  <c r="G852" i="3"/>
  <c r="G351" i="3"/>
  <c r="K356" i="3" l="1"/>
  <c r="L355" i="3"/>
  <c r="G853" i="3"/>
  <c r="G352" i="3"/>
  <c r="K357" i="3" l="1"/>
  <c r="L356" i="3"/>
  <c r="G854" i="3"/>
  <c r="G353" i="3"/>
  <c r="K358" i="3" l="1"/>
  <c r="L357" i="3"/>
  <c r="G855" i="3"/>
  <c r="G354" i="3"/>
  <c r="K359" i="3" l="1"/>
  <c r="L358" i="3"/>
  <c r="G856" i="3"/>
  <c r="G355" i="3"/>
  <c r="K360" i="3" l="1"/>
  <c r="L359" i="3"/>
  <c r="G857" i="3"/>
  <c r="G356" i="3"/>
  <c r="K361" i="3" l="1"/>
  <c r="L360" i="3"/>
  <c r="G858" i="3"/>
  <c r="G357" i="3"/>
  <c r="K362" i="3" l="1"/>
  <c r="L361" i="3"/>
  <c r="G859" i="3"/>
  <c r="G358" i="3"/>
  <c r="K363" i="3" l="1"/>
  <c r="L362" i="3"/>
  <c r="G860" i="3"/>
  <c r="G359" i="3"/>
  <c r="K364" i="3" l="1"/>
  <c r="L363" i="3"/>
  <c r="G861" i="3"/>
  <c r="G360" i="3"/>
  <c r="K365" i="3" l="1"/>
  <c r="L364" i="3"/>
  <c r="G862" i="3"/>
  <c r="G361" i="3"/>
  <c r="K366" i="3" l="1"/>
  <c r="L365" i="3"/>
  <c r="G863" i="3"/>
  <c r="G362" i="3"/>
  <c r="K367" i="3" l="1"/>
  <c r="L366" i="3"/>
  <c r="G864" i="3"/>
  <c r="G363" i="3"/>
  <c r="K368" i="3" l="1"/>
  <c r="L367" i="3"/>
  <c r="G865" i="3"/>
  <c r="G364" i="3"/>
  <c r="K369" i="3" l="1"/>
  <c r="L368" i="3"/>
  <c r="G866" i="3"/>
  <c r="G365" i="3"/>
  <c r="K370" i="3" l="1"/>
  <c r="L369" i="3"/>
  <c r="G867" i="3"/>
  <c r="G366" i="3"/>
  <c r="K371" i="3" l="1"/>
  <c r="L370" i="3"/>
  <c r="G868" i="3"/>
  <c r="G367" i="3"/>
  <c r="K372" i="3" l="1"/>
  <c r="L371" i="3"/>
  <c r="G869" i="3"/>
  <c r="G368" i="3"/>
  <c r="K373" i="3" l="1"/>
  <c r="L372" i="3"/>
  <c r="G870" i="3"/>
  <c r="G369" i="3"/>
  <c r="K374" i="3" l="1"/>
  <c r="L373" i="3"/>
  <c r="G871" i="3"/>
  <c r="G370" i="3"/>
  <c r="K375" i="3" l="1"/>
  <c r="L374" i="3"/>
  <c r="G872" i="3"/>
  <c r="G371" i="3"/>
  <c r="K376" i="3" l="1"/>
  <c r="L375" i="3"/>
  <c r="G873" i="3"/>
  <c r="G372" i="3"/>
  <c r="K377" i="3" l="1"/>
  <c r="L376" i="3"/>
  <c r="G874" i="3"/>
  <c r="G373" i="3"/>
  <c r="L377" i="3" l="1"/>
  <c r="K378" i="3"/>
  <c r="G875" i="3"/>
  <c r="G374" i="3"/>
  <c r="L378" i="3" l="1"/>
  <c r="K379" i="3"/>
  <c r="G876" i="3"/>
  <c r="G375" i="3"/>
  <c r="K380" i="3" l="1"/>
  <c r="L379" i="3"/>
  <c r="G877" i="3"/>
  <c r="G376" i="3"/>
  <c r="K381" i="3" l="1"/>
  <c r="L380" i="3"/>
  <c r="G878" i="3"/>
  <c r="G377" i="3"/>
  <c r="K382" i="3" l="1"/>
  <c r="L381" i="3"/>
  <c r="G879" i="3"/>
  <c r="G378" i="3"/>
  <c r="L382" i="3" l="1"/>
  <c r="K383" i="3"/>
  <c r="G880" i="3"/>
  <c r="G379" i="3"/>
  <c r="K384" i="3" l="1"/>
  <c r="L383" i="3"/>
  <c r="G881" i="3"/>
  <c r="G380" i="3"/>
  <c r="K385" i="3" l="1"/>
  <c r="L384" i="3"/>
  <c r="G882" i="3"/>
  <c r="G381" i="3"/>
  <c r="K386" i="3" l="1"/>
  <c r="L385" i="3"/>
  <c r="G883" i="3"/>
  <c r="G382" i="3"/>
  <c r="K387" i="3" l="1"/>
  <c r="L386" i="3"/>
  <c r="G884" i="3"/>
  <c r="G383" i="3"/>
  <c r="K388" i="3" l="1"/>
  <c r="L387" i="3"/>
  <c r="G885" i="3"/>
  <c r="G384" i="3"/>
  <c r="K389" i="3" l="1"/>
  <c r="L388" i="3"/>
  <c r="G886" i="3"/>
  <c r="G385" i="3"/>
  <c r="K390" i="3" l="1"/>
  <c r="L389" i="3"/>
  <c r="G887" i="3"/>
  <c r="G386" i="3"/>
  <c r="K391" i="3" l="1"/>
  <c r="L390" i="3"/>
  <c r="G888" i="3"/>
  <c r="G387" i="3"/>
  <c r="K392" i="3" l="1"/>
  <c r="L391" i="3"/>
  <c r="G889" i="3"/>
  <c r="G388" i="3"/>
  <c r="K393" i="3" l="1"/>
  <c r="L392" i="3"/>
  <c r="G890" i="3"/>
  <c r="G389" i="3"/>
  <c r="K394" i="3" l="1"/>
  <c r="L393" i="3"/>
  <c r="G891" i="3"/>
  <c r="G390" i="3"/>
  <c r="L394" i="3" l="1"/>
  <c r="K395" i="3"/>
  <c r="G892" i="3"/>
  <c r="G391" i="3"/>
  <c r="K396" i="3" l="1"/>
  <c r="L395" i="3"/>
  <c r="G893" i="3"/>
  <c r="G392" i="3"/>
  <c r="L396" i="3" l="1"/>
  <c r="K397" i="3"/>
  <c r="G894" i="3"/>
  <c r="G393" i="3"/>
  <c r="K398" i="3" l="1"/>
  <c r="L397" i="3"/>
  <c r="G895" i="3"/>
  <c r="G394" i="3"/>
  <c r="K399" i="3" l="1"/>
  <c r="L398" i="3"/>
  <c r="G896" i="3"/>
  <c r="G395" i="3"/>
  <c r="K400" i="3" l="1"/>
  <c r="L399" i="3"/>
  <c r="G897" i="3"/>
  <c r="G396" i="3"/>
  <c r="L400" i="3" l="1"/>
  <c r="K401" i="3"/>
  <c r="G898" i="3"/>
  <c r="G397" i="3"/>
  <c r="K402" i="3" l="1"/>
  <c r="L401" i="3"/>
  <c r="G899" i="3"/>
  <c r="G398" i="3"/>
  <c r="K403" i="3" l="1"/>
  <c r="L402" i="3"/>
  <c r="G900" i="3"/>
  <c r="G399" i="3"/>
  <c r="K404" i="3" l="1"/>
  <c r="L403" i="3"/>
  <c r="G901" i="3"/>
  <c r="G400" i="3"/>
  <c r="K405" i="3" l="1"/>
  <c r="L404" i="3"/>
  <c r="G902" i="3"/>
  <c r="G401" i="3"/>
  <c r="K406" i="3" l="1"/>
  <c r="L405" i="3"/>
  <c r="G903" i="3"/>
  <c r="G402" i="3"/>
  <c r="K407" i="3" l="1"/>
  <c r="L406" i="3"/>
  <c r="G904" i="3"/>
  <c r="G403" i="3"/>
  <c r="K408" i="3" l="1"/>
  <c r="L407" i="3"/>
  <c r="G905" i="3"/>
  <c r="G404" i="3"/>
  <c r="K409" i="3" l="1"/>
  <c r="L408" i="3"/>
  <c r="G906" i="3"/>
  <c r="G405" i="3"/>
  <c r="K410" i="3" l="1"/>
  <c r="L409" i="3"/>
  <c r="G907" i="3"/>
  <c r="G406" i="3"/>
  <c r="K411" i="3" l="1"/>
  <c r="L410" i="3"/>
  <c r="G908" i="3"/>
  <c r="G407" i="3"/>
  <c r="K412" i="3" l="1"/>
  <c r="L411" i="3"/>
  <c r="G909" i="3"/>
  <c r="G408" i="3"/>
  <c r="K413" i="3" l="1"/>
  <c r="L412" i="3"/>
  <c r="G910" i="3"/>
  <c r="G409" i="3"/>
  <c r="K414" i="3" l="1"/>
  <c r="L413" i="3"/>
  <c r="G911" i="3"/>
  <c r="G410" i="3"/>
  <c r="K415" i="3" l="1"/>
  <c r="L414" i="3"/>
  <c r="G912" i="3"/>
  <c r="G411" i="3"/>
  <c r="K416" i="3" l="1"/>
  <c r="L415" i="3"/>
  <c r="G913" i="3"/>
  <c r="G412" i="3"/>
  <c r="K417" i="3" l="1"/>
  <c r="L416" i="3"/>
  <c r="G914" i="3"/>
  <c r="G413" i="3"/>
  <c r="K418" i="3" l="1"/>
  <c r="L417" i="3"/>
  <c r="G915" i="3"/>
  <c r="G414" i="3"/>
  <c r="K419" i="3" l="1"/>
  <c r="L418" i="3"/>
  <c r="G916" i="3"/>
  <c r="G415" i="3"/>
  <c r="K420" i="3" l="1"/>
  <c r="L419" i="3"/>
  <c r="G917" i="3"/>
  <c r="G416" i="3"/>
  <c r="K421" i="3" l="1"/>
  <c r="L420" i="3"/>
  <c r="G918" i="3"/>
  <c r="G417" i="3"/>
  <c r="K422" i="3" l="1"/>
  <c r="L421" i="3"/>
  <c r="G919" i="3"/>
  <c r="G418" i="3"/>
  <c r="K423" i="3" l="1"/>
  <c r="L422" i="3"/>
  <c r="G920" i="3"/>
  <c r="G419" i="3"/>
  <c r="K424" i="3" l="1"/>
  <c r="L423" i="3"/>
  <c r="G921" i="3"/>
  <c r="G420" i="3"/>
  <c r="K425" i="3" l="1"/>
  <c r="L424" i="3"/>
  <c r="G922" i="3"/>
  <c r="G421" i="3"/>
  <c r="K426" i="3" l="1"/>
  <c r="L425" i="3"/>
  <c r="G923" i="3"/>
  <c r="G422" i="3"/>
  <c r="K427" i="3" l="1"/>
  <c r="L426" i="3"/>
  <c r="G924" i="3"/>
  <c r="G423" i="3"/>
  <c r="K428" i="3" l="1"/>
  <c r="L427" i="3"/>
  <c r="G925" i="3"/>
  <c r="G424" i="3"/>
  <c r="K429" i="3" l="1"/>
  <c r="L428" i="3"/>
  <c r="G926" i="3"/>
  <c r="G425" i="3"/>
  <c r="K430" i="3" l="1"/>
  <c r="L429" i="3"/>
  <c r="G927" i="3"/>
  <c r="G426" i="3"/>
  <c r="K431" i="3" l="1"/>
  <c r="L430" i="3"/>
  <c r="G928" i="3"/>
  <c r="G427" i="3"/>
  <c r="K432" i="3" l="1"/>
  <c r="L431" i="3"/>
  <c r="G929" i="3"/>
  <c r="G428" i="3"/>
  <c r="K433" i="3" l="1"/>
  <c r="L432" i="3"/>
  <c r="G930" i="3"/>
  <c r="G429" i="3"/>
  <c r="K434" i="3" l="1"/>
  <c r="L433" i="3"/>
  <c r="G931" i="3"/>
  <c r="G430" i="3"/>
  <c r="K435" i="3" l="1"/>
  <c r="L434" i="3"/>
  <c r="G932" i="3"/>
  <c r="G431" i="3"/>
  <c r="K436" i="3" l="1"/>
  <c r="L435" i="3"/>
  <c r="G933" i="3"/>
  <c r="G432" i="3"/>
  <c r="K437" i="3" l="1"/>
  <c r="L436" i="3"/>
  <c r="G934" i="3"/>
  <c r="G433" i="3"/>
  <c r="K438" i="3" l="1"/>
  <c r="L437" i="3"/>
  <c r="G935" i="3"/>
  <c r="G434" i="3"/>
  <c r="K439" i="3" l="1"/>
  <c r="L438" i="3"/>
  <c r="G936" i="3"/>
  <c r="G435" i="3"/>
  <c r="K440" i="3" l="1"/>
  <c r="L439" i="3"/>
  <c r="G937" i="3"/>
  <c r="G436" i="3"/>
  <c r="K441" i="3" l="1"/>
  <c r="L440" i="3"/>
  <c r="G938" i="3"/>
  <c r="G437" i="3"/>
  <c r="K442" i="3" l="1"/>
  <c r="L441" i="3"/>
  <c r="G939" i="3"/>
  <c r="G438" i="3"/>
  <c r="K443" i="3" l="1"/>
  <c r="L442" i="3"/>
  <c r="G940" i="3"/>
  <c r="G439" i="3"/>
  <c r="K444" i="3" l="1"/>
  <c r="L443" i="3"/>
  <c r="G941" i="3"/>
  <c r="G440" i="3"/>
  <c r="K445" i="3" l="1"/>
  <c r="L444" i="3"/>
  <c r="G942" i="3"/>
  <c r="G441" i="3"/>
  <c r="K446" i="3" l="1"/>
  <c r="L445" i="3"/>
  <c r="G943" i="3"/>
  <c r="G442" i="3"/>
  <c r="K447" i="3" l="1"/>
  <c r="L446" i="3"/>
  <c r="G944" i="3"/>
  <c r="G443" i="3"/>
  <c r="K448" i="3" l="1"/>
  <c r="L447" i="3"/>
  <c r="G945" i="3"/>
  <c r="G444" i="3"/>
  <c r="K449" i="3" l="1"/>
  <c r="L448" i="3"/>
  <c r="G946" i="3"/>
  <c r="G445" i="3"/>
  <c r="K450" i="3" l="1"/>
  <c r="L449" i="3"/>
  <c r="G947" i="3"/>
  <c r="G446" i="3"/>
  <c r="K451" i="3" l="1"/>
  <c r="L450" i="3"/>
  <c r="G948" i="3"/>
  <c r="G447" i="3"/>
  <c r="K452" i="3" l="1"/>
  <c r="L451" i="3"/>
  <c r="G949" i="3"/>
  <c r="G448" i="3"/>
  <c r="K453" i="3" l="1"/>
  <c r="L452" i="3"/>
  <c r="G950" i="3"/>
  <c r="G449" i="3"/>
  <c r="K454" i="3" l="1"/>
  <c r="L453" i="3"/>
  <c r="G951" i="3"/>
  <c r="G450" i="3"/>
  <c r="K455" i="3" l="1"/>
  <c r="L454" i="3"/>
  <c r="G952" i="3"/>
  <c r="G451" i="3"/>
  <c r="K456" i="3" l="1"/>
  <c r="L455" i="3"/>
  <c r="G953" i="3"/>
  <c r="G452" i="3"/>
  <c r="K457" i="3" l="1"/>
  <c r="L456" i="3"/>
  <c r="G954" i="3"/>
  <c r="G453" i="3"/>
  <c r="K458" i="3" l="1"/>
  <c r="L457" i="3"/>
  <c r="G955" i="3"/>
  <c r="G454" i="3"/>
  <c r="K459" i="3" l="1"/>
  <c r="L458" i="3"/>
  <c r="G956" i="3"/>
  <c r="G455" i="3"/>
  <c r="K460" i="3" l="1"/>
  <c r="L459" i="3"/>
  <c r="G957" i="3"/>
  <c r="G456" i="3"/>
  <c r="K461" i="3" l="1"/>
  <c r="L460" i="3"/>
  <c r="G958" i="3"/>
  <c r="G457" i="3"/>
  <c r="K462" i="3" l="1"/>
  <c r="L461" i="3"/>
  <c r="G959" i="3"/>
  <c r="G458" i="3"/>
  <c r="K463" i="3" l="1"/>
  <c r="L462" i="3"/>
  <c r="G960" i="3"/>
  <c r="G459" i="3"/>
  <c r="K464" i="3" l="1"/>
  <c r="L463" i="3"/>
  <c r="G961" i="3"/>
  <c r="G460" i="3"/>
  <c r="K465" i="3" l="1"/>
  <c r="L464" i="3"/>
  <c r="G962" i="3"/>
  <c r="G461" i="3"/>
  <c r="K466" i="3" l="1"/>
  <c r="L465" i="3"/>
  <c r="G963" i="3"/>
  <c r="G462" i="3"/>
  <c r="K467" i="3" l="1"/>
  <c r="L466" i="3"/>
  <c r="G964" i="3"/>
  <c r="G463" i="3"/>
  <c r="K468" i="3" l="1"/>
  <c r="L467" i="3"/>
  <c r="G965" i="3"/>
  <c r="G464" i="3"/>
  <c r="K469" i="3" l="1"/>
  <c r="L468" i="3"/>
  <c r="G966" i="3"/>
  <c r="G465" i="3"/>
  <c r="K470" i="3" l="1"/>
  <c r="L469" i="3"/>
  <c r="G967" i="3"/>
  <c r="G466" i="3"/>
  <c r="K471" i="3" l="1"/>
  <c r="L470" i="3"/>
  <c r="G968" i="3"/>
  <c r="G467" i="3"/>
  <c r="K472" i="3" l="1"/>
  <c r="L471" i="3"/>
  <c r="G969" i="3"/>
  <c r="G468" i="3"/>
  <c r="K473" i="3" l="1"/>
  <c r="L472" i="3"/>
  <c r="G970" i="3"/>
  <c r="G469" i="3"/>
  <c r="K474" i="3" l="1"/>
  <c r="L473" i="3"/>
  <c r="G971" i="3"/>
  <c r="G470" i="3"/>
  <c r="K475" i="3" l="1"/>
  <c r="L474" i="3"/>
  <c r="G972" i="3"/>
  <c r="G471" i="3"/>
  <c r="K476" i="3" l="1"/>
  <c r="L475" i="3"/>
  <c r="G973" i="3"/>
  <c r="G472" i="3"/>
  <c r="K477" i="3" l="1"/>
  <c r="L476" i="3"/>
  <c r="G974" i="3"/>
  <c r="G473" i="3"/>
  <c r="K478" i="3" l="1"/>
  <c r="L477" i="3"/>
  <c r="G975" i="3"/>
  <c r="G474" i="3"/>
  <c r="K479" i="3" l="1"/>
  <c r="L478" i="3"/>
  <c r="G976" i="3"/>
  <c r="G475" i="3"/>
  <c r="K480" i="3" l="1"/>
  <c r="L479" i="3"/>
  <c r="G977" i="3"/>
  <c r="G476" i="3"/>
  <c r="K481" i="3" l="1"/>
  <c r="L480" i="3"/>
  <c r="G978" i="3"/>
  <c r="G477" i="3"/>
  <c r="K482" i="3" l="1"/>
  <c r="L481" i="3"/>
  <c r="G979" i="3"/>
  <c r="G478" i="3"/>
  <c r="K483" i="3" l="1"/>
  <c r="L482" i="3"/>
  <c r="G980" i="3"/>
  <c r="G479" i="3"/>
  <c r="K484" i="3" l="1"/>
  <c r="L483" i="3"/>
  <c r="G981" i="3"/>
  <c r="G480" i="3"/>
  <c r="K485" i="3" l="1"/>
  <c r="L484" i="3"/>
  <c r="G982" i="3"/>
  <c r="G481" i="3"/>
  <c r="K486" i="3" l="1"/>
  <c r="L485" i="3"/>
  <c r="G983" i="3"/>
  <c r="G482" i="3"/>
  <c r="K487" i="3" l="1"/>
  <c r="L486" i="3"/>
  <c r="G984" i="3"/>
  <c r="G483" i="3"/>
  <c r="K488" i="3" l="1"/>
  <c r="L487" i="3"/>
  <c r="G985" i="3"/>
  <c r="G484" i="3"/>
  <c r="K489" i="3" l="1"/>
  <c r="L488" i="3"/>
  <c r="G986" i="3"/>
  <c r="G485" i="3"/>
  <c r="L489" i="3" l="1"/>
  <c r="K490" i="3"/>
  <c r="G987" i="3"/>
  <c r="G486" i="3"/>
  <c r="K491" i="3" l="1"/>
  <c r="L490" i="3"/>
  <c r="G988" i="3"/>
  <c r="G487" i="3"/>
  <c r="L491" i="3" l="1"/>
  <c r="K492" i="3"/>
  <c r="G989" i="3"/>
  <c r="G488" i="3"/>
  <c r="L492" i="3" l="1"/>
  <c r="K493" i="3"/>
  <c r="G990" i="3"/>
  <c r="G489" i="3"/>
  <c r="L493" i="3" l="1"/>
  <c r="K494" i="3"/>
  <c r="G991" i="3"/>
  <c r="G490" i="3"/>
  <c r="K495" i="3" l="1"/>
  <c r="L494" i="3"/>
  <c r="G992" i="3"/>
  <c r="G491" i="3"/>
  <c r="L495" i="3" l="1"/>
  <c r="K496" i="3"/>
  <c r="G993" i="3"/>
  <c r="G492" i="3"/>
  <c r="L496" i="3" l="1"/>
  <c r="K497" i="3"/>
  <c r="G994" i="3"/>
  <c r="G493" i="3"/>
  <c r="L497" i="3" l="1"/>
  <c r="K498" i="3"/>
  <c r="G995" i="3"/>
  <c r="G494" i="3"/>
  <c r="L498" i="3" l="1"/>
  <c r="K499" i="3"/>
  <c r="G996" i="3"/>
  <c r="G495" i="3"/>
  <c r="L499" i="3" l="1"/>
  <c r="K500" i="3"/>
  <c r="G997" i="3"/>
  <c r="G496" i="3"/>
  <c r="K501" i="3" l="1"/>
  <c r="L500" i="3"/>
  <c r="G998" i="3"/>
  <c r="G497" i="3"/>
  <c r="L501" i="3" l="1"/>
  <c r="K502" i="3"/>
  <c r="G999" i="3"/>
  <c r="G498" i="3"/>
  <c r="L502" i="3" l="1"/>
  <c r="K503" i="3"/>
  <c r="G1000" i="3"/>
  <c r="G499" i="3"/>
  <c r="L503" i="3" l="1"/>
  <c r="K504" i="3"/>
  <c r="G1002" i="3"/>
  <c r="G1001" i="3"/>
  <c r="G500" i="3"/>
  <c r="K505" i="3" l="1"/>
  <c r="L504" i="3"/>
  <c r="G502" i="3"/>
  <c r="G501" i="3"/>
  <c r="C79" i="1" s="1"/>
  <c r="N38" i="2" l="1"/>
  <c r="R6" i="6"/>
  <c r="O29" i="2"/>
  <c r="S15" i="2" s="1"/>
  <c r="N35" i="2"/>
  <c r="N37" i="2"/>
  <c r="N36" i="2"/>
  <c r="L505" i="3"/>
  <c r="K506" i="3"/>
  <c r="C78" i="1"/>
  <c r="E42" i="1" s="1"/>
  <c r="L506" i="3" l="1"/>
  <c r="K507" i="3"/>
  <c r="O27" i="2"/>
  <c r="S14" i="2" s="1"/>
  <c r="O25" i="2"/>
  <c r="S13" i="2" s="1"/>
  <c r="O23" i="2"/>
  <c r="S12" i="2" s="1"/>
  <c r="O17" i="2"/>
  <c r="S8" i="2" s="1"/>
  <c r="V8" i="2" s="1"/>
  <c r="O15" i="2"/>
  <c r="S7" i="2" s="1"/>
  <c r="V7" i="2" s="1"/>
  <c r="O13" i="2"/>
  <c r="S6" i="2" s="1"/>
  <c r="V6" i="2" s="1"/>
  <c r="C46" i="1" l="1"/>
  <c r="E46" i="1" s="1"/>
  <c r="K508" i="3"/>
  <c r="L507" i="3"/>
  <c r="N33" i="2" l="1"/>
  <c r="C2" i="6"/>
  <c r="D2" i="6" s="1"/>
  <c r="B19" i="2"/>
  <c r="B20" i="2" s="1"/>
  <c r="N39" i="2"/>
  <c r="H34" i="2"/>
  <c r="C96" i="6" s="1"/>
  <c r="D96" i="6" s="1"/>
  <c r="O11" i="2"/>
  <c r="K509" i="3"/>
  <c r="L508" i="3"/>
  <c r="C379" i="6" l="1"/>
  <c r="D379" i="6" s="1"/>
  <c r="E379" i="6" s="1"/>
  <c r="C656" i="6"/>
  <c r="C464" i="6"/>
  <c r="C59" i="6"/>
  <c r="C326" i="6"/>
  <c r="C361" i="6"/>
  <c r="C193" i="6"/>
  <c r="C628" i="6"/>
  <c r="C315" i="6"/>
  <c r="D315" i="6" s="1"/>
  <c r="E315" i="6" s="1"/>
  <c r="C653" i="6"/>
  <c r="C500" i="6"/>
  <c r="C652" i="6"/>
  <c r="C368" i="6"/>
  <c r="C635" i="6"/>
  <c r="C375" i="6"/>
  <c r="C582" i="6"/>
  <c r="C288" i="6"/>
  <c r="D288" i="6" s="1"/>
  <c r="K288" i="6" s="1"/>
  <c r="C250" i="6"/>
  <c r="C65" i="6"/>
  <c r="C564" i="6"/>
  <c r="C591" i="6"/>
  <c r="D591" i="6" s="1"/>
  <c r="K591" i="6" s="1"/>
  <c r="C525" i="6"/>
  <c r="C457" i="6"/>
  <c r="C567" i="6"/>
  <c r="D567" i="6" s="1"/>
  <c r="C336" i="6"/>
  <c r="C571" i="6"/>
  <c r="C226" i="6"/>
  <c r="C550" i="6"/>
  <c r="D550" i="6" s="1"/>
  <c r="C143" i="6"/>
  <c r="C22" i="6"/>
  <c r="C33" i="6"/>
  <c r="C404" i="6"/>
  <c r="C220" i="6"/>
  <c r="C481" i="6"/>
  <c r="C531" i="6"/>
  <c r="C463" i="6"/>
  <c r="C483" i="6"/>
  <c r="D483" i="6" s="1"/>
  <c r="E483" i="6" s="1"/>
  <c r="C155" i="6"/>
  <c r="C545" i="6"/>
  <c r="C216" i="6"/>
  <c r="C485" i="6"/>
  <c r="D485" i="6" s="1"/>
  <c r="E485" i="6" s="1"/>
  <c r="C178" i="6"/>
  <c r="C454" i="6"/>
  <c r="C393" i="6"/>
  <c r="D393" i="6" s="1"/>
  <c r="C289" i="6"/>
  <c r="D289" i="6" s="1"/>
  <c r="K289" i="6" s="1"/>
  <c r="C128" i="6"/>
  <c r="C573" i="6"/>
  <c r="C633" i="6"/>
  <c r="C171" i="6"/>
  <c r="C306" i="6"/>
  <c r="C254" i="6"/>
  <c r="C631" i="6"/>
  <c r="C460" i="6"/>
  <c r="C163" i="6"/>
  <c r="C549" i="6"/>
  <c r="C343" i="6"/>
  <c r="C10" i="6"/>
  <c r="D10" i="6" s="1"/>
  <c r="C422" i="6"/>
  <c r="C79" i="6"/>
  <c r="C207" i="6"/>
  <c r="C161" i="6"/>
  <c r="C4" i="6"/>
  <c r="C20" i="6"/>
  <c r="D20" i="6" s="1"/>
  <c r="C36" i="6"/>
  <c r="C52" i="6"/>
  <c r="C68" i="6"/>
  <c r="C84" i="6"/>
  <c r="D84" i="6" s="1"/>
  <c r="C100" i="6"/>
  <c r="C116" i="6"/>
  <c r="D116" i="6" s="1"/>
  <c r="C132" i="6"/>
  <c r="C148" i="6"/>
  <c r="D148" i="6" s="1"/>
  <c r="C164" i="6"/>
  <c r="D164" i="6" s="1"/>
  <c r="C180" i="6"/>
  <c r="D180" i="6" s="1"/>
  <c r="C5" i="6"/>
  <c r="C21" i="6"/>
  <c r="C37" i="6"/>
  <c r="C53" i="6"/>
  <c r="D53" i="6" s="1"/>
  <c r="C69" i="6"/>
  <c r="C85" i="6"/>
  <c r="C101" i="6"/>
  <c r="D101" i="6" s="1"/>
  <c r="C117" i="6"/>
  <c r="C133" i="6"/>
  <c r="C149" i="6"/>
  <c r="C165" i="6"/>
  <c r="C181" i="6"/>
  <c r="D181" i="6" s="1"/>
  <c r="C197" i="6"/>
  <c r="C213" i="6"/>
  <c r="C229" i="6"/>
  <c r="C245" i="6"/>
  <c r="D245" i="6" s="1"/>
  <c r="C261" i="6"/>
  <c r="C277" i="6"/>
  <c r="D277" i="6" s="1"/>
  <c r="C293" i="6"/>
  <c r="D293" i="6" s="1"/>
  <c r="C309" i="6"/>
  <c r="C30" i="6"/>
  <c r="C62" i="6"/>
  <c r="C94" i="6"/>
  <c r="D94" i="6" s="1"/>
  <c r="C126" i="6"/>
  <c r="D126" i="6" s="1"/>
  <c r="C158" i="6"/>
  <c r="C190" i="6"/>
  <c r="D190" i="6" s="1"/>
  <c r="C212" i="6"/>
  <c r="C234" i="6"/>
  <c r="D234" i="6" s="1"/>
  <c r="C255" i="6"/>
  <c r="C276" i="6"/>
  <c r="D276" i="6" s="1"/>
  <c r="C298" i="6"/>
  <c r="D298" i="6" s="1"/>
  <c r="C317" i="6"/>
  <c r="D317" i="6" s="1"/>
  <c r="C333" i="6"/>
  <c r="C349" i="6"/>
  <c r="C365" i="6"/>
  <c r="C381" i="6"/>
  <c r="C397" i="6"/>
  <c r="C413" i="6"/>
  <c r="D413" i="6" s="1"/>
  <c r="C429" i="6"/>
  <c r="D429" i="6" s="1"/>
  <c r="C445" i="6"/>
  <c r="C23" i="6"/>
  <c r="C55" i="6"/>
  <c r="D55" i="6" s="1"/>
  <c r="C87" i="6"/>
  <c r="D87" i="6" s="1"/>
  <c r="C119" i="6"/>
  <c r="D119" i="6" s="1"/>
  <c r="C151" i="6"/>
  <c r="C183" i="6"/>
  <c r="D183" i="6" s="1"/>
  <c r="C208" i="6"/>
  <c r="C230" i="6"/>
  <c r="C251" i="6"/>
  <c r="C272" i="6"/>
  <c r="D272" i="6" s="1"/>
  <c r="C294" i="6"/>
  <c r="D294" i="6" s="1"/>
  <c r="C314" i="6"/>
  <c r="D314" i="6" s="1"/>
  <c r="C330" i="6"/>
  <c r="C346" i="6"/>
  <c r="D346" i="6" s="1"/>
  <c r="C362" i="6"/>
  <c r="C378" i="6"/>
  <c r="C394" i="6"/>
  <c r="C410" i="6"/>
  <c r="C426" i="6"/>
  <c r="C442" i="6"/>
  <c r="D442" i="6" s="1"/>
  <c r="C458" i="6"/>
  <c r="C474" i="6"/>
  <c r="D474" i="6" s="1"/>
  <c r="C490" i="6"/>
  <c r="C506" i="6"/>
  <c r="C522" i="6"/>
  <c r="C538" i="6"/>
  <c r="D538" i="6" s="1"/>
  <c r="C554" i="6"/>
  <c r="C570" i="6"/>
  <c r="D570" i="6" s="1"/>
  <c r="C586" i="6"/>
  <c r="C602" i="6"/>
  <c r="C618" i="6"/>
  <c r="C634" i="6"/>
  <c r="C650" i="6"/>
  <c r="C666" i="6"/>
  <c r="C12" i="6"/>
  <c r="C28" i="6"/>
  <c r="C44" i="6"/>
  <c r="C60" i="6"/>
  <c r="C76" i="6"/>
  <c r="C92" i="6"/>
  <c r="D92" i="6" s="1"/>
  <c r="C108" i="6"/>
  <c r="C124" i="6"/>
  <c r="D124" i="6" s="1"/>
  <c r="C140" i="6"/>
  <c r="C156" i="6"/>
  <c r="C172" i="6"/>
  <c r="C188" i="6"/>
  <c r="D188" i="6" s="1"/>
  <c r="C13" i="6"/>
  <c r="D13" i="6" s="1"/>
  <c r="C29" i="6"/>
  <c r="C45" i="6"/>
  <c r="C61" i="6"/>
  <c r="D61" i="6" s="1"/>
  <c r="C77" i="6"/>
  <c r="C93" i="6"/>
  <c r="D93" i="6" s="1"/>
  <c r="C109" i="6"/>
  <c r="C125" i="6"/>
  <c r="C141" i="6"/>
  <c r="D141" i="6" s="1"/>
  <c r="C157" i="6"/>
  <c r="C173" i="6"/>
  <c r="C189" i="6"/>
  <c r="D189" i="6" s="1"/>
  <c r="C205" i="6"/>
  <c r="C221" i="6"/>
  <c r="C237" i="6"/>
  <c r="C253" i="6"/>
  <c r="D253" i="6" s="1"/>
  <c r="C269" i="6"/>
  <c r="C285" i="6"/>
  <c r="C301" i="6"/>
  <c r="C14" i="6"/>
  <c r="C46" i="6"/>
  <c r="C78" i="6"/>
  <c r="C110" i="6"/>
  <c r="C142" i="6"/>
  <c r="D142" i="6" s="1"/>
  <c r="C174" i="6"/>
  <c r="C202" i="6"/>
  <c r="C223" i="6"/>
  <c r="C244" i="6"/>
  <c r="C266" i="6"/>
  <c r="C287" i="6"/>
  <c r="D287" i="6" s="1"/>
  <c r="C308" i="6"/>
  <c r="C325" i="6"/>
  <c r="C341" i="6"/>
  <c r="C357" i="6"/>
  <c r="D357" i="6" s="1"/>
  <c r="C373" i="6"/>
  <c r="C389" i="6"/>
  <c r="D389" i="6" s="1"/>
  <c r="C405" i="6"/>
  <c r="C421" i="6"/>
  <c r="C437" i="6"/>
  <c r="C7" i="6"/>
  <c r="D7" i="6" s="1"/>
  <c r="C39" i="6"/>
  <c r="D39" i="6" s="1"/>
  <c r="C71" i="6"/>
  <c r="C103" i="6"/>
  <c r="C135" i="6"/>
  <c r="D135" i="6" s="1"/>
  <c r="C167" i="6"/>
  <c r="C198" i="6"/>
  <c r="D198" i="6" s="1"/>
  <c r="C219" i="6"/>
  <c r="C240" i="6"/>
  <c r="D240" i="6" s="1"/>
  <c r="C262" i="6"/>
  <c r="D262" i="6" s="1"/>
  <c r="C283" i="6"/>
  <c r="C304" i="6"/>
  <c r="C322" i="6"/>
  <c r="D322" i="6" s="1"/>
  <c r="C338" i="6"/>
  <c r="D338" i="6" s="1"/>
  <c r="C354" i="6"/>
  <c r="D354" i="6" s="1"/>
  <c r="C370" i="6"/>
  <c r="C386" i="6"/>
  <c r="D386" i="6" s="1"/>
  <c r="C402" i="6"/>
  <c r="C418" i="6"/>
  <c r="C434" i="6"/>
  <c r="C450" i="6"/>
  <c r="D450" i="6" s="1"/>
  <c r="C466" i="6"/>
  <c r="D466" i="6" s="1"/>
  <c r="C482" i="6"/>
  <c r="C498" i="6"/>
  <c r="C514" i="6"/>
  <c r="D514" i="6" s="1"/>
  <c r="C530" i="6"/>
  <c r="D530" i="6" s="1"/>
  <c r="C546" i="6"/>
  <c r="D546" i="6" s="1"/>
  <c r="C562" i="6"/>
  <c r="C578" i="6"/>
  <c r="C594" i="6"/>
  <c r="C610" i="6"/>
  <c r="D610" i="6" s="1"/>
  <c r="C626" i="6"/>
  <c r="C642" i="6"/>
  <c r="D642" i="6" s="1"/>
  <c r="C658" i="6"/>
  <c r="C8" i="6"/>
  <c r="D8" i="6" s="1"/>
  <c r="C40" i="6"/>
  <c r="C72" i="6"/>
  <c r="D72" i="6" s="1"/>
  <c r="C104" i="6"/>
  <c r="C136" i="6"/>
  <c r="D136" i="6" s="1"/>
  <c r="C168" i="6"/>
  <c r="C9" i="6"/>
  <c r="D9" i="6" s="1"/>
  <c r="C41" i="6"/>
  <c r="C73" i="6"/>
  <c r="D73" i="6" s="1"/>
  <c r="C105" i="6"/>
  <c r="C137" i="6"/>
  <c r="C169" i="6"/>
  <c r="C201" i="6"/>
  <c r="C233" i="6"/>
  <c r="C265" i="6"/>
  <c r="C297" i="6"/>
  <c r="D297" i="6" s="1"/>
  <c r="C38" i="6"/>
  <c r="C102" i="6"/>
  <c r="C166" i="6"/>
  <c r="C218" i="6"/>
  <c r="C260" i="6"/>
  <c r="C303" i="6"/>
  <c r="C337" i="6"/>
  <c r="D337" i="6" s="1"/>
  <c r="C369" i="6"/>
  <c r="C401" i="6"/>
  <c r="C433" i="6"/>
  <c r="C31" i="6"/>
  <c r="D31" i="6" s="1"/>
  <c r="C95" i="6"/>
  <c r="D95" i="6" s="1"/>
  <c r="C159" i="6"/>
  <c r="D159" i="6" s="1"/>
  <c r="C214" i="6"/>
  <c r="C256" i="6"/>
  <c r="D256" i="6" s="1"/>
  <c r="C299" i="6"/>
  <c r="C334" i="6"/>
  <c r="C366" i="6"/>
  <c r="C398" i="6"/>
  <c r="C430" i="6"/>
  <c r="C462" i="6"/>
  <c r="D462" i="6" s="1"/>
  <c r="C494" i="6"/>
  <c r="C526" i="6"/>
  <c r="C558" i="6"/>
  <c r="C590" i="6"/>
  <c r="D590" i="6" s="1"/>
  <c r="C622" i="6"/>
  <c r="C654" i="6"/>
  <c r="C11" i="6"/>
  <c r="C75" i="6"/>
  <c r="C66" i="6"/>
  <c r="C130" i="6"/>
  <c r="C194" i="6"/>
  <c r="C236" i="6"/>
  <c r="C279" i="6"/>
  <c r="C319" i="6"/>
  <c r="C351" i="6"/>
  <c r="D351" i="6" s="1"/>
  <c r="C383" i="6"/>
  <c r="D383" i="6" s="1"/>
  <c r="C415" i="6"/>
  <c r="C447" i="6"/>
  <c r="D447" i="6" s="1"/>
  <c r="C469" i="6"/>
  <c r="C491" i="6"/>
  <c r="C512" i="6"/>
  <c r="C533" i="6"/>
  <c r="C555" i="6"/>
  <c r="C576" i="6"/>
  <c r="C597" i="6"/>
  <c r="C619" i="6"/>
  <c r="D619" i="6" s="1"/>
  <c r="C640" i="6"/>
  <c r="C661" i="6"/>
  <c r="D661" i="6" s="1"/>
  <c r="C51" i="6"/>
  <c r="C115" i="6"/>
  <c r="D115" i="6" s="1"/>
  <c r="C179" i="6"/>
  <c r="D179" i="6" s="1"/>
  <c r="C227" i="6"/>
  <c r="D227" i="6" s="1"/>
  <c r="C270" i="6"/>
  <c r="C312" i="6"/>
  <c r="D312" i="6" s="1"/>
  <c r="C344" i="6"/>
  <c r="C376" i="6"/>
  <c r="D376" i="6" s="1"/>
  <c r="C408" i="6"/>
  <c r="C440" i="6"/>
  <c r="D440" i="6" s="1"/>
  <c r="C465" i="6"/>
  <c r="C487" i="6"/>
  <c r="C508" i="6"/>
  <c r="C529" i="6"/>
  <c r="D529" i="6" s="1"/>
  <c r="C551" i="6"/>
  <c r="D551" i="6" s="1"/>
  <c r="C572" i="6"/>
  <c r="C593" i="6"/>
  <c r="C615" i="6"/>
  <c r="D615" i="6" s="1"/>
  <c r="C636" i="6"/>
  <c r="D636" i="6" s="1"/>
  <c r="C657" i="6"/>
  <c r="C26" i="6"/>
  <c r="C90" i="6"/>
  <c r="D90" i="6" s="1"/>
  <c r="C187" i="6"/>
  <c r="D187" i="6" s="1"/>
  <c r="C275" i="6"/>
  <c r="C348" i="6"/>
  <c r="C412" i="6"/>
  <c r="D412" i="6" s="1"/>
  <c r="C468" i="6"/>
  <c r="C511" i="6"/>
  <c r="C617" i="6"/>
  <c r="C138" i="6"/>
  <c r="C242" i="6"/>
  <c r="C323" i="6"/>
  <c r="D323" i="6" s="1"/>
  <c r="C387" i="6"/>
  <c r="C451" i="6"/>
  <c r="D451" i="6" s="1"/>
  <c r="C493" i="6"/>
  <c r="D493" i="6" s="1"/>
  <c r="C536" i="6"/>
  <c r="C579" i="6"/>
  <c r="C621" i="6"/>
  <c r="D621" i="6" s="1"/>
  <c r="C664" i="6"/>
  <c r="C200" i="6"/>
  <c r="C286" i="6"/>
  <c r="C356" i="6"/>
  <c r="D356" i="6" s="1"/>
  <c r="C420" i="6"/>
  <c r="D420" i="6" s="1"/>
  <c r="C473" i="6"/>
  <c r="C516" i="6"/>
  <c r="C559" i="6"/>
  <c r="C601" i="6"/>
  <c r="C644" i="6"/>
  <c r="C154" i="6"/>
  <c r="C252" i="6"/>
  <c r="C331" i="6"/>
  <c r="C395" i="6"/>
  <c r="C456" i="6"/>
  <c r="C499" i="6"/>
  <c r="D499" i="6" s="1"/>
  <c r="C541" i="6"/>
  <c r="C584" i="6"/>
  <c r="C627" i="6"/>
  <c r="C669" i="6"/>
  <c r="C575" i="6"/>
  <c r="C649" i="6"/>
  <c r="C16" i="6"/>
  <c r="C48" i="6"/>
  <c r="D48" i="6" s="1"/>
  <c r="C80" i="6"/>
  <c r="D80" i="6" s="1"/>
  <c r="C112" i="6"/>
  <c r="C144" i="6"/>
  <c r="C176" i="6"/>
  <c r="D176" i="6" s="1"/>
  <c r="C17" i="6"/>
  <c r="D17" i="6" s="1"/>
  <c r="C49" i="6"/>
  <c r="C81" i="6"/>
  <c r="C113" i="6"/>
  <c r="D113" i="6" s="1"/>
  <c r="C145" i="6"/>
  <c r="D145" i="6" s="1"/>
  <c r="C177" i="6"/>
  <c r="D177" i="6" s="1"/>
  <c r="C209" i="6"/>
  <c r="C241" i="6"/>
  <c r="C273" i="6"/>
  <c r="D273" i="6" s="1"/>
  <c r="C305" i="6"/>
  <c r="C54" i="6"/>
  <c r="C118" i="6"/>
  <c r="D118" i="6" s="1"/>
  <c r="C182" i="6"/>
  <c r="C228" i="6"/>
  <c r="C271" i="6"/>
  <c r="C313" i="6"/>
  <c r="C345" i="6"/>
  <c r="C377" i="6"/>
  <c r="C409" i="6"/>
  <c r="C441" i="6"/>
  <c r="C47" i="6"/>
  <c r="D47" i="6" s="1"/>
  <c r="C111" i="6"/>
  <c r="D111" i="6" s="1"/>
  <c r="C175" i="6"/>
  <c r="C224" i="6"/>
  <c r="C267" i="6"/>
  <c r="C310" i="6"/>
  <c r="D310" i="6" s="1"/>
  <c r="C342" i="6"/>
  <c r="C374" i="6"/>
  <c r="D374" i="6" s="1"/>
  <c r="C406" i="6"/>
  <c r="C438" i="6"/>
  <c r="C470" i="6"/>
  <c r="C502" i="6"/>
  <c r="C534" i="6"/>
  <c r="D534" i="6" s="1"/>
  <c r="C566" i="6"/>
  <c r="C598" i="6"/>
  <c r="C630" i="6"/>
  <c r="D630" i="6" s="1"/>
  <c r="C662" i="6"/>
  <c r="D662" i="6" s="1"/>
  <c r="C27" i="6"/>
  <c r="C18" i="6"/>
  <c r="C82" i="6"/>
  <c r="D82" i="6" s="1"/>
  <c r="C146" i="6"/>
  <c r="D146" i="6" s="1"/>
  <c r="C204" i="6"/>
  <c r="D204" i="6" s="1"/>
  <c r="C247" i="6"/>
  <c r="C290" i="6"/>
  <c r="D290" i="6" s="1"/>
  <c r="C327" i="6"/>
  <c r="C359" i="6"/>
  <c r="C391" i="6"/>
  <c r="C423" i="6"/>
  <c r="D423" i="6" s="1"/>
  <c r="C453" i="6"/>
  <c r="C475" i="6"/>
  <c r="D475" i="6" s="1"/>
  <c r="C496" i="6"/>
  <c r="C517" i="6"/>
  <c r="D517" i="6" s="1"/>
  <c r="C539" i="6"/>
  <c r="D539" i="6" s="1"/>
  <c r="C560" i="6"/>
  <c r="D560" i="6" s="1"/>
  <c r="C581" i="6"/>
  <c r="C603" i="6"/>
  <c r="D603" i="6" s="1"/>
  <c r="C624" i="6"/>
  <c r="C645" i="6"/>
  <c r="C667" i="6"/>
  <c r="C67" i="6"/>
  <c r="D67" i="6" s="1"/>
  <c r="C131" i="6"/>
  <c r="C195" i="6"/>
  <c r="D195" i="6" s="1"/>
  <c r="C238" i="6"/>
  <c r="C280" i="6"/>
  <c r="C320" i="6"/>
  <c r="C352" i="6"/>
  <c r="D352" i="6" s="1"/>
  <c r="C384" i="6"/>
  <c r="C416" i="6"/>
  <c r="D416" i="6" s="1"/>
  <c r="C448" i="6"/>
  <c r="C471" i="6"/>
  <c r="D471" i="6" s="1"/>
  <c r="C492" i="6"/>
  <c r="C513" i="6"/>
  <c r="D513" i="6" s="1"/>
  <c r="C535" i="6"/>
  <c r="D535" i="6" s="1"/>
  <c r="C556" i="6"/>
  <c r="C577" i="6"/>
  <c r="C599" i="6"/>
  <c r="C620" i="6"/>
  <c r="C641" i="6"/>
  <c r="C663" i="6"/>
  <c r="C42" i="6"/>
  <c r="D42" i="6" s="1"/>
  <c r="C91" i="6"/>
  <c r="C211" i="6"/>
  <c r="D211" i="6" s="1"/>
  <c r="C296" i="6"/>
  <c r="C364" i="6"/>
  <c r="C428" i="6"/>
  <c r="C479" i="6"/>
  <c r="D479" i="6" s="1"/>
  <c r="C532" i="6"/>
  <c r="C639" i="6"/>
  <c r="D639" i="6" s="1"/>
  <c r="C170" i="6"/>
  <c r="C263" i="6"/>
  <c r="C339" i="6"/>
  <c r="C403" i="6"/>
  <c r="C461" i="6"/>
  <c r="D461" i="6" s="1"/>
  <c r="C504" i="6"/>
  <c r="C547" i="6"/>
  <c r="C589" i="6"/>
  <c r="C632" i="6"/>
  <c r="D632" i="6" s="1"/>
  <c r="C107" i="6"/>
  <c r="D107" i="6" s="1"/>
  <c r="C222" i="6"/>
  <c r="C307" i="6"/>
  <c r="C372" i="6"/>
  <c r="C436" i="6"/>
  <c r="D436" i="6" s="1"/>
  <c r="C484" i="6"/>
  <c r="C527" i="6"/>
  <c r="D527" i="6" s="1"/>
  <c r="C569" i="6"/>
  <c r="D569" i="6" s="1"/>
  <c r="C612" i="6"/>
  <c r="D612" i="6" s="1"/>
  <c r="C655" i="6"/>
  <c r="C186" i="6"/>
  <c r="D186" i="6" s="1"/>
  <c r="C274" i="6"/>
  <c r="D274" i="6" s="1"/>
  <c r="C347" i="6"/>
  <c r="D347" i="6" s="1"/>
  <c r="C411" i="6"/>
  <c r="C467" i="6"/>
  <c r="C509" i="6"/>
  <c r="C552" i="6"/>
  <c r="C595" i="6"/>
  <c r="C637" i="6"/>
  <c r="D637" i="6" s="1"/>
  <c r="C521" i="6"/>
  <c r="C596" i="6"/>
  <c r="C660" i="6"/>
  <c r="C24" i="6"/>
  <c r="C88" i="6"/>
  <c r="D88" i="6" s="1"/>
  <c r="C152" i="6"/>
  <c r="D152" i="6" s="1"/>
  <c r="C25" i="6"/>
  <c r="C89" i="6"/>
  <c r="C153" i="6"/>
  <c r="C217" i="6"/>
  <c r="C281" i="6"/>
  <c r="C70" i="6"/>
  <c r="D70" i="6" s="1"/>
  <c r="C196" i="6"/>
  <c r="D196" i="6" s="1"/>
  <c r="C282" i="6"/>
  <c r="C353" i="6"/>
  <c r="C417" i="6"/>
  <c r="D417" i="6" s="1"/>
  <c r="C63" i="6"/>
  <c r="C191" i="6"/>
  <c r="D191" i="6" s="1"/>
  <c r="C278" i="6"/>
  <c r="C350" i="6"/>
  <c r="C414" i="6"/>
  <c r="C478" i="6"/>
  <c r="C542" i="6"/>
  <c r="C606" i="6"/>
  <c r="C670" i="6"/>
  <c r="D670" i="6" s="1"/>
  <c r="C34" i="6"/>
  <c r="C162" i="6"/>
  <c r="C258" i="6"/>
  <c r="C335" i="6"/>
  <c r="C399" i="6"/>
  <c r="C459" i="6"/>
  <c r="C501" i="6"/>
  <c r="C544" i="6"/>
  <c r="C587" i="6"/>
  <c r="D587" i="6" s="1"/>
  <c r="C629" i="6"/>
  <c r="C19" i="6"/>
  <c r="C147" i="6"/>
  <c r="C248" i="6"/>
  <c r="C328" i="6"/>
  <c r="C392" i="6"/>
  <c r="C455" i="6"/>
  <c r="C497" i="6"/>
  <c r="D497" i="6" s="1"/>
  <c r="C540" i="6"/>
  <c r="C583" i="6"/>
  <c r="D583" i="6" s="1"/>
  <c r="C625" i="6"/>
  <c r="D625" i="6" s="1"/>
  <c r="C668" i="6"/>
  <c r="D668" i="6" s="1"/>
  <c r="C123" i="6"/>
  <c r="C316" i="6"/>
  <c r="D316" i="6" s="1"/>
  <c r="C444" i="6"/>
  <c r="D444" i="6" s="1"/>
  <c r="C553" i="6"/>
  <c r="D553" i="6" s="1"/>
  <c r="C199" i="6"/>
  <c r="C355" i="6"/>
  <c r="D355" i="6" s="1"/>
  <c r="C472" i="6"/>
  <c r="C557" i="6"/>
  <c r="C643" i="6"/>
  <c r="C243" i="6"/>
  <c r="C388" i="6"/>
  <c r="C495" i="6"/>
  <c r="C580" i="6"/>
  <c r="C665" i="6"/>
  <c r="D665" i="6" s="1"/>
  <c r="C295" i="6"/>
  <c r="C427" i="6"/>
  <c r="C520" i="6"/>
  <c r="C605" i="6"/>
  <c r="D605" i="6" s="1"/>
  <c r="C543" i="6"/>
  <c r="D543" i="6" s="1"/>
  <c r="C56" i="6"/>
  <c r="D56" i="6" s="1"/>
  <c r="C120" i="6"/>
  <c r="C184" i="6"/>
  <c r="D184" i="6" s="1"/>
  <c r="C57" i="6"/>
  <c r="D57" i="6" s="1"/>
  <c r="C121" i="6"/>
  <c r="D121" i="6" s="1"/>
  <c r="C185" i="6"/>
  <c r="C249" i="6"/>
  <c r="D249" i="6" s="1"/>
  <c r="C6" i="6"/>
  <c r="D6" i="6" s="1"/>
  <c r="C134" i="6"/>
  <c r="D134" i="6" s="1"/>
  <c r="C239" i="6"/>
  <c r="C321" i="6"/>
  <c r="C385" i="6"/>
  <c r="D385" i="6" s="1"/>
  <c r="C449" i="6"/>
  <c r="D449" i="6" s="1"/>
  <c r="C127" i="6"/>
  <c r="C235" i="6"/>
  <c r="C318" i="6"/>
  <c r="C382" i="6"/>
  <c r="C446" i="6"/>
  <c r="C510" i="6"/>
  <c r="C574" i="6"/>
  <c r="C638" i="6"/>
  <c r="C43" i="6"/>
  <c r="C98" i="6"/>
  <c r="D98" i="6" s="1"/>
  <c r="C215" i="6"/>
  <c r="C300" i="6"/>
  <c r="C367" i="6"/>
  <c r="C431" i="6"/>
  <c r="D431" i="6" s="1"/>
  <c r="C480" i="6"/>
  <c r="D480" i="6" s="1"/>
  <c r="C523" i="6"/>
  <c r="D523" i="6" s="1"/>
  <c r="C565" i="6"/>
  <c r="C608" i="6"/>
  <c r="D608" i="6" s="1"/>
  <c r="C651" i="6"/>
  <c r="C83" i="6"/>
  <c r="C206" i="6"/>
  <c r="C291" i="6"/>
  <c r="D291" i="6" s="1"/>
  <c r="C360" i="6"/>
  <c r="C424" i="6"/>
  <c r="C476" i="6"/>
  <c r="C519" i="6"/>
  <c r="D519" i="6" s="1"/>
  <c r="C561" i="6"/>
  <c r="D561" i="6" s="1"/>
  <c r="C604" i="6"/>
  <c r="C647" i="6"/>
  <c r="C58" i="6"/>
  <c r="C232" i="6"/>
  <c r="C380" i="6"/>
  <c r="D380" i="6" s="1"/>
  <c r="C489" i="6"/>
  <c r="C3" i="6"/>
  <c r="C284" i="6"/>
  <c r="C419" i="6"/>
  <c r="C515" i="6"/>
  <c r="C600" i="6"/>
  <c r="C139" i="6"/>
  <c r="C324" i="6"/>
  <c r="C452" i="6"/>
  <c r="C537" i="6"/>
  <c r="D537" i="6" s="1"/>
  <c r="C623" i="6"/>
  <c r="C210" i="6"/>
  <c r="C363" i="6"/>
  <c r="C477" i="6"/>
  <c r="C563" i="6"/>
  <c r="C648" i="6"/>
  <c r="D648" i="6" s="1"/>
  <c r="C607" i="6"/>
  <c r="C659" i="6"/>
  <c r="D659" i="6" s="1"/>
  <c r="C488" i="6"/>
  <c r="C231" i="6"/>
  <c r="C548" i="6"/>
  <c r="C340" i="6"/>
  <c r="D340" i="6" s="1"/>
  <c r="C611" i="6"/>
  <c r="C435" i="6"/>
  <c r="D435" i="6" s="1"/>
  <c r="C106" i="6"/>
  <c r="C396" i="6"/>
  <c r="C74" i="6"/>
  <c r="C609" i="6"/>
  <c r="C524" i="6"/>
  <c r="C432" i="6"/>
  <c r="C302" i="6"/>
  <c r="C99" i="6"/>
  <c r="C613" i="6"/>
  <c r="C528" i="6"/>
  <c r="C439" i="6"/>
  <c r="C311" i="6"/>
  <c r="C114" i="6"/>
  <c r="C646" i="6"/>
  <c r="C518" i="6"/>
  <c r="C390" i="6"/>
  <c r="D390" i="6" s="1"/>
  <c r="C246" i="6"/>
  <c r="C15" i="6"/>
  <c r="C329" i="6"/>
  <c r="C150" i="6"/>
  <c r="C257" i="6"/>
  <c r="C129" i="6"/>
  <c r="D129" i="6" s="1"/>
  <c r="C192" i="6"/>
  <c r="C64" i="6"/>
  <c r="C616" i="6"/>
  <c r="C443" i="6"/>
  <c r="C122" i="6"/>
  <c r="D122" i="6" s="1"/>
  <c r="C505" i="6"/>
  <c r="C264" i="6"/>
  <c r="C568" i="6"/>
  <c r="C371" i="6"/>
  <c r="C585" i="6"/>
  <c r="C332" i="6"/>
  <c r="C588" i="6"/>
  <c r="C503" i="6"/>
  <c r="D503" i="6" s="1"/>
  <c r="C400" i="6"/>
  <c r="C259" i="6"/>
  <c r="C35" i="6"/>
  <c r="D35" i="6" s="1"/>
  <c r="C592" i="6"/>
  <c r="D592" i="6" s="1"/>
  <c r="C507" i="6"/>
  <c r="C407" i="6"/>
  <c r="C268" i="6"/>
  <c r="C50" i="6"/>
  <c r="D50" i="6" s="1"/>
  <c r="C614" i="6"/>
  <c r="C486" i="6"/>
  <c r="C358" i="6"/>
  <c r="D358" i="6" s="1"/>
  <c r="C203" i="6"/>
  <c r="C425" i="6"/>
  <c r="D425" i="6" s="1"/>
  <c r="C292" i="6"/>
  <c r="C86" i="6"/>
  <c r="C225" i="6"/>
  <c r="C97" i="6"/>
  <c r="C160" i="6"/>
  <c r="C32" i="6"/>
  <c r="K96" i="6"/>
  <c r="E96" i="6"/>
  <c r="K2" i="6"/>
  <c r="E2" i="6"/>
  <c r="O20" i="2"/>
  <c r="O19" i="2"/>
  <c r="L509" i="3"/>
  <c r="K510" i="3"/>
  <c r="E288" i="6" l="1"/>
  <c r="K483" i="6"/>
  <c r="P483" i="6" s="1"/>
  <c r="E289" i="6"/>
  <c r="K379" i="6"/>
  <c r="L379" i="6" s="1"/>
  <c r="S379" i="6" s="1"/>
  <c r="K315" i="6"/>
  <c r="P315" i="6" s="1"/>
  <c r="E591" i="6"/>
  <c r="K485" i="6"/>
  <c r="L485" i="6" s="1"/>
  <c r="S485" i="6" s="1"/>
  <c r="D268" i="6"/>
  <c r="E268" i="6" s="1"/>
  <c r="D588" i="6"/>
  <c r="E588" i="6" s="1"/>
  <c r="D646" i="6"/>
  <c r="K646" i="6" s="1"/>
  <c r="P646" i="6" s="1"/>
  <c r="D432" i="6"/>
  <c r="K432" i="6" s="1"/>
  <c r="L432" i="6" s="1"/>
  <c r="S432" i="6" s="1"/>
  <c r="D396" i="6"/>
  <c r="E396" i="6" s="1"/>
  <c r="D477" i="6"/>
  <c r="K477" i="6" s="1"/>
  <c r="P477" i="6" s="1"/>
  <c r="D600" i="6"/>
  <c r="E600" i="6" s="1"/>
  <c r="D235" i="6"/>
  <c r="E235" i="6" s="1"/>
  <c r="D19" i="6"/>
  <c r="E19" i="6" s="1"/>
  <c r="D258" i="6"/>
  <c r="K258" i="6" s="1"/>
  <c r="P258" i="6" s="1"/>
  <c r="D350" i="6"/>
  <c r="K350" i="6" s="1"/>
  <c r="L350" i="6" s="1"/>
  <c r="S350" i="6" s="1"/>
  <c r="D307" i="6"/>
  <c r="E307" i="6" s="1"/>
  <c r="D364" i="6"/>
  <c r="K364" i="6" s="1"/>
  <c r="P364" i="6" s="1"/>
  <c r="D599" i="6"/>
  <c r="E599" i="6" s="1"/>
  <c r="D280" i="6"/>
  <c r="E280" i="6" s="1"/>
  <c r="D441" i="6"/>
  <c r="E441" i="6" s="1"/>
  <c r="D313" i="6"/>
  <c r="K313" i="6" s="1"/>
  <c r="P313" i="6" s="1"/>
  <c r="D669" i="6"/>
  <c r="E669" i="6" s="1"/>
  <c r="D252" i="6"/>
  <c r="E252" i="6" s="1"/>
  <c r="D559" i="6"/>
  <c r="K559" i="6" s="1"/>
  <c r="L559" i="6" s="1"/>
  <c r="S559" i="6" s="1"/>
  <c r="D138" i="6"/>
  <c r="D533" i="6"/>
  <c r="E533" i="6" s="1"/>
  <c r="D319" i="6"/>
  <c r="D654" i="6"/>
  <c r="E654" i="6" s="1"/>
  <c r="D265" i="6"/>
  <c r="E265" i="6" s="1"/>
  <c r="D137" i="6"/>
  <c r="K137" i="6" s="1"/>
  <c r="D578" i="6"/>
  <c r="K578" i="6" s="1"/>
  <c r="L578" i="6" s="1"/>
  <c r="S578" i="6" s="1"/>
  <c r="D666" i="6"/>
  <c r="K666" i="6" s="1"/>
  <c r="L666" i="6" s="1"/>
  <c r="S666" i="6" s="1"/>
  <c r="D149" i="6"/>
  <c r="E149" i="6" s="1"/>
  <c r="D343" i="6"/>
  <c r="E343" i="6" s="1"/>
  <c r="D463" i="6"/>
  <c r="K463" i="6" s="1"/>
  <c r="L463" i="6" s="1"/>
  <c r="S463" i="6" s="1"/>
  <c r="D564" i="6"/>
  <c r="E564" i="6" s="1"/>
  <c r="D652" i="6"/>
  <c r="K652" i="6" s="1"/>
  <c r="P652" i="6" s="1"/>
  <c r="D59" i="6"/>
  <c r="K59" i="6" s="1"/>
  <c r="L59" i="6" s="1"/>
  <c r="S59" i="6" s="1"/>
  <c r="D160" i="6"/>
  <c r="E160" i="6" s="1"/>
  <c r="D486" i="6"/>
  <c r="E486" i="6" s="1"/>
  <c r="D259" i="6"/>
  <c r="D264" i="6"/>
  <c r="E264" i="6" s="1"/>
  <c r="D257" i="6"/>
  <c r="D114" i="6"/>
  <c r="E114" i="6" s="1"/>
  <c r="D524" i="6"/>
  <c r="K524" i="6" s="1"/>
  <c r="P524" i="6" s="1"/>
  <c r="D548" i="6"/>
  <c r="E548" i="6" s="1"/>
  <c r="D363" i="6"/>
  <c r="D515" i="6"/>
  <c r="K515" i="6" s="1"/>
  <c r="D647" i="6"/>
  <c r="E647" i="6" s="1"/>
  <c r="D476" i="6"/>
  <c r="E476" i="6" s="1"/>
  <c r="D565" i="6"/>
  <c r="D43" i="6"/>
  <c r="K43" i="6" s="1"/>
  <c r="P43" i="6" s="1"/>
  <c r="D127" i="6"/>
  <c r="K127" i="6" s="1"/>
  <c r="P127" i="6" s="1"/>
  <c r="D185" i="6"/>
  <c r="K185" i="6" s="1"/>
  <c r="D520" i="6"/>
  <c r="D643" i="6"/>
  <c r="K643" i="6" s="1"/>
  <c r="P643" i="6" s="1"/>
  <c r="D123" i="6"/>
  <c r="D328" i="6"/>
  <c r="K328" i="6" s="1"/>
  <c r="P328" i="6" s="1"/>
  <c r="D459" i="6"/>
  <c r="E459" i="6" s="1"/>
  <c r="D542" i="6"/>
  <c r="K542" i="6" s="1"/>
  <c r="D353" i="6"/>
  <c r="D25" i="6"/>
  <c r="E25" i="6" s="1"/>
  <c r="D595" i="6"/>
  <c r="K595" i="6" s="1"/>
  <c r="L595" i="6" s="1"/>
  <c r="S595" i="6" s="1"/>
  <c r="D655" i="6"/>
  <c r="K655" i="6" s="1"/>
  <c r="D222" i="6"/>
  <c r="E222" i="6" s="1"/>
  <c r="D339" i="6"/>
  <c r="E339" i="6" s="1"/>
  <c r="D296" i="6"/>
  <c r="K296" i="6" s="1"/>
  <c r="P296" i="6" s="1"/>
  <c r="D577" i="6"/>
  <c r="K577" i="6" s="1"/>
  <c r="L577" i="6" s="1"/>
  <c r="S577" i="6" s="1"/>
  <c r="D384" i="6"/>
  <c r="K384" i="6" s="1"/>
  <c r="P384" i="6" s="1"/>
  <c r="D667" i="6"/>
  <c r="E667" i="6" s="1"/>
  <c r="D496" i="6"/>
  <c r="E496" i="6" s="1"/>
  <c r="D247" i="6"/>
  <c r="E247" i="6" s="1"/>
  <c r="D598" i="6"/>
  <c r="D342" i="6"/>
  <c r="E342" i="6" s="1"/>
  <c r="D409" i="6"/>
  <c r="K409" i="6" s="1"/>
  <c r="L409" i="6" s="1"/>
  <c r="S409" i="6" s="1"/>
  <c r="D54" i="6"/>
  <c r="E54" i="6" s="1"/>
  <c r="D81" i="6"/>
  <c r="K81" i="6" s="1"/>
  <c r="P81" i="6" s="1"/>
  <c r="D16" i="6"/>
  <c r="K16" i="6" s="1"/>
  <c r="P16" i="6" s="1"/>
  <c r="D456" i="6"/>
  <c r="K456" i="6" s="1"/>
  <c r="P456" i="6" s="1"/>
  <c r="D516" i="6"/>
  <c r="K516" i="6" s="1"/>
  <c r="D579" i="6"/>
  <c r="E579" i="6" s="1"/>
  <c r="D617" i="6"/>
  <c r="E617" i="6" s="1"/>
  <c r="D26" i="6"/>
  <c r="E26" i="6" s="1"/>
  <c r="D508" i="6"/>
  <c r="K508" i="6" s="1"/>
  <c r="D270" i="6"/>
  <c r="E270" i="6" s="1"/>
  <c r="D597" i="6"/>
  <c r="E597" i="6" s="1"/>
  <c r="D415" i="6"/>
  <c r="K415" i="6" s="1"/>
  <c r="P415" i="6" s="1"/>
  <c r="D66" i="6"/>
  <c r="K66" i="6" s="1"/>
  <c r="D494" i="6"/>
  <c r="D214" i="6"/>
  <c r="E214" i="6" s="1"/>
  <c r="D303" i="6"/>
  <c r="K303" i="6" s="1"/>
  <c r="L303" i="6" s="1"/>
  <c r="S303" i="6" s="1"/>
  <c r="D233" i="6"/>
  <c r="K233" i="6" s="1"/>
  <c r="D168" i="6"/>
  <c r="E168" i="6" s="1"/>
  <c r="D626" i="6"/>
  <c r="K626" i="6" s="1"/>
  <c r="D498" i="6"/>
  <c r="E498" i="6" s="1"/>
  <c r="D370" i="6"/>
  <c r="E370" i="6" s="1"/>
  <c r="D219" i="6"/>
  <c r="E219" i="6" s="1"/>
  <c r="D437" i="6"/>
  <c r="K437" i="6" s="1"/>
  <c r="P437" i="6" s="1"/>
  <c r="D308" i="6"/>
  <c r="K308" i="6" s="1"/>
  <c r="P308" i="6" s="1"/>
  <c r="D110" i="6"/>
  <c r="E110" i="6" s="1"/>
  <c r="D237" i="6"/>
  <c r="E237" i="6" s="1"/>
  <c r="D109" i="6"/>
  <c r="E109" i="6" s="1"/>
  <c r="D172" i="6"/>
  <c r="K172" i="6" s="1"/>
  <c r="L172" i="6" s="1"/>
  <c r="S172" i="6" s="1"/>
  <c r="D44" i="6"/>
  <c r="E44" i="6" s="1"/>
  <c r="D586" i="6"/>
  <c r="K586" i="6" s="1"/>
  <c r="P586" i="6" s="1"/>
  <c r="D458" i="6"/>
  <c r="K458" i="6" s="1"/>
  <c r="P458" i="6" s="1"/>
  <c r="D330" i="6"/>
  <c r="E330" i="6" s="1"/>
  <c r="D151" i="6"/>
  <c r="E151" i="6" s="1"/>
  <c r="D397" i="6"/>
  <c r="D255" i="6"/>
  <c r="E255" i="6" s="1"/>
  <c r="D30" i="6"/>
  <c r="K30" i="6" s="1"/>
  <c r="P30" i="6" s="1"/>
  <c r="D197" i="6"/>
  <c r="K197" i="6" s="1"/>
  <c r="D69" i="6"/>
  <c r="E69" i="6" s="1"/>
  <c r="D132" i="6"/>
  <c r="K132" i="6" s="1"/>
  <c r="P132" i="6" s="1"/>
  <c r="D4" i="6"/>
  <c r="K4" i="6" s="1"/>
  <c r="P4" i="6" s="1"/>
  <c r="D549" i="6"/>
  <c r="E549" i="6" s="1"/>
  <c r="D573" i="6"/>
  <c r="D545" i="6"/>
  <c r="K545" i="6" s="1"/>
  <c r="D33" i="6"/>
  <c r="K33" i="6" s="1"/>
  <c r="P33" i="6" s="1"/>
  <c r="D457" i="6"/>
  <c r="K457" i="6" s="1"/>
  <c r="P457" i="6" s="1"/>
  <c r="D464" i="6"/>
  <c r="D97" i="6"/>
  <c r="K97" i="6" s="1"/>
  <c r="L97" i="6" s="1"/>
  <c r="S97" i="6" s="1"/>
  <c r="D614" i="6"/>
  <c r="E614" i="6" s="1"/>
  <c r="D507" i="6"/>
  <c r="K507" i="6" s="1"/>
  <c r="L507" i="6" s="1"/>
  <c r="S507" i="6" s="1"/>
  <c r="D400" i="6"/>
  <c r="K400" i="6" s="1"/>
  <c r="P400" i="6" s="1"/>
  <c r="D585" i="6"/>
  <c r="E585" i="6" s="1"/>
  <c r="D505" i="6"/>
  <c r="D64" i="6"/>
  <c r="K64" i="6" s="1"/>
  <c r="L64" i="6" s="1"/>
  <c r="S64" i="6" s="1"/>
  <c r="D150" i="6"/>
  <c r="E150" i="6" s="1"/>
  <c r="D311" i="6"/>
  <c r="E311" i="6" s="1"/>
  <c r="D99" i="6"/>
  <c r="E99" i="6" s="1"/>
  <c r="D609" i="6"/>
  <c r="K609" i="6" s="1"/>
  <c r="D231" i="6"/>
  <c r="K231" i="6" s="1"/>
  <c r="P231" i="6" s="1"/>
  <c r="D210" i="6"/>
  <c r="K210" i="6" s="1"/>
  <c r="D324" i="6"/>
  <c r="E324" i="6" s="1"/>
  <c r="D419" i="6"/>
  <c r="E419" i="6" s="1"/>
  <c r="D604" i="6"/>
  <c r="K604" i="6" s="1"/>
  <c r="P604" i="6" s="1"/>
  <c r="D424" i="6"/>
  <c r="K424" i="6" s="1"/>
  <c r="L424" i="6" s="1"/>
  <c r="S424" i="6" s="1"/>
  <c r="D83" i="6"/>
  <c r="E83" i="6" s="1"/>
  <c r="D300" i="6"/>
  <c r="E300" i="6" s="1"/>
  <c r="D638" i="6"/>
  <c r="K638" i="6" s="1"/>
  <c r="P638" i="6" s="1"/>
  <c r="D382" i="6"/>
  <c r="E382" i="6" s="1"/>
  <c r="D427" i="6"/>
  <c r="E427" i="6" s="1"/>
  <c r="D495" i="6"/>
  <c r="E495" i="6" s="1"/>
  <c r="D557" i="6"/>
  <c r="K557" i="6" s="1"/>
  <c r="P557" i="6" s="1"/>
  <c r="D248" i="6"/>
  <c r="K248" i="6" s="1"/>
  <c r="P248" i="6" s="1"/>
  <c r="D399" i="6"/>
  <c r="K399" i="6" s="1"/>
  <c r="P399" i="6" s="1"/>
  <c r="D34" i="6"/>
  <c r="E34" i="6" s="1"/>
  <c r="D478" i="6"/>
  <c r="E478" i="6" s="1"/>
  <c r="D282" i="6"/>
  <c r="E282" i="6" s="1"/>
  <c r="D217" i="6"/>
  <c r="K217" i="6" s="1"/>
  <c r="L217" i="6" s="1"/>
  <c r="S217" i="6" s="1"/>
  <c r="D596" i="6"/>
  <c r="E596" i="6" s="1"/>
  <c r="D552" i="6"/>
  <c r="E552" i="6" s="1"/>
  <c r="D504" i="6"/>
  <c r="K504" i="6" s="1"/>
  <c r="P504" i="6" s="1"/>
  <c r="D263" i="6"/>
  <c r="E263" i="6" s="1"/>
  <c r="D641" i="6"/>
  <c r="K641" i="6" s="1"/>
  <c r="L641" i="6" s="1"/>
  <c r="S641" i="6" s="1"/>
  <c r="D556" i="6"/>
  <c r="D645" i="6"/>
  <c r="K645" i="6" s="1"/>
  <c r="L645" i="6" s="1"/>
  <c r="S645" i="6" s="1"/>
  <c r="D359" i="6"/>
  <c r="E359" i="6" s="1"/>
  <c r="D27" i="6"/>
  <c r="K27" i="6" s="1"/>
  <c r="L27" i="6" s="1"/>
  <c r="S27" i="6" s="1"/>
  <c r="D566" i="6"/>
  <c r="K566" i="6" s="1"/>
  <c r="P566" i="6" s="1"/>
  <c r="D438" i="6"/>
  <c r="K438" i="6" s="1"/>
  <c r="P438" i="6" s="1"/>
  <c r="D377" i="6"/>
  <c r="K377" i="6" s="1"/>
  <c r="L377" i="6" s="1"/>
  <c r="S377" i="6" s="1"/>
  <c r="D228" i="6"/>
  <c r="E228" i="6" s="1"/>
  <c r="D305" i="6"/>
  <c r="D49" i="6"/>
  <c r="E49" i="6" s="1"/>
  <c r="D112" i="6"/>
  <c r="E112" i="6" s="1"/>
  <c r="D649" i="6"/>
  <c r="K649" i="6" s="1"/>
  <c r="D584" i="6"/>
  <c r="K584" i="6" s="1"/>
  <c r="P584" i="6" s="1"/>
  <c r="D395" i="6"/>
  <c r="E395" i="6" s="1"/>
  <c r="D644" i="6"/>
  <c r="E644" i="6" s="1"/>
  <c r="D473" i="6"/>
  <c r="K473" i="6" s="1"/>
  <c r="P473" i="6" s="1"/>
  <c r="D200" i="6"/>
  <c r="E200" i="6" s="1"/>
  <c r="D536" i="6"/>
  <c r="E536" i="6" s="1"/>
  <c r="D511" i="6"/>
  <c r="D275" i="6"/>
  <c r="E275" i="6" s="1"/>
  <c r="D657" i="6"/>
  <c r="E657" i="6" s="1"/>
  <c r="D572" i="6"/>
  <c r="K572" i="6" s="1"/>
  <c r="L572" i="6" s="1"/>
  <c r="S572" i="6" s="1"/>
  <c r="D487" i="6"/>
  <c r="K487" i="6" s="1"/>
  <c r="L487" i="6" s="1"/>
  <c r="S487" i="6" s="1"/>
  <c r="D576" i="6"/>
  <c r="E576" i="6" s="1"/>
  <c r="D491" i="6"/>
  <c r="E491" i="6" s="1"/>
  <c r="D236" i="6"/>
  <c r="K236" i="6" s="1"/>
  <c r="D75" i="6"/>
  <c r="D334" i="6"/>
  <c r="K334" i="6" s="1"/>
  <c r="D401" i="6"/>
  <c r="K401" i="6" s="1"/>
  <c r="L401" i="6" s="1"/>
  <c r="S401" i="6" s="1"/>
  <c r="D260" i="6"/>
  <c r="K260" i="6" s="1"/>
  <c r="L260" i="6" s="1"/>
  <c r="S260" i="6" s="1"/>
  <c r="D38" i="6"/>
  <c r="D201" i="6"/>
  <c r="E201" i="6" s="1"/>
  <c r="D482" i="6"/>
  <c r="K482" i="6" s="1"/>
  <c r="L482" i="6" s="1"/>
  <c r="S482" i="6" s="1"/>
  <c r="D418" i="6"/>
  <c r="K418" i="6" s="1"/>
  <c r="D283" i="6"/>
  <c r="D71" i="6"/>
  <c r="K71" i="6" s="1"/>
  <c r="D421" i="6"/>
  <c r="D202" i="6"/>
  <c r="E202" i="6" s="1"/>
  <c r="D78" i="6"/>
  <c r="K78" i="6" s="1"/>
  <c r="L78" i="6" s="1"/>
  <c r="S78" i="6" s="1"/>
  <c r="D285" i="6"/>
  <c r="E285" i="6" s="1"/>
  <c r="D221" i="6"/>
  <c r="E221" i="6" s="1"/>
  <c r="D157" i="6"/>
  <c r="E157" i="6" s="1"/>
  <c r="D29" i="6"/>
  <c r="K29" i="6" s="1"/>
  <c r="L29" i="6" s="1"/>
  <c r="S29" i="6" s="1"/>
  <c r="D156" i="6"/>
  <c r="E156" i="6" s="1"/>
  <c r="D28" i="6"/>
  <c r="K28" i="6" s="1"/>
  <c r="L28" i="6" s="1"/>
  <c r="S28" i="6" s="1"/>
  <c r="D634" i="6"/>
  <c r="E634" i="6" s="1"/>
  <c r="D506" i="6"/>
  <c r="E506" i="6" s="1"/>
  <c r="D378" i="6"/>
  <c r="K378" i="6" s="1"/>
  <c r="P378" i="6" s="1"/>
  <c r="D230" i="6"/>
  <c r="E230" i="6" s="1"/>
  <c r="D445" i="6"/>
  <c r="E445" i="6" s="1"/>
  <c r="D381" i="6"/>
  <c r="E381" i="6" s="1"/>
  <c r="D309" i="6"/>
  <c r="E309" i="6" s="1"/>
  <c r="D117" i="6"/>
  <c r="E117" i="6" s="1"/>
  <c r="D52" i="6"/>
  <c r="E52" i="6" s="1"/>
  <c r="D422" i="6"/>
  <c r="D163" i="6"/>
  <c r="K163" i="6" s="1"/>
  <c r="P163" i="6" s="1"/>
  <c r="D306" i="6"/>
  <c r="D128" i="6"/>
  <c r="K128" i="6" s="1"/>
  <c r="P128" i="6" s="1"/>
  <c r="D178" i="6"/>
  <c r="K178" i="6" s="1"/>
  <c r="L178" i="6" s="1"/>
  <c r="S178" i="6" s="1"/>
  <c r="D155" i="6"/>
  <c r="K155" i="6" s="1"/>
  <c r="D481" i="6"/>
  <c r="E481" i="6" s="1"/>
  <c r="D22" i="6"/>
  <c r="E22" i="6" s="1"/>
  <c r="D571" i="6"/>
  <c r="E571" i="6" s="1"/>
  <c r="D525" i="6"/>
  <c r="E525" i="6" s="1"/>
  <c r="D250" i="6"/>
  <c r="E250" i="6" s="1"/>
  <c r="D635" i="6"/>
  <c r="E635" i="6" s="1"/>
  <c r="D653" i="6"/>
  <c r="K653" i="6" s="1"/>
  <c r="P653" i="6" s="1"/>
  <c r="D361" i="6"/>
  <c r="E361" i="6" s="1"/>
  <c r="D656" i="6"/>
  <c r="E656" i="6" s="1"/>
  <c r="D32" i="6"/>
  <c r="K32" i="6" s="1"/>
  <c r="P32" i="6" s="1"/>
  <c r="D86" i="6"/>
  <c r="D568" i="6"/>
  <c r="K568" i="6" s="1"/>
  <c r="P568" i="6" s="1"/>
  <c r="D443" i="6"/>
  <c r="D15" i="6"/>
  <c r="E15" i="6" s="1"/>
  <c r="D528" i="6"/>
  <c r="D3" i="6"/>
  <c r="K3" i="6" s="1"/>
  <c r="D58" i="6"/>
  <c r="K58" i="6" s="1"/>
  <c r="P58" i="6" s="1"/>
  <c r="D510" i="6"/>
  <c r="E510" i="6" s="1"/>
  <c r="D321" i="6"/>
  <c r="K321" i="6" s="1"/>
  <c r="P321" i="6" s="1"/>
  <c r="D243" i="6"/>
  <c r="E243" i="6" s="1"/>
  <c r="D392" i="6"/>
  <c r="D501" i="6"/>
  <c r="E501" i="6" s="1"/>
  <c r="D606" i="6"/>
  <c r="K606" i="6" s="1"/>
  <c r="L606" i="6" s="1"/>
  <c r="S606" i="6" s="1"/>
  <c r="D89" i="6"/>
  <c r="E89" i="6" s="1"/>
  <c r="D24" i="6"/>
  <c r="E24" i="6" s="1"/>
  <c r="D467" i="6"/>
  <c r="E467" i="6" s="1"/>
  <c r="D589" i="6"/>
  <c r="E589" i="6" s="1"/>
  <c r="D403" i="6"/>
  <c r="E403" i="6" s="1"/>
  <c r="M2" i="6"/>
  <c r="M3" i="6" s="1"/>
  <c r="M4" i="6" s="1"/>
  <c r="M5" i="6" s="1"/>
  <c r="M6" i="6" s="1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M64" i="6" s="1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M92" i="6" s="1"/>
  <c r="M93" i="6" s="1"/>
  <c r="M94" i="6" s="1"/>
  <c r="M95" i="6" s="1"/>
  <c r="M96" i="6" s="1"/>
  <c r="M97" i="6" s="1"/>
  <c r="M98" i="6" s="1"/>
  <c r="M99" i="6" s="1"/>
  <c r="M100" i="6" s="1"/>
  <c r="M101" i="6" s="1"/>
  <c r="M102" i="6" s="1"/>
  <c r="M103" i="6" s="1"/>
  <c r="M104" i="6" s="1"/>
  <c r="M105" i="6" s="1"/>
  <c r="M106" i="6" s="1"/>
  <c r="M107" i="6" s="1"/>
  <c r="M108" i="6" s="1"/>
  <c r="M109" i="6" s="1"/>
  <c r="M110" i="6" s="1"/>
  <c r="M111" i="6" s="1"/>
  <c r="M112" i="6" s="1"/>
  <c r="M113" i="6" s="1"/>
  <c r="M114" i="6" s="1"/>
  <c r="M115" i="6" s="1"/>
  <c r="M116" i="6" s="1"/>
  <c r="M117" i="6" s="1"/>
  <c r="M118" i="6" s="1"/>
  <c r="M119" i="6" s="1"/>
  <c r="M120" i="6" s="1"/>
  <c r="M121" i="6" s="1"/>
  <c r="M122" i="6" s="1"/>
  <c r="M123" i="6" s="1"/>
  <c r="M124" i="6" s="1"/>
  <c r="M125" i="6" s="1"/>
  <c r="M126" i="6" s="1"/>
  <c r="M127" i="6" s="1"/>
  <c r="M128" i="6" s="1"/>
  <c r="M129" i="6" s="1"/>
  <c r="M130" i="6" s="1"/>
  <c r="M131" i="6" s="1"/>
  <c r="M132" i="6" s="1"/>
  <c r="M133" i="6" s="1"/>
  <c r="M134" i="6" s="1"/>
  <c r="M135" i="6" s="1"/>
  <c r="M136" i="6" s="1"/>
  <c r="M137" i="6" s="1"/>
  <c r="M138" i="6" s="1"/>
  <c r="M139" i="6" s="1"/>
  <c r="M140" i="6" s="1"/>
  <c r="M141" i="6" s="1"/>
  <c r="M142" i="6" s="1"/>
  <c r="M143" i="6" s="1"/>
  <c r="M144" i="6" s="1"/>
  <c r="M145" i="6" s="1"/>
  <c r="M146" i="6" s="1"/>
  <c r="M147" i="6" s="1"/>
  <c r="M148" i="6" s="1"/>
  <c r="M149" i="6" s="1"/>
  <c r="M150" i="6" s="1"/>
  <c r="M151" i="6" s="1"/>
  <c r="M152" i="6" s="1"/>
  <c r="M153" i="6" s="1"/>
  <c r="M154" i="6" s="1"/>
  <c r="M155" i="6" s="1"/>
  <c r="M156" i="6" s="1"/>
  <c r="M157" i="6" s="1"/>
  <c r="M158" i="6" s="1"/>
  <c r="M159" i="6" s="1"/>
  <c r="M160" i="6" s="1"/>
  <c r="M161" i="6" s="1"/>
  <c r="M162" i="6" s="1"/>
  <c r="M163" i="6" s="1"/>
  <c r="M164" i="6" s="1"/>
  <c r="M165" i="6" s="1"/>
  <c r="M166" i="6" s="1"/>
  <c r="M167" i="6" s="1"/>
  <c r="M168" i="6" s="1"/>
  <c r="M169" i="6" s="1"/>
  <c r="M170" i="6" s="1"/>
  <c r="M171" i="6" s="1"/>
  <c r="M172" i="6" s="1"/>
  <c r="M173" i="6" s="1"/>
  <c r="M174" i="6" s="1"/>
  <c r="M175" i="6" s="1"/>
  <c r="M176" i="6" s="1"/>
  <c r="M177" i="6" s="1"/>
  <c r="M178" i="6" s="1"/>
  <c r="M179" i="6" s="1"/>
  <c r="M180" i="6" s="1"/>
  <c r="M181" i="6" s="1"/>
  <c r="M182" i="6" s="1"/>
  <c r="M183" i="6" s="1"/>
  <c r="M184" i="6" s="1"/>
  <c r="M185" i="6" s="1"/>
  <c r="M186" i="6" s="1"/>
  <c r="M187" i="6" s="1"/>
  <c r="M188" i="6" s="1"/>
  <c r="M189" i="6" s="1"/>
  <c r="M190" i="6" s="1"/>
  <c r="M191" i="6" s="1"/>
  <c r="M192" i="6" s="1"/>
  <c r="M193" i="6" s="1"/>
  <c r="M194" i="6" s="1"/>
  <c r="M195" i="6" s="1"/>
  <c r="M196" i="6" s="1"/>
  <c r="M197" i="6" s="1"/>
  <c r="M198" i="6" s="1"/>
  <c r="M199" i="6" s="1"/>
  <c r="M200" i="6" s="1"/>
  <c r="M201" i="6" s="1"/>
  <c r="M202" i="6" s="1"/>
  <c r="M203" i="6" s="1"/>
  <c r="M204" i="6" s="1"/>
  <c r="M205" i="6" s="1"/>
  <c r="M206" i="6" s="1"/>
  <c r="M207" i="6" s="1"/>
  <c r="M208" i="6" s="1"/>
  <c r="M209" i="6" s="1"/>
  <c r="M210" i="6" s="1"/>
  <c r="M211" i="6" s="1"/>
  <c r="M212" i="6" s="1"/>
  <c r="M213" i="6" s="1"/>
  <c r="M214" i="6" s="1"/>
  <c r="M215" i="6" s="1"/>
  <c r="M216" i="6" s="1"/>
  <c r="M217" i="6" s="1"/>
  <c r="M218" i="6" s="1"/>
  <c r="M219" i="6" s="1"/>
  <c r="M220" i="6" s="1"/>
  <c r="M221" i="6" s="1"/>
  <c r="M222" i="6" s="1"/>
  <c r="M223" i="6" s="1"/>
  <c r="M224" i="6" s="1"/>
  <c r="M225" i="6" s="1"/>
  <c r="M226" i="6" s="1"/>
  <c r="M227" i="6" s="1"/>
  <c r="M228" i="6" s="1"/>
  <c r="M229" i="6" s="1"/>
  <c r="M230" i="6" s="1"/>
  <c r="M231" i="6" s="1"/>
  <c r="M232" i="6" s="1"/>
  <c r="M233" i="6" s="1"/>
  <c r="M234" i="6" s="1"/>
  <c r="M235" i="6" s="1"/>
  <c r="M236" i="6" s="1"/>
  <c r="M237" i="6" s="1"/>
  <c r="M238" i="6" s="1"/>
  <c r="M239" i="6" s="1"/>
  <c r="M240" i="6" s="1"/>
  <c r="M241" i="6" s="1"/>
  <c r="M242" i="6" s="1"/>
  <c r="M243" i="6" s="1"/>
  <c r="M244" i="6" s="1"/>
  <c r="M245" i="6" s="1"/>
  <c r="M246" i="6" s="1"/>
  <c r="M247" i="6" s="1"/>
  <c r="M248" i="6" s="1"/>
  <c r="M249" i="6" s="1"/>
  <c r="M250" i="6" s="1"/>
  <c r="M251" i="6" s="1"/>
  <c r="M252" i="6" s="1"/>
  <c r="M253" i="6" s="1"/>
  <c r="M254" i="6" s="1"/>
  <c r="M255" i="6" s="1"/>
  <c r="M256" i="6" s="1"/>
  <c r="M257" i="6" s="1"/>
  <c r="M258" i="6" s="1"/>
  <c r="M259" i="6" s="1"/>
  <c r="M260" i="6" s="1"/>
  <c r="M261" i="6" s="1"/>
  <c r="M262" i="6" s="1"/>
  <c r="M263" i="6" s="1"/>
  <c r="M264" i="6" s="1"/>
  <c r="M265" i="6" s="1"/>
  <c r="M266" i="6" s="1"/>
  <c r="M267" i="6" s="1"/>
  <c r="M268" i="6" s="1"/>
  <c r="M269" i="6" s="1"/>
  <c r="M270" i="6" s="1"/>
  <c r="M271" i="6" s="1"/>
  <c r="M272" i="6" s="1"/>
  <c r="M273" i="6" s="1"/>
  <c r="M274" i="6" s="1"/>
  <c r="M275" i="6" s="1"/>
  <c r="M276" i="6" s="1"/>
  <c r="M277" i="6" s="1"/>
  <c r="M278" i="6" s="1"/>
  <c r="M279" i="6" s="1"/>
  <c r="M280" i="6" s="1"/>
  <c r="M281" i="6" s="1"/>
  <c r="M282" i="6" s="1"/>
  <c r="M283" i="6" s="1"/>
  <c r="M284" i="6" s="1"/>
  <c r="M285" i="6" s="1"/>
  <c r="M286" i="6" s="1"/>
  <c r="M287" i="6" s="1"/>
  <c r="M288" i="6" s="1"/>
  <c r="M289" i="6" s="1"/>
  <c r="M290" i="6" s="1"/>
  <c r="M291" i="6" s="1"/>
  <c r="M292" i="6" s="1"/>
  <c r="M293" i="6" s="1"/>
  <c r="M294" i="6" s="1"/>
  <c r="M295" i="6" s="1"/>
  <c r="M296" i="6" s="1"/>
  <c r="M297" i="6" s="1"/>
  <c r="M298" i="6" s="1"/>
  <c r="M299" i="6" s="1"/>
  <c r="M300" i="6" s="1"/>
  <c r="M301" i="6" s="1"/>
  <c r="M302" i="6" s="1"/>
  <c r="M303" i="6" s="1"/>
  <c r="M304" i="6" s="1"/>
  <c r="M305" i="6" s="1"/>
  <c r="M306" i="6" s="1"/>
  <c r="M307" i="6" s="1"/>
  <c r="M308" i="6" s="1"/>
  <c r="M309" i="6" s="1"/>
  <c r="M310" i="6" s="1"/>
  <c r="M311" i="6" s="1"/>
  <c r="M312" i="6" s="1"/>
  <c r="M313" i="6" s="1"/>
  <c r="M314" i="6" s="1"/>
  <c r="M315" i="6" s="1"/>
  <c r="M316" i="6" s="1"/>
  <c r="M317" i="6" s="1"/>
  <c r="M318" i="6" s="1"/>
  <c r="M319" i="6" s="1"/>
  <c r="M320" i="6" s="1"/>
  <c r="M321" i="6" s="1"/>
  <c r="M322" i="6" s="1"/>
  <c r="M323" i="6" s="1"/>
  <c r="M324" i="6" s="1"/>
  <c r="M325" i="6" s="1"/>
  <c r="M326" i="6" s="1"/>
  <c r="M327" i="6" s="1"/>
  <c r="M328" i="6" s="1"/>
  <c r="M329" i="6" s="1"/>
  <c r="M330" i="6" s="1"/>
  <c r="M331" i="6" s="1"/>
  <c r="M332" i="6" s="1"/>
  <c r="M333" i="6" s="1"/>
  <c r="M334" i="6" s="1"/>
  <c r="M335" i="6" s="1"/>
  <c r="M336" i="6" s="1"/>
  <c r="M337" i="6" s="1"/>
  <c r="M338" i="6" s="1"/>
  <c r="M339" i="6" s="1"/>
  <c r="M340" i="6" s="1"/>
  <c r="M341" i="6" s="1"/>
  <c r="M342" i="6" s="1"/>
  <c r="M343" i="6" s="1"/>
  <c r="M344" i="6" s="1"/>
  <c r="M345" i="6" s="1"/>
  <c r="M346" i="6" s="1"/>
  <c r="M347" i="6" s="1"/>
  <c r="M348" i="6" s="1"/>
  <c r="M349" i="6" s="1"/>
  <c r="M350" i="6" s="1"/>
  <c r="M351" i="6" s="1"/>
  <c r="M352" i="6" s="1"/>
  <c r="M353" i="6" s="1"/>
  <c r="M354" i="6" s="1"/>
  <c r="M355" i="6" s="1"/>
  <c r="M356" i="6" s="1"/>
  <c r="M357" i="6" s="1"/>
  <c r="M358" i="6" s="1"/>
  <c r="M359" i="6" s="1"/>
  <c r="M360" i="6" s="1"/>
  <c r="M361" i="6" s="1"/>
  <c r="M362" i="6" s="1"/>
  <c r="M363" i="6" s="1"/>
  <c r="M364" i="6" s="1"/>
  <c r="M365" i="6" s="1"/>
  <c r="M366" i="6" s="1"/>
  <c r="M367" i="6" s="1"/>
  <c r="M368" i="6" s="1"/>
  <c r="M369" i="6" s="1"/>
  <c r="M370" i="6" s="1"/>
  <c r="M371" i="6" s="1"/>
  <c r="M372" i="6" s="1"/>
  <c r="M373" i="6" s="1"/>
  <c r="M374" i="6" s="1"/>
  <c r="M375" i="6" s="1"/>
  <c r="M376" i="6" s="1"/>
  <c r="M377" i="6" s="1"/>
  <c r="M378" i="6" s="1"/>
  <c r="M379" i="6" s="1"/>
  <c r="M380" i="6" s="1"/>
  <c r="M381" i="6" s="1"/>
  <c r="M382" i="6" s="1"/>
  <c r="M383" i="6" s="1"/>
  <c r="M384" i="6" s="1"/>
  <c r="M385" i="6" s="1"/>
  <c r="M386" i="6" s="1"/>
  <c r="M387" i="6" s="1"/>
  <c r="M388" i="6" s="1"/>
  <c r="M389" i="6" s="1"/>
  <c r="M390" i="6" s="1"/>
  <c r="M391" i="6" s="1"/>
  <c r="M392" i="6" s="1"/>
  <c r="M393" i="6" s="1"/>
  <c r="M394" i="6" s="1"/>
  <c r="M395" i="6" s="1"/>
  <c r="M396" i="6" s="1"/>
  <c r="M397" i="6" s="1"/>
  <c r="M398" i="6" s="1"/>
  <c r="M399" i="6" s="1"/>
  <c r="M400" i="6" s="1"/>
  <c r="M401" i="6" s="1"/>
  <c r="M402" i="6" s="1"/>
  <c r="M403" i="6" s="1"/>
  <c r="M404" i="6" s="1"/>
  <c r="M405" i="6" s="1"/>
  <c r="M406" i="6" s="1"/>
  <c r="M407" i="6" s="1"/>
  <c r="M408" i="6" s="1"/>
  <c r="M409" i="6" s="1"/>
  <c r="M410" i="6" s="1"/>
  <c r="M411" i="6" s="1"/>
  <c r="M412" i="6" s="1"/>
  <c r="M413" i="6" s="1"/>
  <c r="M414" i="6" s="1"/>
  <c r="M415" i="6" s="1"/>
  <c r="M416" i="6" s="1"/>
  <c r="M417" i="6" s="1"/>
  <c r="M418" i="6" s="1"/>
  <c r="M419" i="6" s="1"/>
  <c r="M420" i="6" s="1"/>
  <c r="M421" i="6" s="1"/>
  <c r="M422" i="6" s="1"/>
  <c r="M423" i="6" s="1"/>
  <c r="M424" i="6" s="1"/>
  <c r="M425" i="6" s="1"/>
  <c r="M426" i="6" s="1"/>
  <c r="M427" i="6" s="1"/>
  <c r="M428" i="6" s="1"/>
  <c r="M429" i="6" s="1"/>
  <c r="M430" i="6" s="1"/>
  <c r="M431" i="6" s="1"/>
  <c r="M432" i="6" s="1"/>
  <c r="M433" i="6" s="1"/>
  <c r="M434" i="6" s="1"/>
  <c r="M435" i="6" s="1"/>
  <c r="M436" i="6" s="1"/>
  <c r="M437" i="6" s="1"/>
  <c r="M438" i="6" s="1"/>
  <c r="M439" i="6" s="1"/>
  <c r="M440" i="6" s="1"/>
  <c r="M441" i="6" s="1"/>
  <c r="M442" i="6" s="1"/>
  <c r="M443" i="6" s="1"/>
  <c r="M444" i="6" s="1"/>
  <c r="M445" i="6" s="1"/>
  <c r="M446" i="6" s="1"/>
  <c r="M447" i="6" s="1"/>
  <c r="M448" i="6" s="1"/>
  <c r="M449" i="6" s="1"/>
  <c r="M450" i="6" s="1"/>
  <c r="M451" i="6" s="1"/>
  <c r="M452" i="6" s="1"/>
  <c r="M453" i="6" s="1"/>
  <c r="M454" i="6" s="1"/>
  <c r="M455" i="6" s="1"/>
  <c r="M456" i="6" s="1"/>
  <c r="M457" i="6" s="1"/>
  <c r="M458" i="6" s="1"/>
  <c r="M459" i="6" s="1"/>
  <c r="M460" i="6" s="1"/>
  <c r="M461" i="6" s="1"/>
  <c r="M462" i="6" s="1"/>
  <c r="M463" i="6" s="1"/>
  <c r="M464" i="6" s="1"/>
  <c r="M465" i="6" s="1"/>
  <c r="M466" i="6" s="1"/>
  <c r="M467" i="6" s="1"/>
  <c r="M468" i="6" s="1"/>
  <c r="M469" i="6" s="1"/>
  <c r="M470" i="6" s="1"/>
  <c r="M471" i="6" s="1"/>
  <c r="M472" i="6" s="1"/>
  <c r="M473" i="6" s="1"/>
  <c r="M474" i="6" s="1"/>
  <c r="M475" i="6" s="1"/>
  <c r="M476" i="6" s="1"/>
  <c r="M477" i="6" s="1"/>
  <c r="M478" i="6" s="1"/>
  <c r="M479" i="6" s="1"/>
  <c r="M480" i="6" s="1"/>
  <c r="M481" i="6" s="1"/>
  <c r="M482" i="6" s="1"/>
  <c r="M483" i="6" s="1"/>
  <c r="M484" i="6" s="1"/>
  <c r="M485" i="6" s="1"/>
  <c r="M486" i="6" s="1"/>
  <c r="M487" i="6" s="1"/>
  <c r="M488" i="6" s="1"/>
  <c r="M489" i="6" s="1"/>
  <c r="M490" i="6" s="1"/>
  <c r="M491" i="6" s="1"/>
  <c r="M492" i="6" s="1"/>
  <c r="M493" i="6" s="1"/>
  <c r="M494" i="6" s="1"/>
  <c r="M495" i="6" s="1"/>
  <c r="M496" i="6" s="1"/>
  <c r="M497" i="6" s="1"/>
  <c r="M498" i="6" s="1"/>
  <c r="M499" i="6" s="1"/>
  <c r="M500" i="6" s="1"/>
  <c r="M501" i="6" s="1"/>
  <c r="M502" i="6" s="1"/>
  <c r="M503" i="6" s="1"/>
  <c r="M504" i="6" s="1"/>
  <c r="M505" i="6" s="1"/>
  <c r="M506" i="6" s="1"/>
  <c r="M507" i="6" s="1"/>
  <c r="M508" i="6" s="1"/>
  <c r="M509" i="6" s="1"/>
  <c r="M510" i="6" s="1"/>
  <c r="M511" i="6" s="1"/>
  <c r="M512" i="6" s="1"/>
  <c r="M513" i="6" s="1"/>
  <c r="M514" i="6" s="1"/>
  <c r="M515" i="6" s="1"/>
  <c r="M516" i="6" s="1"/>
  <c r="M517" i="6" s="1"/>
  <c r="M518" i="6" s="1"/>
  <c r="M519" i="6" s="1"/>
  <c r="M520" i="6" s="1"/>
  <c r="M521" i="6" s="1"/>
  <c r="M522" i="6" s="1"/>
  <c r="M523" i="6" s="1"/>
  <c r="M524" i="6" s="1"/>
  <c r="M525" i="6" s="1"/>
  <c r="M526" i="6" s="1"/>
  <c r="M527" i="6" s="1"/>
  <c r="M528" i="6" s="1"/>
  <c r="M529" i="6" s="1"/>
  <c r="M530" i="6" s="1"/>
  <c r="M531" i="6" s="1"/>
  <c r="M532" i="6" s="1"/>
  <c r="M533" i="6" s="1"/>
  <c r="M534" i="6" s="1"/>
  <c r="M535" i="6" s="1"/>
  <c r="M536" i="6" s="1"/>
  <c r="M537" i="6" s="1"/>
  <c r="M538" i="6" s="1"/>
  <c r="M539" i="6" s="1"/>
  <c r="M540" i="6" s="1"/>
  <c r="M541" i="6" s="1"/>
  <c r="M542" i="6" s="1"/>
  <c r="M543" i="6" s="1"/>
  <c r="M544" i="6" s="1"/>
  <c r="M545" i="6" s="1"/>
  <c r="M546" i="6" s="1"/>
  <c r="M547" i="6" s="1"/>
  <c r="M548" i="6" s="1"/>
  <c r="M549" i="6" s="1"/>
  <c r="M550" i="6" s="1"/>
  <c r="M551" i="6" s="1"/>
  <c r="M552" i="6" s="1"/>
  <c r="M553" i="6" s="1"/>
  <c r="M554" i="6" s="1"/>
  <c r="M555" i="6" s="1"/>
  <c r="M556" i="6" s="1"/>
  <c r="M557" i="6" s="1"/>
  <c r="M558" i="6" s="1"/>
  <c r="M559" i="6" s="1"/>
  <c r="M560" i="6" s="1"/>
  <c r="M561" i="6" s="1"/>
  <c r="M562" i="6" s="1"/>
  <c r="M563" i="6" s="1"/>
  <c r="M564" i="6" s="1"/>
  <c r="M565" i="6" s="1"/>
  <c r="M566" i="6" s="1"/>
  <c r="M567" i="6" s="1"/>
  <c r="M568" i="6" s="1"/>
  <c r="M569" i="6" s="1"/>
  <c r="M570" i="6" s="1"/>
  <c r="M571" i="6" s="1"/>
  <c r="M572" i="6" s="1"/>
  <c r="M573" i="6" s="1"/>
  <c r="M574" i="6" s="1"/>
  <c r="M575" i="6" s="1"/>
  <c r="M576" i="6" s="1"/>
  <c r="M577" i="6" s="1"/>
  <c r="M578" i="6" s="1"/>
  <c r="M579" i="6" s="1"/>
  <c r="M580" i="6" s="1"/>
  <c r="M581" i="6" s="1"/>
  <c r="M582" i="6" s="1"/>
  <c r="M583" i="6" s="1"/>
  <c r="M584" i="6" s="1"/>
  <c r="M585" i="6" s="1"/>
  <c r="M586" i="6" s="1"/>
  <c r="M587" i="6" s="1"/>
  <c r="M588" i="6" s="1"/>
  <c r="M589" i="6" s="1"/>
  <c r="M590" i="6" s="1"/>
  <c r="M591" i="6" s="1"/>
  <c r="M592" i="6" s="1"/>
  <c r="M593" i="6" s="1"/>
  <c r="M594" i="6" s="1"/>
  <c r="M595" i="6" s="1"/>
  <c r="M596" i="6" s="1"/>
  <c r="M597" i="6" s="1"/>
  <c r="M598" i="6" s="1"/>
  <c r="M599" i="6" s="1"/>
  <c r="M600" i="6" s="1"/>
  <c r="M601" i="6" s="1"/>
  <c r="M602" i="6" s="1"/>
  <c r="M603" i="6" s="1"/>
  <c r="M604" i="6" s="1"/>
  <c r="M605" i="6" s="1"/>
  <c r="M606" i="6" s="1"/>
  <c r="M607" i="6" s="1"/>
  <c r="M608" i="6" s="1"/>
  <c r="M609" i="6" s="1"/>
  <c r="M610" i="6" s="1"/>
  <c r="M611" i="6" s="1"/>
  <c r="M612" i="6" s="1"/>
  <c r="M613" i="6" s="1"/>
  <c r="M614" i="6" s="1"/>
  <c r="M615" i="6" s="1"/>
  <c r="M616" i="6" s="1"/>
  <c r="M617" i="6" s="1"/>
  <c r="M618" i="6" s="1"/>
  <c r="M619" i="6" s="1"/>
  <c r="M620" i="6" s="1"/>
  <c r="M621" i="6" s="1"/>
  <c r="M622" i="6" s="1"/>
  <c r="M623" i="6" s="1"/>
  <c r="M624" i="6" s="1"/>
  <c r="M625" i="6" s="1"/>
  <c r="M626" i="6" s="1"/>
  <c r="M627" i="6" s="1"/>
  <c r="M628" i="6" s="1"/>
  <c r="M629" i="6" s="1"/>
  <c r="M630" i="6" s="1"/>
  <c r="M631" i="6" s="1"/>
  <c r="M632" i="6" s="1"/>
  <c r="M633" i="6" s="1"/>
  <c r="M634" i="6" s="1"/>
  <c r="M635" i="6" s="1"/>
  <c r="M636" i="6" s="1"/>
  <c r="M637" i="6" s="1"/>
  <c r="M638" i="6" s="1"/>
  <c r="M639" i="6" s="1"/>
  <c r="M640" i="6" s="1"/>
  <c r="M641" i="6" s="1"/>
  <c r="M642" i="6" s="1"/>
  <c r="M643" i="6" s="1"/>
  <c r="M644" i="6" s="1"/>
  <c r="M645" i="6" s="1"/>
  <c r="M646" i="6" s="1"/>
  <c r="M647" i="6" s="1"/>
  <c r="M648" i="6" s="1"/>
  <c r="M649" i="6" s="1"/>
  <c r="M650" i="6" s="1"/>
  <c r="M651" i="6" s="1"/>
  <c r="M652" i="6" s="1"/>
  <c r="M653" i="6" s="1"/>
  <c r="M654" i="6" s="1"/>
  <c r="M655" i="6" s="1"/>
  <c r="M656" i="6" s="1"/>
  <c r="M657" i="6" s="1"/>
  <c r="M658" i="6" s="1"/>
  <c r="M659" i="6" s="1"/>
  <c r="M660" i="6" s="1"/>
  <c r="M661" i="6" s="1"/>
  <c r="M662" i="6" s="1"/>
  <c r="M663" i="6" s="1"/>
  <c r="M664" i="6" s="1"/>
  <c r="M665" i="6" s="1"/>
  <c r="M666" i="6" s="1"/>
  <c r="M667" i="6" s="1"/>
  <c r="M668" i="6" s="1"/>
  <c r="M669" i="6" s="1"/>
  <c r="M670" i="6" s="1"/>
  <c r="D502" i="6"/>
  <c r="E502" i="6" s="1"/>
  <c r="D224" i="6"/>
  <c r="E224" i="6" s="1"/>
  <c r="D241" i="6"/>
  <c r="D130" i="6"/>
  <c r="K130" i="6" s="1"/>
  <c r="L130" i="6" s="1"/>
  <c r="S130" i="6" s="1"/>
  <c r="D526" i="6"/>
  <c r="E526" i="6" s="1"/>
  <c r="D398" i="6"/>
  <c r="K398" i="6" s="1"/>
  <c r="D166" i="6"/>
  <c r="E166" i="6" s="1"/>
  <c r="D325" i="6"/>
  <c r="E325" i="6" s="1"/>
  <c r="D244" i="6"/>
  <c r="E244" i="6" s="1"/>
  <c r="D14" i="6"/>
  <c r="K14" i="6" s="1"/>
  <c r="L14" i="6" s="1"/>
  <c r="S14" i="6" s="1"/>
  <c r="D125" i="6"/>
  <c r="E125" i="6" s="1"/>
  <c r="D60" i="6"/>
  <c r="E60" i="6" s="1"/>
  <c r="D602" i="6"/>
  <c r="K602" i="6" s="1"/>
  <c r="P602" i="6" s="1"/>
  <c r="D410" i="6"/>
  <c r="K410" i="6" s="1"/>
  <c r="P410" i="6" s="1"/>
  <c r="D349" i="6"/>
  <c r="D62" i="6"/>
  <c r="K62" i="6" s="1"/>
  <c r="L62" i="6" s="1"/>
  <c r="S62" i="6" s="1"/>
  <c r="D213" i="6"/>
  <c r="E213" i="6" s="1"/>
  <c r="D85" i="6"/>
  <c r="E85" i="6" s="1"/>
  <c r="D21" i="6"/>
  <c r="K21" i="6" s="1"/>
  <c r="P21" i="6" s="1"/>
  <c r="D207" i="6"/>
  <c r="E207" i="6" s="1"/>
  <c r="D631" i="6"/>
  <c r="D633" i="6"/>
  <c r="E633" i="6" s="1"/>
  <c r="D216" i="6"/>
  <c r="K216" i="6" s="1"/>
  <c r="P216" i="6" s="1"/>
  <c r="D404" i="6"/>
  <c r="E404" i="6" s="1"/>
  <c r="D582" i="6"/>
  <c r="E582" i="6" s="1"/>
  <c r="D628" i="6"/>
  <c r="E628" i="6" s="1"/>
  <c r="D292" i="6"/>
  <c r="E292" i="6" s="1"/>
  <c r="D407" i="6"/>
  <c r="E407" i="6" s="1"/>
  <c r="D332" i="6"/>
  <c r="D616" i="6"/>
  <c r="E616" i="6" s="1"/>
  <c r="D246" i="6"/>
  <c r="D613" i="6"/>
  <c r="E613" i="6" s="1"/>
  <c r="D106" i="6"/>
  <c r="E106" i="6" s="1"/>
  <c r="D607" i="6"/>
  <c r="K607" i="6" s="1"/>
  <c r="D452" i="6"/>
  <c r="E452" i="6" s="1"/>
  <c r="D489" i="6"/>
  <c r="E489" i="6" s="1"/>
  <c r="D206" i="6"/>
  <c r="D367" i="6"/>
  <c r="K367" i="6" s="1"/>
  <c r="P367" i="6" s="1"/>
  <c r="D446" i="6"/>
  <c r="D239" i="6"/>
  <c r="E239" i="6" s="1"/>
  <c r="D120" i="6"/>
  <c r="D580" i="6"/>
  <c r="E580" i="6" s="1"/>
  <c r="D199" i="6"/>
  <c r="K199" i="6" s="1"/>
  <c r="L199" i="6" s="1"/>
  <c r="S199" i="6" s="1"/>
  <c r="D540" i="6"/>
  <c r="E540" i="6" s="1"/>
  <c r="D629" i="6"/>
  <c r="E629" i="6" s="1"/>
  <c r="D162" i="6"/>
  <c r="E162" i="6" s="1"/>
  <c r="D278" i="6"/>
  <c r="E278" i="6" s="1"/>
  <c r="D281" i="6"/>
  <c r="K281" i="6" s="1"/>
  <c r="L281" i="6" s="1"/>
  <c r="S281" i="6" s="1"/>
  <c r="D660" i="6"/>
  <c r="D411" i="6"/>
  <c r="E411" i="6" s="1"/>
  <c r="D484" i="6"/>
  <c r="K484" i="6" s="1"/>
  <c r="P484" i="6" s="1"/>
  <c r="D547" i="6"/>
  <c r="E547" i="6" s="1"/>
  <c r="D532" i="6"/>
  <c r="K532" i="6" s="1"/>
  <c r="L532" i="6" s="1"/>
  <c r="S532" i="6" s="1"/>
  <c r="D663" i="6"/>
  <c r="E663" i="6" s="1"/>
  <c r="D492" i="6"/>
  <c r="K492" i="6" s="1"/>
  <c r="L492" i="6" s="1"/>
  <c r="S492" i="6" s="1"/>
  <c r="D238" i="6"/>
  <c r="K238" i="6" s="1"/>
  <c r="L238" i="6" s="1"/>
  <c r="S238" i="6" s="1"/>
  <c r="D581" i="6"/>
  <c r="E581" i="6" s="1"/>
  <c r="D391" i="6"/>
  <c r="E391" i="6" s="1"/>
  <c r="D18" i="6"/>
  <c r="D470" i="6"/>
  <c r="E470" i="6" s="1"/>
  <c r="D175" i="6"/>
  <c r="E175" i="6" s="1"/>
  <c r="D271" i="6"/>
  <c r="E271" i="6" s="1"/>
  <c r="D209" i="6"/>
  <c r="D144" i="6"/>
  <c r="K144" i="6" s="1"/>
  <c r="L144" i="6" s="1"/>
  <c r="S144" i="6" s="1"/>
  <c r="D627" i="6"/>
  <c r="K627" i="6" s="1"/>
  <c r="L627" i="6" s="1"/>
  <c r="S627" i="6" s="1"/>
  <c r="D154" i="6"/>
  <c r="K154" i="6" s="1"/>
  <c r="D286" i="6"/>
  <c r="K286" i="6" s="1"/>
  <c r="P286" i="6" s="1"/>
  <c r="D387" i="6"/>
  <c r="K387" i="6" s="1"/>
  <c r="P387" i="6" s="1"/>
  <c r="D348" i="6"/>
  <c r="E348" i="6" s="1"/>
  <c r="D593" i="6"/>
  <c r="E593" i="6" s="1"/>
  <c r="D408" i="6"/>
  <c r="E408" i="6" s="1"/>
  <c r="D51" i="6"/>
  <c r="E51" i="6" s="1"/>
  <c r="D512" i="6"/>
  <c r="D279" i="6"/>
  <c r="E279" i="6" s="1"/>
  <c r="D622" i="6"/>
  <c r="K622" i="6" s="1"/>
  <c r="L622" i="6" s="1"/>
  <c r="S622" i="6" s="1"/>
  <c r="D366" i="6"/>
  <c r="K366" i="6" s="1"/>
  <c r="D433" i="6"/>
  <c r="E433" i="6" s="1"/>
  <c r="D102" i="6"/>
  <c r="E102" i="6" s="1"/>
  <c r="D105" i="6"/>
  <c r="E105" i="6" s="1"/>
  <c r="D40" i="6"/>
  <c r="K40" i="6" s="1"/>
  <c r="L40" i="6" s="1"/>
  <c r="S40" i="6" s="1"/>
  <c r="D562" i="6"/>
  <c r="D434" i="6"/>
  <c r="E434" i="6" s="1"/>
  <c r="D304" i="6"/>
  <c r="E304" i="6" s="1"/>
  <c r="D103" i="6"/>
  <c r="K103" i="6" s="1"/>
  <c r="D373" i="6"/>
  <c r="E373" i="6" s="1"/>
  <c r="D223" i="6"/>
  <c r="K223" i="6" s="1"/>
  <c r="P223" i="6" s="1"/>
  <c r="D301" i="6"/>
  <c r="K301" i="6" s="1"/>
  <c r="P301" i="6" s="1"/>
  <c r="D173" i="6"/>
  <c r="K173" i="6" s="1"/>
  <c r="P173" i="6" s="1"/>
  <c r="D45" i="6"/>
  <c r="E45" i="6" s="1"/>
  <c r="D108" i="6"/>
  <c r="E108" i="6" s="1"/>
  <c r="D650" i="6"/>
  <c r="E650" i="6" s="1"/>
  <c r="D522" i="6"/>
  <c r="K522" i="6" s="1"/>
  <c r="P522" i="6" s="1"/>
  <c r="D394" i="6"/>
  <c r="E394" i="6" s="1"/>
  <c r="D251" i="6"/>
  <c r="E251" i="6" s="1"/>
  <c r="D23" i="6"/>
  <c r="E23" i="6" s="1"/>
  <c r="D333" i="6"/>
  <c r="K333" i="6" s="1"/>
  <c r="L333" i="6" s="1"/>
  <c r="S333" i="6" s="1"/>
  <c r="D158" i="6"/>
  <c r="E158" i="6" s="1"/>
  <c r="D261" i="6"/>
  <c r="E261" i="6" s="1"/>
  <c r="D133" i="6"/>
  <c r="E133" i="6" s="1"/>
  <c r="D5" i="6"/>
  <c r="E5" i="6" s="1"/>
  <c r="D68" i="6"/>
  <c r="D79" i="6"/>
  <c r="E79" i="6" s="1"/>
  <c r="D254" i="6"/>
  <c r="E254" i="6" s="1"/>
  <c r="D454" i="6"/>
  <c r="E454" i="6" s="1"/>
  <c r="D531" i="6"/>
  <c r="E531" i="6" s="1"/>
  <c r="D226" i="6"/>
  <c r="K226" i="6" s="1"/>
  <c r="D65" i="6"/>
  <c r="D375" i="6"/>
  <c r="E375" i="6" s="1"/>
  <c r="D500" i="6"/>
  <c r="K500" i="6" s="1"/>
  <c r="P500" i="6" s="1"/>
  <c r="D193" i="6"/>
  <c r="E193" i="6" s="1"/>
  <c r="D225" i="6"/>
  <c r="E225" i="6" s="1"/>
  <c r="D203" i="6"/>
  <c r="K203" i="6" s="1"/>
  <c r="P203" i="6" s="1"/>
  <c r="D371" i="6"/>
  <c r="K371" i="6" s="1"/>
  <c r="P371" i="6" s="1"/>
  <c r="D192" i="6"/>
  <c r="E192" i="6" s="1"/>
  <c r="D329" i="6"/>
  <c r="K329" i="6" s="1"/>
  <c r="P329" i="6" s="1"/>
  <c r="D518" i="6"/>
  <c r="E518" i="6" s="1"/>
  <c r="D439" i="6"/>
  <c r="D302" i="6"/>
  <c r="K302" i="6" s="1"/>
  <c r="P302" i="6" s="1"/>
  <c r="D74" i="6"/>
  <c r="K74" i="6" s="1"/>
  <c r="P74" i="6" s="1"/>
  <c r="D611" i="6"/>
  <c r="E611" i="6" s="1"/>
  <c r="D488" i="6"/>
  <c r="D563" i="6"/>
  <c r="E563" i="6" s="1"/>
  <c r="D623" i="6"/>
  <c r="K623" i="6" s="1"/>
  <c r="L623" i="6" s="1"/>
  <c r="S623" i="6" s="1"/>
  <c r="D139" i="6"/>
  <c r="K139" i="6" s="1"/>
  <c r="D284" i="6"/>
  <c r="D232" i="6"/>
  <c r="K232" i="6" s="1"/>
  <c r="D360" i="6"/>
  <c r="K360" i="6" s="1"/>
  <c r="P360" i="6" s="1"/>
  <c r="D651" i="6"/>
  <c r="E651" i="6" s="1"/>
  <c r="D215" i="6"/>
  <c r="K215" i="6" s="1"/>
  <c r="L215" i="6" s="1"/>
  <c r="S215" i="6" s="1"/>
  <c r="D574" i="6"/>
  <c r="K574" i="6" s="1"/>
  <c r="D318" i="6"/>
  <c r="D295" i="6"/>
  <c r="E295" i="6" s="1"/>
  <c r="D388" i="6"/>
  <c r="D472" i="6"/>
  <c r="E472" i="6" s="1"/>
  <c r="D455" i="6"/>
  <c r="D147" i="6"/>
  <c r="K147" i="6" s="1"/>
  <c r="P147" i="6" s="1"/>
  <c r="D544" i="6"/>
  <c r="E544" i="6" s="1"/>
  <c r="D335" i="6"/>
  <c r="K335" i="6" s="1"/>
  <c r="D414" i="6"/>
  <c r="K414" i="6" s="1"/>
  <c r="L414" i="6" s="1"/>
  <c r="S414" i="6" s="1"/>
  <c r="D63" i="6"/>
  <c r="E63" i="6" s="1"/>
  <c r="D153" i="6"/>
  <c r="E153" i="6" s="1"/>
  <c r="D521" i="6"/>
  <c r="K521" i="6" s="1"/>
  <c r="P521" i="6" s="1"/>
  <c r="D509" i="6"/>
  <c r="K509" i="6" s="1"/>
  <c r="P509" i="6" s="1"/>
  <c r="D372" i="6"/>
  <c r="K372" i="6" s="1"/>
  <c r="L372" i="6" s="1"/>
  <c r="S372" i="6" s="1"/>
  <c r="D170" i="6"/>
  <c r="D428" i="6"/>
  <c r="K428" i="6" s="1"/>
  <c r="D91" i="6"/>
  <c r="E91" i="6" s="1"/>
  <c r="D620" i="6"/>
  <c r="K620" i="6" s="1"/>
  <c r="D448" i="6"/>
  <c r="K448" i="6" s="1"/>
  <c r="L448" i="6" s="1"/>
  <c r="S448" i="6" s="1"/>
  <c r="D320" i="6"/>
  <c r="E320" i="6" s="1"/>
  <c r="D131" i="6"/>
  <c r="K131" i="6" s="1"/>
  <c r="L131" i="6" s="1"/>
  <c r="S131" i="6" s="1"/>
  <c r="D624" i="6"/>
  <c r="E624" i="6" s="1"/>
  <c r="D453" i="6"/>
  <c r="K453" i="6" s="1"/>
  <c r="L453" i="6" s="1"/>
  <c r="S453" i="6" s="1"/>
  <c r="D327" i="6"/>
  <c r="E327" i="6" s="1"/>
  <c r="D406" i="6"/>
  <c r="K406" i="6" s="1"/>
  <c r="P406" i="6" s="1"/>
  <c r="D267" i="6"/>
  <c r="E267" i="6" s="1"/>
  <c r="D345" i="6"/>
  <c r="E345" i="6" s="1"/>
  <c r="D182" i="6"/>
  <c r="K182" i="6" s="1"/>
  <c r="D575" i="6"/>
  <c r="K575" i="6" s="1"/>
  <c r="L575" i="6" s="1"/>
  <c r="S575" i="6" s="1"/>
  <c r="D541" i="6"/>
  <c r="E541" i="6" s="1"/>
  <c r="D331" i="6"/>
  <c r="D601" i="6"/>
  <c r="K601" i="6" s="1"/>
  <c r="D664" i="6"/>
  <c r="K664" i="6" s="1"/>
  <c r="P664" i="6" s="1"/>
  <c r="D242" i="6"/>
  <c r="E242" i="6" s="1"/>
  <c r="D468" i="6"/>
  <c r="E468" i="6" s="1"/>
  <c r="D465" i="6"/>
  <c r="K465" i="6" s="1"/>
  <c r="P465" i="6" s="1"/>
  <c r="D344" i="6"/>
  <c r="D640" i="6"/>
  <c r="E640" i="6" s="1"/>
  <c r="D555" i="6"/>
  <c r="D469" i="6"/>
  <c r="E469" i="6" s="1"/>
  <c r="D194" i="6"/>
  <c r="K194" i="6" s="1"/>
  <c r="P194" i="6" s="1"/>
  <c r="D11" i="6"/>
  <c r="K11" i="6" s="1"/>
  <c r="L11" i="6" s="1"/>
  <c r="S11" i="6" s="1"/>
  <c r="D558" i="6"/>
  <c r="K558" i="6" s="1"/>
  <c r="P558" i="6" s="1"/>
  <c r="D430" i="6"/>
  <c r="K430" i="6" s="1"/>
  <c r="L430" i="6" s="1"/>
  <c r="S430" i="6" s="1"/>
  <c r="D299" i="6"/>
  <c r="E299" i="6" s="1"/>
  <c r="D369" i="6"/>
  <c r="E369" i="6" s="1"/>
  <c r="D218" i="6"/>
  <c r="E218" i="6" s="1"/>
  <c r="D169" i="6"/>
  <c r="K169" i="6" s="1"/>
  <c r="P169" i="6" s="1"/>
  <c r="D41" i="6"/>
  <c r="D104" i="6"/>
  <c r="E104" i="6" s="1"/>
  <c r="D658" i="6"/>
  <c r="D594" i="6"/>
  <c r="E594" i="6" s="1"/>
  <c r="D402" i="6"/>
  <c r="E402" i="6" s="1"/>
  <c r="D167" i="6"/>
  <c r="E167" i="6" s="1"/>
  <c r="D405" i="6"/>
  <c r="D341" i="6"/>
  <c r="E341" i="6" s="1"/>
  <c r="D266" i="6"/>
  <c r="D174" i="6"/>
  <c r="E174" i="6" s="1"/>
  <c r="D46" i="6"/>
  <c r="D269" i="6"/>
  <c r="E269" i="6" s="1"/>
  <c r="D205" i="6"/>
  <c r="E205" i="6" s="1"/>
  <c r="D77" i="6"/>
  <c r="K77" i="6" s="1"/>
  <c r="L77" i="6" s="1"/>
  <c r="S77" i="6" s="1"/>
  <c r="D140" i="6"/>
  <c r="D76" i="6"/>
  <c r="K76" i="6" s="1"/>
  <c r="D12" i="6"/>
  <c r="K12" i="6" s="1"/>
  <c r="P12" i="6" s="1"/>
  <c r="D618" i="6"/>
  <c r="E618" i="6" s="1"/>
  <c r="D554" i="6"/>
  <c r="K554" i="6" s="1"/>
  <c r="L554" i="6" s="1"/>
  <c r="S554" i="6" s="1"/>
  <c r="D490" i="6"/>
  <c r="E490" i="6" s="1"/>
  <c r="D426" i="6"/>
  <c r="K426" i="6" s="1"/>
  <c r="P426" i="6" s="1"/>
  <c r="D362" i="6"/>
  <c r="K362" i="6" s="1"/>
  <c r="P362" i="6" s="1"/>
  <c r="D208" i="6"/>
  <c r="D365" i="6"/>
  <c r="E365" i="6" s="1"/>
  <c r="D212" i="6"/>
  <c r="E212" i="6" s="1"/>
  <c r="D229" i="6"/>
  <c r="E229" i="6" s="1"/>
  <c r="D165" i="6"/>
  <c r="K165" i="6" s="1"/>
  <c r="L165" i="6" s="1"/>
  <c r="S165" i="6" s="1"/>
  <c r="D37" i="6"/>
  <c r="E37" i="6" s="1"/>
  <c r="D100" i="6"/>
  <c r="K100" i="6" s="1"/>
  <c r="L100" i="6" s="1"/>
  <c r="S100" i="6" s="1"/>
  <c r="D36" i="6"/>
  <c r="K36" i="6" s="1"/>
  <c r="P36" i="6" s="1"/>
  <c r="D161" i="6"/>
  <c r="K161" i="6" s="1"/>
  <c r="P161" i="6" s="1"/>
  <c r="D460" i="6"/>
  <c r="E460" i="6" s="1"/>
  <c r="D171" i="6"/>
  <c r="D220" i="6"/>
  <c r="K220" i="6" s="1"/>
  <c r="P220" i="6" s="1"/>
  <c r="D143" i="6"/>
  <c r="D336" i="6"/>
  <c r="E336" i="6" s="1"/>
  <c r="D368" i="6"/>
  <c r="D326" i="6"/>
  <c r="E326" i="6" s="1"/>
  <c r="E358" i="6"/>
  <c r="K358" i="6"/>
  <c r="P358" i="6" s="1"/>
  <c r="E291" i="6"/>
  <c r="K291" i="6"/>
  <c r="L291" i="6" s="1"/>
  <c r="S291" i="6" s="1"/>
  <c r="K431" i="6"/>
  <c r="P431" i="6" s="1"/>
  <c r="E431" i="6"/>
  <c r="K355" i="6"/>
  <c r="P355" i="6" s="1"/>
  <c r="E355" i="6"/>
  <c r="K583" i="6"/>
  <c r="P583" i="6" s="1"/>
  <c r="E583" i="6"/>
  <c r="E70" i="6"/>
  <c r="K70" i="6"/>
  <c r="P70" i="6" s="1"/>
  <c r="K527" i="6"/>
  <c r="L527" i="6" s="1"/>
  <c r="S527" i="6" s="1"/>
  <c r="E527" i="6"/>
  <c r="K639" i="6"/>
  <c r="P639" i="6" s="1"/>
  <c r="E639" i="6"/>
  <c r="E42" i="6"/>
  <c r="K42" i="6"/>
  <c r="L42" i="6" s="1"/>
  <c r="S42" i="6" s="1"/>
  <c r="E513" i="6"/>
  <c r="K513" i="6"/>
  <c r="P513" i="6" s="1"/>
  <c r="E416" i="6"/>
  <c r="K416" i="6"/>
  <c r="P416" i="6" s="1"/>
  <c r="K67" i="6"/>
  <c r="L67" i="6" s="1"/>
  <c r="S67" i="6" s="1"/>
  <c r="E67" i="6"/>
  <c r="E603" i="6"/>
  <c r="K603" i="6"/>
  <c r="P603" i="6" s="1"/>
  <c r="E517" i="6"/>
  <c r="K517" i="6"/>
  <c r="L517" i="6" s="1"/>
  <c r="S517" i="6" s="1"/>
  <c r="E423" i="6"/>
  <c r="K423" i="6"/>
  <c r="L423" i="6" s="1"/>
  <c r="S423" i="6" s="1"/>
  <c r="K290" i="6"/>
  <c r="L290" i="6" s="1"/>
  <c r="S290" i="6" s="1"/>
  <c r="E290" i="6"/>
  <c r="E82" i="6"/>
  <c r="K82" i="6"/>
  <c r="P82" i="6" s="1"/>
  <c r="E630" i="6"/>
  <c r="K630" i="6"/>
  <c r="L630" i="6" s="1"/>
  <c r="S630" i="6" s="1"/>
  <c r="K118" i="6"/>
  <c r="P118" i="6" s="1"/>
  <c r="E118" i="6"/>
  <c r="E113" i="6"/>
  <c r="K113" i="6"/>
  <c r="L113" i="6" s="1"/>
  <c r="S113" i="6" s="1"/>
  <c r="E356" i="6"/>
  <c r="K356" i="6"/>
  <c r="L356" i="6" s="1"/>
  <c r="S356" i="6" s="1"/>
  <c r="E451" i="6"/>
  <c r="K451" i="6"/>
  <c r="P451" i="6" s="1"/>
  <c r="K412" i="6"/>
  <c r="L412" i="6" s="1"/>
  <c r="S412" i="6" s="1"/>
  <c r="E412" i="6"/>
  <c r="K615" i="6"/>
  <c r="L615" i="6" s="1"/>
  <c r="S615" i="6" s="1"/>
  <c r="E615" i="6"/>
  <c r="K440" i="6"/>
  <c r="L440" i="6" s="1"/>
  <c r="S440" i="6" s="1"/>
  <c r="E440" i="6"/>
  <c r="K115" i="6"/>
  <c r="P115" i="6" s="1"/>
  <c r="E115" i="6"/>
  <c r="E31" i="6"/>
  <c r="K31" i="6"/>
  <c r="L31" i="6" s="1"/>
  <c r="S31" i="6" s="1"/>
  <c r="K72" i="6"/>
  <c r="P72" i="6" s="1"/>
  <c r="E72" i="6"/>
  <c r="K450" i="6"/>
  <c r="P450" i="6" s="1"/>
  <c r="E450" i="6"/>
  <c r="K322" i="6"/>
  <c r="L322" i="6" s="1"/>
  <c r="S322" i="6" s="1"/>
  <c r="E322" i="6"/>
  <c r="E135" i="6"/>
  <c r="K135" i="6"/>
  <c r="L135" i="6" s="1"/>
  <c r="S135" i="6" s="1"/>
  <c r="E389" i="6"/>
  <c r="K389" i="6"/>
  <c r="L389" i="6" s="1"/>
  <c r="S389" i="6" s="1"/>
  <c r="E189" i="6"/>
  <c r="K189" i="6"/>
  <c r="P189" i="6" s="1"/>
  <c r="K61" i="6"/>
  <c r="L61" i="6" s="1"/>
  <c r="S61" i="6" s="1"/>
  <c r="E61" i="6"/>
  <c r="E124" i="6"/>
  <c r="K124" i="6"/>
  <c r="P124" i="6" s="1"/>
  <c r="K538" i="6"/>
  <c r="P538" i="6" s="1"/>
  <c r="E538" i="6"/>
  <c r="K474" i="6"/>
  <c r="L474" i="6" s="1"/>
  <c r="S474" i="6" s="1"/>
  <c r="E474" i="6"/>
  <c r="K346" i="6"/>
  <c r="P346" i="6" s="1"/>
  <c r="E346" i="6"/>
  <c r="K183" i="6"/>
  <c r="P183" i="6" s="1"/>
  <c r="E183" i="6"/>
  <c r="E413" i="6"/>
  <c r="K413" i="6"/>
  <c r="P413" i="6" s="1"/>
  <c r="E276" i="6"/>
  <c r="K276" i="6"/>
  <c r="L276" i="6" s="1"/>
  <c r="S276" i="6" s="1"/>
  <c r="K148" i="6"/>
  <c r="L148" i="6" s="1"/>
  <c r="S148" i="6" s="1"/>
  <c r="E148" i="6"/>
  <c r="K20" i="6"/>
  <c r="L20" i="6" s="1"/>
  <c r="S20" i="6" s="1"/>
  <c r="E20" i="6"/>
  <c r="K567" i="6"/>
  <c r="L567" i="6" s="1"/>
  <c r="S567" i="6" s="1"/>
  <c r="E567" i="6"/>
  <c r="K659" i="6"/>
  <c r="L659" i="6" s="1"/>
  <c r="S659" i="6" s="1"/>
  <c r="E659" i="6"/>
  <c r="E519" i="6"/>
  <c r="K519" i="6"/>
  <c r="P519" i="6" s="1"/>
  <c r="K608" i="6"/>
  <c r="L608" i="6" s="1"/>
  <c r="S608" i="6" s="1"/>
  <c r="E608" i="6"/>
  <c r="E316" i="6"/>
  <c r="K316" i="6"/>
  <c r="P316" i="6" s="1"/>
  <c r="K417" i="6"/>
  <c r="P417" i="6" s="1"/>
  <c r="E417" i="6"/>
  <c r="E637" i="6"/>
  <c r="K637" i="6"/>
  <c r="L637" i="6" s="1"/>
  <c r="S637" i="6" s="1"/>
  <c r="K186" i="6"/>
  <c r="P186" i="6" s="1"/>
  <c r="E186" i="6"/>
  <c r="K374" i="6"/>
  <c r="L374" i="6" s="1"/>
  <c r="S374" i="6" s="1"/>
  <c r="E374" i="6"/>
  <c r="E176" i="6"/>
  <c r="K176" i="6"/>
  <c r="P176" i="6" s="1"/>
  <c r="E48" i="6"/>
  <c r="K48" i="6"/>
  <c r="L48" i="6" s="1"/>
  <c r="S48" i="6" s="1"/>
  <c r="K499" i="6"/>
  <c r="P499" i="6" s="1"/>
  <c r="E499" i="6"/>
  <c r="K621" i="6"/>
  <c r="L621" i="6" s="1"/>
  <c r="S621" i="6" s="1"/>
  <c r="E621" i="6"/>
  <c r="K90" i="6"/>
  <c r="P90" i="6" s="1"/>
  <c r="E90" i="6"/>
  <c r="E529" i="6"/>
  <c r="K529" i="6"/>
  <c r="P529" i="6" s="1"/>
  <c r="K312" i="6"/>
  <c r="L312" i="6" s="1"/>
  <c r="S312" i="6" s="1"/>
  <c r="E312" i="6"/>
  <c r="K619" i="6"/>
  <c r="P619" i="6" s="1"/>
  <c r="E619" i="6"/>
  <c r="E447" i="6"/>
  <c r="K447" i="6"/>
  <c r="P447" i="6" s="1"/>
  <c r="K256" i="6"/>
  <c r="P256" i="6" s="1"/>
  <c r="E256" i="6"/>
  <c r="E337" i="6"/>
  <c r="K337" i="6"/>
  <c r="L337" i="6" s="1"/>
  <c r="S337" i="6" s="1"/>
  <c r="K9" i="6"/>
  <c r="P9" i="6" s="1"/>
  <c r="E9" i="6"/>
  <c r="K642" i="6"/>
  <c r="P642" i="6" s="1"/>
  <c r="E642" i="6"/>
  <c r="K514" i="6"/>
  <c r="P514" i="6" s="1"/>
  <c r="E514" i="6"/>
  <c r="K386" i="6"/>
  <c r="P386" i="6" s="1"/>
  <c r="E386" i="6"/>
  <c r="E240" i="6"/>
  <c r="K240" i="6"/>
  <c r="P240" i="6" s="1"/>
  <c r="K7" i="6"/>
  <c r="L7" i="6" s="1"/>
  <c r="S7" i="6" s="1"/>
  <c r="E7" i="6"/>
  <c r="K142" i="6"/>
  <c r="P142" i="6" s="1"/>
  <c r="E142" i="6"/>
  <c r="K253" i="6"/>
  <c r="L253" i="6" s="1"/>
  <c r="S253" i="6" s="1"/>
  <c r="E253" i="6"/>
  <c r="E188" i="6"/>
  <c r="K188" i="6"/>
  <c r="L188" i="6" s="1"/>
  <c r="S188" i="6" s="1"/>
  <c r="K272" i="6"/>
  <c r="L272" i="6" s="1"/>
  <c r="S272" i="6" s="1"/>
  <c r="E272" i="6"/>
  <c r="E55" i="6"/>
  <c r="K55" i="6"/>
  <c r="L55" i="6" s="1"/>
  <c r="S55" i="6" s="1"/>
  <c r="E190" i="6"/>
  <c r="K190" i="6"/>
  <c r="L190" i="6" s="1"/>
  <c r="S190" i="6" s="1"/>
  <c r="E277" i="6"/>
  <c r="K277" i="6"/>
  <c r="L277" i="6" s="1"/>
  <c r="S277" i="6" s="1"/>
  <c r="E84" i="6"/>
  <c r="K84" i="6"/>
  <c r="L84" i="6" s="1"/>
  <c r="S84" i="6" s="1"/>
  <c r="K393" i="6"/>
  <c r="P393" i="6" s="1"/>
  <c r="E393" i="6"/>
  <c r="K550" i="6"/>
  <c r="P550" i="6" s="1"/>
  <c r="E550" i="6"/>
  <c r="K435" i="6"/>
  <c r="P435" i="6" s="1"/>
  <c r="E435" i="6"/>
  <c r="K121" i="6"/>
  <c r="P121" i="6" s="1"/>
  <c r="E121" i="6"/>
  <c r="E56" i="6"/>
  <c r="K56" i="6"/>
  <c r="L56" i="6" s="1"/>
  <c r="S56" i="6" s="1"/>
  <c r="K191" i="6"/>
  <c r="P191" i="6" s="1"/>
  <c r="E191" i="6"/>
  <c r="K383" i="6"/>
  <c r="L383" i="6" s="1"/>
  <c r="S383" i="6" s="1"/>
  <c r="E383" i="6"/>
  <c r="K159" i="6"/>
  <c r="L159" i="6" s="1"/>
  <c r="S159" i="6" s="1"/>
  <c r="E159" i="6"/>
  <c r="K8" i="6"/>
  <c r="L8" i="6" s="1"/>
  <c r="S8" i="6" s="1"/>
  <c r="E8" i="6"/>
  <c r="E354" i="6"/>
  <c r="K354" i="6"/>
  <c r="L354" i="6" s="1"/>
  <c r="S354" i="6" s="1"/>
  <c r="E152" i="6"/>
  <c r="K152" i="6"/>
  <c r="P152" i="6" s="1"/>
  <c r="K425" i="6"/>
  <c r="P425" i="6" s="1"/>
  <c r="E425" i="6"/>
  <c r="E390" i="6"/>
  <c r="K390" i="6"/>
  <c r="P390" i="6" s="1"/>
  <c r="K648" i="6"/>
  <c r="L648" i="6" s="1"/>
  <c r="S648" i="6" s="1"/>
  <c r="E648" i="6"/>
  <c r="K380" i="6"/>
  <c r="P380" i="6" s="1"/>
  <c r="E380" i="6"/>
  <c r="K523" i="6"/>
  <c r="P523" i="6" s="1"/>
  <c r="E523" i="6"/>
  <c r="K449" i="6"/>
  <c r="P449" i="6" s="1"/>
  <c r="E449" i="6"/>
  <c r="K668" i="6"/>
  <c r="L668" i="6" s="1"/>
  <c r="S668" i="6" s="1"/>
  <c r="E668" i="6"/>
  <c r="K612" i="6"/>
  <c r="L612" i="6" s="1"/>
  <c r="S612" i="6" s="1"/>
  <c r="E612" i="6"/>
  <c r="E107" i="6"/>
  <c r="K107" i="6"/>
  <c r="L107" i="6" s="1"/>
  <c r="S107" i="6" s="1"/>
  <c r="E211" i="6"/>
  <c r="K211" i="6"/>
  <c r="P211" i="6" s="1"/>
  <c r="K352" i="6"/>
  <c r="L352" i="6" s="1"/>
  <c r="S352" i="6" s="1"/>
  <c r="E352" i="6"/>
  <c r="K204" i="6"/>
  <c r="P204" i="6" s="1"/>
  <c r="E204" i="6"/>
  <c r="E310" i="6"/>
  <c r="K310" i="6"/>
  <c r="P310" i="6" s="1"/>
  <c r="K323" i="6"/>
  <c r="P323" i="6" s="1"/>
  <c r="E323" i="6"/>
  <c r="E376" i="6"/>
  <c r="K376" i="6"/>
  <c r="P376" i="6" s="1"/>
  <c r="E661" i="6"/>
  <c r="K661" i="6"/>
  <c r="P661" i="6" s="1"/>
  <c r="K590" i="6"/>
  <c r="L590" i="6" s="1"/>
  <c r="S590" i="6" s="1"/>
  <c r="E590" i="6"/>
  <c r="E73" i="6"/>
  <c r="K73" i="6"/>
  <c r="P73" i="6" s="1"/>
  <c r="K546" i="6"/>
  <c r="L546" i="6" s="1"/>
  <c r="S546" i="6" s="1"/>
  <c r="E546" i="6"/>
  <c r="K357" i="6"/>
  <c r="P357" i="6" s="1"/>
  <c r="E357" i="6"/>
  <c r="E93" i="6"/>
  <c r="K93" i="6"/>
  <c r="L93" i="6" s="1"/>
  <c r="S93" i="6" s="1"/>
  <c r="E442" i="6"/>
  <c r="K442" i="6"/>
  <c r="L442" i="6" s="1"/>
  <c r="S442" i="6" s="1"/>
  <c r="E314" i="6"/>
  <c r="K314" i="6"/>
  <c r="L314" i="6" s="1"/>
  <c r="S314" i="6" s="1"/>
  <c r="K119" i="6"/>
  <c r="L119" i="6" s="1"/>
  <c r="S119" i="6" s="1"/>
  <c r="E119" i="6"/>
  <c r="E234" i="6"/>
  <c r="K234" i="6"/>
  <c r="L234" i="6" s="1"/>
  <c r="S234" i="6" s="1"/>
  <c r="K181" i="6"/>
  <c r="L181" i="6" s="1"/>
  <c r="S181" i="6" s="1"/>
  <c r="E181" i="6"/>
  <c r="K53" i="6"/>
  <c r="L53" i="6" s="1"/>
  <c r="S53" i="6" s="1"/>
  <c r="E53" i="6"/>
  <c r="K116" i="6"/>
  <c r="L116" i="6" s="1"/>
  <c r="S116" i="6" s="1"/>
  <c r="E116" i="6"/>
  <c r="E50" i="6"/>
  <c r="K50" i="6"/>
  <c r="P50" i="6" s="1"/>
  <c r="E503" i="6"/>
  <c r="K503" i="6"/>
  <c r="L503" i="6" s="1"/>
  <c r="S503" i="6" s="1"/>
  <c r="E122" i="6"/>
  <c r="K122" i="6"/>
  <c r="L122" i="6" s="1"/>
  <c r="S122" i="6" s="1"/>
  <c r="E561" i="6"/>
  <c r="K561" i="6"/>
  <c r="L561" i="6" s="1"/>
  <c r="S561" i="6" s="1"/>
  <c r="E6" i="6"/>
  <c r="K6" i="6"/>
  <c r="P6" i="6" s="1"/>
  <c r="K543" i="6"/>
  <c r="L543" i="6" s="1"/>
  <c r="S543" i="6" s="1"/>
  <c r="E543" i="6"/>
  <c r="E444" i="6"/>
  <c r="K444" i="6"/>
  <c r="L444" i="6" s="1"/>
  <c r="S444" i="6" s="1"/>
  <c r="K670" i="6"/>
  <c r="P670" i="6" s="1"/>
  <c r="E670" i="6"/>
  <c r="E196" i="6"/>
  <c r="K196" i="6"/>
  <c r="P196" i="6" s="1"/>
  <c r="E88" i="6"/>
  <c r="K88" i="6"/>
  <c r="L88" i="6" s="1"/>
  <c r="S88" i="6" s="1"/>
  <c r="K461" i="6"/>
  <c r="P461" i="6" s="1"/>
  <c r="E461" i="6"/>
  <c r="E535" i="6"/>
  <c r="K535" i="6"/>
  <c r="L535" i="6" s="1"/>
  <c r="S535" i="6" s="1"/>
  <c r="E146" i="6"/>
  <c r="K146" i="6"/>
  <c r="L146" i="6" s="1"/>
  <c r="S146" i="6" s="1"/>
  <c r="E534" i="6"/>
  <c r="K534" i="6"/>
  <c r="L534" i="6" s="1"/>
  <c r="S534" i="6" s="1"/>
  <c r="E273" i="6"/>
  <c r="K273" i="6"/>
  <c r="P273" i="6" s="1"/>
  <c r="K17" i="6"/>
  <c r="P17" i="6" s="1"/>
  <c r="E17" i="6"/>
  <c r="E420" i="6"/>
  <c r="K420" i="6"/>
  <c r="P420" i="6" s="1"/>
  <c r="K493" i="6"/>
  <c r="L493" i="6" s="1"/>
  <c r="S493" i="6" s="1"/>
  <c r="E493" i="6"/>
  <c r="K636" i="6"/>
  <c r="L636" i="6" s="1"/>
  <c r="S636" i="6" s="1"/>
  <c r="E636" i="6"/>
  <c r="K179" i="6"/>
  <c r="P179" i="6" s="1"/>
  <c r="E179" i="6"/>
  <c r="E351" i="6"/>
  <c r="K351" i="6"/>
  <c r="P351" i="6" s="1"/>
  <c r="K95" i="6"/>
  <c r="L95" i="6" s="1"/>
  <c r="S95" i="6" s="1"/>
  <c r="E95" i="6"/>
  <c r="E466" i="6"/>
  <c r="K466" i="6"/>
  <c r="P466" i="6" s="1"/>
  <c r="E338" i="6"/>
  <c r="K338" i="6"/>
  <c r="P338" i="6" s="1"/>
  <c r="E262" i="6"/>
  <c r="K262" i="6"/>
  <c r="L262" i="6" s="1"/>
  <c r="S262" i="6" s="1"/>
  <c r="K141" i="6"/>
  <c r="L141" i="6" s="1"/>
  <c r="S141" i="6" s="1"/>
  <c r="E141" i="6"/>
  <c r="K13" i="6"/>
  <c r="L13" i="6" s="1"/>
  <c r="S13" i="6" s="1"/>
  <c r="E13" i="6"/>
  <c r="E293" i="6"/>
  <c r="K293" i="6"/>
  <c r="L293" i="6" s="1"/>
  <c r="S293" i="6" s="1"/>
  <c r="K101" i="6"/>
  <c r="P101" i="6" s="1"/>
  <c r="E101" i="6"/>
  <c r="K10" i="6"/>
  <c r="P10" i="6" s="1"/>
  <c r="E10" i="6"/>
  <c r="K134" i="6"/>
  <c r="L134" i="6" s="1"/>
  <c r="S134" i="6" s="1"/>
  <c r="E134" i="6"/>
  <c r="K553" i="6"/>
  <c r="L553" i="6" s="1"/>
  <c r="S553" i="6" s="1"/>
  <c r="E553" i="6"/>
  <c r="K497" i="6"/>
  <c r="P497" i="6" s="1"/>
  <c r="E497" i="6"/>
  <c r="K587" i="6"/>
  <c r="P587" i="6" s="1"/>
  <c r="E587" i="6"/>
  <c r="E347" i="6"/>
  <c r="K347" i="6"/>
  <c r="L347" i="6" s="1"/>
  <c r="S347" i="6" s="1"/>
  <c r="E436" i="6"/>
  <c r="K436" i="6"/>
  <c r="P436" i="6" s="1"/>
  <c r="K479" i="6"/>
  <c r="L479" i="6" s="1"/>
  <c r="S479" i="6" s="1"/>
  <c r="E479" i="6"/>
  <c r="E471" i="6"/>
  <c r="K471" i="6"/>
  <c r="P471" i="6" s="1"/>
  <c r="E195" i="6"/>
  <c r="K195" i="6"/>
  <c r="P195" i="6" s="1"/>
  <c r="K560" i="6"/>
  <c r="P560" i="6" s="1"/>
  <c r="E560" i="6"/>
  <c r="K475" i="6"/>
  <c r="P475" i="6" s="1"/>
  <c r="E475" i="6"/>
  <c r="E111" i="6"/>
  <c r="K111" i="6"/>
  <c r="P111" i="6" s="1"/>
  <c r="K177" i="6"/>
  <c r="P177" i="6" s="1"/>
  <c r="E177" i="6"/>
  <c r="K227" i="6"/>
  <c r="P227" i="6" s="1"/>
  <c r="E227" i="6"/>
  <c r="K462" i="6"/>
  <c r="L462" i="6" s="1"/>
  <c r="S462" i="6" s="1"/>
  <c r="E462" i="6"/>
  <c r="K136" i="6"/>
  <c r="P136" i="6" s="1"/>
  <c r="E136" i="6"/>
  <c r="K610" i="6"/>
  <c r="L610" i="6" s="1"/>
  <c r="S610" i="6" s="1"/>
  <c r="E610" i="6"/>
  <c r="E198" i="6"/>
  <c r="K198" i="6"/>
  <c r="P198" i="6" s="1"/>
  <c r="K287" i="6"/>
  <c r="L287" i="6" s="1"/>
  <c r="S287" i="6" s="1"/>
  <c r="E287" i="6"/>
  <c r="K92" i="6"/>
  <c r="P92" i="6" s="1"/>
  <c r="E92" i="6"/>
  <c r="K570" i="6"/>
  <c r="P570" i="6" s="1"/>
  <c r="E570" i="6"/>
  <c r="E317" i="6"/>
  <c r="K317" i="6"/>
  <c r="P317" i="6" s="1"/>
  <c r="K126" i="6"/>
  <c r="P126" i="6" s="1"/>
  <c r="E126" i="6"/>
  <c r="K245" i="6"/>
  <c r="P245" i="6" s="1"/>
  <c r="E245" i="6"/>
  <c r="K180" i="6"/>
  <c r="L180" i="6" s="1"/>
  <c r="S180" i="6" s="1"/>
  <c r="E180" i="6"/>
  <c r="K592" i="6"/>
  <c r="P592" i="6" s="1"/>
  <c r="E592" i="6"/>
  <c r="K480" i="6"/>
  <c r="P480" i="6" s="1"/>
  <c r="E480" i="6"/>
  <c r="E385" i="6"/>
  <c r="K385" i="6"/>
  <c r="P385" i="6" s="1"/>
  <c r="K57" i="6"/>
  <c r="P57" i="6" s="1"/>
  <c r="E57" i="6"/>
  <c r="E625" i="6"/>
  <c r="K625" i="6"/>
  <c r="L625" i="6" s="1"/>
  <c r="S625" i="6" s="1"/>
  <c r="E274" i="6"/>
  <c r="K274" i="6"/>
  <c r="P274" i="6" s="1"/>
  <c r="E569" i="6"/>
  <c r="K569" i="6"/>
  <c r="P569" i="6" s="1"/>
  <c r="K632" i="6"/>
  <c r="L632" i="6" s="1"/>
  <c r="S632" i="6" s="1"/>
  <c r="E632" i="6"/>
  <c r="K539" i="6"/>
  <c r="P539" i="6" s="1"/>
  <c r="E539" i="6"/>
  <c r="K662" i="6"/>
  <c r="P662" i="6" s="1"/>
  <c r="E662" i="6"/>
  <c r="K47" i="6"/>
  <c r="P47" i="6" s="1"/>
  <c r="E47" i="6"/>
  <c r="E145" i="6"/>
  <c r="K145" i="6"/>
  <c r="L145" i="6" s="1"/>
  <c r="S145" i="6" s="1"/>
  <c r="E80" i="6"/>
  <c r="K80" i="6"/>
  <c r="L80" i="6" s="1"/>
  <c r="S80" i="6" s="1"/>
  <c r="K187" i="6"/>
  <c r="P187" i="6" s="1"/>
  <c r="E187" i="6"/>
  <c r="E551" i="6"/>
  <c r="K551" i="6"/>
  <c r="L551" i="6" s="1"/>
  <c r="S551" i="6" s="1"/>
  <c r="E297" i="6"/>
  <c r="K297" i="6"/>
  <c r="P297" i="6" s="1"/>
  <c r="E530" i="6"/>
  <c r="K530" i="6"/>
  <c r="P530" i="6" s="1"/>
  <c r="K39" i="6"/>
  <c r="P39" i="6" s="1"/>
  <c r="E39" i="6"/>
  <c r="E294" i="6"/>
  <c r="K294" i="6"/>
  <c r="L294" i="6" s="1"/>
  <c r="S294" i="6" s="1"/>
  <c r="K87" i="6"/>
  <c r="P87" i="6" s="1"/>
  <c r="E87" i="6"/>
  <c r="K429" i="6"/>
  <c r="L429" i="6" s="1"/>
  <c r="S429" i="6" s="1"/>
  <c r="E429" i="6"/>
  <c r="E298" i="6"/>
  <c r="K298" i="6"/>
  <c r="P298" i="6" s="1"/>
  <c r="K94" i="6"/>
  <c r="P94" i="6" s="1"/>
  <c r="E94" i="6"/>
  <c r="E164" i="6"/>
  <c r="K164" i="6"/>
  <c r="P164" i="6" s="1"/>
  <c r="E35" i="6"/>
  <c r="K35" i="6"/>
  <c r="L35" i="6" s="1"/>
  <c r="S35" i="6" s="1"/>
  <c r="E129" i="6"/>
  <c r="K129" i="6"/>
  <c r="L129" i="6" s="1"/>
  <c r="S129" i="6" s="1"/>
  <c r="K340" i="6"/>
  <c r="P340" i="6" s="1"/>
  <c r="E340" i="6"/>
  <c r="K537" i="6"/>
  <c r="L537" i="6" s="1"/>
  <c r="S537" i="6" s="1"/>
  <c r="E537" i="6"/>
  <c r="K98" i="6"/>
  <c r="L98" i="6" s="1"/>
  <c r="S98" i="6" s="1"/>
  <c r="E98" i="6"/>
  <c r="E249" i="6"/>
  <c r="K249" i="6"/>
  <c r="P249" i="6" s="1"/>
  <c r="E184" i="6"/>
  <c r="K184" i="6"/>
  <c r="P184" i="6" s="1"/>
  <c r="E605" i="6"/>
  <c r="K605" i="6"/>
  <c r="L605" i="6" s="1"/>
  <c r="S605" i="6" s="1"/>
  <c r="K665" i="6"/>
  <c r="L665" i="6" s="1"/>
  <c r="S665" i="6" s="1"/>
  <c r="E665" i="6"/>
  <c r="P2" i="6"/>
  <c r="R22" i="6" s="1"/>
  <c r="C59" i="1" s="1"/>
  <c r="L2" i="6"/>
  <c r="P289" i="6"/>
  <c r="L289" i="6"/>
  <c r="S289" i="6" s="1"/>
  <c r="P288" i="6"/>
  <c r="L288" i="6"/>
  <c r="S288" i="6" s="1"/>
  <c r="P96" i="6"/>
  <c r="L96" i="6"/>
  <c r="S96" i="6" s="1"/>
  <c r="P591" i="6"/>
  <c r="L591" i="6"/>
  <c r="S591" i="6" s="1"/>
  <c r="L510" i="3"/>
  <c r="K511" i="3"/>
  <c r="K419" i="6" l="1"/>
  <c r="P419" i="6" s="1"/>
  <c r="E233" i="6"/>
  <c r="K247" i="6"/>
  <c r="L247" i="6" s="1"/>
  <c r="S247" i="6" s="1"/>
  <c r="K54" i="6"/>
  <c r="L54" i="6" s="1"/>
  <c r="S54" i="6" s="1"/>
  <c r="K278" i="6"/>
  <c r="P278" i="6" s="1"/>
  <c r="K156" i="6"/>
  <c r="P156" i="6" s="1"/>
  <c r="K486" i="6"/>
  <c r="P486" i="6" s="1"/>
  <c r="K370" i="6"/>
  <c r="L370" i="6" s="1"/>
  <c r="S370" i="6" s="1"/>
  <c r="L483" i="6"/>
  <c r="S483" i="6" s="1"/>
  <c r="K594" i="6"/>
  <c r="P594" i="6" s="1"/>
  <c r="E521" i="6"/>
  <c r="K261" i="6"/>
  <c r="L261" i="6" s="1"/>
  <c r="S261" i="6" s="1"/>
  <c r="K285" i="6"/>
  <c r="L285" i="6" s="1"/>
  <c r="S285" i="6" s="1"/>
  <c r="E609" i="6"/>
  <c r="E199" i="6"/>
  <c r="E155" i="6"/>
  <c r="E66" i="6"/>
  <c r="P485" i="6"/>
  <c r="K307" i="6"/>
  <c r="L307" i="6" s="1"/>
  <c r="S307" i="6" s="1"/>
  <c r="K596" i="6"/>
  <c r="L596" i="6" s="1"/>
  <c r="S596" i="6" s="1"/>
  <c r="K309" i="6"/>
  <c r="P309" i="6" s="1"/>
  <c r="E432" i="6"/>
  <c r="E516" i="6"/>
  <c r="E649" i="6"/>
  <c r="L315" i="6"/>
  <c r="S315" i="6" s="1"/>
  <c r="P379" i="6"/>
  <c r="K593" i="6"/>
  <c r="P593" i="6" s="1"/>
  <c r="E40" i="6"/>
  <c r="E524" i="6"/>
  <c r="E384" i="6"/>
  <c r="E226" i="6"/>
  <c r="E638" i="6"/>
  <c r="K268" i="6"/>
  <c r="P268" i="6" s="1"/>
  <c r="E400" i="6"/>
  <c r="E127" i="6"/>
  <c r="K49" i="6"/>
  <c r="L49" i="6" s="1"/>
  <c r="S49" i="6" s="1"/>
  <c r="K533" i="6"/>
  <c r="P533" i="6" s="1"/>
  <c r="E144" i="6"/>
  <c r="E545" i="6"/>
  <c r="K339" i="6"/>
  <c r="P339" i="6" s="1"/>
  <c r="E137" i="6"/>
  <c r="E130" i="6"/>
  <c r="K150" i="6"/>
  <c r="L150" i="6" s="1"/>
  <c r="S150" i="6" s="1"/>
  <c r="K69" i="6"/>
  <c r="L69" i="6" s="1"/>
  <c r="S69" i="6" s="1"/>
  <c r="E231" i="6"/>
  <c r="E81" i="6"/>
  <c r="K83" i="6"/>
  <c r="P83" i="6" s="1"/>
  <c r="E313" i="6"/>
  <c r="E399" i="6"/>
  <c r="K230" i="6"/>
  <c r="L230" i="6" s="1"/>
  <c r="S230" i="6" s="1"/>
  <c r="E586" i="6"/>
  <c r="E321" i="6"/>
  <c r="K571" i="6"/>
  <c r="P571" i="6" s="1"/>
  <c r="E410" i="6"/>
  <c r="E448" i="6"/>
  <c r="E430" i="6"/>
  <c r="E414" i="6"/>
  <c r="K395" i="6"/>
  <c r="P395" i="6" s="1"/>
  <c r="K330" i="6"/>
  <c r="L330" i="6" s="1"/>
  <c r="S330" i="6" s="1"/>
  <c r="E438" i="6"/>
  <c r="E623" i="6"/>
  <c r="K341" i="6"/>
  <c r="L341" i="6" s="1"/>
  <c r="S341" i="6" s="1"/>
  <c r="E32" i="6"/>
  <c r="K445" i="6"/>
  <c r="L445" i="6" s="1"/>
  <c r="S445" i="6" s="1"/>
  <c r="E572" i="6"/>
  <c r="K467" i="6"/>
  <c r="P467" i="6" s="1"/>
  <c r="K207" i="6"/>
  <c r="P207" i="6" s="1"/>
  <c r="K239" i="6"/>
  <c r="P239" i="6" s="1"/>
  <c r="E161" i="6"/>
  <c r="K202" i="6"/>
  <c r="L202" i="6" s="1"/>
  <c r="S202" i="6" s="1"/>
  <c r="K640" i="6"/>
  <c r="P640" i="6" s="1"/>
  <c r="K541" i="6"/>
  <c r="L541" i="6" s="1"/>
  <c r="S541" i="6" s="1"/>
  <c r="K263" i="6"/>
  <c r="P263" i="6" s="1"/>
  <c r="K157" i="6"/>
  <c r="L157" i="6" s="1"/>
  <c r="S157" i="6" s="1"/>
  <c r="E236" i="6"/>
  <c r="K15" i="6"/>
  <c r="P15" i="6" s="1"/>
  <c r="K251" i="6"/>
  <c r="P251" i="6" s="1"/>
  <c r="E301" i="6"/>
  <c r="K613" i="6"/>
  <c r="P613" i="6" s="1"/>
  <c r="K60" i="6"/>
  <c r="L60" i="6" s="1"/>
  <c r="S60" i="6" s="1"/>
  <c r="E296" i="6"/>
  <c r="K624" i="6"/>
  <c r="P624" i="6" s="1"/>
  <c r="K280" i="6"/>
  <c r="L280" i="6" s="1"/>
  <c r="S280" i="6" s="1"/>
  <c r="E77" i="6"/>
  <c r="K267" i="6"/>
  <c r="P267" i="6" s="1"/>
  <c r="K37" i="6"/>
  <c r="L37" i="6" s="1"/>
  <c r="S37" i="6" s="1"/>
  <c r="K221" i="6"/>
  <c r="P221" i="6" s="1"/>
  <c r="E103" i="6"/>
  <c r="K459" i="6"/>
  <c r="L459" i="6" s="1"/>
  <c r="S459" i="6" s="1"/>
  <c r="E458" i="6"/>
  <c r="K5" i="6"/>
  <c r="P5" i="6" s="1"/>
  <c r="L371" i="6"/>
  <c r="S371" i="6" s="1"/>
  <c r="K213" i="6"/>
  <c r="L213" i="6" s="1"/>
  <c r="S213" i="6" s="1"/>
  <c r="K611" i="6"/>
  <c r="L611" i="6" s="1"/>
  <c r="S611" i="6" s="1"/>
  <c r="E645" i="6"/>
  <c r="E131" i="6"/>
  <c r="K271" i="6"/>
  <c r="L271" i="6" s="1"/>
  <c r="S271" i="6" s="1"/>
  <c r="E132" i="6"/>
  <c r="K117" i="6"/>
  <c r="L117" i="6" s="1"/>
  <c r="S117" i="6" s="1"/>
  <c r="E542" i="6"/>
  <c r="K158" i="6"/>
  <c r="P158" i="6" s="1"/>
  <c r="K491" i="6"/>
  <c r="P491" i="6" s="1"/>
  <c r="E509" i="6"/>
  <c r="E76" i="6"/>
  <c r="E194" i="6"/>
  <c r="K200" i="6"/>
  <c r="P200" i="6" s="1"/>
  <c r="K644" i="6"/>
  <c r="P644" i="6" s="1"/>
  <c r="K114" i="6"/>
  <c r="P114" i="6" s="1"/>
  <c r="K44" i="6"/>
  <c r="P44" i="6" s="1"/>
  <c r="K252" i="6"/>
  <c r="L252" i="6" s="1"/>
  <c r="S252" i="6" s="1"/>
  <c r="K109" i="6"/>
  <c r="L109" i="6" s="1"/>
  <c r="S109" i="6" s="1"/>
  <c r="E437" i="6"/>
  <c r="E27" i="6"/>
  <c r="P401" i="6"/>
  <c r="E100" i="6"/>
  <c r="K19" i="6"/>
  <c r="P19" i="6" s="1"/>
  <c r="E482" i="6"/>
  <c r="K255" i="6"/>
  <c r="P255" i="6" s="1"/>
  <c r="K531" i="6"/>
  <c r="L531" i="6" s="1"/>
  <c r="S531" i="6" s="1"/>
  <c r="K404" i="6"/>
  <c r="P404" i="6" s="1"/>
  <c r="E652" i="6"/>
  <c r="E515" i="6"/>
  <c r="E303" i="6"/>
  <c r="E371" i="6"/>
  <c r="K162" i="6"/>
  <c r="L162" i="6" s="1"/>
  <c r="S162" i="6" s="1"/>
  <c r="L415" i="6"/>
  <c r="S415" i="6" s="1"/>
  <c r="L652" i="6"/>
  <c r="S652" i="6" s="1"/>
  <c r="L524" i="6"/>
  <c r="S524" i="6" s="1"/>
  <c r="P199" i="6"/>
  <c r="L313" i="6"/>
  <c r="S313" i="6" s="1"/>
  <c r="P482" i="6"/>
  <c r="L384" i="6"/>
  <c r="S384" i="6" s="1"/>
  <c r="P303" i="6"/>
  <c r="L410" i="6"/>
  <c r="S410" i="6" s="1"/>
  <c r="P627" i="6"/>
  <c r="L484" i="6"/>
  <c r="S484" i="6" s="1"/>
  <c r="L308" i="6"/>
  <c r="S308" i="6" s="1"/>
  <c r="L399" i="6"/>
  <c r="S399" i="6" s="1"/>
  <c r="P463" i="6"/>
  <c r="P100" i="6"/>
  <c r="P27" i="6"/>
  <c r="L584" i="6"/>
  <c r="S584" i="6" s="1"/>
  <c r="L509" i="6"/>
  <c r="S509" i="6" s="1"/>
  <c r="L231" i="6"/>
  <c r="S231" i="6" s="1"/>
  <c r="P414" i="6"/>
  <c r="L521" i="6"/>
  <c r="S521" i="6" s="1"/>
  <c r="L127" i="6"/>
  <c r="S127" i="6" s="1"/>
  <c r="L36" i="6"/>
  <c r="S36" i="6" s="1"/>
  <c r="P130" i="6"/>
  <c r="L457" i="6"/>
  <c r="S457" i="6" s="1"/>
  <c r="P430" i="6"/>
  <c r="P492" i="6"/>
  <c r="L301" i="6"/>
  <c r="S301" i="6" s="1"/>
  <c r="L321" i="6"/>
  <c r="S321" i="6" s="1"/>
  <c r="L296" i="6"/>
  <c r="S296" i="6" s="1"/>
  <c r="L638" i="6"/>
  <c r="S638" i="6" s="1"/>
  <c r="P377" i="6"/>
  <c r="L81" i="6"/>
  <c r="S81" i="6" s="1"/>
  <c r="L557" i="6"/>
  <c r="S557" i="6" s="1"/>
  <c r="L400" i="6"/>
  <c r="S400" i="6" s="1"/>
  <c r="P623" i="6"/>
  <c r="L194" i="6"/>
  <c r="S194" i="6" s="1"/>
  <c r="L360" i="6"/>
  <c r="S360" i="6" s="1"/>
  <c r="L74" i="6"/>
  <c r="S74" i="6" s="1"/>
  <c r="P595" i="6"/>
  <c r="P554" i="6"/>
  <c r="P655" i="6"/>
  <c r="L655" i="6"/>
  <c r="S655" i="6" s="1"/>
  <c r="L515" i="6"/>
  <c r="S515" i="6" s="1"/>
  <c r="P515" i="6"/>
  <c r="K600" i="6"/>
  <c r="P600" i="6" s="1"/>
  <c r="K52" i="6"/>
  <c r="P52" i="6" s="1"/>
  <c r="K657" i="6"/>
  <c r="P657" i="6" s="1"/>
  <c r="E622" i="6"/>
  <c r="E457" i="6"/>
  <c r="E655" i="6"/>
  <c r="K617" i="6"/>
  <c r="P617" i="6" s="1"/>
  <c r="E238" i="6"/>
  <c r="K564" i="6"/>
  <c r="P564" i="6" s="1"/>
  <c r="K214" i="6"/>
  <c r="P214" i="6" s="1"/>
  <c r="K22" i="6"/>
  <c r="E248" i="6"/>
  <c r="E666" i="6"/>
  <c r="L216" i="6"/>
  <c r="S216" i="6" s="1"/>
  <c r="L406" i="6"/>
  <c r="S406" i="6" s="1"/>
  <c r="P131" i="6"/>
  <c r="P622" i="6"/>
  <c r="P575" i="6"/>
  <c r="P409" i="6"/>
  <c r="K218" i="6"/>
  <c r="P218" i="6" s="1"/>
  <c r="E398" i="6"/>
  <c r="K91" i="6"/>
  <c r="P91" i="6" s="1"/>
  <c r="E232" i="6"/>
  <c r="E406" i="6"/>
  <c r="K282" i="6"/>
  <c r="P282" i="6" s="1"/>
  <c r="E334" i="6"/>
  <c r="E71" i="6"/>
  <c r="E210" i="6"/>
  <c r="K552" i="6"/>
  <c r="L552" i="6" s="1"/>
  <c r="S552" i="6" s="1"/>
  <c r="K506" i="6"/>
  <c r="L506" i="6" s="1"/>
  <c r="S506" i="6" s="1"/>
  <c r="K311" i="6"/>
  <c r="L311" i="6" s="1"/>
  <c r="S311" i="6" s="1"/>
  <c r="E532" i="6"/>
  <c r="K102" i="6"/>
  <c r="P102" i="6" s="1"/>
  <c r="K168" i="6"/>
  <c r="L168" i="6" s="1"/>
  <c r="S168" i="6" s="1"/>
  <c r="K597" i="6"/>
  <c r="L597" i="6" s="1"/>
  <c r="S597" i="6" s="1"/>
  <c r="K237" i="6"/>
  <c r="L237" i="6" s="1"/>
  <c r="S237" i="6" s="1"/>
  <c r="E409" i="6"/>
  <c r="E197" i="6"/>
  <c r="K599" i="6"/>
  <c r="P599" i="6" s="1"/>
  <c r="K628" i="6"/>
  <c r="P628" i="6" s="1"/>
  <c r="K476" i="6"/>
  <c r="P476" i="6" s="1"/>
  <c r="K106" i="6"/>
  <c r="P106" i="6" s="1"/>
  <c r="K614" i="6"/>
  <c r="P614" i="6" s="1"/>
  <c r="K478" i="6"/>
  <c r="P478" i="6" s="1"/>
  <c r="K635" i="6"/>
  <c r="P635" i="6" s="1"/>
  <c r="E463" i="6"/>
  <c r="K250" i="6"/>
  <c r="P250" i="6" s="1"/>
  <c r="K326" i="6"/>
  <c r="P326" i="6" s="1"/>
  <c r="K651" i="6"/>
  <c r="L651" i="6" s="1"/>
  <c r="S651" i="6" s="1"/>
  <c r="K193" i="6"/>
  <c r="E173" i="6"/>
  <c r="K325" i="6"/>
  <c r="L325" i="6" s="1"/>
  <c r="S325" i="6" s="1"/>
  <c r="E643" i="6"/>
  <c r="E559" i="6"/>
  <c r="P215" i="6"/>
  <c r="P432" i="6"/>
  <c r="P645" i="6"/>
  <c r="L329" i="6"/>
  <c r="S329" i="6" s="1"/>
  <c r="P162" i="6"/>
  <c r="E601" i="6"/>
  <c r="E215" i="6"/>
  <c r="E626" i="6"/>
  <c r="K549" i="6"/>
  <c r="P549" i="6" s="1"/>
  <c r="E607" i="6"/>
  <c r="K265" i="6"/>
  <c r="P265" i="6" s="1"/>
  <c r="K167" i="6"/>
  <c r="L167" i="6" s="1"/>
  <c r="S167" i="6" s="1"/>
  <c r="E333" i="6"/>
  <c r="L465" i="6"/>
  <c r="S465" i="6" s="1"/>
  <c r="L568" i="6"/>
  <c r="S568" i="6" s="1"/>
  <c r="L586" i="6"/>
  <c r="S586" i="6" s="1"/>
  <c r="P78" i="6"/>
  <c r="L161" i="6"/>
  <c r="S161" i="6" s="1"/>
  <c r="L566" i="6"/>
  <c r="S566" i="6" s="1"/>
  <c r="P487" i="6"/>
  <c r="K212" i="6"/>
  <c r="P212" i="6" s="1"/>
  <c r="E620" i="6"/>
  <c r="E3" i="6"/>
  <c r="E504" i="6"/>
  <c r="E281" i="6"/>
  <c r="E424" i="6"/>
  <c r="K547" i="6"/>
  <c r="P547" i="6" s="1"/>
  <c r="K470" i="6"/>
  <c r="P470" i="6" s="1"/>
  <c r="K548" i="6"/>
  <c r="L548" i="6" s="1"/>
  <c r="S548" i="6" s="1"/>
  <c r="K24" i="6"/>
  <c r="P24" i="6" s="1"/>
  <c r="K403" i="6"/>
  <c r="L403" i="6" s="1"/>
  <c r="S403" i="6" s="1"/>
  <c r="K589" i="6"/>
  <c r="P589" i="6" s="1"/>
  <c r="K99" i="6"/>
  <c r="P99" i="6" s="1"/>
  <c r="E185" i="6"/>
  <c r="K408" i="6"/>
  <c r="L408" i="6" s="1"/>
  <c r="S408" i="6" s="1"/>
  <c r="E154" i="6"/>
  <c r="K656" i="6"/>
  <c r="P656" i="6" s="1"/>
  <c r="P232" i="6"/>
  <c r="L232" i="6"/>
  <c r="S232" i="6" s="1"/>
  <c r="L398" i="6"/>
  <c r="S398" i="6" s="1"/>
  <c r="P398" i="6"/>
  <c r="P182" i="6"/>
  <c r="L182" i="6"/>
  <c r="S182" i="6" s="1"/>
  <c r="L426" i="6"/>
  <c r="S426" i="6" s="1"/>
  <c r="P453" i="6"/>
  <c r="P28" i="6"/>
  <c r="L604" i="6"/>
  <c r="S604" i="6" s="1"/>
  <c r="P167" i="6"/>
  <c r="L12" i="6"/>
  <c r="S12" i="6" s="1"/>
  <c r="K225" i="6"/>
  <c r="P225" i="6" s="1"/>
  <c r="K125" i="6"/>
  <c r="L125" i="6" s="1"/>
  <c r="S125" i="6" s="1"/>
  <c r="E477" i="6"/>
  <c r="K275" i="6"/>
  <c r="P275" i="6" s="1"/>
  <c r="E97" i="6"/>
  <c r="K634" i="6"/>
  <c r="L634" i="6" s="1"/>
  <c r="S634" i="6" s="1"/>
  <c r="E584" i="6"/>
  <c r="E64" i="6"/>
  <c r="K342" i="6"/>
  <c r="P342" i="6" s="1"/>
  <c r="E260" i="6"/>
  <c r="K254" i="6"/>
  <c r="L254" i="6" s="1"/>
  <c r="S254" i="6" s="1"/>
  <c r="K25" i="6"/>
  <c r="P25" i="6" s="1"/>
  <c r="E286" i="6"/>
  <c r="K667" i="6"/>
  <c r="P667" i="6" s="1"/>
  <c r="E308" i="6"/>
  <c r="E59" i="6"/>
  <c r="K244" i="6"/>
  <c r="P244" i="6" s="1"/>
  <c r="K669" i="6"/>
  <c r="L669" i="6" s="1"/>
  <c r="S669" i="6" s="1"/>
  <c r="K501" i="6"/>
  <c r="L501" i="6" s="1"/>
  <c r="S501" i="6" s="1"/>
  <c r="E78" i="6"/>
  <c r="E487" i="6"/>
  <c r="E627" i="6"/>
  <c r="E366" i="6"/>
  <c r="K235" i="6"/>
  <c r="L235" i="6" s="1"/>
  <c r="S235" i="6" s="1"/>
  <c r="E362" i="6"/>
  <c r="K269" i="6"/>
  <c r="K369" i="6"/>
  <c r="L369" i="6" s="1"/>
  <c r="S369" i="6" s="1"/>
  <c r="E147" i="6"/>
  <c r="E203" i="6"/>
  <c r="K51" i="6"/>
  <c r="P51" i="6" s="1"/>
  <c r="K510" i="6"/>
  <c r="P510" i="6" s="1"/>
  <c r="E328" i="6"/>
  <c r="K264" i="6"/>
  <c r="P264" i="6" s="1"/>
  <c r="P238" i="6"/>
  <c r="P59" i="6"/>
  <c r="L664" i="6"/>
  <c r="S664" i="6" s="1"/>
  <c r="L220" i="6"/>
  <c r="S220" i="6" s="1"/>
  <c r="L364" i="6"/>
  <c r="S364" i="6" s="1"/>
  <c r="L4" i="6"/>
  <c r="S4" i="6" s="1"/>
  <c r="K192" i="6"/>
  <c r="P192" i="6" s="1"/>
  <c r="E364" i="6"/>
  <c r="E182" i="6"/>
  <c r="K495" i="6"/>
  <c r="P495" i="6" s="1"/>
  <c r="K585" i="6"/>
  <c r="P585" i="6" s="1"/>
  <c r="E377" i="6"/>
  <c r="E418" i="6"/>
  <c r="K650" i="6"/>
  <c r="P650" i="6" s="1"/>
  <c r="E401" i="6"/>
  <c r="K105" i="6"/>
  <c r="P105" i="6" s="1"/>
  <c r="K454" i="6"/>
  <c r="L454" i="6" s="1"/>
  <c r="S454" i="6" s="1"/>
  <c r="K588" i="6"/>
  <c r="P588" i="6" s="1"/>
  <c r="E4" i="6"/>
  <c r="K270" i="6"/>
  <c r="P270" i="6" s="1"/>
  <c r="E258" i="6"/>
  <c r="K89" i="6"/>
  <c r="L89" i="6" s="1"/>
  <c r="S89" i="6" s="1"/>
  <c r="K133" i="6"/>
  <c r="P133" i="6" s="1"/>
  <c r="K26" i="6"/>
  <c r="L26" i="6" s="1"/>
  <c r="S26" i="6" s="1"/>
  <c r="K292" i="6"/>
  <c r="L292" i="6" s="1"/>
  <c r="S292" i="6" s="1"/>
  <c r="K481" i="6"/>
  <c r="P481" i="6" s="1"/>
  <c r="E16" i="6"/>
  <c r="K382" i="6"/>
  <c r="L382" i="6" s="1"/>
  <c r="S382" i="6" s="1"/>
  <c r="K343" i="6"/>
  <c r="P343" i="6" s="1"/>
  <c r="K536" i="6"/>
  <c r="L536" i="6" s="1"/>
  <c r="S536" i="6" s="1"/>
  <c r="E36" i="6"/>
  <c r="E372" i="6"/>
  <c r="K616" i="6"/>
  <c r="E62" i="6"/>
  <c r="P137" i="6"/>
  <c r="L137" i="6"/>
  <c r="S137" i="6" s="1"/>
  <c r="L16" i="6"/>
  <c r="S16" i="6" s="1"/>
  <c r="P507" i="6"/>
  <c r="P64" i="6"/>
  <c r="P155" i="6"/>
  <c r="L155" i="6"/>
  <c r="S155" i="6" s="1"/>
  <c r="L334" i="6"/>
  <c r="S334" i="6" s="1"/>
  <c r="P334" i="6"/>
  <c r="P210" i="6"/>
  <c r="L210" i="6"/>
  <c r="S210" i="6" s="1"/>
  <c r="P66" i="6"/>
  <c r="L66" i="6"/>
  <c r="S66" i="6" s="1"/>
  <c r="L508" i="6"/>
  <c r="S508" i="6" s="1"/>
  <c r="P508" i="6"/>
  <c r="P71" i="6"/>
  <c r="L71" i="6"/>
  <c r="S71" i="6" s="1"/>
  <c r="P418" i="6"/>
  <c r="L418" i="6"/>
  <c r="S418" i="6" s="1"/>
  <c r="L197" i="6"/>
  <c r="S197" i="6" s="1"/>
  <c r="P197" i="6"/>
  <c r="P626" i="6"/>
  <c r="L626" i="6"/>
  <c r="S626" i="6" s="1"/>
  <c r="P516" i="6"/>
  <c r="L516" i="6"/>
  <c r="S516" i="6" s="1"/>
  <c r="L542" i="6"/>
  <c r="S542" i="6" s="1"/>
  <c r="P542" i="6"/>
  <c r="P185" i="6"/>
  <c r="L185" i="6"/>
  <c r="S185" i="6" s="1"/>
  <c r="P233" i="6"/>
  <c r="L233" i="6"/>
  <c r="S233" i="6" s="1"/>
  <c r="L258" i="6"/>
  <c r="S258" i="6" s="1"/>
  <c r="P3" i="6"/>
  <c r="L3" i="6"/>
  <c r="S3" i="6" s="1"/>
  <c r="P236" i="6"/>
  <c r="L236" i="6"/>
  <c r="S236" i="6" s="1"/>
  <c r="P649" i="6"/>
  <c r="L649" i="6"/>
  <c r="S649" i="6" s="1"/>
  <c r="P609" i="6"/>
  <c r="L609" i="6"/>
  <c r="S609" i="6" s="1"/>
  <c r="L545" i="6"/>
  <c r="S545" i="6" s="1"/>
  <c r="P545" i="6"/>
  <c r="L21" i="6"/>
  <c r="S21" i="6" s="1"/>
  <c r="L32" i="6"/>
  <c r="S32" i="6" s="1"/>
  <c r="E568" i="6"/>
  <c r="E465" i="6"/>
  <c r="K228" i="6"/>
  <c r="L228" i="6" s="1"/>
  <c r="S228" i="6" s="1"/>
  <c r="E507" i="6"/>
  <c r="E12" i="6"/>
  <c r="K452" i="6"/>
  <c r="P452" i="6" s="1"/>
  <c r="K663" i="6"/>
  <c r="P663" i="6" s="1"/>
  <c r="E508" i="6"/>
  <c r="E21" i="6"/>
  <c r="K160" i="6"/>
  <c r="P160" i="6" s="1"/>
  <c r="K112" i="6"/>
  <c r="P112" i="6" s="1"/>
  <c r="E484" i="6"/>
  <c r="E178" i="6"/>
  <c r="K490" i="6"/>
  <c r="P490" i="6" s="1"/>
  <c r="K336" i="6"/>
  <c r="K320" i="6"/>
  <c r="K472" i="6"/>
  <c r="E302" i="6"/>
  <c r="K79" i="6"/>
  <c r="E223" i="6"/>
  <c r="E367" i="6"/>
  <c r="K633" i="6"/>
  <c r="E14" i="6"/>
  <c r="K224" i="6"/>
  <c r="P224" i="6" s="1"/>
  <c r="K243" i="6"/>
  <c r="K525" i="6"/>
  <c r="E163" i="6"/>
  <c r="E378" i="6"/>
  <c r="K201" i="6"/>
  <c r="K576" i="6"/>
  <c r="E473" i="6"/>
  <c r="E641" i="6"/>
  <c r="K34" i="6"/>
  <c r="K300" i="6"/>
  <c r="K151" i="6"/>
  <c r="K110" i="6"/>
  <c r="E577" i="6"/>
  <c r="E43" i="6"/>
  <c r="K654" i="6"/>
  <c r="K441" i="6"/>
  <c r="P40" i="6"/>
  <c r="P572" i="6"/>
  <c r="P307" i="6"/>
  <c r="K544" i="6"/>
  <c r="L544" i="6" s="1"/>
  <c r="S544" i="6" s="1"/>
  <c r="E329" i="6"/>
  <c r="E453" i="6"/>
  <c r="K175" i="6"/>
  <c r="L175" i="6" s="1"/>
  <c r="S175" i="6" s="1"/>
  <c r="E172" i="6"/>
  <c r="E128" i="6"/>
  <c r="P178" i="6"/>
  <c r="P260" i="6"/>
  <c r="P172" i="6"/>
  <c r="P29" i="6"/>
  <c r="L286" i="6"/>
  <c r="S286" i="6" s="1"/>
  <c r="E664" i="6"/>
  <c r="K581" i="6"/>
  <c r="P581" i="6" s="1"/>
  <c r="E595" i="6"/>
  <c r="K45" i="6"/>
  <c r="P45" i="6" s="1"/>
  <c r="K582" i="6"/>
  <c r="P582" i="6" s="1"/>
  <c r="K304" i="6"/>
  <c r="L304" i="6" s="1"/>
  <c r="S304" i="6" s="1"/>
  <c r="K361" i="6"/>
  <c r="L76" i="6"/>
  <c r="S76" i="6" s="1"/>
  <c r="P76" i="6"/>
  <c r="L601" i="6"/>
  <c r="S601" i="6" s="1"/>
  <c r="P601" i="6"/>
  <c r="P428" i="6"/>
  <c r="L428" i="6"/>
  <c r="S428" i="6" s="1"/>
  <c r="P574" i="6"/>
  <c r="L574" i="6"/>
  <c r="S574" i="6" s="1"/>
  <c r="P139" i="6"/>
  <c r="L139" i="6"/>
  <c r="S139" i="6" s="1"/>
  <c r="L366" i="6"/>
  <c r="S366" i="6" s="1"/>
  <c r="P366" i="6"/>
  <c r="L154" i="6"/>
  <c r="S154" i="6" s="1"/>
  <c r="P154" i="6"/>
  <c r="P607" i="6"/>
  <c r="L607" i="6"/>
  <c r="S607" i="6" s="1"/>
  <c r="L620" i="6"/>
  <c r="S620" i="6" s="1"/>
  <c r="P620" i="6"/>
  <c r="L335" i="6"/>
  <c r="S335" i="6" s="1"/>
  <c r="P335" i="6"/>
  <c r="P226" i="6"/>
  <c r="L226" i="6"/>
  <c r="S226" i="6" s="1"/>
  <c r="L103" i="6"/>
  <c r="S103" i="6" s="1"/>
  <c r="P103" i="6"/>
  <c r="E143" i="6"/>
  <c r="K143" i="6"/>
  <c r="K658" i="6"/>
  <c r="E658" i="6"/>
  <c r="E388" i="6"/>
  <c r="K388" i="6"/>
  <c r="K284" i="6"/>
  <c r="E284" i="6"/>
  <c r="K68" i="6"/>
  <c r="E68" i="6"/>
  <c r="K332" i="6"/>
  <c r="E332" i="6"/>
  <c r="E631" i="6"/>
  <c r="K631" i="6"/>
  <c r="L631" i="6" s="1"/>
  <c r="S631" i="6" s="1"/>
  <c r="K528" i="6"/>
  <c r="E528" i="6"/>
  <c r="K75" i="6"/>
  <c r="E75" i="6"/>
  <c r="E505" i="6"/>
  <c r="K505" i="6"/>
  <c r="L505" i="6" s="1"/>
  <c r="S505" i="6" s="1"/>
  <c r="E520" i="6"/>
  <c r="K520" i="6"/>
  <c r="L520" i="6" s="1"/>
  <c r="S520" i="6" s="1"/>
  <c r="P165" i="6"/>
  <c r="L477" i="6"/>
  <c r="S477" i="6" s="1"/>
  <c r="L653" i="6"/>
  <c r="S653" i="6" s="1"/>
  <c r="L33" i="6"/>
  <c r="S33" i="6" s="1"/>
  <c r="L30" i="6"/>
  <c r="S30" i="6" s="1"/>
  <c r="L456" i="6"/>
  <c r="S456" i="6" s="1"/>
  <c r="L602" i="6"/>
  <c r="S602" i="6" s="1"/>
  <c r="L558" i="6"/>
  <c r="S558" i="6" s="1"/>
  <c r="P77" i="6"/>
  <c r="L437" i="6"/>
  <c r="S437" i="6" s="1"/>
  <c r="E335" i="6"/>
  <c r="K324" i="6"/>
  <c r="L324" i="6" s="1"/>
  <c r="S324" i="6" s="1"/>
  <c r="E428" i="6"/>
  <c r="K394" i="6"/>
  <c r="P394" i="6" s="1"/>
  <c r="K391" i="6"/>
  <c r="P391" i="6" s="1"/>
  <c r="K373" i="6"/>
  <c r="P373" i="6" s="1"/>
  <c r="K348" i="6"/>
  <c r="P348" i="6" s="1"/>
  <c r="K460" i="6"/>
  <c r="K365" i="6"/>
  <c r="E169" i="6"/>
  <c r="K344" i="6"/>
  <c r="E344" i="6"/>
  <c r="K327" i="6"/>
  <c r="K563" i="6"/>
  <c r="K446" i="6"/>
  <c r="E446" i="6"/>
  <c r="K246" i="6"/>
  <c r="E246" i="6"/>
  <c r="K85" i="6"/>
  <c r="E421" i="6"/>
  <c r="K421" i="6"/>
  <c r="P421" i="6" s="1"/>
  <c r="K464" i="6"/>
  <c r="E464" i="6"/>
  <c r="E494" i="6"/>
  <c r="K494" i="6"/>
  <c r="K598" i="6"/>
  <c r="E598" i="6"/>
  <c r="E123" i="6"/>
  <c r="K123" i="6"/>
  <c r="L123" i="6" s="1"/>
  <c r="S123" i="6" s="1"/>
  <c r="E259" i="6"/>
  <c r="K259" i="6"/>
  <c r="P259" i="6" s="1"/>
  <c r="E138" i="6"/>
  <c r="K138" i="6"/>
  <c r="P138" i="6" s="1"/>
  <c r="L500" i="6"/>
  <c r="S500" i="6" s="1"/>
  <c r="L458" i="6"/>
  <c r="S458" i="6" s="1"/>
  <c r="L132" i="6"/>
  <c r="S132" i="6" s="1"/>
  <c r="P97" i="6"/>
  <c r="P281" i="6"/>
  <c r="P606" i="6"/>
  <c r="P448" i="6"/>
  <c r="P578" i="6"/>
  <c r="P350" i="6"/>
  <c r="P217" i="6"/>
  <c r="P532" i="6"/>
  <c r="L646" i="6"/>
  <c r="S646" i="6" s="1"/>
  <c r="P424" i="6"/>
  <c r="L58" i="6"/>
  <c r="S58" i="6" s="1"/>
  <c r="E139" i="6"/>
  <c r="E558" i="6"/>
  <c r="E74" i="6"/>
  <c r="E426" i="6"/>
  <c r="K229" i="6"/>
  <c r="L229" i="6" s="1"/>
  <c r="S229" i="6" s="1"/>
  <c r="E575" i="6"/>
  <c r="E217" i="6"/>
  <c r="E557" i="6"/>
  <c r="K242" i="6"/>
  <c r="L242" i="6" s="1"/>
  <c r="S242" i="6" s="1"/>
  <c r="E28" i="6"/>
  <c r="E29" i="6"/>
  <c r="K629" i="6"/>
  <c r="L629" i="6" s="1"/>
  <c r="S629" i="6" s="1"/>
  <c r="E415" i="6"/>
  <c r="K219" i="6"/>
  <c r="L219" i="6" s="1"/>
  <c r="S219" i="6" s="1"/>
  <c r="K580" i="6"/>
  <c r="L580" i="6" s="1"/>
  <c r="S580" i="6" s="1"/>
  <c r="K496" i="6"/>
  <c r="L496" i="6" s="1"/>
  <c r="S496" i="6" s="1"/>
  <c r="K411" i="6"/>
  <c r="P411" i="6" s="1"/>
  <c r="K166" i="6"/>
  <c r="L166" i="6" s="1"/>
  <c r="S166" i="6" s="1"/>
  <c r="E33" i="6"/>
  <c r="E500" i="6"/>
  <c r="K434" i="6"/>
  <c r="P434" i="6" s="1"/>
  <c r="E30" i="6"/>
  <c r="K222" i="6"/>
  <c r="L222" i="6" s="1"/>
  <c r="S222" i="6" s="1"/>
  <c r="K402" i="6"/>
  <c r="E220" i="6"/>
  <c r="K208" i="6"/>
  <c r="E208" i="6"/>
  <c r="K618" i="6"/>
  <c r="K140" i="6"/>
  <c r="E140" i="6"/>
  <c r="K174" i="6"/>
  <c r="K405" i="6"/>
  <c r="E405" i="6"/>
  <c r="K104" i="6"/>
  <c r="E11" i="6"/>
  <c r="K555" i="6"/>
  <c r="E555" i="6"/>
  <c r="E331" i="6"/>
  <c r="K331" i="6"/>
  <c r="L331" i="6" s="1"/>
  <c r="S331" i="6" s="1"/>
  <c r="E170" i="6"/>
  <c r="K170" i="6"/>
  <c r="L170" i="6" s="1"/>
  <c r="S170" i="6" s="1"/>
  <c r="K63" i="6"/>
  <c r="K295" i="6"/>
  <c r="K488" i="6"/>
  <c r="E488" i="6"/>
  <c r="K518" i="6"/>
  <c r="K375" i="6"/>
  <c r="E522" i="6"/>
  <c r="K562" i="6"/>
  <c r="E562" i="6"/>
  <c r="K512" i="6"/>
  <c r="E512" i="6"/>
  <c r="E387" i="6"/>
  <c r="E660" i="6"/>
  <c r="K660" i="6"/>
  <c r="P660" i="6" s="1"/>
  <c r="K540" i="6"/>
  <c r="K120" i="6"/>
  <c r="E120" i="6"/>
  <c r="K489" i="6"/>
  <c r="K407" i="6"/>
  <c r="K86" i="6"/>
  <c r="E86" i="6"/>
  <c r="E422" i="6"/>
  <c r="K422" i="6"/>
  <c r="L422" i="6" s="1"/>
  <c r="S422" i="6" s="1"/>
  <c r="K38" i="6"/>
  <c r="E38" i="6"/>
  <c r="E565" i="6"/>
  <c r="K565" i="6"/>
  <c r="P565" i="6" s="1"/>
  <c r="E257" i="6"/>
  <c r="K257" i="6"/>
  <c r="P257" i="6" s="1"/>
  <c r="K319" i="6"/>
  <c r="E319" i="6"/>
  <c r="E46" i="6"/>
  <c r="K46" i="6"/>
  <c r="P46" i="6" s="1"/>
  <c r="E439" i="6"/>
  <c r="K439" i="6"/>
  <c r="L439" i="6" s="1"/>
  <c r="S439" i="6" s="1"/>
  <c r="K206" i="6"/>
  <c r="E206" i="6"/>
  <c r="K283" i="6"/>
  <c r="E283" i="6"/>
  <c r="E511" i="6"/>
  <c r="K511" i="6"/>
  <c r="P511" i="6" s="1"/>
  <c r="E363" i="6"/>
  <c r="K363" i="6"/>
  <c r="P363" i="6" s="1"/>
  <c r="K153" i="6"/>
  <c r="P153" i="6" s="1"/>
  <c r="E574" i="6"/>
  <c r="K345" i="6"/>
  <c r="L345" i="6" s="1"/>
  <c r="S345" i="6" s="1"/>
  <c r="K381" i="6"/>
  <c r="P381" i="6" s="1"/>
  <c r="E646" i="6"/>
  <c r="E653" i="6"/>
  <c r="K526" i="6"/>
  <c r="P526" i="6" s="1"/>
  <c r="E368" i="6"/>
  <c r="K368" i="6"/>
  <c r="K469" i="6"/>
  <c r="K455" i="6"/>
  <c r="E455" i="6"/>
  <c r="K108" i="6"/>
  <c r="K279" i="6"/>
  <c r="E209" i="6"/>
  <c r="K209" i="6"/>
  <c r="L209" i="6" s="1"/>
  <c r="S209" i="6" s="1"/>
  <c r="E349" i="6"/>
  <c r="K349" i="6"/>
  <c r="P349" i="6" s="1"/>
  <c r="L504" i="6"/>
  <c r="S504" i="6" s="1"/>
  <c r="K468" i="6"/>
  <c r="P468" i="6" s="1"/>
  <c r="E606" i="6"/>
  <c r="E578" i="6"/>
  <c r="E602" i="6"/>
  <c r="E350" i="6"/>
  <c r="E554" i="6"/>
  <c r="E360" i="6"/>
  <c r="K299" i="6"/>
  <c r="L299" i="6" s="1"/>
  <c r="S299" i="6" s="1"/>
  <c r="K359" i="6"/>
  <c r="L359" i="6" s="1"/>
  <c r="S359" i="6" s="1"/>
  <c r="E165" i="6"/>
  <c r="E566" i="6"/>
  <c r="K427" i="6"/>
  <c r="P427" i="6" s="1"/>
  <c r="E58" i="6"/>
  <c r="K498" i="6"/>
  <c r="P498" i="6" s="1"/>
  <c r="K396" i="6"/>
  <c r="L396" i="6" s="1"/>
  <c r="S396" i="6" s="1"/>
  <c r="K647" i="6"/>
  <c r="P647" i="6" s="1"/>
  <c r="E456" i="6"/>
  <c r="K149" i="6"/>
  <c r="P149" i="6" s="1"/>
  <c r="E216" i="6"/>
  <c r="K579" i="6"/>
  <c r="L579" i="6" s="1"/>
  <c r="S579" i="6" s="1"/>
  <c r="K23" i="6"/>
  <c r="P23" i="6" s="1"/>
  <c r="K433" i="6"/>
  <c r="L433" i="6" s="1"/>
  <c r="S433" i="6" s="1"/>
  <c r="E492" i="6"/>
  <c r="E604" i="6"/>
  <c r="K205" i="6"/>
  <c r="L205" i="6" s="1"/>
  <c r="S205" i="6" s="1"/>
  <c r="K171" i="6"/>
  <c r="E171" i="6"/>
  <c r="K266" i="6"/>
  <c r="E266" i="6"/>
  <c r="E41" i="6"/>
  <c r="K41" i="6"/>
  <c r="P41" i="6" s="1"/>
  <c r="K318" i="6"/>
  <c r="E318" i="6"/>
  <c r="K65" i="6"/>
  <c r="E65" i="6"/>
  <c r="K18" i="6"/>
  <c r="E18" i="6"/>
  <c r="K241" i="6"/>
  <c r="E241" i="6"/>
  <c r="K392" i="6"/>
  <c r="E392" i="6"/>
  <c r="K443" i="6"/>
  <c r="E443" i="6"/>
  <c r="K306" i="6"/>
  <c r="E306" i="6"/>
  <c r="E305" i="6"/>
  <c r="K305" i="6"/>
  <c r="P305" i="6" s="1"/>
  <c r="E556" i="6"/>
  <c r="K556" i="6"/>
  <c r="L556" i="6" s="1"/>
  <c r="S556" i="6" s="1"/>
  <c r="E573" i="6"/>
  <c r="K573" i="6"/>
  <c r="L573" i="6" s="1"/>
  <c r="S573" i="6" s="1"/>
  <c r="E397" i="6"/>
  <c r="K397" i="6"/>
  <c r="L397" i="6" s="1"/>
  <c r="S397" i="6" s="1"/>
  <c r="E353" i="6"/>
  <c r="K353" i="6"/>
  <c r="L353" i="6" s="1"/>
  <c r="S353" i="6" s="1"/>
  <c r="L362" i="6"/>
  <c r="S362" i="6" s="1"/>
  <c r="P205" i="6"/>
  <c r="P666" i="6"/>
  <c r="P559" i="6"/>
  <c r="P474" i="6"/>
  <c r="P20" i="6"/>
  <c r="L191" i="6"/>
  <c r="S191" i="6" s="1"/>
  <c r="P35" i="6"/>
  <c r="P62" i="6"/>
  <c r="L136" i="6"/>
  <c r="S136" i="6" s="1"/>
  <c r="P543" i="6"/>
  <c r="L72" i="6"/>
  <c r="S72" i="6" s="1"/>
  <c r="P314" i="6"/>
  <c r="P621" i="6"/>
  <c r="L466" i="6"/>
  <c r="S466" i="6" s="1"/>
  <c r="P113" i="6"/>
  <c r="L378" i="6"/>
  <c r="S378" i="6" s="1"/>
  <c r="P234" i="6"/>
  <c r="L420" i="6"/>
  <c r="S420" i="6" s="1"/>
  <c r="L639" i="6"/>
  <c r="S639" i="6" s="1"/>
  <c r="L376" i="6"/>
  <c r="S376" i="6" s="1"/>
  <c r="L273" i="6"/>
  <c r="S273" i="6" s="1"/>
  <c r="P107" i="6"/>
  <c r="P567" i="6"/>
  <c r="L187" i="6"/>
  <c r="S187" i="6" s="1"/>
  <c r="L413" i="6"/>
  <c r="S413" i="6" s="1"/>
  <c r="P148" i="6"/>
  <c r="P290" i="6"/>
  <c r="L128" i="6"/>
  <c r="S128" i="6" s="1"/>
  <c r="P253" i="6"/>
  <c r="L177" i="6"/>
  <c r="S177" i="6" s="1"/>
  <c r="P8" i="6"/>
  <c r="L431" i="6"/>
  <c r="S431" i="6" s="1"/>
  <c r="P272" i="6"/>
  <c r="P527" i="6"/>
  <c r="P577" i="6"/>
  <c r="L450" i="6"/>
  <c r="S450" i="6" s="1"/>
  <c r="L186" i="6"/>
  <c r="S186" i="6" s="1"/>
  <c r="L513" i="6"/>
  <c r="S513" i="6" s="1"/>
  <c r="P389" i="6"/>
  <c r="P517" i="6"/>
  <c r="L529" i="6"/>
  <c r="S529" i="6" s="1"/>
  <c r="P95" i="6"/>
  <c r="P608" i="6"/>
  <c r="P7" i="6"/>
  <c r="L183" i="6"/>
  <c r="S183" i="6" s="1"/>
  <c r="L592" i="6"/>
  <c r="S592" i="6" s="1"/>
  <c r="L94" i="6"/>
  <c r="S94" i="6" s="1"/>
  <c r="L118" i="6"/>
  <c r="S118" i="6" s="1"/>
  <c r="L386" i="6"/>
  <c r="S386" i="6" s="1"/>
  <c r="P659" i="6"/>
  <c r="L90" i="6"/>
  <c r="S90" i="6" s="1"/>
  <c r="L643" i="6"/>
  <c r="S643" i="6" s="1"/>
  <c r="L583" i="6"/>
  <c r="S583" i="6" s="1"/>
  <c r="L642" i="6"/>
  <c r="S642" i="6" s="1"/>
  <c r="L417" i="6"/>
  <c r="S417" i="6" s="1"/>
  <c r="P88" i="6"/>
  <c r="P287" i="6"/>
  <c r="P462" i="6"/>
  <c r="P312" i="6"/>
  <c r="L73" i="6"/>
  <c r="S73" i="6" s="1"/>
  <c r="L435" i="6"/>
  <c r="S435" i="6" s="1"/>
  <c r="L550" i="6"/>
  <c r="S550" i="6" s="1"/>
  <c r="L499" i="6"/>
  <c r="S499" i="6" s="1"/>
  <c r="L471" i="6"/>
  <c r="S471" i="6" s="1"/>
  <c r="P423" i="6"/>
  <c r="L461" i="6"/>
  <c r="S461" i="6" s="1"/>
  <c r="L169" i="6"/>
  <c r="S169" i="6" s="1"/>
  <c r="P337" i="6"/>
  <c r="K502" i="6"/>
  <c r="P502" i="6" s="1"/>
  <c r="L173" i="6"/>
  <c r="S173" i="6" s="1"/>
  <c r="L603" i="6"/>
  <c r="S603" i="6" s="1"/>
  <c r="L328" i="6"/>
  <c r="S328" i="6" s="1"/>
  <c r="L569" i="6"/>
  <c r="S569" i="6" s="1"/>
  <c r="P383" i="6"/>
  <c r="P144" i="6"/>
  <c r="L447" i="6"/>
  <c r="S447" i="6" s="1"/>
  <c r="L47" i="6"/>
  <c r="S47" i="6" s="1"/>
  <c r="L189" i="6"/>
  <c r="S189" i="6" s="1"/>
  <c r="P53" i="6"/>
  <c r="P412" i="6"/>
  <c r="L497" i="6"/>
  <c r="S497" i="6" s="1"/>
  <c r="P479" i="6"/>
  <c r="P440" i="6"/>
  <c r="L176" i="6"/>
  <c r="S176" i="6" s="1"/>
  <c r="L223" i="6"/>
  <c r="S223" i="6" s="1"/>
  <c r="P84" i="6"/>
  <c r="P11" i="6"/>
  <c r="L367" i="6"/>
  <c r="S367" i="6" s="1"/>
  <c r="P80" i="6"/>
  <c r="P42" i="6"/>
  <c r="P129" i="6"/>
  <c r="L82" i="6"/>
  <c r="S82" i="6" s="1"/>
  <c r="L43" i="6"/>
  <c r="S43" i="6" s="1"/>
  <c r="L539" i="6"/>
  <c r="S539" i="6" s="1"/>
  <c r="L523" i="6"/>
  <c r="S523" i="6" s="1"/>
  <c r="L351" i="6"/>
  <c r="S351" i="6" s="1"/>
  <c r="L393" i="6"/>
  <c r="S393" i="6" s="1"/>
  <c r="L50" i="6"/>
  <c r="S50" i="6" s="1"/>
  <c r="L245" i="6"/>
  <c r="S245" i="6" s="1"/>
  <c r="L39" i="6"/>
  <c r="S39" i="6" s="1"/>
  <c r="L9" i="6"/>
  <c r="S9" i="6" s="1"/>
  <c r="L115" i="6"/>
  <c r="S115" i="6" s="1"/>
  <c r="L662" i="6"/>
  <c r="S662" i="6" s="1"/>
  <c r="L196" i="6"/>
  <c r="S196" i="6" s="1"/>
  <c r="P159" i="6"/>
  <c r="P294" i="6"/>
  <c r="L522" i="6"/>
  <c r="S522" i="6" s="1"/>
  <c r="P356" i="6"/>
  <c r="P146" i="6"/>
  <c r="P444" i="6"/>
  <c r="L124" i="6"/>
  <c r="S124" i="6" s="1"/>
  <c r="P276" i="6"/>
  <c r="L358" i="6"/>
  <c r="S358" i="6" s="1"/>
  <c r="P262" i="6"/>
  <c r="P135" i="6"/>
  <c r="L416" i="6"/>
  <c r="S416" i="6" s="1"/>
  <c r="P190" i="6"/>
  <c r="P553" i="6"/>
  <c r="P546" i="6"/>
  <c r="P322" i="6"/>
  <c r="P374" i="6"/>
  <c r="P333" i="6"/>
  <c r="L147" i="6"/>
  <c r="S147" i="6" s="1"/>
  <c r="P668" i="6"/>
  <c r="P615" i="6"/>
  <c r="L256" i="6"/>
  <c r="S256" i="6" s="1"/>
  <c r="L514" i="6"/>
  <c r="S514" i="6" s="1"/>
  <c r="P122" i="6"/>
  <c r="L346" i="6"/>
  <c r="S346" i="6" s="1"/>
  <c r="L587" i="6"/>
  <c r="S587" i="6" s="1"/>
  <c r="L355" i="6"/>
  <c r="S355" i="6" s="1"/>
  <c r="L538" i="6"/>
  <c r="S538" i="6" s="1"/>
  <c r="P67" i="6"/>
  <c r="L619" i="6"/>
  <c r="S619" i="6" s="1"/>
  <c r="P31" i="6"/>
  <c r="P632" i="6"/>
  <c r="L92" i="6"/>
  <c r="S92" i="6" s="1"/>
  <c r="P14" i="6"/>
  <c r="L164" i="6"/>
  <c r="S164" i="6" s="1"/>
  <c r="P551" i="6"/>
  <c r="L519" i="6"/>
  <c r="S519" i="6" s="1"/>
  <c r="L385" i="6"/>
  <c r="S385" i="6" s="1"/>
  <c r="L530" i="6"/>
  <c r="S530" i="6" s="1"/>
  <c r="P625" i="6"/>
  <c r="P188" i="6"/>
  <c r="P98" i="6"/>
  <c r="L195" i="6"/>
  <c r="S195" i="6" s="1"/>
  <c r="L387" i="6"/>
  <c r="S387" i="6" s="1"/>
  <c r="P637" i="6"/>
  <c r="P181" i="6"/>
  <c r="P352" i="6"/>
  <c r="P636" i="6"/>
  <c r="P590" i="6"/>
  <c r="L203" i="6"/>
  <c r="S203" i="6" s="1"/>
  <c r="L473" i="6"/>
  <c r="S473" i="6" s="1"/>
  <c r="L152" i="6"/>
  <c r="S152" i="6" s="1"/>
  <c r="P56" i="6"/>
  <c r="P347" i="6"/>
  <c r="P665" i="6"/>
  <c r="L101" i="6"/>
  <c r="S101" i="6" s="1"/>
  <c r="P13" i="6"/>
  <c r="L163" i="6"/>
  <c r="S163" i="6" s="1"/>
  <c r="P648" i="6"/>
  <c r="L340" i="6"/>
  <c r="S340" i="6" s="1"/>
  <c r="P372" i="6"/>
  <c r="L425" i="6"/>
  <c r="S425" i="6" s="1"/>
  <c r="L316" i="6"/>
  <c r="S316" i="6" s="1"/>
  <c r="P354" i="6"/>
  <c r="L380" i="6"/>
  <c r="S380" i="6" s="1"/>
  <c r="L121" i="6"/>
  <c r="S121" i="6" s="1"/>
  <c r="L248" i="6"/>
  <c r="S248" i="6" s="1"/>
  <c r="L184" i="6"/>
  <c r="S184" i="6" s="1"/>
  <c r="L70" i="6"/>
  <c r="S70" i="6" s="1"/>
  <c r="L6" i="6"/>
  <c r="S6" i="6" s="1"/>
  <c r="L560" i="6"/>
  <c r="S560" i="6" s="1"/>
  <c r="L240" i="6"/>
  <c r="S240" i="6" s="1"/>
  <c r="P48" i="6"/>
  <c r="L298" i="6"/>
  <c r="S298" i="6" s="1"/>
  <c r="L274" i="6"/>
  <c r="S274" i="6" s="1"/>
  <c r="P630" i="6"/>
  <c r="P93" i="6"/>
  <c r="P277" i="6"/>
  <c r="L310" i="6"/>
  <c r="S310" i="6" s="1"/>
  <c r="L57" i="6"/>
  <c r="S57" i="6" s="1"/>
  <c r="P61" i="6"/>
  <c r="L87" i="6"/>
  <c r="S87" i="6" s="1"/>
  <c r="L227" i="6"/>
  <c r="S227" i="6" s="1"/>
  <c r="L317" i="6"/>
  <c r="S317" i="6" s="1"/>
  <c r="P291" i="6"/>
  <c r="P55" i="6"/>
  <c r="L451" i="6"/>
  <c r="S451" i="6" s="1"/>
  <c r="L142" i="6"/>
  <c r="S142" i="6" s="1"/>
  <c r="L480" i="6"/>
  <c r="S480" i="6" s="1"/>
  <c r="P537" i="6"/>
  <c r="P612" i="6"/>
  <c r="L302" i="6"/>
  <c r="S302" i="6" s="1"/>
  <c r="L198" i="6"/>
  <c r="S198" i="6" s="1"/>
  <c r="P119" i="6"/>
  <c r="L436" i="6"/>
  <c r="S436" i="6" s="1"/>
  <c r="L17" i="6"/>
  <c r="S17" i="6" s="1"/>
  <c r="P145" i="6"/>
  <c r="P116" i="6"/>
  <c r="N2" i="6"/>
  <c r="N3" i="6" s="1"/>
  <c r="N4" i="6" s="1"/>
  <c r="N5" i="6" s="1"/>
  <c r="N6" i="6" s="1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N41" i="6" s="1"/>
  <c r="N42" i="6" s="1"/>
  <c r="N43" i="6" s="1"/>
  <c r="N44" i="6" s="1"/>
  <c r="N45" i="6" s="1"/>
  <c r="N46" i="6" s="1"/>
  <c r="N47" i="6" s="1"/>
  <c r="N48" i="6" s="1"/>
  <c r="N49" i="6" s="1"/>
  <c r="N50" i="6" s="1"/>
  <c r="N51" i="6" s="1"/>
  <c r="N52" i="6" s="1"/>
  <c r="N53" i="6" s="1"/>
  <c r="N54" i="6" s="1"/>
  <c r="N55" i="6" s="1"/>
  <c r="N56" i="6" s="1"/>
  <c r="N57" i="6" s="1"/>
  <c r="N58" i="6" s="1"/>
  <c r="N59" i="6" s="1"/>
  <c r="N60" i="6" s="1"/>
  <c r="N61" i="6" s="1"/>
  <c r="N62" i="6" s="1"/>
  <c r="N63" i="6" s="1"/>
  <c r="N64" i="6" s="1"/>
  <c r="N65" i="6" s="1"/>
  <c r="N66" i="6" s="1"/>
  <c r="N67" i="6" s="1"/>
  <c r="N68" i="6" s="1"/>
  <c r="N69" i="6" s="1"/>
  <c r="N70" i="6" s="1"/>
  <c r="N71" i="6" s="1"/>
  <c r="N72" i="6" s="1"/>
  <c r="N73" i="6" s="1"/>
  <c r="N74" i="6" s="1"/>
  <c r="N75" i="6" s="1"/>
  <c r="N76" i="6" s="1"/>
  <c r="N77" i="6" s="1"/>
  <c r="N78" i="6" s="1"/>
  <c r="N79" i="6" s="1"/>
  <c r="N80" i="6" s="1"/>
  <c r="N81" i="6" s="1"/>
  <c r="N82" i="6" s="1"/>
  <c r="N83" i="6" s="1"/>
  <c r="N84" i="6" s="1"/>
  <c r="N85" i="6" s="1"/>
  <c r="N86" i="6" s="1"/>
  <c r="N87" i="6" s="1"/>
  <c r="N88" i="6" s="1"/>
  <c r="N89" i="6" s="1"/>
  <c r="N90" i="6" s="1"/>
  <c r="N91" i="6" s="1"/>
  <c r="N92" i="6" s="1"/>
  <c r="N93" i="6" s="1"/>
  <c r="N94" i="6" s="1"/>
  <c r="N95" i="6" s="1"/>
  <c r="N96" i="6" s="1"/>
  <c r="N97" i="6" s="1"/>
  <c r="N98" i="6" s="1"/>
  <c r="N99" i="6" s="1"/>
  <c r="N100" i="6" s="1"/>
  <c r="N101" i="6" s="1"/>
  <c r="N102" i="6" s="1"/>
  <c r="N103" i="6" s="1"/>
  <c r="N104" i="6" s="1"/>
  <c r="N105" i="6" s="1"/>
  <c r="N106" i="6" s="1"/>
  <c r="N107" i="6" s="1"/>
  <c r="N108" i="6" s="1"/>
  <c r="N109" i="6" s="1"/>
  <c r="N110" i="6" s="1"/>
  <c r="N111" i="6" s="1"/>
  <c r="N112" i="6" s="1"/>
  <c r="N113" i="6" s="1"/>
  <c r="N114" i="6" s="1"/>
  <c r="N115" i="6" s="1"/>
  <c r="N116" i="6" s="1"/>
  <c r="N117" i="6" s="1"/>
  <c r="N118" i="6" s="1"/>
  <c r="N119" i="6" s="1"/>
  <c r="N120" i="6" s="1"/>
  <c r="N121" i="6" s="1"/>
  <c r="N122" i="6" s="1"/>
  <c r="N123" i="6" s="1"/>
  <c r="N124" i="6" s="1"/>
  <c r="N125" i="6" s="1"/>
  <c r="N126" i="6" s="1"/>
  <c r="N127" i="6" s="1"/>
  <c r="N128" i="6" s="1"/>
  <c r="N129" i="6" s="1"/>
  <c r="N130" i="6" s="1"/>
  <c r="N131" i="6" s="1"/>
  <c r="N132" i="6" s="1"/>
  <c r="N133" i="6" s="1"/>
  <c r="N134" i="6" s="1"/>
  <c r="N135" i="6" s="1"/>
  <c r="N136" i="6" s="1"/>
  <c r="N137" i="6" s="1"/>
  <c r="N138" i="6" s="1"/>
  <c r="N139" i="6" s="1"/>
  <c r="N140" i="6" s="1"/>
  <c r="N141" i="6" s="1"/>
  <c r="N142" i="6" s="1"/>
  <c r="N143" i="6" s="1"/>
  <c r="N144" i="6" s="1"/>
  <c r="N145" i="6" s="1"/>
  <c r="N146" i="6" s="1"/>
  <c r="N147" i="6" s="1"/>
  <c r="N148" i="6" s="1"/>
  <c r="N149" i="6" s="1"/>
  <c r="N150" i="6" s="1"/>
  <c r="N151" i="6" s="1"/>
  <c r="N152" i="6" s="1"/>
  <c r="N153" i="6" s="1"/>
  <c r="N154" i="6" s="1"/>
  <c r="N155" i="6" s="1"/>
  <c r="N156" i="6" s="1"/>
  <c r="N157" i="6" s="1"/>
  <c r="N158" i="6" s="1"/>
  <c r="N159" i="6" s="1"/>
  <c r="N160" i="6" s="1"/>
  <c r="N161" i="6" s="1"/>
  <c r="N162" i="6" s="1"/>
  <c r="N163" i="6" s="1"/>
  <c r="N164" i="6" s="1"/>
  <c r="N165" i="6" s="1"/>
  <c r="N166" i="6" s="1"/>
  <c r="N167" i="6" s="1"/>
  <c r="N168" i="6" s="1"/>
  <c r="N169" i="6" s="1"/>
  <c r="N170" i="6" s="1"/>
  <c r="N171" i="6" s="1"/>
  <c r="N172" i="6" s="1"/>
  <c r="N173" i="6" s="1"/>
  <c r="N174" i="6" s="1"/>
  <c r="N175" i="6" s="1"/>
  <c r="N176" i="6" s="1"/>
  <c r="N177" i="6" s="1"/>
  <c r="N178" i="6" s="1"/>
  <c r="N179" i="6" s="1"/>
  <c r="N180" i="6" s="1"/>
  <c r="N181" i="6" s="1"/>
  <c r="N182" i="6" s="1"/>
  <c r="N183" i="6" s="1"/>
  <c r="N184" i="6" s="1"/>
  <c r="N185" i="6" s="1"/>
  <c r="N186" i="6" s="1"/>
  <c r="N187" i="6" s="1"/>
  <c r="N188" i="6" s="1"/>
  <c r="N189" i="6" s="1"/>
  <c r="N190" i="6" s="1"/>
  <c r="N191" i="6" s="1"/>
  <c r="N192" i="6" s="1"/>
  <c r="N193" i="6" s="1"/>
  <c r="N194" i="6" s="1"/>
  <c r="N195" i="6" s="1"/>
  <c r="N196" i="6" s="1"/>
  <c r="N197" i="6" s="1"/>
  <c r="N198" i="6" s="1"/>
  <c r="N199" i="6" s="1"/>
  <c r="N200" i="6" s="1"/>
  <c r="N201" i="6" s="1"/>
  <c r="N202" i="6" s="1"/>
  <c r="N203" i="6" s="1"/>
  <c r="N204" i="6" s="1"/>
  <c r="N205" i="6" s="1"/>
  <c r="N206" i="6" s="1"/>
  <c r="N207" i="6" s="1"/>
  <c r="N208" i="6" s="1"/>
  <c r="N209" i="6" s="1"/>
  <c r="N210" i="6" s="1"/>
  <c r="N211" i="6" s="1"/>
  <c r="N212" i="6" s="1"/>
  <c r="N213" i="6" s="1"/>
  <c r="N214" i="6" s="1"/>
  <c r="N215" i="6" s="1"/>
  <c r="N216" i="6" s="1"/>
  <c r="N217" i="6" s="1"/>
  <c r="N218" i="6" s="1"/>
  <c r="N219" i="6" s="1"/>
  <c r="N220" i="6" s="1"/>
  <c r="N221" i="6" s="1"/>
  <c r="N222" i="6" s="1"/>
  <c r="N223" i="6" s="1"/>
  <c r="N224" i="6" s="1"/>
  <c r="N225" i="6" s="1"/>
  <c r="N226" i="6" s="1"/>
  <c r="N227" i="6" s="1"/>
  <c r="N228" i="6" s="1"/>
  <c r="N229" i="6" s="1"/>
  <c r="N230" i="6" s="1"/>
  <c r="N231" i="6" s="1"/>
  <c r="N232" i="6" s="1"/>
  <c r="N233" i="6" s="1"/>
  <c r="N234" i="6" s="1"/>
  <c r="N235" i="6" s="1"/>
  <c r="N236" i="6" s="1"/>
  <c r="N237" i="6" s="1"/>
  <c r="N238" i="6" s="1"/>
  <c r="N239" i="6" s="1"/>
  <c r="N240" i="6" s="1"/>
  <c r="N241" i="6" s="1"/>
  <c r="N242" i="6" s="1"/>
  <c r="N243" i="6" s="1"/>
  <c r="N244" i="6" s="1"/>
  <c r="N245" i="6" s="1"/>
  <c r="N246" i="6" s="1"/>
  <c r="N247" i="6" s="1"/>
  <c r="N248" i="6" s="1"/>
  <c r="N249" i="6" s="1"/>
  <c r="N250" i="6" s="1"/>
  <c r="N251" i="6" s="1"/>
  <c r="N252" i="6" s="1"/>
  <c r="N253" i="6" s="1"/>
  <c r="N254" i="6" s="1"/>
  <c r="N255" i="6" s="1"/>
  <c r="N256" i="6" s="1"/>
  <c r="N257" i="6" s="1"/>
  <c r="N258" i="6" s="1"/>
  <c r="N259" i="6" s="1"/>
  <c r="N260" i="6" s="1"/>
  <c r="N261" i="6" s="1"/>
  <c r="N262" i="6" s="1"/>
  <c r="N263" i="6" s="1"/>
  <c r="N264" i="6" s="1"/>
  <c r="N265" i="6" s="1"/>
  <c r="N266" i="6" s="1"/>
  <c r="N267" i="6" s="1"/>
  <c r="N268" i="6" s="1"/>
  <c r="N269" i="6" s="1"/>
  <c r="N270" i="6" s="1"/>
  <c r="N271" i="6" s="1"/>
  <c r="N272" i="6" s="1"/>
  <c r="N273" i="6" s="1"/>
  <c r="N274" i="6" s="1"/>
  <c r="N275" i="6" s="1"/>
  <c r="N276" i="6" s="1"/>
  <c r="N277" i="6" s="1"/>
  <c r="N278" i="6" s="1"/>
  <c r="N279" i="6" s="1"/>
  <c r="N280" i="6" s="1"/>
  <c r="N281" i="6" s="1"/>
  <c r="N282" i="6" s="1"/>
  <c r="N283" i="6" s="1"/>
  <c r="N284" i="6" s="1"/>
  <c r="N285" i="6" s="1"/>
  <c r="N286" i="6" s="1"/>
  <c r="N287" i="6" s="1"/>
  <c r="N288" i="6" s="1"/>
  <c r="N289" i="6" s="1"/>
  <c r="N290" i="6" s="1"/>
  <c r="N291" i="6" s="1"/>
  <c r="N292" i="6" s="1"/>
  <c r="N293" i="6" s="1"/>
  <c r="N294" i="6" s="1"/>
  <c r="N295" i="6" s="1"/>
  <c r="N296" i="6" s="1"/>
  <c r="N297" i="6" s="1"/>
  <c r="N298" i="6" s="1"/>
  <c r="N299" i="6" s="1"/>
  <c r="N300" i="6" s="1"/>
  <c r="N301" i="6" s="1"/>
  <c r="N302" i="6" s="1"/>
  <c r="N303" i="6" s="1"/>
  <c r="N304" i="6" s="1"/>
  <c r="N305" i="6" s="1"/>
  <c r="N306" i="6" s="1"/>
  <c r="N307" i="6" s="1"/>
  <c r="N308" i="6" s="1"/>
  <c r="N309" i="6" s="1"/>
  <c r="N310" i="6" s="1"/>
  <c r="N311" i="6" s="1"/>
  <c r="N312" i="6" s="1"/>
  <c r="N313" i="6" s="1"/>
  <c r="N314" i="6" s="1"/>
  <c r="N315" i="6" s="1"/>
  <c r="N316" i="6" s="1"/>
  <c r="N317" i="6" s="1"/>
  <c r="N318" i="6" s="1"/>
  <c r="N319" i="6" s="1"/>
  <c r="N320" i="6" s="1"/>
  <c r="N321" i="6" s="1"/>
  <c r="N322" i="6" s="1"/>
  <c r="N323" i="6" s="1"/>
  <c r="N324" i="6" s="1"/>
  <c r="N325" i="6" s="1"/>
  <c r="N326" i="6" s="1"/>
  <c r="N327" i="6" s="1"/>
  <c r="N328" i="6" s="1"/>
  <c r="N329" i="6" s="1"/>
  <c r="N330" i="6" s="1"/>
  <c r="N331" i="6" s="1"/>
  <c r="N332" i="6" s="1"/>
  <c r="N333" i="6" s="1"/>
  <c r="N334" i="6" s="1"/>
  <c r="N335" i="6" s="1"/>
  <c r="N336" i="6" s="1"/>
  <c r="N337" i="6" s="1"/>
  <c r="N338" i="6" s="1"/>
  <c r="N339" i="6" s="1"/>
  <c r="N340" i="6" s="1"/>
  <c r="N341" i="6" s="1"/>
  <c r="N342" i="6" s="1"/>
  <c r="N343" i="6" s="1"/>
  <c r="N344" i="6" s="1"/>
  <c r="N345" i="6" s="1"/>
  <c r="N346" i="6" s="1"/>
  <c r="N347" i="6" s="1"/>
  <c r="N348" i="6" s="1"/>
  <c r="N349" i="6" s="1"/>
  <c r="N350" i="6" s="1"/>
  <c r="N351" i="6" s="1"/>
  <c r="N352" i="6" s="1"/>
  <c r="N353" i="6" s="1"/>
  <c r="N354" i="6" s="1"/>
  <c r="N355" i="6" s="1"/>
  <c r="N356" i="6" s="1"/>
  <c r="N357" i="6" s="1"/>
  <c r="N358" i="6" s="1"/>
  <c r="N359" i="6" s="1"/>
  <c r="N360" i="6" s="1"/>
  <c r="N361" i="6" s="1"/>
  <c r="N362" i="6" s="1"/>
  <c r="N363" i="6" s="1"/>
  <c r="N364" i="6" s="1"/>
  <c r="N365" i="6" s="1"/>
  <c r="N366" i="6" s="1"/>
  <c r="N367" i="6" s="1"/>
  <c r="N368" i="6" s="1"/>
  <c r="N369" i="6" s="1"/>
  <c r="N370" i="6" s="1"/>
  <c r="N371" i="6" s="1"/>
  <c r="N372" i="6" s="1"/>
  <c r="N373" i="6" s="1"/>
  <c r="N374" i="6" s="1"/>
  <c r="N375" i="6" s="1"/>
  <c r="N376" i="6" s="1"/>
  <c r="N377" i="6" s="1"/>
  <c r="N378" i="6" s="1"/>
  <c r="N379" i="6" s="1"/>
  <c r="N380" i="6" s="1"/>
  <c r="N381" i="6" s="1"/>
  <c r="N382" i="6" s="1"/>
  <c r="N383" i="6" s="1"/>
  <c r="N384" i="6" s="1"/>
  <c r="N385" i="6" s="1"/>
  <c r="N386" i="6" s="1"/>
  <c r="N387" i="6" s="1"/>
  <c r="N388" i="6" s="1"/>
  <c r="N389" i="6" s="1"/>
  <c r="N390" i="6" s="1"/>
  <c r="N391" i="6" s="1"/>
  <c r="N392" i="6" s="1"/>
  <c r="N393" i="6" s="1"/>
  <c r="N394" i="6" s="1"/>
  <c r="N395" i="6" s="1"/>
  <c r="N396" i="6" s="1"/>
  <c r="N397" i="6" s="1"/>
  <c r="N398" i="6" s="1"/>
  <c r="N399" i="6" s="1"/>
  <c r="N400" i="6" s="1"/>
  <c r="N401" i="6" s="1"/>
  <c r="N402" i="6" s="1"/>
  <c r="N403" i="6" s="1"/>
  <c r="N404" i="6" s="1"/>
  <c r="N405" i="6" s="1"/>
  <c r="N406" i="6" s="1"/>
  <c r="N407" i="6" s="1"/>
  <c r="N408" i="6" s="1"/>
  <c r="N409" i="6" s="1"/>
  <c r="N410" i="6" s="1"/>
  <c r="N411" i="6" s="1"/>
  <c r="N412" i="6" s="1"/>
  <c r="N413" i="6" s="1"/>
  <c r="N414" i="6" s="1"/>
  <c r="N415" i="6" s="1"/>
  <c r="N416" i="6" s="1"/>
  <c r="N417" i="6" s="1"/>
  <c r="N418" i="6" s="1"/>
  <c r="N419" i="6" s="1"/>
  <c r="N420" i="6" s="1"/>
  <c r="N421" i="6" s="1"/>
  <c r="N422" i="6" s="1"/>
  <c r="N423" i="6" s="1"/>
  <c r="N424" i="6" s="1"/>
  <c r="N425" i="6" s="1"/>
  <c r="N426" i="6" s="1"/>
  <c r="N427" i="6" s="1"/>
  <c r="N428" i="6" s="1"/>
  <c r="N429" i="6" s="1"/>
  <c r="N430" i="6" s="1"/>
  <c r="N431" i="6" s="1"/>
  <c r="N432" i="6" s="1"/>
  <c r="N433" i="6" s="1"/>
  <c r="N434" i="6" s="1"/>
  <c r="N435" i="6" s="1"/>
  <c r="N436" i="6" s="1"/>
  <c r="N437" i="6" s="1"/>
  <c r="N438" i="6" s="1"/>
  <c r="N439" i="6" s="1"/>
  <c r="N440" i="6" s="1"/>
  <c r="N441" i="6" s="1"/>
  <c r="N442" i="6" s="1"/>
  <c r="N443" i="6" s="1"/>
  <c r="N444" i="6" s="1"/>
  <c r="N445" i="6" s="1"/>
  <c r="N446" i="6" s="1"/>
  <c r="N447" i="6" s="1"/>
  <c r="N448" i="6" s="1"/>
  <c r="N449" i="6" s="1"/>
  <c r="N450" i="6" s="1"/>
  <c r="N451" i="6" s="1"/>
  <c r="N452" i="6" s="1"/>
  <c r="N453" i="6" s="1"/>
  <c r="N454" i="6" s="1"/>
  <c r="N455" i="6" s="1"/>
  <c r="N456" i="6" s="1"/>
  <c r="N457" i="6" s="1"/>
  <c r="N458" i="6" s="1"/>
  <c r="N459" i="6" s="1"/>
  <c r="N460" i="6" s="1"/>
  <c r="N461" i="6" s="1"/>
  <c r="N462" i="6" s="1"/>
  <c r="N463" i="6" s="1"/>
  <c r="N464" i="6" s="1"/>
  <c r="N465" i="6" s="1"/>
  <c r="N466" i="6" s="1"/>
  <c r="N467" i="6" s="1"/>
  <c r="N468" i="6" s="1"/>
  <c r="N469" i="6" s="1"/>
  <c r="N470" i="6" s="1"/>
  <c r="N471" i="6" s="1"/>
  <c r="N472" i="6" s="1"/>
  <c r="N473" i="6" s="1"/>
  <c r="N474" i="6" s="1"/>
  <c r="N475" i="6" s="1"/>
  <c r="N476" i="6" s="1"/>
  <c r="N477" i="6" s="1"/>
  <c r="N478" i="6" s="1"/>
  <c r="N479" i="6" s="1"/>
  <c r="N480" i="6" s="1"/>
  <c r="N481" i="6" s="1"/>
  <c r="N482" i="6" s="1"/>
  <c r="N483" i="6" s="1"/>
  <c r="N484" i="6" s="1"/>
  <c r="N485" i="6" s="1"/>
  <c r="N486" i="6" s="1"/>
  <c r="N487" i="6" s="1"/>
  <c r="N488" i="6" s="1"/>
  <c r="N489" i="6" s="1"/>
  <c r="N490" i="6" s="1"/>
  <c r="N491" i="6" s="1"/>
  <c r="N492" i="6" s="1"/>
  <c r="N493" i="6" s="1"/>
  <c r="N494" i="6" s="1"/>
  <c r="N495" i="6" s="1"/>
  <c r="N496" i="6" s="1"/>
  <c r="N497" i="6" s="1"/>
  <c r="N498" i="6" s="1"/>
  <c r="N499" i="6" s="1"/>
  <c r="N500" i="6" s="1"/>
  <c r="N501" i="6" s="1"/>
  <c r="N502" i="6" s="1"/>
  <c r="N503" i="6" s="1"/>
  <c r="N504" i="6" s="1"/>
  <c r="N505" i="6" s="1"/>
  <c r="N506" i="6" s="1"/>
  <c r="N507" i="6" s="1"/>
  <c r="N508" i="6" s="1"/>
  <c r="N509" i="6" s="1"/>
  <c r="N510" i="6" s="1"/>
  <c r="N511" i="6" s="1"/>
  <c r="N512" i="6" s="1"/>
  <c r="N513" i="6" s="1"/>
  <c r="N514" i="6" s="1"/>
  <c r="N515" i="6" s="1"/>
  <c r="N516" i="6" s="1"/>
  <c r="N517" i="6" s="1"/>
  <c r="N518" i="6" s="1"/>
  <c r="N519" i="6" s="1"/>
  <c r="N520" i="6" s="1"/>
  <c r="N521" i="6" s="1"/>
  <c r="N522" i="6" s="1"/>
  <c r="N523" i="6" s="1"/>
  <c r="N524" i="6" s="1"/>
  <c r="N525" i="6" s="1"/>
  <c r="N526" i="6" s="1"/>
  <c r="N527" i="6" s="1"/>
  <c r="N528" i="6" s="1"/>
  <c r="N529" i="6" s="1"/>
  <c r="N530" i="6" s="1"/>
  <c r="N531" i="6" s="1"/>
  <c r="N532" i="6" s="1"/>
  <c r="N533" i="6" s="1"/>
  <c r="N534" i="6" s="1"/>
  <c r="N535" i="6" s="1"/>
  <c r="N536" i="6" s="1"/>
  <c r="N537" i="6" s="1"/>
  <c r="N538" i="6" s="1"/>
  <c r="N539" i="6" s="1"/>
  <c r="N540" i="6" s="1"/>
  <c r="N541" i="6" s="1"/>
  <c r="N542" i="6" s="1"/>
  <c r="N543" i="6" s="1"/>
  <c r="N544" i="6" s="1"/>
  <c r="N545" i="6" s="1"/>
  <c r="N546" i="6" s="1"/>
  <c r="N547" i="6" s="1"/>
  <c r="N548" i="6" s="1"/>
  <c r="N549" i="6" s="1"/>
  <c r="N550" i="6" s="1"/>
  <c r="N551" i="6" s="1"/>
  <c r="N552" i="6" s="1"/>
  <c r="N553" i="6" s="1"/>
  <c r="N554" i="6" s="1"/>
  <c r="N555" i="6" s="1"/>
  <c r="N556" i="6" s="1"/>
  <c r="N557" i="6" s="1"/>
  <c r="N558" i="6" s="1"/>
  <c r="N559" i="6" s="1"/>
  <c r="N560" i="6" s="1"/>
  <c r="N561" i="6" s="1"/>
  <c r="N562" i="6" s="1"/>
  <c r="N563" i="6" s="1"/>
  <c r="N564" i="6" s="1"/>
  <c r="N565" i="6" s="1"/>
  <c r="N566" i="6" s="1"/>
  <c r="N567" i="6" s="1"/>
  <c r="N568" i="6" s="1"/>
  <c r="N569" i="6" s="1"/>
  <c r="N570" i="6" s="1"/>
  <c r="N571" i="6" s="1"/>
  <c r="N572" i="6" s="1"/>
  <c r="N573" i="6" s="1"/>
  <c r="N574" i="6" s="1"/>
  <c r="N575" i="6" s="1"/>
  <c r="N576" i="6" s="1"/>
  <c r="N577" i="6" s="1"/>
  <c r="N578" i="6" s="1"/>
  <c r="N579" i="6" s="1"/>
  <c r="N580" i="6" s="1"/>
  <c r="N581" i="6" s="1"/>
  <c r="N582" i="6" s="1"/>
  <c r="N583" i="6" s="1"/>
  <c r="N584" i="6" s="1"/>
  <c r="N585" i="6" s="1"/>
  <c r="N586" i="6" s="1"/>
  <c r="N587" i="6" s="1"/>
  <c r="N588" i="6" s="1"/>
  <c r="N589" i="6" s="1"/>
  <c r="N590" i="6" s="1"/>
  <c r="N591" i="6" s="1"/>
  <c r="N592" i="6" s="1"/>
  <c r="N593" i="6" s="1"/>
  <c r="N594" i="6" s="1"/>
  <c r="N595" i="6" s="1"/>
  <c r="N596" i="6" s="1"/>
  <c r="N597" i="6" s="1"/>
  <c r="N598" i="6" s="1"/>
  <c r="N599" i="6" s="1"/>
  <c r="N600" i="6" s="1"/>
  <c r="N601" i="6" s="1"/>
  <c r="N602" i="6" s="1"/>
  <c r="N603" i="6" s="1"/>
  <c r="N604" i="6" s="1"/>
  <c r="N605" i="6" s="1"/>
  <c r="N606" i="6" s="1"/>
  <c r="N607" i="6" s="1"/>
  <c r="N608" i="6" s="1"/>
  <c r="N609" i="6" s="1"/>
  <c r="N610" i="6" s="1"/>
  <c r="N611" i="6" s="1"/>
  <c r="N612" i="6" s="1"/>
  <c r="N613" i="6" s="1"/>
  <c r="N614" i="6" s="1"/>
  <c r="N615" i="6" s="1"/>
  <c r="N616" i="6" s="1"/>
  <c r="N617" i="6" s="1"/>
  <c r="N618" i="6" s="1"/>
  <c r="N619" i="6" s="1"/>
  <c r="N620" i="6" s="1"/>
  <c r="N621" i="6" s="1"/>
  <c r="N622" i="6" s="1"/>
  <c r="N623" i="6" s="1"/>
  <c r="N624" i="6" s="1"/>
  <c r="N625" i="6" s="1"/>
  <c r="N626" i="6" s="1"/>
  <c r="N627" i="6" s="1"/>
  <c r="N628" i="6" s="1"/>
  <c r="N629" i="6" s="1"/>
  <c r="N630" i="6" s="1"/>
  <c r="N631" i="6" s="1"/>
  <c r="N632" i="6" s="1"/>
  <c r="N633" i="6" s="1"/>
  <c r="N634" i="6" s="1"/>
  <c r="N635" i="6" s="1"/>
  <c r="N636" i="6" s="1"/>
  <c r="N637" i="6" s="1"/>
  <c r="N638" i="6" s="1"/>
  <c r="N639" i="6" s="1"/>
  <c r="N640" i="6" s="1"/>
  <c r="N641" i="6" s="1"/>
  <c r="N642" i="6" s="1"/>
  <c r="N643" i="6" s="1"/>
  <c r="N644" i="6" s="1"/>
  <c r="N645" i="6" s="1"/>
  <c r="N646" i="6" s="1"/>
  <c r="N647" i="6" s="1"/>
  <c r="N648" i="6" s="1"/>
  <c r="N649" i="6" s="1"/>
  <c r="N650" i="6" s="1"/>
  <c r="N651" i="6" s="1"/>
  <c r="N652" i="6" s="1"/>
  <c r="N653" i="6" s="1"/>
  <c r="N654" i="6" s="1"/>
  <c r="N655" i="6" s="1"/>
  <c r="N656" i="6" s="1"/>
  <c r="N657" i="6" s="1"/>
  <c r="N658" i="6" s="1"/>
  <c r="N659" i="6" s="1"/>
  <c r="N660" i="6" s="1"/>
  <c r="N661" i="6" s="1"/>
  <c r="N662" i="6" s="1"/>
  <c r="N663" i="6" s="1"/>
  <c r="N664" i="6" s="1"/>
  <c r="N665" i="6" s="1"/>
  <c r="N666" i="6" s="1"/>
  <c r="N667" i="6" s="1"/>
  <c r="N668" i="6" s="1"/>
  <c r="N669" i="6" s="1"/>
  <c r="N670" i="6" s="1"/>
  <c r="L10" i="6"/>
  <c r="S10" i="6" s="1"/>
  <c r="L297" i="6"/>
  <c r="S297" i="6" s="1"/>
  <c r="L111" i="6"/>
  <c r="S111" i="6" s="1"/>
  <c r="L449" i="6"/>
  <c r="S449" i="6" s="1"/>
  <c r="L249" i="6"/>
  <c r="S249" i="6" s="1"/>
  <c r="L390" i="6"/>
  <c r="S390" i="6" s="1"/>
  <c r="L338" i="6"/>
  <c r="S338" i="6" s="1"/>
  <c r="L126" i="6"/>
  <c r="S126" i="6" s="1"/>
  <c r="P503" i="6"/>
  <c r="P535" i="6"/>
  <c r="P534" i="6"/>
  <c r="P134" i="6"/>
  <c r="P180" i="6"/>
  <c r="P610" i="6"/>
  <c r="P561" i="6"/>
  <c r="P293" i="6"/>
  <c r="L357" i="6"/>
  <c r="S357" i="6" s="1"/>
  <c r="P493" i="6"/>
  <c r="P141" i="6"/>
  <c r="P429" i="6"/>
  <c r="L323" i="6"/>
  <c r="S323" i="6" s="1"/>
  <c r="L179" i="6"/>
  <c r="S179" i="6" s="1"/>
  <c r="P641" i="6"/>
  <c r="P442" i="6"/>
  <c r="L661" i="6"/>
  <c r="S661" i="6" s="1"/>
  <c r="P605" i="6"/>
  <c r="L475" i="6"/>
  <c r="S475" i="6" s="1"/>
  <c r="L211" i="6"/>
  <c r="S211" i="6" s="1"/>
  <c r="L670" i="6"/>
  <c r="S670" i="6" s="1"/>
  <c r="L204" i="6"/>
  <c r="S204" i="6" s="1"/>
  <c r="L570" i="6"/>
  <c r="S570" i="6" s="1"/>
  <c r="L438" i="6"/>
  <c r="S438" i="6" s="1"/>
  <c r="C54" i="1"/>
  <c r="S2" i="6"/>
  <c r="L511" i="3"/>
  <c r="K512" i="3"/>
  <c r="P285" i="6" l="1"/>
  <c r="L156" i="6"/>
  <c r="S156" i="6" s="1"/>
  <c r="L419" i="6"/>
  <c r="S419" i="6" s="1"/>
  <c r="L278" i="6"/>
  <c r="S278" i="6" s="1"/>
  <c r="P54" i="6"/>
  <c r="P261" i="6"/>
  <c r="L486" i="6"/>
  <c r="S486" i="6" s="1"/>
  <c r="P370" i="6"/>
  <c r="P247" i="6"/>
  <c r="L594" i="6"/>
  <c r="S594" i="6" s="1"/>
  <c r="L309" i="6"/>
  <c r="S309" i="6" s="1"/>
  <c r="P150" i="6"/>
  <c r="L83" i="6"/>
  <c r="S83" i="6" s="1"/>
  <c r="P280" i="6"/>
  <c r="P596" i="6"/>
  <c r="L593" i="6"/>
  <c r="S593" i="6" s="1"/>
  <c r="L268" i="6"/>
  <c r="S268" i="6" s="1"/>
  <c r="L158" i="6"/>
  <c r="S158" i="6" s="1"/>
  <c r="L533" i="6"/>
  <c r="S533" i="6" s="1"/>
  <c r="P60" i="6"/>
  <c r="P49" i="6"/>
  <c r="L339" i="6"/>
  <c r="S339" i="6" s="1"/>
  <c r="P69" i="6"/>
  <c r="P611" i="6"/>
  <c r="L263" i="6"/>
  <c r="S263" i="6" s="1"/>
  <c r="L251" i="6"/>
  <c r="S251" i="6" s="1"/>
  <c r="L571" i="6"/>
  <c r="S571" i="6" s="1"/>
  <c r="P202" i="6"/>
  <c r="L239" i="6"/>
  <c r="S239" i="6" s="1"/>
  <c r="P445" i="6"/>
  <c r="L624" i="6"/>
  <c r="S624" i="6" s="1"/>
  <c r="P541" i="6"/>
  <c r="P230" i="6"/>
  <c r="L15" i="6"/>
  <c r="S15" i="6" s="1"/>
  <c r="L207" i="6"/>
  <c r="S207" i="6" s="1"/>
  <c r="P117" i="6"/>
  <c r="P341" i="6"/>
  <c r="L200" i="6"/>
  <c r="S200" i="6" s="1"/>
  <c r="L255" i="6"/>
  <c r="S255" i="6" s="1"/>
  <c r="P157" i="6"/>
  <c r="L467" i="6"/>
  <c r="S467" i="6" s="1"/>
  <c r="L395" i="6"/>
  <c r="S395" i="6" s="1"/>
  <c r="P37" i="6"/>
  <c r="P330" i="6"/>
  <c r="L221" i="6"/>
  <c r="S221" i="6" s="1"/>
  <c r="L5" i="6"/>
  <c r="S5" i="6" s="1"/>
  <c r="L613" i="6"/>
  <c r="S613" i="6" s="1"/>
  <c r="L640" i="6"/>
  <c r="S640" i="6" s="1"/>
  <c r="P213" i="6"/>
  <c r="L267" i="6"/>
  <c r="S267" i="6" s="1"/>
  <c r="L44" i="6"/>
  <c r="S44" i="6" s="1"/>
  <c r="P271" i="6"/>
  <c r="P459" i="6"/>
  <c r="P531" i="6"/>
  <c r="L491" i="6"/>
  <c r="S491" i="6" s="1"/>
  <c r="P252" i="6"/>
  <c r="P109" i="6"/>
  <c r="L404" i="6"/>
  <c r="S404" i="6" s="1"/>
  <c r="L644" i="6"/>
  <c r="S644" i="6" s="1"/>
  <c r="L114" i="6"/>
  <c r="S114" i="6" s="1"/>
  <c r="L19" i="6"/>
  <c r="S19" i="6" s="1"/>
  <c r="L225" i="6"/>
  <c r="S225" i="6" s="1"/>
  <c r="L218" i="6"/>
  <c r="S218" i="6" s="1"/>
  <c r="L628" i="6"/>
  <c r="S628" i="6" s="1"/>
  <c r="L275" i="6"/>
  <c r="S275" i="6" s="1"/>
  <c r="L264" i="6"/>
  <c r="S264" i="6" s="1"/>
  <c r="L24" i="6"/>
  <c r="S24" i="6" s="1"/>
  <c r="L99" i="6"/>
  <c r="S99" i="6" s="1"/>
  <c r="P382" i="6"/>
  <c r="L46" i="6"/>
  <c r="S46" i="6" s="1"/>
  <c r="L257" i="6"/>
  <c r="S257" i="6" s="1"/>
  <c r="L478" i="6"/>
  <c r="S478" i="6" s="1"/>
  <c r="L349" i="6"/>
  <c r="S349" i="6" s="1"/>
  <c r="P219" i="6"/>
  <c r="P166" i="6"/>
  <c r="P325" i="6"/>
  <c r="P397" i="6"/>
  <c r="L468" i="6"/>
  <c r="S468" i="6" s="1"/>
  <c r="L160" i="6"/>
  <c r="S160" i="6" s="1"/>
  <c r="L342" i="6"/>
  <c r="S342" i="6" s="1"/>
  <c r="L452" i="6"/>
  <c r="S452" i="6" s="1"/>
  <c r="P501" i="6"/>
  <c r="L490" i="6"/>
  <c r="S490" i="6" s="1"/>
  <c r="L45" i="6"/>
  <c r="S45" i="6" s="1"/>
  <c r="L244" i="6"/>
  <c r="S244" i="6" s="1"/>
  <c r="L270" i="6"/>
  <c r="S270" i="6" s="1"/>
  <c r="P237" i="6"/>
  <c r="L511" i="6"/>
  <c r="S511" i="6" s="1"/>
  <c r="L326" i="6"/>
  <c r="S326" i="6" s="1"/>
  <c r="P228" i="6"/>
  <c r="P552" i="6"/>
  <c r="P175" i="6"/>
  <c r="L657" i="6"/>
  <c r="S657" i="6" s="1"/>
  <c r="L663" i="6"/>
  <c r="S663" i="6" s="1"/>
  <c r="L212" i="6"/>
  <c r="S212" i="6" s="1"/>
  <c r="L282" i="6"/>
  <c r="S282" i="6" s="1"/>
  <c r="L582" i="6"/>
  <c r="S582" i="6" s="1"/>
  <c r="P125" i="6"/>
  <c r="P520" i="6"/>
  <c r="P548" i="6"/>
  <c r="L549" i="6"/>
  <c r="S549" i="6" s="1"/>
  <c r="P669" i="6"/>
  <c r="P408" i="6"/>
  <c r="L102" i="6"/>
  <c r="S102" i="6" s="1"/>
  <c r="L348" i="6"/>
  <c r="S348" i="6" s="1"/>
  <c r="P292" i="6"/>
  <c r="L343" i="6"/>
  <c r="S343" i="6" s="1"/>
  <c r="L192" i="6"/>
  <c r="S192" i="6" s="1"/>
  <c r="L259" i="6"/>
  <c r="S259" i="6" s="1"/>
  <c r="P631" i="6"/>
  <c r="L617" i="6"/>
  <c r="S617" i="6" s="1"/>
  <c r="L614" i="6"/>
  <c r="S614" i="6" s="1"/>
  <c r="L112" i="6"/>
  <c r="S112" i="6" s="1"/>
  <c r="L421" i="6"/>
  <c r="S421" i="6" s="1"/>
  <c r="P597" i="6"/>
  <c r="L599" i="6"/>
  <c r="S599" i="6" s="1"/>
  <c r="L25" i="6"/>
  <c r="S25" i="6" s="1"/>
  <c r="P454" i="6"/>
  <c r="L656" i="6"/>
  <c r="S656" i="6" s="1"/>
  <c r="P311" i="6"/>
  <c r="L250" i="6"/>
  <c r="S250" i="6" s="1"/>
  <c r="P254" i="6"/>
  <c r="L214" i="6"/>
  <c r="S214" i="6" s="1"/>
  <c r="L510" i="6"/>
  <c r="S510" i="6" s="1"/>
  <c r="L52" i="6"/>
  <c r="S52" i="6" s="1"/>
  <c r="P506" i="6"/>
  <c r="L600" i="6"/>
  <c r="S600" i="6" s="1"/>
  <c r="L650" i="6"/>
  <c r="S650" i="6" s="1"/>
  <c r="L547" i="6"/>
  <c r="S547" i="6" s="1"/>
  <c r="P123" i="6"/>
  <c r="P556" i="6"/>
  <c r="P629" i="6"/>
  <c r="L585" i="6"/>
  <c r="S585" i="6" s="1"/>
  <c r="P168" i="6"/>
  <c r="L133" i="6"/>
  <c r="S133" i="6" s="1"/>
  <c r="L106" i="6"/>
  <c r="S106" i="6" s="1"/>
  <c r="L23" i="6"/>
  <c r="S23" i="6" s="1"/>
  <c r="L265" i="6"/>
  <c r="S265" i="6" s="1"/>
  <c r="P536" i="6"/>
  <c r="P369" i="6"/>
  <c r="P193" i="6"/>
  <c r="L193" i="6"/>
  <c r="S193" i="6" s="1"/>
  <c r="L91" i="6"/>
  <c r="S91" i="6" s="1"/>
  <c r="L470" i="6"/>
  <c r="S470" i="6" s="1"/>
  <c r="P242" i="6"/>
  <c r="L564" i="6"/>
  <c r="S564" i="6" s="1"/>
  <c r="L373" i="6"/>
  <c r="S373" i="6" s="1"/>
  <c r="P403" i="6"/>
  <c r="P359" i="6"/>
  <c r="L411" i="6"/>
  <c r="S411" i="6" s="1"/>
  <c r="L476" i="6"/>
  <c r="S476" i="6" s="1"/>
  <c r="L589" i="6"/>
  <c r="S589" i="6" s="1"/>
  <c r="L481" i="6"/>
  <c r="S481" i="6" s="1"/>
  <c r="L635" i="6"/>
  <c r="S635" i="6" s="1"/>
  <c r="P651" i="6"/>
  <c r="P22" i="6"/>
  <c r="L22" i="6"/>
  <c r="S22" i="6" s="1"/>
  <c r="P544" i="6"/>
  <c r="L495" i="6"/>
  <c r="S495" i="6" s="1"/>
  <c r="P324" i="6"/>
  <c r="L105" i="6"/>
  <c r="S105" i="6" s="1"/>
  <c r="L588" i="6"/>
  <c r="S588" i="6" s="1"/>
  <c r="P26" i="6"/>
  <c r="P170" i="6"/>
  <c r="L434" i="6"/>
  <c r="S434" i="6" s="1"/>
  <c r="P433" i="6"/>
  <c r="F2" i="6"/>
  <c r="G2" i="6" s="1"/>
  <c r="P269" i="6"/>
  <c r="L269" i="6"/>
  <c r="S269" i="6" s="1"/>
  <c r="P634" i="6"/>
  <c r="L498" i="6"/>
  <c r="S498" i="6" s="1"/>
  <c r="L667" i="6"/>
  <c r="S667" i="6" s="1"/>
  <c r="L153" i="6"/>
  <c r="S153" i="6" s="1"/>
  <c r="P229" i="6"/>
  <c r="P579" i="6"/>
  <c r="P89" i="6"/>
  <c r="L149" i="6"/>
  <c r="S149" i="6" s="1"/>
  <c r="P235" i="6"/>
  <c r="L51" i="6"/>
  <c r="S51" i="6" s="1"/>
  <c r="P616" i="6"/>
  <c r="L616" i="6"/>
  <c r="S616" i="6" s="1"/>
  <c r="L441" i="6"/>
  <c r="S441" i="6" s="1"/>
  <c r="P441" i="6"/>
  <c r="P110" i="6"/>
  <c r="L110" i="6"/>
  <c r="S110" i="6" s="1"/>
  <c r="P320" i="6"/>
  <c r="L320" i="6"/>
  <c r="S320" i="6" s="1"/>
  <c r="L41" i="6"/>
  <c r="S41" i="6" s="1"/>
  <c r="P345" i="6"/>
  <c r="P573" i="6"/>
  <c r="L654" i="6"/>
  <c r="S654" i="6" s="1"/>
  <c r="P654" i="6"/>
  <c r="P151" i="6"/>
  <c r="L151" i="6"/>
  <c r="S151" i="6" s="1"/>
  <c r="L79" i="6"/>
  <c r="S79" i="6" s="1"/>
  <c r="P79" i="6"/>
  <c r="P336" i="6"/>
  <c r="L336" i="6"/>
  <c r="S336" i="6" s="1"/>
  <c r="L660" i="6"/>
  <c r="S660" i="6" s="1"/>
  <c r="L581" i="6"/>
  <c r="S581" i="6" s="1"/>
  <c r="P304" i="6"/>
  <c r="P300" i="6"/>
  <c r="L300" i="6"/>
  <c r="S300" i="6" s="1"/>
  <c r="L576" i="6"/>
  <c r="S576" i="6" s="1"/>
  <c r="P576" i="6"/>
  <c r="L525" i="6"/>
  <c r="S525" i="6" s="1"/>
  <c r="P525" i="6"/>
  <c r="P633" i="6"/>
  <c r="L633" i="6"/>
  <c r="S633" i="6" s="1"/>
  <c r="P580" i="6"/>
  <c r="P396" i="6"/>
  <c r="L526" i="6"/>
  <c r="S526" i="6" s="1"/>
  <c r="L224" i="6"/>
  <c r="S224" i="6" s="1"/>
  <c r="L361" i="6"/>
  <c r="S361" i="6" s="1"/>
  <c r="P361" i="6"/>
  <c r="L34" i="6"/>
  <c r="S34" i="6" s="1"/>
  <c r="P34" i="6"/>
  <c r="P201" i="6"/>
  <c r="L201" i="6"/>
  <c r="S201" i="6" s="1"/>
  <c r="L243" i="6"/>
  <c r="S243" i="6" s="1"/>
  <c r="P243" i="6"/>
  <c r="L472" i="6"/>
  <c r="S472" i="6" s="1"/>
  <c r="P472" i="6"/>
  <c r="L540" i="6"/>
  <c r="S540" i="6" s="1"/>
  <c r="P540" i="6"/>
  <c r="L488" i="6"/>
  <c r="S488" i="6" s="1"/>
  <c r="P488" i="6"/>
  <c r="L555" i="6"/>
  <c r="S555" i="6" s="1"/>
  <c r="P555" i="6"/>
  <c r="L405" i="6"/>
  <c r="S405" i="6" s="1"/>
  <c r="P405" i="6"/>
  <c r="L402" i="6"/>
  <c r="S402" i="6" s="1"/>
  <c r="P402" i="6"/>
  <c r="P327" i="6"/>
  <c r="L327" i="6"/>
  <c r="S327" i="6" s="1"/>
  <c r="P365" i="6"/>
  <c r="L365" i="6"/>
  <c r="S365" i="6" s="1"/>
  <c r="P422" i="6"/>
  <c r="P209" i="6"/>
  <c r="L455" i="6"/>
  <c r="S455" i="6" s="1"/>
  <c r="P455" i="6"/>
  <c r="L283" i="6"/>
  <c r="S283" i="6" s="1"/>
  <c r="P283" i="6"/>
  <c r="P319" i="6"/>
  <c r="L319" i="6"/>
  <c r="S319" i="6" s="1"/>
  <c r="P489" i="6"/>
  <c r="L489" i="6"/>
  <c r="S489" i="6" s="1"/>
  <c r="P512" i="6"/>
  <c r="L512" i="6"/>
  <c r="S512" i="6" s="1"/>
  <c r="P375" i="6"/>
  <c r="L375" i="6"/>
  <c r="S375" i="6" s="1"/>
  <c r="L295" i="6"/>
  <c r="S295" i="6" s="1"/>
  <c r="P295" i="6"/>
  <c r="L174" i="6"/>
  <c r="S174" i="6" s="1"/>
  <c r="P174" i="6"/>
  <c r="L460" i="6"/>
  <c r="S460" i="6" s="1"/>
  <c r="P460" i="6"/>
  <c r="L528" i="6"/>
  <c r="S528" i="6" s="1"/>
  <c r="P528" i="6"/>
  <c r="P332" i="6"/>
  <c r="L332" i="6"/>
  <c r="S332" i="6" s="1"/>
  <c r="P284" i="6"/>
  <c r="L284" i="6"/>
  <c r="S284" i="6" s="1"/>
  <c r="P658" i="6"/>
  <c r="L658" i="6"/>
  <c r="S658" i="6" s="1"/>
  <c r="P299" i="6"/>
  <c r="L427" i="6"/>
  <c r="S427" i="6" s="1"/>
  <c r="L381" i="6"/>
  <c r="S381" i="6" s="1"/>
  <c r="P331" i="6"/>
  <c r="L138" i="6"/>
  <c r="S138" i="6" s="1"/>
  <c r="P496" i="6"/>
  <c r="P222" i="6"/>
  <c r="L443" i="6"/>
  <c r="S443" i="6" s="1"/>
  <c r="P443" i="6"/>
  <c r="P241" i="6"/>
  <c r="L241" i="6"/>
  <c r="S241" i="6" s="1"/>
  <c r="L65" i="6"/>
  <c r="S65" i="6" s="1"/>
  <c r="P65" i="6"/>
  <c r="P171" i="6"/>
  <c r="L171" i="6"/>
  <c r="S171" i="6" s="1"/>
  <c r="L279" i="6"/>
  <c r="S279" i="6" s="1"/>
  <c r="P279" i="6"/>
  <c r="L469" i="6"/>
  <c r="S469" i="6" s="1"/>
  <c r="P469" i="6"/>
  <c r="L518" i="6"/>
  <c r="S518" i="6" s="1"/>
  <c r="P518" i="6"/>
  <c r="L63" i="6"/>
  <c r="S63" i="6" s="1"/>
  <c r="P63" i="6"/>
  <c r="L104" i="6"/>
  <c r="S104" i="6" s="1"/>
  <c r="P104" i="6"/>
  <c r="L208" i="6"/>
  <c r="S208" i="6" s="1"/>
  <c r="P208" i="6"/>
  <c r="L85" i="6"/>
  <c r="S85" i="6" s="1"/>
  <c r="P85" i="6"/>
  <c r="P446" i="6"/>
  <c r="L446" i="6"/>
  <c r="S446" i="6" s="1"/>
  <c r="L344" i="6"/>
  <c r="S344" i="6" s="1"/>
  <c r="P344" i="6"/>
  <c r="P388" i="6"/>
  <c r="L388" i="6"/>
  <c r="S388" i="6" s="1"/>
  <c r="L143" i="6"/>
  <c r="S143" i="6" s="1"/>
  <c r="P143" i="6"/>
  <c r="L306" i="6"/>
  <c r="S306" i="6" s="1"/>
  <c r="P306" i="6"/>
  <c r="L392" i="6"/>
  <c r="S392" i="6" s="1"/>
  <c r="P392" i="6"/>
  <c r="L18" i="6"/>
  <c r="S18" i="6" s="1"/>
  <c r="P18" i="6"/>
  <c r="L318" i="6"/>
  <c r="S318" i="6" s="1"/>
  <c r="P318" i="6"/>
  <c r="P266" i="6"/>
  <c r="L266" i="6"/>
  <c r="S266" i="6" s="1"/>
  <c r="L407" i="6"/>
  <c r="S407" i="6" s="1"/>
  <c r="P407" i="6"/>
  <c r="P618" i="6"/>
  <c r="L618" i="6"/>
  <c r="S618" i="6" s="1"/>
  <c r="L494" i="6"/>
  <c r="S494" i="6" s="1"/>
  <c r="P494" i="6"/>
  <c r="L246" i="6"/>
  <c r="S246" i="6" s="1"/>
  <c r="P246" i="6"/>
  <c r="L647" i="6"/>
  <c r="S647" i="6" s="1"/>
  <c r="L565" i="6"/>
  <c r="S565" i="6" s="1"/>
  <c r="L305" i="6"/>
  <c r="S305" i="6" s="1"/>
  <c r="P353" i="6"/>
  <c r="P439" i="6"/>
  <c r="L363" i="6"/>
  <c r="S363" i="6" s="1"/>
  <c r="P505" i="6"/>
  <c r="L394" i="6"/>
  <c r="S394" i="6" s="1"/>
  <c r="L391" i="6"/>
  <c r="S391" i="6" s="1"/>
  <c r="P108" i="6"/>
  <c r="L108" i="6"/>
  <c r="S108" i="6" s="1"/>
  <c r="P368" i="6"/>
  <c r="L368" i="6"/>
  <c r="S368" i="6" s="1"/>
  <c r="P206" i="6"/>
  <c r="L206" i="6"/>
  <c r="S206" i="6" s="1"/>
  <c r="P38" i="6"/>
  <c r="L38" i="6"/>
  <c r="S38" i="6" s="1"/>
  <c r="L86" i="6"/>
  <c r="S86" i="6" s="1"/>
  <c r="P86" i="6"/>
  <c r="P120" i="6"/>
  <c r="L120" i="6"/>
  <c r="S120" i="6" s="1"/>
  <c r="L562" i="6"/>
  <c r="S562" i="6" s="1"/>
  <c r="P562" i="6"/>
  <c r="L140" i="6"/>
  <c r="S140" i="6" s="1"/>
  <c r="P140" i="6"/>
  <c r="L598" i="6"/>
  <c r="S598" i="6" s="1"/>
  <c r="P598" i="6"/>
  <c r="L464" i="6"/>
  <c r="S464" i="6" s="1"/>
  <c r="P464" i="6"/>
  <c r="L563" i="6"/>
  <c r="S563" i="6" s="1"/>
  <c r="P563" i="6"/>
  <c r="P75" i="6"/>
  <c r="L75" i="6"/>
  <c r="S75" i="6" s="1"/>
  <c r="P68" i="6"/>
  <c r="L68" i="6"/>
  <c r="S68" i="6" s="1"/>
  <c r="L502" i="6"/>
  <c r="S502" i="6" s="1"/>
  <c r="O2" i="6"/>
  <c r="O3" i="6" s="1"/>
  <c r="O4" i="6" s="1"/>
  <c r="O5" i="6" s="1"/>
  <c r="O6" i="6" s="1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O54" i="6" s="1"/>
  <c r="O55" i="6" s="1"/>
  <c r="O56" i="6" s="1"/>
  <c r="O57" i="6" s="1"/>
  <c r="O58" i="6" s="1"/>
  <c r="O59" i="6" s="1"/>
  <c r="O60" i="6" s="1"/>
  <c r="O61" i="6" s="1"/>
  <c r="O62" i="6" s="1"/>
  <c r="O63" i="6" s="1"/>
  <c r="O64" i="6" s="1"/>
  <c r="O65" i="6" s="1"/>
  <c r="O66" i="6" s="1"/>
  <c r="O67" i="6" s="1"/>
  <c r="O68" i="6" s="1"/>
  <c r="O69" i="6" s="1"/>
  <c r="O70" i="6" s="1"/>
  <c r="O71" i="6" s="1"/>
  <c r="O72" i="6" s="1"/>
  <c r="O73" i="6" s="1"/>
  <c r="O74" i="6" s="1"/>
  <c r="O75" i="6" s="1"/>
  <c r="O76" i="6" s="1"/>
  <c r="O77" i="6" s="1"/>
  <c r="O78" i="6" s="1"/>
  <c r="O79" i="6" s="1"/>
  <c r="O80" i="6" s="1"/>
  <c r="O81" i="6" s="1"/>
  <c r="O82" i="6" s="1"/>
  <c r="O83" i="6" s="1"/>
  <c r="O84" i="6" s="1"/>
  <c r="O85" i="6" s="1"/>
  <c r="O86" i="6" s="1"/>
  <c r="O87" i="6" s="1"/>
  <c r="O88" i="6" s="1"/>
  <c r="O89" i="6" s="1"/>
  <c r="O90" i="6" s="1"/>
  <c r="O91" i="6" s="1"/>
  <c r="O92" i="6" s="1"/>
  <c r="O93" i="6" s="1"/>
  <c r="O94" i="6" s="1"/>
  <c r="O95" i="6" s="1"/>
  <c r="O96" i="6" s="1"/>
  <c r="O97" i="6" s="1"/>
  <c r="O98" i="6" s="1"/>
  <c r="O99" i="6" s="1"/>
  <c r="O100" i="6" s="1"/>
  <c r="O101" i="6" s="1"/>
  <c r="O102" i="6" s="1"/>
  <c r="O103" i="6" s="1"/>
  <c r="O104" i="6" s="1"/>
  <c r="O105" i="6" s="1"/>
  <c r="O106" i="6" s="1"/>
  <c r="O107" i="6" s="1"/>
  <c r="O108" i="6" s="1"/>
  <c r="O109" i="6" s="1"/>
  <c r="O110" i="6" s="1"/>
  <c r="O111" i="6" s="1"/>
  <c r="O112" i="6" s="1"/>
  <c r="O113" i="6" s="1"/>
  <c r="O114" i="6" s="1"/>
  <c r="O115" i="6" s="1"/>
  <c r="O116" i="6" s="1"/>
  <c r="O117" i="6" s="1"/>
  <c r="O118" i="6" s="1"/>
  <c r="O119" i="6" s="1"/>
  <c r="O120" i="6" s="1"/>
  <c r="O121" i="6" s="1"/>
  <c r="O122" i="6" s="1"/>
  <c r="O123" i="6" s="1"/>
  <c r="O124" i="6" s="1"/>
  <c r="O125" i="6" s="1"/>
  <c r="O126" i="6" s="1"/>
  <c r="O127" i="6" s="1"/>
  <c r="O128" i="6" s="1"/>
  <c r="O129" i="6" s="1"/>
  <c r="O130" i="6" s="1"/>
  <c r="O131" i="6" s="1"/>
  <c r="O132" i="6" s="1"/>
  <c r="O133" i="6" s="1"/>
  <c r="O134" i="6" s="1"/>
  <c r="O135" i="6" s="1"/>
  <c r="O136" i="6" s="1"/>
  <c r="O137" i="6" s="1"/>
  <c r="O138" i="6" s="1"/>
  <c r="O139" i="6" s="1"/>
  <c r="O140" i="6" s="1"/>
  <c r="O141" i="6" s="1"/>
  <c r="O142" i="6" s="1"/>
  <c r="O143" i="6" s="1"/>
  <c r="O144" i="6" s="1"/>
  <c r="O145" i="6" s="1"/>
  <c r="O146" i="6" s="1"/>
  <c r="O147" i="6" s="1"/>
  <c r="O148" i="6" s="1"/>
  <c r="O149" i="6" s="1"/>
  <c r="O150" i="6" s="1"/>
  <c r="O151" i="6" s="1"/>
  <c r="O152" i="6" s="1"/>
  <c r="O153" i="6" s="1"/>
  <c r="O154" i="6" s="1"/>
  <c r="O155" i="6" s="1"/>
  <c r="O156" i="6" s="1"/>
  <c r="O157" i="6" s="1"/>
  <c r="O158" i="6" s="1"/>
  <c r="O159" i="6" s="1"/>
  <c r="O160" i="6" s="1"/>
  <c r="O161" i="6" s="1"/>
  <c r="O162" i="6" s="1"/>
  <c r="O163" i="6" s="1"/>
  <c r="O164" i="6" s="1"/>
  <c r="O165" i="6" s="1"/>
  <c r="O166" i="6" s="1"/>
  <c r="O167" i="6" s="1"/>
  <c r="O168" i="6" s="1"/>
  <c r="O169" i="6" s="1"/>
  <c r="O170" i="6" s="1"/>
  <c r="O171" i="6" s="1"/>
  <c r="O172" i="6" s="1"/>
  <c r="O173" i="6" s="1"/>
  <c r="O174" i="6" s="1"/>
  <c r="O175" i="6" s="1"/>
  <c r="O176" i="6" s="1"/>
  <c r="O177" i="6" s="1"/>
  <c r="O178" i="6" s="1"/>
  <c r="O179" i="6" s="1"/>
  <c r="O180" i="6" s="1"/>
  <c r="O181" i="6" s="1"/>
  <c r="O182" i="6" s="1"/>
  <c r="O183" i="6" s="1"/>
  <c r="O184" i="6" s="1"/>
  <c r="O185" i="6" s="1"/>
  <c r="O186" i="6" s="1"/>
  <c r="O187" i="6" s="1"/>
  <c r="O188" i="6" s="1"/>
  <c r="O189" i="6" s="1"/>
  <c r="O190" i="6" s="1"/>
  <c r="O191" i="6" s="1"/>
  <c r="O192" i="6" s="1"/>
  <c r="O193" i="6" s="1"/>
  <c r="O194" i="6" s="1"/>
  <c r="O195" i="6" s="1"/>
  <c r="O196" i="6" s="1"/>
  <c r="O197" i="6" s="1"/>
  <c r="O198" i="6" s="1"/>
  <c r="O199" i="6" s="1"/>
  <c r="O200" i="6" s="1"/>
  <c r="O201" i="6" s="1"/>
  <c r="O202" i="6" s="1"/>
  <c r="O203" i="6" s="1"/>
  <c r="O204" i="6" s="1"/>
  <c r="O205" i="6" s="1"/>
  <c r="O206" i="6" s="1"/>
  <c r="O207" i="6" s="1"/>
  <c r="O208" i="6" s="1"/>
  <c r="O209" i="6" s="1"/>
  <c r="O210" i="6" s="1"/>
  <c r="O211" i="6" s="1"/>
  <c r="O212" i="6" s="1"/>
  <c r="O213" i="6" s="1"/>
  <c r="O214" i="6" s="1"/>
  <c r="O215" i="6" s="1"/>
  <c r="O216" i="6" s="1"/>
  <c r="O217" i="6" s="1"/>
  <c r="O218" i="6" s="1"/>
  <c r="O219" i="6" s="1"/>
  <c r="O220" i="6" s="1"/>
  <c r="O221" i="6" s="1"/>
  <c r="O222" i="6" s="1"/>
  <c r="O223" i="6" s="1"/>
  <c r="O224" i="6" s="1"/>
  <c r="O225" i="6" s="1"/>
  <c r="O226" i="6" s="1"/>
  <c r="O227" i="6" s="1"/>
  <c r="O228" i="6" s="1"/>
  <c r="O229" i="6" s="1"/>
  <c r="O230" i="6" s="1"/>
  <c r="O231" i="6" s="1"/>
  <c r="O232" i="6" s="1"/>
  <c r="O233" i="6" s="1"/>
  <c r="O234" i="6" s="1"/>
  <c r="O235" i="6" s="1"/>
  <c r="O236" i="6" s="1"/>
  <c r="O237" i="6" s="1"/>
  <c r="O238" i="6" s="1"/>
  <c r="O239" i="6" s="1"/>
  <c r="O240" i="6" s="1"/>
  <c r="O241" i="6" s="1"/>
  <c r="O242" i="6" s="1"/>
  <c r="O243" i="6" s="1"/>
  <c r="O244" i="6" s="1"/>
  <c r="O245" i="6" s="1"/>
  <c r="O246" i="6" s="1"/>
  <c r="O247" i="6" s="1"/>
  <c r="O248" i="6" s="1"/>
  <c r="O249" i="6" s="1"/>
  <c r="O250" i="6" s="1"/>
  <c r="O251" i="6" s="1"/>
  <c r="O252" i="6" s="1"/>
  <c r="O253" i="6" s="1"/>
  <c r="O254" i="6" s="1"/>
  <c r="O255" i="6" s="1"/>
  <c r="O256" i="6" s="1"/>
  <c r="O257" i="6" s="1"/>
  <c r="O258" i="6" s="1"/>
  <c r="O259" i="6" s="1"/>
  <c r="O260" i="6" s="1"/>
  <c r="O261" i="6" s="1"/>
  <c r="O262" i="6" s="1"/>
  <c r="O263" i="6" s="1"/>
  <c r="O264" i="6" s="1"/>
  <c r="O265" i="6" s="1"/>
  <c r="O266" i="6" s="1"/>
  <c r="O267" i="6" s="1"/>
  <c r="O268" i="6" s="1"/>
  <c r="O269" i="6" s="1"/>
  <c r="O270" i="6" s="1"/>
  <c r="O271" i="6" s="1"/>
  <c r="O272" i="6" s="1"/>
  <c r="O273" i="6" s="1"/>
  <c r="O274" i="6" s="1"/>
  <c r="O275" i="6" s="1"/>
  <c r="O276" i="6" s="1"/>
  <c r="O277" i="6" s="1"/>
  <c r="O278" i="6" s="1"/>
  <c r="O279" i="6" s="1"/>
  <c r="O280" i="6" s="1"/>
  <c r="O281" i="6" s="1"/>
  <c r="O282" i="6" s="1"/>
  <c r="O283" i="6" s="1"/>
  <c r="O284" i="6" s="1"/>
  <c r="O285" i="6" s="1"/>
  <c r="O286" i="6" s="1"/>
  <c r="O287" i="6" s="1"/>
  <c r="O288" i="6" s="1"/>
  <c r="O289" i="6" s="1"/>
  <c r="O290" i="6" s="1"/>
  <c r="O291" i="6" s="1"/>
  <c r="O292" i="6" s="1"/>
  <c r="O293" i="6" s="1"/>
  <c r="O294" i="6" s="1"/>
  <c r="O295" i="6" s="1"/>
  <c r="O296" i="6" s="1"/>
  <c r="O297" i="6" s="1"/>
  <c r="O298" i="6" s="1"/>
  <c r="O299" i="6" s="1"/>
  <c r="O300" i="6" s="1"/>
  <c r="O301" i="6" s="1"/>
  <c r="O302" i="6" s="1"/>
  <c r="O303" i="6" s="1"/>
  <c r="O304" i="6" s="1"/>
  <c r="O305" i="6" s="1"/>
  <c r="O306" i="6" s="1"/>
  <c r="O307" i="6" s="1"/>
  <c r="O308" i="6" s="1"/>
  <c r="O309" i="6" s="1"/>
  <c r="O310" i="6" s="1"/>
  <c r="O311" i="6" s="1"/>
  <c r="O312" i="6" s="1"/>
  <c r="O313" i="6" s="1"/>
  <c r="O314" i="6" s="1"/>
  <c r="O315" i="6" s="1"/>
  <c r="O316" i="6" s="1"/>
  <c r="O317" i="6" s="1"/>
  <c r="O318" i="6" s="1"/>
  <c r="O319" i="6" s="1"/>
  <c r="O320" i="6" s="1"/>
  <c r="O321" i="6" s="1"/>
  <c r="O322" i="6" s="1"/>
  <c r="O323" i="6" s="1"/>
  <c r="O324" i="6" s="1"/>
  <c r="O325" i="6" s="1"/>
  <c r="O326" i="6" s="1"/>
  <c r="O327" i="6" s="1"/>
  <c r="O328" i="6" s="1"/>
  <c r="O329" i="6" s="1"/>
  <c r="O330" i="6" s="1"/>
  <c r="O331" i="6" s="1"/>
  <c r="O332" i="6" s="1"/>
  <c r="O333" i="6" s="1"/>
  <c r="O334" i="6" s="1"/>
  <c r="O335" i="6" s="1"/>
  <c r="O336" i="6" s="1"/>
  <c r="O337" i="6" s="1"/>
  <c r="O338" i="6" s="1"/>
  <c r="O339" i="6" s="1"/>
  <c r="O340" i="6" s="1"/>
  <c r="O341" i="6" s="1"/>
  <c r="O342" i="6" s="1"/>
  <c r="O343" i="6" s="1"/>
  <c r="O344" i="6" s="1"/>
  <c r="O345" i="6" s="1"/>
  <c r="O346" i="6" s="1"/>
  <c r="O347" i="6" s="1"/>
  <c r="O348" i="6" s="1"/>
  <c r="O349" i="6" s="1"/>
  <c r="O350" i="6" s="1"/>
  <c r="O351" i="6" s="1"/>
  <c r="O352" i="6" s="1"/>
  <c r="O353" i="6" s="1"/>
  <c r="O354" i="6" s="1"/>
  <c r="O355" i="6" s="1"/>
  <c r="O356" i="6" s="1"/>
  <c r="O357" i="6" s="1"/>
  <c r="O358" i="6" s="1"/>
  <c r="O359" i="6" s="1"/>
  <c r="O360" i="6" s="1"/>
  <c r="O361" i="6" s="1"/>
  <c r="O362" i="6" s="1"/>
  <c r="O363" i="6" s="1"/>
  <c r="O364" i="6" s="1"/>
  <c r="O365" i="6" s="1"/>
  <c r="O366" i="6" s="1"/>
  <c r="O367" i="6" s="1"/>
  <c r="O368" i="6" s="1"/>
  <c r="O369" i="6" s="1"/>
  <c r="O370" i="6" s="1"/>
  <c r="O371" i="6" s="1"/>
  <c r="O372" i="6" s="1"/>
  <c r="O373" i="6" s="1"/>
  <c r="O374" i="6" s="1"/>
  <c r="O375" i="6" s="1"/>
  <c r="O376" i="6" s="1"/>
  <c r="O377" i="6" s="1"/>
  <c r="O378" i="6" s="1"/>
  <c r="O379" i="6" s="1"/>
  <c r="O380" i="6" s="1"/>
  <c r="O381" i="6" s="1"/>
  <c r="O382" i="6" s="1"/>
  <c r="O383" i="6" s="1"/>
  <c r="O384" i="6" s="1"/>
  <c r="O385" i="6" s="1"/>
  <c r="O386" i="6" s="1"/>
  <c r="O387" i="6" s="1"/>
  <c r="O388" i="6" s="1"/>
  <c r="O389" i="6" s="1"/>
  <c r="O390" i="6" s="1"/>
  <c r="O391" i="6" s="1"/>
  <c r="O392" i="6" s="1"/>
  <c r="O393" i="6" s="1"/>
  <c r="O394" i="6" s="1"/>
  <c r="O395" i="6" s="1"/>
  <c r="O396" i="6" s="1"/>
  <c r="O397" i="6" s="1"/>
  <c r="O398" i="6" s="1"/>
  <c r="O399" i="6" s="1"/>
  <c r="O400" i="6" s="1"/>
  <c r="O401" i="6" s="1"/>
  <c r="O402" i="6" s="1"/>
  <c r="O403" i="6" s="1"/>
  <c r="O404" i="6" s="1"/>
  <c r="O405" i="6" s="1"/>
  <c r="O406" i="6" s="1"/>
  <c r="O407" i="6" s="1"/>
  <c r="O408" i="6" s="1"/>
  <c r="O409" i="6" s="1"/>
  <c r="O410" i="6" s="1"/>
  <c r="O411" i="6" s="1"/>
  <c r="O412" i="6" s="1"/>
  <c r="O413" i="6" s="1"/>
  <c r="O414" i="6" s="1"/>
  <c r="O415" i="6" s="1"/>
  <c r="O416" i="6" s="1"/>
  <c r="O417" i="6" s="1"/>
  <c r="O418" i="6" s="1"/>
  <c r="O419" i="6" s="1"/>
  <c r="O420" i="6" s="1"/>
  <c r="O421" i="6" s="1"/>
  <c r="O422" i="6" s="1"/>
  <c r="O423" i="6" s="1"/>
  <c r="O424" i="6" s="1"/>
  <c r="O425" i="6" s="1"/>
  <c r="O426" i="6" s="1"/>
  <c r="O427" i="6" s="1"/>
  <c r="O428" i="6" s="1"/>
  <c r="O429" i="6" s="1"/>
  <c r="O430" i="6" s="1"/>
  <c r="O431" i="6" s="1"/>
  <c r="O432" i="6" s="1"/>
  <c r="O433" i="6" s="1"/>
  <c r="O434" i="6" s="1"/>
  <c r="O435" i="6" s="1"/>
  <c r="O436" i="6" s="1"/>
  <c r="O437" i="6" s="1"/>
  <c r="O438" i="6" s="1"/>
  <c r="O439" i="6" s="1"/>
  <c r="O440" i="6" s="1"/>
  <c r="O441" i="6" s="1"/>
  <c r="O442" i="6" s="1"/>
  <c r="O443" i="6" s="1"/>
  <c r="O444" i="6" s="1"/>
  <c r="O445" i="6" s="1"/>
  <c r="O446" i="6" s="1"/>
  <c r="O447" i="6" s="1"/>
  <c r="O448" i="6" s="1"/>
  <c r="O449" i="6" s="1"/>
  <c r="O450" i="6" s="1"/>
  <c r="O451" i="6" s="1"/>
  <c r="O452" i="6" s="1"/>
  <c r="O453" i="6" s="1"/>
  <c r="O454" i="6" s="1"/>
  <c r="O455" i="6" s="1"/>
  <c r="O456" i="6" s="1"/>
  <c r="O457" i="6" s="1"/>
  <c r="O458" i="6" s="1"/>
  <c r="O459" i="6" s="1"/>
  <c r="O460" i="6" s="1"/>
  <c r="O461" i="6" s="1"/>
  <c r="O462" i="6" s="1"/>
  <c r="O463" i="6" s="1"/>
  <c r="O464" i="6" s="1"/>
  <c r="O465" i="6" s="1"/>
  <c r="O466" i="6" s="1"/>
  <c r="O467" i="6" s="1"/>
  <c r="O468" i="6" s="1"/>
  <c r="O469" i="6" s="1"/>
  <c r="O470" i="6" s="1"/>
  <c r="O471" i="6" s="1"/>
  <c r="O472" i="6" s="1"/>
  <c r="O473" i="6" s="1"/>
  <c r="O474" i="6" s="1"/>
  <c r="O475" i="6" s="1"/>
  <c r="O476" i="6" s="1"/>
  <c r="O477" i="6" s="1"/>
  <c r="O478" i="6" s="1"/>
  <c r="O479" i="6" s="1"/>
  <c r="O480" i="6" s="1"/>
  <c r="O481" i="6" s="1"/>
  <c r="O482" i="6" s="1"/>
  <c r="O483" i="6" s="1"/>
  <c r="O484" i="6" s="1"/>
  <c r="O485" i="6" s="1"/>
  <c r="O486" i="6" s="1"/>
  <c r="O487" i="6" s="1"/>
  <c r="O488" i="6" s="1"/>
  <c r="O489" i="6" s="1"/>
  <c r="O490" i="6" s="1"/>
  <c r="O491" i="6" s="1"/>
  <c r="O492" i="6" s="1"/>
  <c r="O493" i="6" s="1"/>
  <c r="O494" i="6" s="1"/>
  <c r="O495" i="6" s="1"/>
  <c r="O496" i="6" s="1"/>
  <c r="O497" i="6" s="1"/>
  <c r="O498" i="6" s="1"/>
  <c r="O499" i="6" s="1"/>
  <c r="O500" i="6" s="1"/>
  <c r="O501" i="6" s="1"/>
  <c r="O502" i="6" s="1"/>
  <c r="O503" i="6" s="1"/>
  <c r="O504" i="6" s="1"/>
  <c r="O505" i="6" s="1"/>
  <c r="O506" i="6" s="1"/>
  <c r="O507" i="6" s="1"/>
  <c r="O508" i="6" s="1"/>
  <c r="O509" i="6" s="1"/>
  <c r="O510" i="6" s="1"/>
  <c r="O511" i="6" s="1"/>
  <c r="O512" i="6" s="1"/>
  <c r="O513" i="6" s="1"/>
  <c r="O514" i="6" s="1"/>
  <c r="O515" i="6" s="1"/>
  <c r="O516" i="6" s="1"/>
  <c r="O517" i="6" s="1"/>
  <c r="O518" i="6" s="1"/>
  <c r="O519" i="6" s="1"/>
  <c r="O520" i="6" s="1"/>
  <c r="O521" i="6" s="1"/>
  <c r="O522" i="6" s="1"/>
  <c r="O523" i="6" s="1"/>
  <c r="O524" i="6" s="1"/>
  <c r="O525" i="6" s="1"/>
  <c r="O526" i="6" s="1"/>
  <c r="O527" i="6" s="1"/>
  <c r="O528" i="6" s="1"/>
  <c r="O529" i="6" s="1"/>
  <c r="O530" i="6" s="1"/>
  <c r="O531" i="6" s="1"/>
  <c r="O532" i="6" s="1"/>
  <c r="O533" i="6" s="1"/>
  <c r="O534" i="6" s="1"/>
  <c r="O535" i="6" s="1"/>
  <c r="O536" i="6" s="1"/>
  <c r="O537" i="6" s="1"/>
  <c r="O538" i="6" s="1"/>
  <c r="O539" i="6" s="1"/>
  <c r="O540" i="6" s="1"/>
  <c r="O541" i="6" s="1"/>
  <c r="O542" i="6" s="1"/>
  <c r="O543" i="6" s="1"/>
  <c r="O544" i="6" s="1"/>
  <c r="O545" i="6" s="1"/>
  <c r="O546" i="6" s="1"/>
  <c r="O547" i="6" s="1"/>
  <c r="O548" i="6" s="1"/>
  <c r="O549" i="6" s="1"/>
  <c r="O550" i="6" s="1"/>
  <c r="O551" i="6" s="1"/>
  <c r="O552" i="6" s="1"/>
  <c r="O553" i="6" s="1"/>
  <c r="O554" i="6" s="1"/>
  <c r="O555" i="6" s="1"/>
  <c r="O556" i="6" s="1"/>
  <c r="O557" i="6" s="1"/>
  <c r="O558" i="6" s="1"/>
  <c r="O559" i="6" s="1"/>
  <c r="O560" i="6" s="1"/>
  <c r="O561" i="6" s="1"/>
  <c r="O562" i="6" s="1"/>
  <c r="O563" i="6" s="1"/>
  <c r="O564" i="6" s="1"/>
  <c r="O565" i="6" s="1"/>
  <c r="O566" i="6" s="1"/>
  <c r="O567" i="6" s="1"/>
  <c r="O568" i="6" s="1"/>
  <c r="O569" i="6" s="1"/>
  <c r="O570" i="6" s="1"/>
  <c r="O571" i="6" s="1"/>
  <c r="O572" i="6" s="1"/>
  <c r="O573" i="6" s="1"/>
  <c r="O574" i="6" s="1"/>
  <c r="O575" i="6" s="1"/>
  <c r="O576" i="6" s="1"/>
  <c r="O577" i="6" s="1"/>
  <c r="O578" i="6" s="1"/>
  <c r="O579" i="6" s="1"/>
  <c r="O580" i="6" s="1"/>
  <c r="O581" i="6" s="1"/>
  <c r="O582" i="6" s="1"/>
  <c r="O583" i="6" s="1"/>
  <c r="O584" i="6" s="1"/>
  <c r="O585" i="6" s="1"/>
  <c r="O586" i="6" s="1"/>
  <c r="O587" i="6" s="1"/>
  <c r="O588" i="6" s="1"/>
  <c r="O589" i="6" s="1"/>
  <c r="O590" i="6" s="1"/>
  <c r="O591" i="6" s="1"/>
  <c r="O592" i="6" s="1"/>
  <c r="O593" i="6" s="1"/>
  <c r="O594" i="6" s="1"/>
  <c r="O595" i="6" s="1"/>
  <c r="O596" i="6" s="1"/>
  <c r="O597" i="6" s="1"/>
  <c r="O598" i="6" s="1"/>
  <c r="O599" i="6" s="1"/>
  <c r="O600" i="6" s="1"/>
  <c r="O601" i="6" s="1"/>
  <c r="O602" i="6" s="1"/>
  <c r="O603" i="6" s="1"/>
  <c r="O604" i="6" s="1"/>
  <c r="O605" i="6" s="1"/>
  <c r="O606" i="6" s="1"/>
  <c r="O607" i="6" s="1"/>
  <c r="O608" i="6" s="1"/>
  <c r="O609" i="6" s="1"/>
  <c r="O610" i="6" s="1"/>
  <c r="O611" i="6" s="1"/>
  <c r="O612" i="6" s="1"/>
  <c r="O613" i="6" s="1"/>
  <c r="O614" i="6" s="1"/>
  <c r="O615" i="6" s="1"/>
  <c r="O616" i="6" s="1"/>
  <c r="O617" i="6" s="1"/>
  <c r="O618" i="6" s="1"/>
  <c r="O619" i="6" s="1"/>
  <c r="O620" i="6" s="1"/>
  <c r="O621" i="6" s="1"/>
  <c r="O622" i="6" s="1"/>
  <c r="O623" i="6" s="1"/>
  <c r="O624" i="6" s="1"/>
  <c r="O625" i="6" s="1"/>
  <c r="O626" i="6" s="1"/>
  <c r="O627" i="6" s="1"/>
  <c r="O628" i="6" s="1"/>
  <c r="O629" i="6" s="1"/>
  <c r="O630" i="6" s="1"/>
  <c r="O631" i="6" s="1"/>
  <c r="O632" i="6" s="1"/>
  <c r="O633" i="6" s="1"/>
  <c r="O634" i="6" s="1"/>
  <c r="O635" i="6" s="1"/>
  <c r="O636" i="6" s="1"/>
  <c r="O637" i="6" s="1"/>
  <c r="O638" i="6" s="1"/>
  <c r="O639" i="6" s="1"/>
  <c r="O640" i="6" s="1"/>
  <c r="O641" i="6" s="1"/>
  <c r="O642" i="6" s="1"/>
  <c r="O643" i="6" s="1"/>
  <c r="O644" i="6" s="1"/>
  <c r="O645" i="6" s="1"/>
  <c r="O646" i="6" s="1"/>
  <c r="O647" i="6" s="1"/>
  <c r="O648" i="6" s="1"/>
  <c r="O649" i="6" s="1"/>
  <c r="O650" i="6" s="1"/>
  <c r="O651" i="6" s="1"/>
  <c r="O652" i="6" s="1"/>
  <c r="O653" i="6" s="1"/>
  <c r="O654" i="6" s="1"/>
  <c r="O655" i="6" s="1"/>
  <c r="O656" i="6" s="1"/>
  <c r="O657" i="6" s="1"/>
  <c r="O658" i="6" s="1"/>
  <c r="O659" i="6" s="1"/>
  <c r="O660" i="6" s="1"/>
  <c r="O661" i="6" s="1"/>
  <c r="O662" i="6" s="1"/>
  <c r="O663" i="6" s="1"/>
  <c r="O664" i="6" s="1"/>
  <c r="O665" i="6" s="1"/>
  <c r="O666" i="6" s="1"/>
  <c r="O667" i="6" s="1"/>
  <c r="O668" i="6" s="1"/>
  <c r="O669" i="6" s="1"/>
  <c r="O670" i="6" s="1"/>
  <c r="E52" i="1"/>
  <c r="K513" i="3"/>
  <c r="L512" i="3"/>
  <c r="H2" i="6" l="1"/>
  <c r="I2" i="6" s="1"/>
  <c r="C53" i="1" s="1"/>
  <c r="R3" i="6"/>
  <c r="R21" i="6" s="1"/>
  <c r="C58" i="1" s="1"/>
  <c r="K514" i="3"/>
  <c r="L513" i="3"/>
  <c r="C51" i="1" l="1"/>
  <c r="C64" i="1"/>
  <c r="R5" i="6"/>
  <c r="V9" i="6" s="1"/>
  <c r="R4" i="6"/>
  <c r="R9" i="6" s="1"/>
  <c r="U9" i="6" s="1"/>
  <c r="K515" i="3"/>
  <c r="L514" i="3"/>
  <c r="C55" i="1" l="1"/>
  <c r="AH4" i="6"/>
  <c r="U2" i="6"/>
  <c r="R15" i="6"/>
  <c r="U10" i="6" s="1"/>
  <c r="R7" i="6"/>
  <c r="C56" i="1" s="1"/>
  <c r="AH7" i="6"/>
  <c r="C69" i="1" s="1"/>
  <c r="R12" i="6"/>
  <c r="R18" i="6" s="1"/>
  <c r="V21" i="6"/>
  <c r="V12" i="6"/>
  <c r="V15" i="6" s="1"/>
  <c r="V18" i="6"/>
  <c r="K516" i="3"/>
  <c r="L515" i="3"/>
  <c r="R16" i="6" l="1"/>
  <c r="R19" i="6" s="1"/>
  <c r="C65" i="1" s="1"/>
  <c r="V8" i="6"/>
  <c r="AH3" i="6"/>
  <c r="AH9" i="6" s="1"/>
  <c r="C70" i="1" s="1"/>
  <c r="AH5" i="6" s="1"/>
  <c r="R10" i="6"/>
  <c r="V10" i="6"/>
  <c r="V22" i="6" s="1"/>
  <c r="V11" i="6"/>
  <c r="V23" i="6" s="1"/>
  <c r="R11" i="6"/>
  <c r="U11" i="6"/>
  <c r="U13" i="6" s="1"/>
  <c r="L516" i="3"/>
  <c r="K517" i="3"/>
  <c r="R14" i="6" l="1"/>
  <c r="C57" i="1" s="1"/>
  <c r="V13" i="6"/>
  <c r="V16" i="6" s="1"/>
  <c r="V20" i="6"/>
  <c r="V14" i="6"/>
  <c r="V17" i="6" s="1"/>
  <c r="V19" i="6"/>
  <c r="U14" i="6"/>
  <c r="U20" i="6"/>
  <c r="U18" i="6"/>
  <c r="U19" i="6"/>
  <c r="U22" i="6"/>
  <c r="U17" i="6"/>
  <c r="U23" i="6"/>
  <c r="U16" i="6"/>
  <c r="U15" i="6"/>
  <c r="U12" i="6"/>
  <c r="U21" i="6"/>
  <c r="L517" i="3"/>
  <c r="K518" i="3"/>
  <c r="K519" i="3" l="1"/>
  <c r="L518" i="3"/>
  <c r="K520" i="3" l="1"/>
  <c r="L519" i="3"/>
  <c r="K521" i="3" l="1"/>
  <c r="L520" i="3"/>
  <c r="L521" i="3" l="1"/>
  <c r="K522" i="3"/>
  <c r="K523" i="3" l="1"/>
  <c r="L522" i="3"/>
  <c r="K524" i="3" l="1"/>
  <c r="L523" i="3"/>
  <c r="K525" i="3" l="1"/>
  <c r="L524" i="3"/>
  <c r="L525" i="3" l="1"/>
  <c r="K526" i="3"/>
  <c r="K527" i="3" l="1"/>
  <c r="L526" i="3"/>
  <c r="K528" i="3" l="1"/>
  <c r="L527" i="3"/>
  <c r="L528" i="3" l="1"/>
  <c r="K529" i="3"/>
  <c r="L529" i="3" l="1"/>
  <c r="K530" i="3"/>
  <c r="K531" i="3" l="1"/>
  <c r="L530" i="3"/>
  <c r="K532" i="3" l="1"/>
  <c r="L531" i="3"/>
  <c r="K533" i="3" l="1"/>
  <c r="L532" i="3"/>
  <c r="K534" i="3" l="1"/>
  <c r="L533" i="3"/>
  <c r="L534" i="3" l="1"/>
  <c r="K535" i="3"/>
  <c r="L535" i="3" l="1"/>
  <c r="K536" i="3"/>
  <c r="K537" i="3" l="1"/>
  <c r="L536" i="3"/>
  <c r="K538" i="3" l="1"/>
  <c r="L537" i="3"/>
  <c r="L538" i="3" l="1"/>
  <c r="K539" i="3"/>
  <c r="K540" i="3" l="1"/>
  <c r="L539" i="3"/>
  <c r="K541" i="3" l="1"/>
  <c r="L540" i="3"/>
  <c r="K542" i="3" l="1"/>
  <c r="L541" i="3"/>
  <c r="L542" i="3" l="1"/>
  <c r="K543" i="3"/>
  <c r="L543" i="3" l="1"/>
  <c r="K544" i="3"/>
  <c r="K545" i="3" l="1"/>
  <c r="L544" i="3"/>
  <c r="L545" i="3" l="1"/>
  <c r="K546" i="3"/>
  <c r="K547" i="3" l="1"/>
  <c r="L546" i="3"/>
  <c r="K548" i="3" l="1"/>
  <c r="L547" i="3"/>
  <c r="L548" i="3" l="1"/>
  <c r="K549" i="3"/>
  <c r="L549" i="3" l="1"/>
  <c r="K550" i="3"/>
  <c r="L550" i="3" l="1"/>
  <c r="K551" i="3"/>
  <c r="L551" i="3" l="1"/>
  <c r="K552" i="3"/>
  <c r="K553" i="3" l="1"/>
  <c r="L552" i="3"/>
  <c r="K554" i="3" l="1"/>
  <c r="L553" i="3"/>
  <c r="K555" i="3" l="1"/>
  <c r="L554" i="3"/>
  <c r="K556" i="3" l="1"/>
  <c r="L555" i="3"/>
  <c r="K557" i="3" l="1"/>
  <c r="L556" i="3"/>
  <c r="K558" i="3" l="1"/>
  <c r="L557" i="3"/>
  <c r="K559" i="3" l="1"/>
  <c r="L558" i="3"/>
  <c r="K560" i="3" l="1"/>
  <c r="L559" i="3"/>
  <c r="K561" i="3" l="1"/>
  <c r="L560" i="3"/>
  <c r="K562" i="3" l="1"/>
  <c r="L561" i="3"/>
  <c r="K563" i="3" l="1"/>
  <c r="L562" i="3"/>
  <c r="K564" i="3" l="1"/>
  <c r="L563" i="3"/>
  <c r="K565" i="3" l="1"/>
  <c r="L564" i="3"/>
  <c r="K566" i="3" l="1"/>
  <c r="L565" i="3"/>
  <c r="K567" i="3" l="1"/>
  <c r="L566" i="3"/>
  <c r="K568" i="3" l="1"/>
  <c r="L567" i="3"/>
  <c r="K569" i="3" l="1"/>
  <c r="L568" i="3"/>
  <c r="K570" i="3" l="1"/>
  <c r="L569" i="3"/>
  <c r="K571" i="3" l="1"/>
  <c r="L570" i="3"/>
  <c r="K572" i="3" l="1"/>
  <c r="L571" i="3"/>
  <c r="K573" i="3" l="1"/>
  <c r="L572" i="3"/>
  <c r="K574" i="3" l="1"/>
  <c r="L573" i="3"/>
  <c r="K575" i="3" l="1"/>
  <c r="L574" i="3"/>
  <c r="K576" i="3" l="1"/>
  <c r="L575" i="3"/>
  <c r="K577" i="3" l="1"/>
  <c r="L576" i="3"/>
  <c r="K578" i="3" l="1"/>
  <c r="L577" i="3"/>
  <c r="K579" i="3" l="1"/>
  <c r="L578" i="3"/>
  <c r="K580" i="3" l="1"/>
  <c r="L579" i="3"/>
  <c r="K581" i="3" l="1"/>
  <c r="L580" i="3"/>
  <c r="K582" i="3" l="1"/>
  <c r="L581" i="3"/>
  <c r="K583" i="3" l="1"/>
  <c r="L582" i="3"/>
  <c r="K584" i="3" l="1"/>
  <c r="L583" i="3"/>
  <c r="K585" i="3" l="1"/>
  <c r="L584" i="3"/>
  <c r="K586" i="3" l="1"/>
  <c r="L585" i="3"/>
  <c r="K587" i="3" l="1"/>
  <c r="L586" i="3"/>
  <c r="K588" i="3" l="1"/>
  <c r="L587" i="3"/>
  <c r="K589" i="3" l="1"/>
  <c r="L588" i="3"/>
  <c r="K590" i="3" l="1"/>
  <c r="L589" i="3"/>
  <c r="K591" i="3" l="1"/>
  <c r="L590" i="3"/>
  <c r="K592" i="3" l="1"/>
  <c r="L591" i="3"/>
  <c r="K593" i="3" l="1"/>
  <c r="L592" i="3"/>
  <c r="K594" i="3" l="1"/>
  <c r="L593" i="3"/>
  <c r="K595" i="3" l="1"/>
  <c r="L594" i="3"/>
  <c r="K596" i="3" l="1"/>
  <c r="L595" i="3"/>
  <c r="K597" i="3" l="1"/>
  <c r="L596" i="3"/>
  <c r="K598" i="3" l="1"/>
  <c r="L597" i="3"/>
  <c r="K599" i="3" l="1"/>
  <c r="L598" i="3"/>
  <c r="K600" i="3" l="1"/>
  <c r="L599" i="3"/>
  <c r="K601" i="3" l="1"/>
  <c r="L600" i="3"/>
  <c r="K602" i="3" l="1"/>
  <c r="L601" i="3"/>
  <c r="K603" i="3" l="1"/>
  <c r="L602" i="3"/>
  <c r="K604" i="3" l="1"/>
  <c r="L603" i="3"/>
  <c r="K605" i="3" l="1"/>
  <c r="L604" i="3"/>
  <c r="K606" i="3" l="1"/>
  <c r="L605" i="3"/>
  <c r="K607" i="3" l="1"/>
  <c r="L606" i="3"/>
  <c r="K608" i="3" l="1"/>
  <c r="L607" i="3"/>
  <c r="K609" i="3" l="1"/>
  <c r="L608" i="3"/>
  <c r="K610" i="3" l="1"/>
  <c r="L609" i="3"/>
  <c r="K611" i="3" l="1"/>
  <c r="L610" i="3"/>
  <c r="K612" i="3" l="1"/>
  <c r="L611" i="3"/>
  <c r="K613" i="3" l="1"/>
  <c r="L612" i="3"/>
  <c r="E68" i="1" l="1"/>
  <c r="K614" i="3"/>
  <c r="L613" i="3"/>
  <c r="E70" i="1" l="1"/>
  <c r="L614" i="3"/>
  <c r="K615" i="3"/>
  <c r="K616" i="3" l="1"/>
  <c r="L615" i="3"/>
  <c r="K617" i="3" l="1"/>
  <c r="L616" i="3"/>
  <c r="K618" i="3" l="1"/>
  <c r="L617" i="3"/>
  <c r="K619" i="3" l="1"/>
  <c r="L618" i="3"/>
  <c r="K620" i="3" l="1"/>
  <c r="L619" i="3"/>
  <c r="K621" i="3" l="1"/>
  <c r="L620" i="3"/>
  <c r="K622" i="3" l="1"/>
  <c r="L621" i="3"/>
  <c r="K623" i="3" l="1"/>
  <c r="L622" i="3"/>
  <c r="K624" i="3" l="1"/>
  <c r="L623" i="3"/>
  <c r="K625" i="3" l="1"/>
  <c r="L624" i="3"/>
  <c r="L625" i="3" l="1"/>
  <c r="K626" i="3"/>
  <c r="L626" i="3" l="1"/>
  <c r="K627" i="3"/>
  <c r="K628" i="3" l="1"/>
  <c r="L627" i="3"/>
  <c r="K629" i="3" l="1"/>
  <c r="L628" i="3"/>
  <c r="K630" i="3" l="1"/>
  <c r="L629" i="3"/>
  <c r="L630" i="3" l="1"/>
  <c r="K631" i="3"/>
  <c r="L631" i="3" l="1"/>
  <c r="K632" i="3"/>
  <c r="K633" i="3" l="1"/>
  <c r="L632" i="3"/>
  <c r="K634" i="3" l="1"/>
  <c r="L633" i="3"/>
  <c r="K635" i="3" l="1"/>
  <c r="L634" i="3"/>
  <c r="K636" i="3" l="1"/>
  <c r="L635" i="3"/>
  <c r="K637" i="3" l="1"/>
  <c r="L636" i="3"/>
  <c r="K638" i="3" l="1"/>
  <c r="L637" i="3"/>
  <c r="L638" i="3" l="1"/>
  <c r="K639" i="3"/>
  <c r="L639" i="3" l="1"/>
  <c r="K640" i="3"/>
  <c r="K641" i="3" l="1"/>
  <c r="L640" i="3"/>
  <c r="K642" i="3" l="1"/>
  <c r="L641" i="3"/>
  <c r="K643" i="3" l="1"/>
  <c r="L642" i="3"/>
  <c r="K644" i="3" l="1"/>
  <c r="L643" i="3"/>
  <c r="K645" i="3" l="1"/>
  <c r="L644" i="3"/>
  <c r="K646" i="3" l="1"/>
  <c r="L645" i="3"/>
  <c r="K647" i="3" l="1"/>
  <c r="L646" i="3"/>
  <c r="K648" i="3" l="1"/>
  <c r="L647" i="3"/>
  <c r="K649" i="3" l="1"/>
  <c r="L648" i="3"/>
  <c r="K650" i="3" l="1"/>
  <c r="L649" i="3"/>
  <c r="K651" i="3" l="1"/>
  <c r="L650" i="3"/>
  <c r="K652" i="3" l="1"/>
  <c r="L651" i="3"/>
  <c r="K653" i="3" l="1"/>
  <c r="L652" i="3"/>
  <c r="K654" i="3" l="1"/>
  <c r="L653" i="3"/>
  <c r="L654" i="3" l="1"/>
  <c r="K655" i="3"/>
  <c r="L655" i="3" l="1"/>
  <c r="K656" i="3"/>
  <c r="K657" i="3" l="1"/>
  <c r="L656" i="3"/>
  <c r="K658" i="3" l="1"/>
  <c r="L657" i="3"/>
  <c r="K659" i="3" l="1"/>
  <c r="L658" i="3"/>
  <c r="K660" i="3" l="1"/>
  <c r="L659" i="3"/>
  <c r="K661" i="3" l="1"/>
  <c r="L660" i="3"/>
  <c r="K662" i="3" l="1"/>
  <c r="L661" i="3"/>
  <c r="K663" i="3" l="1"/>
  <c r="L662" i="3"/>
  <c r="K664" i="3" l="1"/>
  <c r="L663" i="3"/>
  <c r="L664" i="3" l="1"/>
  <c r="K665" i="3"/>
  <c r="L665" i="3" l="1"/>
  <c r="K666" i="3"/>
  <c r="K667" i="3" l="1"/>
  <c r="L666" i="3"/>
  <c r="K668" i="3" l="1"/>
  <c r="L667" i="3"/>
  <c r="K669" i="3" l="1"/>
  <c r="L668" i="3"/>
  <c r="K670" i="3" l="1"/>
  <c r="L669" i="3"/>
  <c r="K671" i="3" l="1"/>
  <c r="L670" i="3"/>
  <c r="K672" i="3" l="1"/>
  <c r="L671" i="3"/>
  <c r="L672" i="3" l="1"/>
  <c r="K673" i="3"/>
  <c r="K674" i="3" l="1"/>
  <c r="L673" i="3"/>
  <c r="K675" i="3" l="1"/>
  <c r="L674" i="3"/>
  <c r="L675" i="3" l="1"/>
  <c r="K676" i="3"/>
  <c r="K677" i="3" l="1"/>
  <c r="L676" i="3"/>
  <c r="K678" i="3" l="1"/>
  <c r="L677" i="3"/>
  <c r="L678" i="3" l="1"/>
  <c r="K679" i="3"/>
  <c r="K680" i="3" l="1"/>
  <c r="L679" i="3"/>
  <c r="K681" i="3" l="1"/>
  <c r="L680" i="3"/>
  <c r="K682" i="3" l="1"/>
  <c r="L681" i="3"/>
  <c r="K683" i="3" l="1"/>
  <c r="L682" i="3"/>
  <c r="L683" i="3" l="1"/>
  <c r="K684" i="3"/>
  <c r="K685" i="3" l="1"/>
  <c r="L684" i="3"/>
  <c r="K686" i="3" l="1"/>
  <c r="L685" i="3"/>
  <c r="K687" i="3" l="1"/>
  <c r="L686" i="3"/>
  <c r="K688" i="3" l="1"/>
  <c r="L687" i="3"/>
  <c r="K689" i="3" l="1"/>
  <c r="L688" i="3"/>
  <c r="K690" i="3" l="1"/>
  <c r="L689" i="3"/>
  <c r="K691" i="3" l="1"/>
  <c r="L690" i="3"/>
  <c r="K692" i="3" l="1"/>
  <c r="L691" i="3"/>
  <c r="K693" i="3" l="1"/>
  <c r="L692" i="3"/>
  <c r="L693" i="3" l="1"/>
  <c r="K694" i="3"/>
  <c r="L694" i="3" l="1"/>
  <c r="K695" i="3"/>
  <c r="K696" i="3" l="1"/>
  <c r="L695" i="3"/>
  <c r="K697" i="3" l="1"/>
  <c r="L696" i="3"/>
  <c r="K698" i="3" l="1"/>
  <c r="L697" i="3"/>
  <c r="K699" i="3" l="1"/>
  <c r="L698" i="3"/>
  <c r="K700" i="3" l="1"/>
  <c r="L699" i="3"/>
  <c r="K701" i="3" l="1"/>
  <c r="L700" i="3"/>
  <c r="K702" i="3" l="1"/>
  <c r="L701" i="3"/>
  <c r="K703" i="3" l="1"/>
  <c r="L702" i="3"/>
  <c r="K704" i="3" l="1"/>
  <c r="L703" i="3"/>
  <c r="K705" i="3" l="1"/>
  <c r="L704" i="3"/>
  <c r="K706" i="3" l="1"/>
  <c r="L705" i="3"/>
  <c r="K707" i="3" l="1"/>
  <c r="L706" i="3"/>
  <c r="K708" i="3" l="1"/>
  <c r="L707" i="3"/>
  <c r="K709" i="3" l="1"/>
  <c r="L708" i="3"/>
  <c r="K710" i="3" l="1"/>
  <c r="L709" i="3"/>
  <c r="K711" i="3" l="1"/>
  <c r="L710" i="3"/>
  <c r="K712" i="3" l="1"/>
  <c r="L711" i="3"/>
  <c r="K713" i="3" l="1"/>
  <c r="L712" i="3"/>
  <c r="K714" i="3" l="1"/>
  <c r="L713" i="3"/>
  <c r="K715" i="3" l="1"/>
  <c r="L714" i="3"/>
  <c r="K716" i="3" l="1"/>
  <c r="L715" i="3"/>
  <c r="K717" i="3" l="1"/>
  <c r="L716" i="3"/>
  <c r="L717" i="3" l="1"/>
  <c r="K718" i="3"/>
  <c r="L718" i="3" l="1"/>
  <c r="K719" i="3"/>
  <c r="K720" i="3" l="1"/>
  <c r="L719" i="3"/>
  <c r="K721" i="3" l="1"/>
  <c r="L720" i="3"/>
  <c r="K722" i="3" l="1"/>
  <c r="L721" i="3"/>
  <c r="K723" i="3" l="1"/>
  <c r="L722" i="3"/>
  <c r="K724" i="3" l="1"/>
  <c r="L723" i="3"/>
  <c r="K725" i="3" l="1"/>
  <c r="L724" i="3"/>
  <c r="K726" i="3" l="1"/>
  <c r="L725" i="3"/>
  <c r="K727" i="3" l="1"/>
  <c r="L726" i="3"/>
  <c r="K728" i="3" l="1"/>
  <c r="L727" i="3"/>
  <c r="K729" i="3" l="1"/>
  <c r="L728" i="3"/>
  <c r="K730" i="3" l="1"/>
  <c r="L729" i="3"/>
  <c r="L730" i="3" l="1"/>
  <c r="K731" i="3"/>
  <c r="K732" i="3" l="1"/>
  <c r="L731" i="3"/>
  <c r="K733" i="3" l="1"/>
  <c r="L732" i="3"/>
  <c r="K734" i="3" l="1"/>
  <c r="L733" i="3"/>
  <c r="K735" i="3" l="1"/>
  <c r="L734" i="3"/>
  <c r="L735" i="3" l="1"/>
  <c r="K736" i="3"/>
  <c r="K737" i="3" l="1"/>
  <c r="L736" i="3"/>
  <c r="K738" i="3" l="1"/>
  <c r="L737" i="3"/>
  <c r="L738" i="3" l="1"/>
  <c r="K739" i="3"/>
  <c r="L739" i="3" l="1"/>
  <c r="K740" i="3"/>
  <c r="K741" i="3" l="1"/>
  <c r="L740" i="3"/>
  <c r="K742" i="3" l="1"/>
  <c r="L741" i="3"/>
  <c r="K743" i="3" l="1"/>
  <c r="L742" i="3"/>
  <c r="L743" i="3" l="1"/>
  <c r="K744" i="3"/>
  <c r="L744" i="3" l="1"/>
  <c r="K745" i="3"/>
  <c r="K746" i="3" l="1"/>
  <c r="L745" i="3"/>
  <c r="K747" i="3" l="1"/>
  <c r="L746" i="3"/>
  <c r="K748" i="3" l="1"/>
  <c r="L747" i="3"/>
  <c r="K749" i="3" l="1"/>
  <c r="L748" i="3"/>
  <c r="L749" i="3" l="1"/>
  <c r="K750" i="3"/>
  <c r="K751" i="3" l="1"/>
  <c r="L750" i="3"/>
  <c r="K752" i="3" l="1"/>
  <c r="L751" i="3"/>
  <c r="K753" i="3" l="1"/>
  <c r="L752" i="3"/>
  <c r="K754" i="3" l="1"/>
  <c r="L753" i="3"/>
  <c r="K755" i="3" l="1"/>
  <c r="L754" i="3"/>
  <c r="K756" i="3" l="1"/>
  <c r="L755" i="3"/>
  <c r="K757" i="3" l="1"/>
  <c r="L756" i="3"/>
  <c r="K758" i="3" l="1"/>
  <c r="L757" i="3"/>
  <c r="K759" i="3" l="1"/>
  <c r="L758" i="3"/>
  <c r="K760" i="3" l="1"/>
  <c r="L759" i="3"/>
  <c r="K761" i="3" l="1"/>
  <c r="L760" i="3"/>
  <c r="K762" i="3" l="1"/>
  <c r="L761" i="3"/>
  <c r="K763" i="3" l="1"/>
  <c r="L762" i="3"/>
  <c r="K764" i="3" l="1"/>
  <c r="L763" i="3"/>
  <c r="K765" i="3" l="1"/>
  <c r="L764" i="3"/>
  <c r="K766" i="3" l="1"/>
  <c r="L765" i="3"/>
  <c r="K767" i="3" l="1"/>
  <c r="L766" i="3"/>
  <c r="K768" i="3" l="1"/>
  <c r="L767" i="3"/>
  <c r="K769" i="3" l="1"/>
  <c r="L768" i="3"/>
  <c r="K770" i="3" l="1"/>
  <c r="L769" i="3"/>
  <c r="K771" i="3" l="1"/>
  <c r="L770" i="3"/>
  <c r="K772" i="3" l="1"/>
  <c r="L771" i="3"/>
  <c r="L772" i="3" l="1"/>
  <c r="K773" i="3"/>
  <c r="K774" i="3" l="1"/>
  <c r="L773" i="3"/>
  <c r="K775" i="3" l="1"/>
  <c r="L774" i="3"/>
  <c r="K776" i="3" l="1"/>
  <c r="L775" i="3"/>
  <c r="K777" i="3" l="1"/>
  <c r="L776" i="3"/>
  <c r="K778" i="3" l="1"/>
  <c r="L777" i="3"/>
  <c r="K779" i="3" l="1"/>
  <c r="L778" i="3"/>
  <c r="K780" i="3" l="1"/>
  <c r="L779" i="3"/>
  <c r="K781" i="3" l="1"/>
  <c r="L780" i="3"/>
  <c r="K782" i="3" l="1"/>
  <c r="L781" i="3"/>
  <c r="L782" i="3" l="1"/>
  <c r="K783" i="3"/>
  <c r="K784" i="3" l="1"/>
  <c r="L783" i="3"/>
  <c r="K785" i="3" l="1"/>
  <c r="L784" i="3"/>
  <c r="K786" i="3" l="1"/>
  <c r="L785" i="3"/>
  <c r="K787" i="3" l="1"/>
  <c r="L786" i="3"/>
  <c r="K788" i="3" l="1"/>
  <c r="L787" i="3"/>
  <c r="K789" i="3" l="1"/>
  <c r="L788" i="3"/>
  <c r="K790" i="3" l="1"/>
  <c r="L789" i="3"/>
  <c r="K791" i="3" l="1"/>
  <c r="L790" i="3"/>
  <c r="K792" i="3" l="1"/>
  <c r="L791" i="3"/>
  <c r="K793" i="3" l="1"/>
  <c r="L792" i="3"/>
  <c r="K794" i="3" l="1"/>
  <c r="L793" i="3"/>
  <c r="K795" i="3" l="1"/>
  <c r="L794" i="3"/>
  <c r="K796" i="3" l="1"/>
  <c r="L795" i="3"/>
  <c r="K797" i="3" l="1"/>
  <c r="L796" i="3"/>
  <c r="K798" i="3" l="1"/>
  <c r="L797" i="3"/>
  <c r="K799" i="3" l="1"/>
  <c r="L798" i="3"/>
  <c r="K800" i="3" l="1"/>
  <c r="L799" i="3"/>
  <c r="K801" i="3" l="1"/>
  <c r="L800" i="3"/>
  <c r="K802" i="3" l="1"/>
  <c r="L801" i="3"/>
  <c r="K803" i="3" l="1"/>
  <c r="L802" i="3"/>
  <c r="K804" i="3" l="1"/>
  <c r="L803" i="3"/>
  <c r="K805" i="3" l="1"/>
  <c r="L804" i="3"/>
  <c r="K806" i="3" l="1"/>
  <c r="L805" i="3"/>
  <c r="L806" i="3" l="1"/>
  <c r="K807" i="3"/>
  <c r="K808" i="3" l="1"/>
  <c r="L807" i="3"/>
  <c r="K809" i="3" l="1"/>
  <c r="L808" i="3"/>
  <c r="K810" i="3" l="1"/>
  <c r="L809" i="3"/>
  <c r="K811" i="3" l="1"/>
  <c r="L810" i="3"/>
  <c r="K812" i="3" l="1"/>
  <c r="L811" i="3"/>
  <c r="K813" i="3" l="1"/>
  <c r="L812" i="3"/>
  <c r="L813" i="3" l="1"/>
  <c r="K814" i="3"/>
  <c r="K815" i="3" l="1"/>
  <c r="L814" i="3"/>
  <c r="K816" i="3" l="1"/>
  <c r="L815" i="3"/>
  <c r="K817" i="3" l="1"/>
  <c r="L816" i="3"/>
  <c r="K818" i="3" l="1"/>
  <c r="L817" i="3"/>
  <c r="K819" i="3" l="1"/>
  <c r="L818" i="3"/>
  <c r="L819" i="3" l="1"/>
  <c r="K820" i="3"/>
  <c r="K821" i="3" l="1"/>
  <c r="L820" i="3"/>
  <c r="K822" i="3" l="1"/>
  <c r="L821" i="3"/>
  <c r="K823" i="3" l="1"/>
  <c r="L822" i="3"/>
  <c r="K824" i="3" l="1"/>
  <c r="L823" i="3"/>
  <c r="K825" i="3" l="1"/>
  <c r="L824" i="3"/>
  <c r="K826" i="3" l="1"/>
  <c r="L825" i="3"/>
  <c r="K827" i="3" l="1"/>
  <c r="L826" i="3"/>
  <c r="K828" i="3" l="1"/>
  <c r="L827" i="3"/>
  <c r="K829" i="3" l="1"/>
  <c r="L828" i="3"/>
  <c r="L829" i="3" l="1"/>
  <c r="K830" i="3"/>
  <c r="K831" i="3" l="1"/>
  <c r="L830" i="3"/>
  <c r="K832" i="3" l="1"/>
  <c r="L831" i="3"/>
  <c r="K833" i="3" l="1"/>
  <c r="L832" i="3"/>
  <c r="L833" i="3" l="1"/>
  <c r="K834" i="3"/>
  <c r="K835" i="3" l="1"/>
  <c r="L834" i="3"/>
  <c r="K836" i="3" l="1"/>
  <c r="L835" i="3"/>
  <c r="K837" i="3" l="1"/>
  <c r="L836" i="3"/>
  <c r="K838" i="3" l="1"/>
  <c r="L837" i="3"/>
  <c r="K839" i="3" l="1"/>
  <c r="L838" i="3"/>
  <c r="K840" i="3" l="1"/>
  <c r="L839" i="3"/>
  <c r="K841" i="3" l="1"/>
  <c r="L840" i="3"/>
  <c r="K842" i="3" l="1"/>
  <c r="L841" i="3"/>
  <c r="K843" i="3" l="1"/>
  <c r="L842" i="3"/>
  <c r="K844" i="3" l="1"/>
  <c r="L843" i="3"/>
  <c r="K845" i="3" l="1"/>
  <c r="L844" i="3"/>
  <c r="K846" i="3" l="1"/>
  <c r="L845" i="3"/>
  <c r="K847" i="3" l="1"/>
  <c r="L846" i="3"/>
  <c r="K848" i="3" l="1"/>
  <c r="L847" i="3"/>
  <c r="K849" i="3" l="1"/>
  <c r="L848" i="3"/>
  <c r="K850" i="3" l="1"/>
  <c r="L849" i="3"/>
  <c r="K851" i="3" l="1"/>
  <c r="L850" i="3"/>
  <c r="K852" i="3" l="1"/>
  <c r="L851" i="3"/>
  <c r="K853" i="3" l="1"/>
  <c r="L852" i="3"/>
  <c r="K854" i="3" l="1"/>
  <c r="L853" i="3"/>
  <c r="K855" i="3" l="1"/>
  <c r="L854" i="3"/>
  <c r="K856" i="3" l="1"/>
  <c r="L855" i="3"/>
  <c r="K857" i="3" l="1"/>
  <c r="L856" i="3"/>
  <c r="K858" i="3" l="1"/>
  <c r="L857" i="3"/>
  <c r="K859" i="3" l="1"/>
  <c r="L858" i="3"/>
  <c r="K860" i="3" l="1"/>
  <c r="L859" i="3"/>
  <c r="K861" i="3" l="1"/>
  <c r="L860" i="3"/>
  <c r="K862" i="3" l="1"/>
  <c r="L861" i="3"/>
  <c r="K863" i="3" l="1"/>
  <c r="L862" i="3"/>
  <c r="K864" i="3" l="1"/>
  <c r="L863" i="3"/>
  <c r="K865" i="3" l="1"/>
  <c r="L864" i="3"/>
  <c r="K866" i="3" l="1"/>
  <c r="L865" i="3"/>
  <c r="K867" i="3" l="1"/>
  <c r="L866" i="3"/>
  <c r="K868" i="3" l="1"/>
  <c r="L867" i="3"/>
  <c r="K869" i="3" l="1"/>
  <c r="L868" i="3"/>
  <c r="K870" i="3" l="1"/>
  <c r="L869" i="3"/>
  <c r="K871" i="3" l="1"/>
  <c r="L870" i="3"/>
  <c r="K872" i="3" l="1"/>
  <c r="L871" i="3"/>
  <c r="K873" i="3" l="1"/>
  <c r="L872" i="3"/>
  <c r="K874" i="3" l="1"/>
  <c r="L873" i="3"/>
  <c r="K875" i="3" l="1"/>
  <c r="L874" i="3"/>
  <c r="K876" i="3" l="1"/>
  <c r="L875" i="3"/>
  <c r="K877" i="3" l="1"/>
  <c r="L876" i="3"/>
  <c r="L877" i="3" l="1"/>
  <c r="K878" i="3"/>
  <c r="K879" i="3" l="1"/>
  <c r="L878" i="3"/>
  <c r="K880" i="3" l="1"/>
  <c r="L879" i="3"/>
  <c r="K881" i="3" l="1"/>
  <c r="L880" i="3"/>
  <c r="K882" i="3" l="1"/>
  <c r="L881" i="3"/>
  <c r="K883" i="3" l="1"/>
  <c r="L882" i="3"/>
  <c r="K884" i="3" l="1"/>
  <c r="L883" i="3"/>
  <c r="K885" i="3" l="1"/>
  <c r="L884" i="3"/>
  <c r="K886" i="3" l="1"/>
  <c r="L885" i="3"/>
  <c r="K887" i="3" l="1"/>
  <c r="L886" i="3"/>
  <c r="K888" i="3" l="1"/>
  <c r="L887" i="3"/>
  <c r="L888" i="3" l="1"/>
  <c r="K889" i="3"/>
  <c r="K890" i="3" l="1"/>
  <c r="L889" i="3"/>
  <c r="K891" i="3" l="1"/>
  <c r="L890" i="3"/>
  <c r="K892" i="3" l="1"/>
  <c r="L891" i="3"/>
  <c r="K893" i="3" l="1"/>
  <c r="L892" i="3"/>
  <c r="K894" i="3" l="1"/>
  <c r="L893" i="3"/>
  <c r="K895" i="3" l="1"/>
  <c r="L894" i="3"/>
  <c r="K896" i="3" l="1"/>
  <c r="L895" i="3"/>
  <c r="K897" i="3" l="1"/>
  <c r="L896" i="3"/>
  <c r="L897" i="3" l="1"/>
  <c r="K898" i="3"/>
  <c r="K899" i="3" l="1"/>
  <c r="L898" i="3"/>
  <c r="K900" i="3" l="1"/>
  <c r="L899" i="3"/>
  <c r="K901" i="3" l="1"/>
  <c r="L900" i="3"/>
  <c r="L901" i="3" l="1"/>
  <c r="K902" i="3"/>
  <c r="K903" i="3" l="1"/>
  <c r="L902" i="3"/>
  <c r="K904" i="3" l="1"/>
  <c r="L903" i="3"/>
  <c r="K905" i="3" l="1"/>
  <c r="L904" i="3"/>
  <c r="K906" i="3" l="1"/>
  <c r="L905" i="3"/>
  <c r="K907" i="3" l="1"/>
  <c r="L906" i="3"/>
  <c r="K908" i="3" l="1"/>
  <c r="L907" i="3"/>
  <c r="K909" i="3" l="1"/>
  <c r="L908" i="3"/>
  <c r="K910" i="3" l="1"/>
  <c r="L909" i="3"/>
  <c r="K911" i="3" l="1"/>
  <c r="L910" i="3"/>
  <c r="K912" i="3" l="1"/>
  <c r="L911" i="3"/>
  <c r="K913" i="3" l="1"/>
  <c r="L912" i="3"/>
  <c r="K914" i="3" l="1"/>
  <c r="L913" i="3"/>
  <c r="K915" i="3" l="1"/>
  <c r="L914" i="3"/>
  <c r="K916" i="3" l="1"/>
  <c r="L915" i="3"/>
  <c r="K917" i="3" l="1"/>
  <c r="L916" i="3"/>
  <c r="K918" i="3" l="1"/>
  <c r="L917" i="3"/>
  <c r="K919" i="3" l="1"/>
  <c r="L918" i="3"/>
  <c r="K920" i="3" l="1"/>
  <c r="L919" i="3"/>
  <c r="L920" i="3" l="1"/>
  <c r="K921" i="3"/>
  <c r="K922" i="3" l="1"/>
  <c r="L921" i="3"/>
  <c r="K923" i="3" l="1"/>
  <c r="L922" i="3"/>
  <c r="L923" i="3" l="1"/>
  <c r="K924" i="3"/>
  <c r="K925" i="3" l="1"/>
  <c r="L924" i="3"/>
  <c r="K926" i="3" l="1"/>
  <c r="L925" i="3"/>
  <c r="K927" i="3" l="1"/>
  <c r="L926" i="3"/>
  <c r="K928" i="3" l="1"/>
  <c r="L927" i="3"/>
  <c r="K929" i="3" l="1"/>
  <c r="L928" i="3"/>
  <c r="K930" i="3" l="1"/>
  <c r="L929" i="3"/>
  <c r="K931" i="3" l="1"/>
  <c r="L930" i="3"/>
  <c r="K932" i="3" l="1"/>
  <c r="L931" i="3"/>
  <c r="K933" i="3" l="1"/>
  <c r="L932" i="3"/>
  <c r="L933" i="3" l="1"/>
  <c r="K934" i="3"/>
  <c r="K935" i="3" l="1"/>
  <c r="L934" i="3"/>
  <c r="K936" i="3" l="1"/>
  <c r="L935" i="3"/>
  <c r="K937" i="3" l="1"/>
  <c r="L936" i="3"/>
  <c r="K938" i="3" l="1"/>
  <c r="L937" i="3"/>
  <c r="K939" i="3" l="1"/>
  <c r="L938" i="3"/>
  <c r="K940" i="3" l="1"/>
  <c r="L939" i="3"/>
  <c r="K941" i="3" l="1"/>
  <c r="L940" i="3"/>
  <c r="K942" i="3" l="1"/>
  <c r="L941" i="3"/>
  <c r="K943" i="3" l="1"/>
  <c r="L942" i="3"/>
  <c r="L943" i="3" l="1"/>
  <c r="K944" i="3"/>
  <c r="K945" i="3" l="1"/>
  <c r="L944" i="3"/>
  <c r="K946" i="3" l="1"/>
  <c r="L945" i="3"/>
  <c r="K947" i="3" l="1"/>
  <c r="L946" i="3"/>
  <c r="K948" i="3" l="1"/>
  <c r="L947" i="3"/>
  <c r="K949" i="3" l="1"/>
  <c r="L948" i="3"/>
  <c r="K950" i="3" l="1"/>
  <c r="L949" i="3"/>
  <c r="K951" i="3" l="1"/>
  <c r="L950" i="3"/>
  <c r="K952" i="3" l="1"/>
  <c r="L951" i="3"/>
  <c r="K953" i="3" l="1"/>
  <c r="L952" i="3"/>
  <c r="K954" i="3" l="1"/>
  <c r="L953" i="3"/>
  <c r="K955" i="3" l="1"/>
  <c r="L954" i="3"/>
  <c r="K956" i="3" l="1"/>
  <c r="L955" i="3"/>
  <c r="L956" i="3" l="1"/>
  <c r="K957" i="3"/>
  <c r="K958" i="3" l="1"/>
  <c r="L957" i="3"/>
  <c r="K959" i="3" l="1"/>
  <c r="L958" i="3"/>
  <c r="L959" i="3" l="1"/>
  <c r="K960" i="3"/>
  <c r="K961" i="3" l="1"/>
  <c r="L960" i="3"/>
  <c r="K962" i="3" l="1"/>
  <c r="L961" i="3"/>
  <c r="L962" i="3" l="1"/>
  <c r="K963" i="3"/>
  <c r="L963" i="3" l="1"/>
  <c r="K964" i="3"/>
  <c r="K965" i="3" l="1"/>
  <c r="L964" i="3"/>
  <c r="K966" i="3" l="1"/>
  <c r="L965" i="3"/>
  <c r="K967" i="3" l="1"/>
  <c r="L966" i="3"/>
  <c r="L967" i="3" l="1"/>
  <c r="K968" i="3"/>
  <c r="L968" i="3" l="1"/>
  <c r="K969" i="3"/>
  <c r="K970" i="3" l="1"/>
  <c r="L969" i="3"/>
  <c r="K971" i="3" l="1"/>
  <c r="L970" i="3"/>
  <c r="K972" i="3" l="1"/>
  <c r="L971" i="3"/>
  <c r="K973" i="3" l="1"/>
  <c r="L972" i="3"/>
  <c r="L973" i="3" l="1"/>
  <c r="K974" i="3"/>
  <c r="K975" i="3" l="1"/>
  <c r="L974" i="3"/>
  <c r="K976" i="3" l="1"/>
  <c r="L975" i="3"/>
  <c r="K977" i="3" l="1"/>
  <c r="L976" i="3"/>
  <c r="K978" i="3" l="1"/>
  <c r="L977" i="3"/>
  <c r="K979" i="3" l="1"/>
  <c r="L978" i="3"/>
  <c r="L979" i="3" l="1"/>
  <c r="K980" i="3"/>
  <c r="K981" i="3" l="1"/>
  <c r="L980" i="3"/>
  <c r="L981" i="3" l="1"/>
  <c r="K982" i="3"/>
  <c r="K983" i="3" l="1"/>
  <c r="L982" i="3"/>
  <c r="K984" i="3" l="1"/>
  <c r="L983" i="3"/>
  <c r="K985" i="3" l="1"/>
  <c r="L984" i="3"/>
  <c r="K986" i="3" l="1"/>
  <c r="L985" i="3"/>
  <c r="K987" i="3" l="1"/>
  <c r="L986" i="3"/>
  <c r="K988" i="3" l="1"/>
  <c r="L987" i="3"/>
  <c r="K989" i="3" l="1"/>
  <c r="L988" i="3"/>
  <c r="K990" i="3" l="1"/>
  <c r="L989" i="3"/>
  <c r="L990" i="3" l="1"/>
  <c r="K991" i="3"/>
  <c r="K992" i="3" l="1"/>
  <c r="L991" i="3"/>
  <c r="K993" i="3" l="1"/>
  <c r="L992" i="3"/>
  <c r="K994" i="3" l="1"/>
  <c r="L993" i="3"/>
  <c r="K995" i="3" l="1"/>
  <c r="L994" i="3"/>
  <c r="K996" i="3" l="1"/>
  <c r="L995" i="3"/>
  <c r="K997" i="3" l="1"/>
  <c r="L996" i="3"/>
  <c r="L997" i="3" l="1"/>
  <c r="K998" i="3"/>
  <c r="K999" i="3" l="1"/>
  <c r="L998" i="3"/>
  <c r="K1000" i="3" l="1"/>
  <c r="L999" i="3"/>
  <c r="K1001" i="3" l="1"/>
  <c r="L1000" i="3"/>
  <c r="K1002" i="3" l="1"/>
  <c r="L1002" i="3" s="1"/>
  <c r="L1001" i="3"/>
  <c r="C81" i="1" l="1"/>
</calcChain>
</file>

<file path=xl/sharedStrings.xml><?xml version="1.0" encoding="utf-8"?>
<sst xmlns="http://schemas.openxmlformats.org/spreadsheetml/2006/main" count="327" uniqueCount="261">
  <si>
    <t>Vac</t>
    <phoneticPr fontId="1" type="noConversion"/>
  </si>
  <si>
    <t>Hz</t>
    <phoneticPr fontId="1" type="noConversion"/>
  </si>
  <si>
    <r>
      <t>f</t>
    </r>
    <r>
      <rPr>
        <b/>
        <vertAlign val="subscript"/>
        <sz val="10"/>
        <rFont val="Arial Unicode MS"/>
        <family val="2"/>
        <charset val="134"/>
      </rPr>
      <t>AC</t>
    </r>
    <phoneticPr fontId="2" type="noConversion"/>
  </si>
  <si>
    <r>
      <t>V</t>
    </r>
    <r>
      <rPr>
        <b/>
        <vertAlign val="subscript"/>
        <sz val="10"/>
        <color theme="1"/>
        <rFont val="Arial Unicode MS"/>
        <family val="2"/>
        <charset val="134"/>
      </rPr>
      <t>OUT</t>
    </r>
    <phoneticPr fontId="1" type="noConversion"/>
  </si>
  <si>
    <r>
      <t>V</t>
    </r>
    <r>
      <rPr>
        <b/>
        <vertAlign val="subscript"/>
        <sz val="10"/>
        <rFont val="Arial Unicode MS"/>
        <family val="2"/>
        <charset val="134"/>
      </rPr>
      <t>AC Min</t>
    </r>
    <phoneticPr fontId="2" type="noConversion"/>
  </si>
  <si>
    <r>
      <t>V</t>
    </r>
    <r>
      <rPr>
        <b/>
        <vertAlign val="subscript"/>
        <sz val="10"/>
        <rFont val="Arial Unicode MS"/>
        <family val="2"/>
        <charset val="134"/>
      </rPr>
      <t>AC Max</t>
    </r>
    <phoneticPr fontId="2" type="noConversion"/>
  </si>
  <si>
    <t>V</t>
    <phoneticPr fontId="1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</si>
  <si>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OUT</t>
    </r>
    <phoneticPr fontId="1" type="noConversion"/>
  </si>
  <si>
    <t>mA</t>
    <phoneticPr fontId="1" type="noConversion"/>
  </si>
  <si>
    <r>
      <t>C</t>
    </r>
    <r>
      <rPr>
        <b/>
        <vertAlign val="subscript"/>
        <sz val="11"/>
        <color theme="1"/>
        <rFont val="Calibri"/>
        <family val="3"/>
        <charset val="134"/>
        <scheme val="minor"/>
      </rPr>
      <t>IN</t>
    </r>
    <phoneticPr fontId="2" type="noConversion"/>
  </si>
  <si>
    <t>uF</t>
    <phoneticPr fontId="1" type="noConversion"/>
  </si>
  <si>
    <t>No.of Samples</t>
    <phoneticPr fontId="1" type="noConversion"/>
  </si>
  <si>
    <t>%</t>
    <phoneticPr fontId="1" type="noConversion"/>
  </si>
  <si>
    <t>efficiency(%)</t>
    <phoneticPr fontId="1" type="noConversion"/>
  </si>
  <si>
    <t>Time of Vindc(mS)</t>
    <phoneticPr fontId="1" type="noConversion"/>
  </si>
  <si>
    <t>η</t>
    <phoneticPr fontId="1" type="noConversion"/>
  </si>
  <si>
    <t>Vac</t>
    <phoneticPr fontId="1" type="noConversion"/>
  </si>
  <si>
    <t>Max(Vac,Vt)</t>
    <phoneticPr fontId="1" type="noConversion"/>
  </si>
  <si>
    <t>Vt(t+deltat)@60Hz</t>
    <phoneticPr fontId="1" type="noConversion"/>
  </si>
  <si>
    <t>V</t>
    <phoneticPr fontId="1" type="noConversion"/>
  </si>
  <si>
    <r>
      <t>V</t>
    </r>
    <r>
      <rPr>
        <b/>
        <vertAlign val="subscript"/>
        <sz val="10"/>
        <color theme="1"/>
        <rFont val="Arial Unicode MS"/>
        <family val="2"/>
        <charset val="134"/>
      </rPr>
      <t>INDC_RMS_Min</t>
    </r>
    <phoneticPr fontId="1" type="noConversion"/>
  </si>
  <si>
    <r>
      <t>V</t>
    </r>
    <r>
      <rPr>
        <b/>
        <vertAlign val="subscript"/>
        <sz val="10"/>
        <color theme="1"/>
        <rFont val="Arial Unicode MS"/>
        <family val="2"/>
        <charset val="134"/>
      </rPr>
      <t>INDC_Min</t>
    </r>
    <phoneticPr fontId="1" type="noConversion"/>
  </si>
  <si>
    <r>
      <t>V</t>
    </r>
    <r>
      <rPr>
        <b/>
        <vertAlign val="subscript"/>
        <sz val="10"/>
        <color theme="1"/>
        <rFont val="Arial Unicode MS"/>
        <family val="2"/>
        <charset val="134"/>
      </rPr>
      <t>INDC_Max</t>
    </r>
    <phoneticPr fontId="1" type="noConversion"/>
  </si>
  <si>
    <t>D1's Vf=</t>
    <phoneticPr fontId="1" type="noConversion"/>
  </si>
  <si>
    <t>D2's Vf=</t>
    <phoneticPr fontId="1" type="noConversion"/>
  </si>
  <si>
    <t>AP3917B</t>
    <phoneticPr fontId="1" type="noConversion"/>
  </si>
  <si>
    <t>AP3917C</t>
    <phoneticPr fontId="1" type="noConversion"/>
  </si>
  <si>
    <t>AP3917D</t>
    <phoneticPr fontId="1" type="noConversion"/>
  </si>
  <si>
    <r>
      <t>t</t>
    </r>
    <r>
      <rPr>
        <vertAlign val="subscript"/>
        <sz val="11"/>
        <color theme="1"/>
        <rFont val="Calibri"/>
        <family val="3"/>
        <charset val="134"/>
        <scheme val="minor"/>
      </rPr>
      <t>MINOFF</t>
    </r>
    <r>
      <rPr>
        <sz val="11"/>
        <color theme="1"/>
        <rFont val="Calibri"/>
        <family val="3"/>
        <charset val="134"/>
        <scheme val="minor"/>
      </rPr>
      <t xml:space="preserve"> _upper(uS)</t>
    </r>
    <phoneticPr fontId="1" type="noConversion"/>
  </si>
  <si>
    <r>
      <t>t</t>
    </r>
    <r>
      <rPr>
        <vertAlign val="subscript"/>
        <sz val="11"/>
        <color theme="1"/>
        <rFont val="Calibri"/>
        <family val="3"/>
        <charset val="134"/>
        <scheme val="minor"/>
      </rPr>
      <t>MINOFF</t>
    </r>
    <r>
      <rPr>
        <sz val="11"/>
        <color theme="1"/>
        <rFont val="Calibri"/>
        <family val="3"/>
        <charset val="134"/>
        <scheme val="minor"/>
      </rPr>
      <t xml:space="preserve"> _typical(uS)</t>
    </r>
    <phoneticPr fontId="1" type="noConversion"/>
  </si>
  <si>
    <r>
      <t>t</t>
    </r>
    <r>
      <rPr>
        <vertAlign val="subscript"/>
        <sz val="11"/>
        <color theme="1"/>
        <rFont val="Calibri"/>
        <family val="3"/>
        <charset val="134"/>
        <scheme val="minor"/>
      </rPr>
      <t>MINOFF</t>
    </r>
    <r>
      <rPr>
        <sz val="11"/>
        <color theme="1"/>
        <rFont val="Calibri"/>
        <family val="3"/>
        <charset val="134"/>
        <scheme val="minor"/>
      </rPr>
      <t xml:space="preserve"> _lower(uS)</t>
    </r>
    <phoneticPr fontId="1" type="noConversion"/>
  </si>
  <si>
    <t>mH</t>
    <phoneticPr fontId="1" type="noConversion"/>
  </si>
  <si>
    <t>mA</t>
    <phoneticPr fontId="1" type="noConversion"/>
  </si>
  <si>
    <t>uS</t>
    <phoneticPr fontId="1" type="noConversion"/>
  </si>
  <si>
    <r>
      <t>V</t>
    </r>
    <r>
      <rPr>
        <b/>
        <vertAlign val="subscript"/>
        <sz val="10"/>
        <color theme="1"/>
        <rFont val="Arial Unicode MS"/>
        <family val="2"/>
        <charset val="134"/>
      </rPr>
      <t>INDC_RMS_Max</t>
    </r>
    <phoneticPr fontId="1" type="noConversion"/>
  </si>
  <si>
    <t>Lm_typical</t>
    <phoneticPr fontId="1" type="noConversion"/>
  </si>
  <si>
    <t>typical</t>
    <phoneticPr fontId="1" type="noConversion"/>
  </si>
  <si>
    <t>mA</t>
    <phoneticPr fontId="1" type="noConversion"/>
  </si>
  <si>
    <t>Lm</t>
    <phoneticPr fontId="1" type="noConversion"/>
  </si>
  <si>
    <t>mH</t>
    <phoneticPr fontId="1" type="noConversion"/>
  </si>
  <si>
    <t>Lm_min_BCD</t>
    <phoneticPr fontId="1" type="noConversion"/>
  </si>
  <si>
    <t>mA</t>
    <phoneticPr fontId="1" type="noConversion"/>
  </si>
  <si>
    <t>mA</t>
    <phoneticPr fontId="1" type="noConversion"/>
  </si>
  <si>
    <t>/</t>
    <phoneticPr fontId="1" type="noConversion"/>
  </si>
  <si>
    <t>toff</t>
    <phoneticPr fontId="1" type="noConversion"/>
  </si>
  <si>
    <t>CCM or DCM?</t>
    <phoneticPr fontId="1" type="noConversion"/>
  </si>
  <si>
    <t>uS</t>
    <phoneticPr fontId="1" type="noConversion"/>
  </si>
  <si>
    <t>AP3917B</t>
    <phoneticPr fontId="1" type="noConversion"/>
  </si>
  <si>
    <t>AP3917C</t>
    <phoneticPr fontId="1" type="noConversion"/>
  </si>
  <si>
    <t>AP3917D</t>
    <phoneticPr fontId="1" type="noConversion"/>
  </si>
  <si>
    <t>toff_max</t>
    <phoneticPr fontId="1" type="noConversion"/>
  </si>
  <si>
    <t>uS</t>
    <phoneticPr fontId="1" type="noConversion"/>
  </si>
  <si>
    <t>ton_Vindc_rms_min</t>
    <phoneticPr fontId="1" type="noConversion"/>
  </si>
  <si>
    <t>tons_Vindc_rms_min</t>
    <phoneticPr fontId="1" type="noConversion"/>
  </si>
  <si>
    <t>这个参数是为了选择IC型号</t>
  </si>
  <si>
    <t>输出电流实际校准值</t>
    <phoneticPr fontId="1" type="noConversion"/>
  </si>
  <si>
    <t>B,Lm=1mH时</t>
    <phoneticPr fontId="1" type="noConversion"/>
  </si>
  <si>
    <t>C,Lm=1mH时</t>
    <phoneticPr fontId="1" type="noConversion"/>
  </si>
  <si>
    <t>D,Lm=1mH时</t>
    <phoneticPr fontId="1" type="noConversion"/>
  </si>
  <si>
    <t>B，实际选取Lm时</t>
    <phoneticPr fontId="1" type="noConversion"/>
  </si>
  <si>
    <t>C，实际选取Lm时</t>
    <phoneticPr fontId="1" type="noConversion"/>
  </si>
  <si>
    <t>D，实际选取Lm时</t>
    <phoneticPr fontId="1" type="noConversion"/>
  </si>
  <si>
    <t>Io_max_B</t>
    <phoneticPr fontId="1" type="noConversion"/>
  </si>
  <si>
    <t>Io_max_C</t>
    <phoneticPr fontId="1" type="noConversion"/>
  </si>
  <si>
    <t>Io_max_D</t>
    <phoneticPr fontId="1" type="noConversion"/>
  </si>
  <si>
    <t>mA</t>
    <phoneticPr fontId="1" type="noConversion"/>
  </si>
  <si>
    <t>mA</t>
    <phoneticPr fontId="1" type="noConversion"/>
  </si>
  <si>
    <t>Working Mode</t>
    <phoneticPr fontId="1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</si>
  <si>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L_RMS</t>
    </r>
    <phoneticPr fontId="1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</si>
  <si>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OUT_Max</t>
    </r>
    <phoneticPr fontId="1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</si>
  <si>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L_PEAK_Max</t>
    </r>
    <phoneticPr fontId="1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</si>
  <si>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L_PEAK_Min</t>
    </r>
    <phoneticPr fontId="1" type="noConversion"/>
  </si>
  <si>
    <t>OLP(Over Load Protection)</t>
    <phoneticPr fontId="1" type="noConversion"/>
  </si>
  <si>
    <t>根据用户实际选用电感量计算Io_max</t>
    <phoneticPr fontId="1" type="noConversion"/>
  </si>
  <si>
    <t>Vrrm</t>
    <phoneticPr fontId="1" type="noConversion"/>
  </si>
  <si>
    <t>V</t>
    <phoneticPr fontId="1" type="noConversion"/>
  </si>
  <si>
    <t>Trr</t>
    <phoneticPr fontId="1" type="noConversion"/>
  </si>
  <si>
    <t>nS</t>
    <phoneticPr fontId="1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</si>
  <si>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D_RMS</t>
    </r>
    <phoneticPr fontId="1" type="noConversion"/>
  </si>
  <si>
    <t>mA</t>
    <phoneticPr fontId="1" type="noConversion"/>
  </si>
  <si>
    <t>Vac at Vac_max</t>
    <phoneticPr fontId="1" type="noConversion"/>
  </si>
  <si>
    <t>Vt(t+deltat)@50Hz</t>
    <phoneticPr fontId="1" type="noConversion"/>
  </si>
  <si>
    <t>Vt(t+deltat)@50Hz</t>
    <phoneticPr fontId="1" type="noConversion"/>
  </si>
  <si>
    <t>Max(Vac,Vt)</t>
    <phoneticPr fontId="1" type="noConversion"/>
  </si>
  <si>
    <r>
      <t>V</t>
    </r>
    <r>
      <rPr>
        <b/>
        <vertAlign val="subscript"/>
        <sz val="10"/>
        <color theme="1"/>
        <rFont val="Arial Unicode MS"/>
        <family val="2"/>
        <charset val="134"/>
      </rPr>
      <t>Ripple</t>
    </r>
    <phoneticPr fontId="1" type="noConversion"/>
  </si>
  <si>
    <t>mV</t>
    <phoneticPr fontId="1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</si>
  <si>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OUT_ESR</t>
    </r>
    <phoneticPr fontId="1" type="noConversion"/>
  </si>
  <si>
    <t>mΩ</t>
    <phoneticPr fontId="1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</si>
  <si>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OUT</t>
    </r>
    <phoneticPr fontId="1" type="noConversion"/>
  </si>
  <si>
    <t>uF</t>
    <phoneticPr fontId="1" type="noConversion"/>
  </si>
  <si>
    <t>kΩ</t>
    <phoneticPr fontId="1" type="noConversion"/>
  </si>
  <si>
    <t>nF</t>
    <phoneticPr fontId="1" type="noConversion"/>
  </si>
  <si>
    <r>
      <t>R</t>
    </r>
    <r>
      <rPr>
        <b/>
        <vertAlign val="subscript"/>
        <sz val="10"/>
        <color theme="1"/>
        <rFont val="Arial Unicode MS"/>
        <family val="2"/>
        <charset val="134"/>
      </rPr>
      <t>FB_DOWN</t>
    </r>
    <phoneticPr fontId="1" type="noConversion"/>
  </si>
  <si>
    <r>
      <t>R</t>
    </r>
    <r>
      <rPr>
        <b/>
        <vertAlign val="subscript"/>
        <sz val="10"/>
        <color theme="1"/>
        <rFont val="Arial Unicode MS"/>
        <family val="2"/>
        <charset val="134"/>
      </rPr>
      <t>FB_UP</t>
    </r>
    <phoneticPr fontId="1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</si>
  <si>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SH</t>
    </r>
    <phoneticPr fontId="1" type="noConversion"/>
  </si>
  <si>
    <t>R1</t>
    <phoneticPr fontId="1" type="noConversion"/>
  </si>
  <si>
    <t>C1+C2</t>
    <phoneticPr fontId="1" type="noConversion"/>
  </si>
  <si>
    <t>Full Load</t>
    <phoneticPr fontId="1" type="noConversion"/>
  </si>
  <si>
    <t>under Full Load</t>
    <phoneticPr fontId="1" type="noConversion"/>
  </si>
  <si>
    <t>Other Parameters for Reference</t>
    <phoneticPr fontId="1" type="noConversion"/>
  </si>
  <si>
    <t>I1</t>
    <phoneticPr fontId="1" type="noConversion"/>
  </si>
  <si>
    <t>Ton直推</t>
    <phoneticPr fontId="1" type="noConversion"/>
  </si>
  <si>
    <t>Ton+Toff</t>
    <phoneticPr fontId="1" type="noConversion"/>
  </si>
  <si>
    <t>Ton+Toffs</t>
    <phoneticPr fontId="1" type="noConversion"/>
  </si>
  <si>
    <t>kHz</t>
    <phoneticPr fontId="1" type="noConversion"/>
  </si>
  <si>
    <r>
      <t>F</t>
    </r>
    <r>
      <rPr>
        <b/>
        <vertAlign val="subscript"/>
        <sz val="10"/>
        <color theme="1"/>
        <rFont val="Arial Unicode MS"/>
        <family val="2"/>
        <charset val="134"/>
      </rPr>
      <t>SW</t>
    </r>
    <phoneticPr fontId="1" type="noConversion"/>
  </si>
  <si>
    <r>
      <t>F</t>
    </r>
    <r>
      <rPr>
        <b/>
        <vertAlign val="subscript"/>
        <sz val="10"/>
        <color theme="1"/>
        <rFont val="Arial Unicode MS"/>
        <family val="2"/>
        <charset val="134"/>
      </rPr>
      <t>SW_Max</t>
    </r>
    <phoneticPr fontId="1" type="noConversion"/>
  </si>
  <si>
    <t>W</t>
    <phoneticPr fontId="1" type="noConversion"/>
  </si>
  <si>
    <r>
      <t>P</t>
    </r>
    <r>
      <rPr>
        <b/>
        <vertAlign val="subscript"/>
        <sz val="10"/>
        <rFont val="Arial Unicode MS"/>
        <family val="2"/>
        <charset val="134"/>
      </rPr>
      <t>OUT</t>
    </r>
    <phoneticPr fontId="1" type="noConversion"/>
  </si>
  <si>
    <t>T+Ton+Toff</t>
    <phoneticPr fontId="1" type="noConversion"/>
  </si>
  <si>
    <t>2T+Ton+Toffs</t>
    <phoneticPr fontId="1" type="noConversion"/>
  </si>
  <si>
    <t>2T+Ton+Toff</t>
    <phoneticPr fontId="1" type="noConversion"/>
  </si>
  <si>
    <t>uF</t>
    <phoneticPr fontId="1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</si>
  <si>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OUT_Min</t>
    </r>
    <phoneticPr fontId="1" type="noConversion"/>
  </si>
  <si>
    <t>pF</t>
    <phoneticPr fontId="1" type="noConversion"/>
  </si>
  <si>
    <r>
      <t>Minimum V</t>
    </r>
    <r>
      <rPr>
        <vertAlign val="subscript"/>
        <sz val="10"/>
        <color theme="0" tint="-0.249977111117893"/>
        <rFont val="Arial Unicode MS"/>
        <family val="2"/>
        <charset val="134"/>
      </rPr>
      <t>BUS</t>
    </r>
    <phoneticPr fontId="1" type="noConversion"/>
  </si>
  <si>
    <r>
      <t>Minimum RMS of V</t>
    </r>
    <r>
      <rPr>
        <vertAlign val="subscript"/>
        <sz val="10"/>
        <color theme="0" tint="-0.249977111117893"/>
        <rFont val="Arial Unicode MS"/>
        <family val="2"/>
        <charset val="134"/>
      </rPr>
      <t>BUS</t>
    </r>
    <r>
      <rPr>
        <sz val="10"/>
        <color theme="0" tint="-0.249977111117893"/>
        <rFont val="Arial Unicode MS"/>
        <family val="2"/>
        <charset val="134"/>
      </rPr>
      <t xml:space="preserve"> under V</t>
    </r>
    <r>
      <rPr>
        <vertAlign val="subscript"/>
        <sz val="10"/>
        <color theme="0" tint="-0.249977111117893"/>
        <rFont val="Arial Unicode MS"/>
        <family val="2"/>
        <charset val="134"/>
      </rPr>
      <t>AC_Min</t>
    </r>
    <phoneticPr fontId="1" type="noConversion"/>
  </si>
  <si>
    <r>
      <t>Maximium V</t>
    </r>
    <r>
      <rPr>
        <vertAlign val="subscript"/>
        <sz val="10"/>
        <color theme="0" tint="-0.249977111117893"/>
        <rFont val="Arial Unicode MS"/>
        <family val="2"/>
        <charset val="134"/>
      </rPr>
      <t>BUS</t>
    </r>
    <phoneticPr fontId="1" type="noConversion"/>
  </si>
  <si>
    <r>
      <t>Maximium RMS of V</t>
    </r>
    <r>
      <rPr>
        <vertAlign val="subscript"/>
        <sz val="10"/>
        <color theme="0" tint="-0.249977111117893"/>
        <rFont val="Arial Unicode MS"/>
        <family val="2"/>
        <charset val="134"/>
      </rPr>
      <t>BUS</t>
    </r>
    <r>
      <rPr>
        <sz val="10"/>
        <color theme="0" tint="-0.249977111117893"/>
        <rFont val="Arial Unicode MS"/>
        <family val="2"/>
        <charset val="134"/>
      </rPr>
      <t xml:space="preserve"> under V</t>
    </r>
    <r>
      <rPr>
        <vertAlign val="subscript"/>
        <sz val="10"/>
        <color theme="0" tint="-0.249977111117893"/>
        <rFont val="Arial Unicode MS"/>
        <family val="2"/>
        <charset val="134"/>
      </rPr>
      <t>AC_Max</t>
    </r>
    <phoneticPr fontId="1" type="noConversion"/>
  </si>
  <si>
    <t>The Capacitance of Input Capacitor</t>
    <phoneticPr fontId="2" type="noConversion"/>
  </si>
  <si>
    <r>
      <t>C</t>
    </r>
    <r>
      <rPr>
        <b/>
        <vertAlign val="subscript"/>
        <sz val="10"/>
        <rFont val="Arial Unicode MS"/>
        <family val="2"/>
        <charset val="134"/>
      </rPr>
      <t>IN</t>
    </r>
    <phoneticPr fontId="2" type="noConversion"/>
  </si>
  <si>
    <t>Minimum AC Input Voltage</t>
    <phoneticPr fontId="2" type="noConversion"/>
  </si>
  <si>
    <r>
      <t>V</t>
    </r>
    <r>
      <rPr>
        <b/>
        <vertAlign val="subscript"/>
        <sz val="10"/>
        <rFont val="Arial Unicode MS"/>
        <family val="2"/>
        <charset val="134"/>
      </rPr>
      <t>AC Min</t>
    </r>
    <phoneticPr fontId="2" type="noConversion"/>
  </si>
  <si>
    <t>Maximum AC Input Voltage</t>
    <phoneticPr fontId="2" type="noConversion"/>
  </si>
  <si>
    <r>
      <t>V</t>
    </r>
    <r>
      <rPr>
        <b/>
        <vertAlign val="subscript"/>
        <sz val="10"/>
        <rFont val="Arial Unicode MS"/>
        <family val="2"/>
        <charset val="134"/>
      </rPr>
      <t>AC Max</t>
    </r>
    <phoneticPr fontId="2" type="noConversion"/>
  </si>
  <si>
    <t>AC Input Frequency</t>
    <phoneticPr fontId="2" type="noConversion"/>
  </si>
  <si>
    <r>
      <t>f</t>
    </r>
    <r>
      <rPr>
        <b/>
        <vertAlign val="subscript"/>
        <sz val="10"/>
        <rFont val="Arial Unicode MS"/>
        <family val="2"/>
        <charset val="134"/>
      </rPr>
      <t>AC</t>
    </r>
    <phoneticPr fontId="2" type="noConversion"/>
  </si>
  <si>
    <t>Output Voltage</t>
    <phoneticPr fontId="2" type="noConversion"/>
  </si>
  <si>
    <r>
      <t>V</t>
    </r>
    <r>
      <rPr>
        <b/>
        <vertAlign val="subscript"/>
        <sz val="10"/>
        <rFont val="Arial Unicode MS"/>
        <family val="2"/>
        <charset val="134"/>
      </rPr>
      <t>OUT</t>
    </r>
    <phoneticPr fontId="2" type="noConversion"/>
  </si>
  <si>
    <t>Output Currnet</t>
    <phoneticPr fontId="2" type="noConversion"/>
  </si>
  <si>
    <r>
      <t>I</t>
    </r>
    <r>
      <rPr>
        <b/>
        <sz val="6"/>
        <rFont val="Arial Unicode MS"/>
        <family val="2"/>
        <charset val="134"/>
      </rPr>
      <t>OUT</t>
    </r>
    <phoneticPr fontId="2" type="noConversion"/>
  </si>
  <si>
    <t>Nominal Output Power</t>
    <phoneticPr fontId="2" type="noConversion"/>
  </si>
  <si>
    <r>
      <t>P</t>
    </r>
    <r>
      <rPr>
        <b/>
        <vertAlign val="subscript"/>
        <sz val="10"/>
        <rFont val="Arial Unicode MS"/>
        <family val="2"/>
        <charset val="134"/>
      </rPr>
      <t>OUT</t>
    </r>
    <phoneticPr fontId="2" type="noConversion"/>
  </si>
  <si>
    <t>Conversion Efficency</t>
    <phoneticPr fontId="2" type="noConversion"/>
  </si>
  <si>
    <t>η</t>
    <phoneticPr fontId="2" type="noConversion"/>
  </si>
  <si>
    <t>The DC Voltage between C2</t>
    <phoneticPr fontId="2" type="noConversion"/>
  </si>
  <si>
    <r>
      <t>V</t>
    </r>
    <r>
      <rPr>
        <b/>
        <vertAlign val="subscript"/>
        <sz val="10"/>
        <rFont val="Arial Unicode MS"/>
        <family val="2"/>
        <charset val="134"/>
      </rPr>
      <t>BUS</t>
    </r>
    <phoneticPr fontId="2" type="noConversion"/>
  </si>
  <si>
    <t>The Inductance of Power Inductor</t>
    <phoneticPr fontId="2" type="noConversion"/>
  </si>
  <si>
    <t>Lm</t>
    <phoneticPr fontId="2" type="noConversion"/>
  </si>
  <si>
    <t>Maximum Output Current</t>
    <phoneticPr fontId="2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</si>
  <si>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OUT_Max</t>
    </r>
    <phoneticPr fontId="2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</si>
  <si>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L_PEAK_Max</t>
    </r>
    <phoneticPr fontId="2" type="noConversion"/>
  </si>
  <si>
    <t>Minimum Peak Current in Power Inductor</t>
    <phoneticPr fontId="2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</si>
  <si>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L_PEAK_Min</t>
    </r>
    <phoneticPr fontId="2" type="noConversion"/>
  </si>
  <si>
    <t>RMS Current in Power Inductor</t>
    <phoneticPr fontId="2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</si>
  <si>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L_RMS</t>
    </r>
    <phoneticPr fontId="2" type="noConversion"/>
  </si>
  <si>
    <t>Switching Frequency</t>
    <phoneticPr fontId="2" type="noConversion"/>
  </si>
  <si>
    <r>
      <t>F</t>
    </r>
    <r>
      <rPr>
        <b/>
        <vertAlign val="subscript"/>
        <sz val="10"/>
        <rFont val="Arial Unicode MS"/>
        <family val="2"/>
        <charset val="134"/>
      </rPr>
      <t>SW</t>
    </r>
    <phoneticPr fontId="2" type="noConversion"/>
  </si>
  <si>
    <t>Maximum Switching Frequency</t>
    <phoneticPr fontId="2" type="noConversion"/>
  </si>
  <si>
    <r>
      <t>F</t>
    </r>
    <r>
      <rPr>
        <b/>
        <vertAlign val="subscript"/>
        <sz val="10"/>
        <rFont val="Arial Unicode MS"/>
        <family val="2"/>
        <charset val="134"/>
      </rPr>
      <t>SW_Max</t>
    </r>
    <phoneticPr fontId="2" type="noConversion"/>
  </si>
  <si>
    <t>Vrrm</t>
    <phoneticPr fontId="2" type="noConversion"/>
  </si>
  <si>
    <t>Trr</t>
    <phoneticPr fontId="2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</si>
  <si>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D_RMS</t>
    </r>
    <phoneticPr fontId="2" type="noConversion"/>
  </si>
  <si>
    <t>Ripple of Output Voltage</t>
    <phoneticPr fontId="2" type="noConversion"/>
  </si>
  <si>
    <r>
      <t>V</t>
    </r>
    <r>
      <rPr>
        <b/>
        <vertAlign val="subscript"/>
        <sz val="10"/>
        <color theme="1"/>
        <rFont val="Arial Unicode MS"/>
        <family val="2"/>
        <charset val="134"/>
      </rPr>
      <t>Ripple</t>
    </r>
    <phoneticPr fontId="2" type="noConversion"/>
  </si>
  <si>
    <t>The Capacitance of Output Capacitor</t>
    <phoneticPr fontId="2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</si>
  <si>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OUT</t>
    </r>
    <phoneticPr fontId="2" type="noConversion"/>
  </si>
  <si>
    <t>Equivalent Series Resistance of Output Capacitor</t>
    <phoneticPr fontId="2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</si>
  <si>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OUT_ESR</t>
    </r>
    <phoneticPr fontId="2" type="noConversion"/>
  </si>
  <si>
    <t>Sampling and Holding Capacitor</t>
    <phoneticPr fontId="2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</si>
  <si>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SH</t>
    </r>
    <phoneticPr fontId="2" type="noConversion"/>
  </si>
  <si>
    <t>Parameter specification list</t>
    <phoneticPr fontId="2" type="noConversion"/>
  </si>
  <si>
    <r>
      <t>Step 2:  Fill in inductance and get your design I</t>
    </r>
    <r>
      <rPr>
        <vertAlign val="subscript"/>
        <sz val="11"/>
        <color theme="1"/>
        <rFont val="Malgun Gothic"/>
        <family val="2"/>
        <charset val="129"/>
      </rPr>
      <t xml:space="preserve">L </t>
    </r>
    <r>
      <rPr>
        <sz val="11"/>
        <color theme="1"/>
        <rFont val="Malgun Gothic"/>
        <family val="2"/>
        <charset val="129"/>
      </rPr>
      <t>,fsw calculation:</t>
    </r>
    <phoneticPr fontId="2" type="noConversion"/>
  </si>
  <si>
    <t>Step 3:  Buck Diode ,Capacitance, Resistance caculation:</t>
    <phoneticPr fontId="2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</si>
  <si>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FB</t>
    </r>
    <phoneticPr fontId="1" type="noConversion"/>
  </si>
  <si>
    <t>R2//R3， recommend 1kΩ~20kΩ</t>
    <phoneticPr fontId="1" type="noConversion"/>
  </si>
  <si>
    <t>Reverse Recovery Time of Freewheeling Diode</t>
  </si>
  <si>
    <t>Peak Repetitive of Freewheeling Diode</t>
    <phoneticPr fontId="2" type="noConversion"/>
  </si>
  <si>
    <t>RMS Current in Freewheeling Diode</t>
    <phoneticPr fontId="2" type="noConversion"/>
  </si>
  <si>
    <t>Select output Capacitor, C3</t>
    <phoneticPr fontId="1" type="noConversion"/>
  </si>
  <si>
    <t>Select the Free-wheeling Diode, D1</t>
    <phoneticPr fontId="1" type="noConversion"/>
  </si>
  <si>
    <r>
      <t>Power Inductor L2</t>
    </r>
    <r>
      <rPr>
        <b/>
        <vertAlign val="subscript"/>
        <sz val="10"/>
        <color theme="1"/>
        <rFont val="Arial Unicode MS"/>
        <family val="2"/>
        <charset val="134"/>
      </rPr>
      <t xml:space="preserve"> </t>
    </r>
    <r>
      <rPr>
        <b/>
        <sz val="10"/>
        <color theme="1"/>
        <rFont val="Arial Unicode MS"/>
        <family val="2"/>
        <charset val="134"/>
      </rPr>
      <t>and F</t>
    </r>
    <r>
      <rPr>
        <b/>
        <vertAlign val="subscript"/>
        <sz val="10"/>
        <color theme="1"/>
        <rFont val="Arial Unicode MS"/>
        <family val="2"/>
        <charset val="134"/>
      </rPr>
      <t xml:space="preserve">SW </t>
    </r>
    <r>
      <rPr>
        <b/>
        <sz val="10"/>
        <color theme="1"/>
        <rFont val="Arial Unicode MS"/>
        <family val="2"/>
        <charset val="134"/>
      </rPr>
      <t>Calculation</t>
    </r>
    <phoneticPr fontId="1" type="noConversion"/>
  </si>
  <si>
    <t>Enter System Requirements</t>
    <phoneticPr fontId="1" type="noConversion"/>
  </si>
  <si>
    <t>Select Voltage Feedback, R1, (R2//R3), C5, C6</t>
    <phoneticPr fontId="1" type="noConversion"/>
  </si>
  <si>
    <t>Minimum value recommened</t>
    <phoneticPr fontId="1" type="noConversion"/>
  </si>
  <si>
    <t xml:space="preserve">C6, 220pF~1nF recommended </t>
    <phoneticPr fontId="1" type="noConversion"/>
  </si>
  <si>
    <t>Maximum Peak Current in Power Inductor</t>
    <phoneticPr fontId="2" type="noConversion"/>
  </si>
  <si>
    <t>/</t>
    <phoneticPr fontId="1" type="noConversion"/>
  </si>
  <si>
    <t>User inputs</t>
    <phoneticPr fontId="2" type="noConversion"/>
  </si>
  <si>
    <t>Calculation results</t>
    <phoneticPr fontId="2" type="noConversion"/>
  </si>
  <si>
    <t>Fill in the target value</t>
    <phoneticPr fontId="1" type="noConversion"/>
  </si>
  <si>
    <r>
      <t>Lm_</t>
    </r>
    <r>
      <rPr>
        <b/>
        <vertAlign val="subscript"/>
        <sz val="10"/>
        <color theme="1"/>
        <rFont val="Arial Unicode MS"/>
        <family val="2"/>
        <charset val="134"/>
      </rPr>
      <t>Min</t>
    </r>
    <phoneticPr fontId="1" type="noConversion"/>
  </si>
  <si>
    <t>Lm minimum vaue recommened</t>
    <phoneticPr fontId="1" type="noConversion"/>
  </si>
  <si>
    <t>计算最小电感量：</t>
    <phoneticPr fontId="1" type="noConversion"/>
  </si>
  <si>
    <t>mH</t>
    <phoneticPr fontId="1" type="noConversion"/>
  </si>
  <si>
    <t>if working in DCM mode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</si>
  <si>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</si>
  <si>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</si>
  <si>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</si>
  <si>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CCM</t>
    <phoneticPr fontId="1" type="noConversion"/>
  </si>
  <si>
    <t>DCM</t>
    <phoneticPr fontId="1" type="noConversion"/>
  </si>
  <si>
    <t>版本选择</t>
    <phoneticPr fontId="1" type="noConversion"/>
  </si>
  <si>
    <t>mH</t>
    <phoneticPr fontId="1" type="noConversion"/>
  </si>
  <si>
    <t>AP3928</t>
    <phoneticPr fontId="1" type="noConversion"/>
  </si>
  <si>
    <r>
      <t>I</t>
    </r>
    <r>
      <rPr>
        <vertAlign val="subscript"/>
        <sz val="11"/>
        <color theme="1"/>
        <rFont val="Calibri"/>
        <family val="3"/>
        <charset val="134"/>
        <scheme val="minor"/>
      </rPr>
      <t>PK_MAX</t>
    </r>
    <r>
      <rPr>
        <sz val="11"/>
        <color theme="1"/>
        <rFont val="Calibri"/>
        <family val="2"/>
        <scheme val="minor"/>
      </rPr>
      <t xml:space="preserve"> _lower(mA)</t>
    </r>
    <phoneticPr fontId="1" type="noConversion"/>
  </si>
  <si>
    <r>
      <t>I</t>
    </r>
    <r>
      <rPr>
        <vertAlign val="subscript"/>
        <sz val="11"/>
        <color theme="1"/>
        <rFont val="Calibri"/>
        <family val="3"/>
        <charset val="134"/>
        <scheme val="minor"/>
      </rPr>
      <t>PK_MAX</t>
    </r>
    <r>
      <rPr>
        <sz val="11"/>
        <color theme="1"/>
        <rFont val="Calibri"/>
        <family val="2"/>
        <scheme val="minor"/>
      </rPr>
      <t xml:space="preserve"> _typical(mA)</t>
    </r>
    <phoneticPr fontId="1" type="noConversion"/>
  </si>
  <si>
    <r>
      <t>I</t>
    </r>
    <r>
      <rPr>
        <vertAlign val="subscript"/>
        <sz val="11"/>
        <color theme="1"/>
        <rFont val="Calibri"/>
        <family val="3"/>
        <charset val="134"/>
        <scheme val="minor"/>
      </rPr>
      <t>PK_MAX</t>
    </r>
    <r>
      <rPr>
        <sz val="11"/>
        <color theme="1"/>
        <rFont val="Calibri"/>
        <family val="2"/>
        <scheme val="minor"/>
      </rPr>
      <t xml:space="preserve"> _upper(mA)</t>
    </r>
    <phoneticPr fontId="1" type="noConversion"/>
  </si>
  <si>
    <t>AP3928</t>
    <phoneticPr fontId="1" type="noConversion"/>
  </si>
  <si>
    <t>E,Lm=1mH时</t>
    <phoneticPr fontId="1" type="noConversion"/>
  </si>
  <si>
    <t>E，实际选取Lm时</t>
    <phoneticPr fontId="1" type="noConversion"/>
  </si>
  <si>
    <t>E</t>
    <phoneticPr fontId="1" type="noConversion"/>
  </si>
  <si>
    <t>AP39128</t>
    <phoneticPr fontId="1" type="noConversion"/>
  </si>
  <si>
    <t>Io_max_E</t>
    <phoneticPr fontId="1" type="noConversion"/>
  </si>
  <si>
    <t>计算点</t>
    <phoneticPr fontId="1" type="noConversion"/>
  </si>
  <si>
    <t>toff_BCD(us)</t>
    <phoneticPr fontId="1" type="noConversion"/>
  </si>
  <si>
    <t>Ipk_BCD(mA)</t>
    <phoneticPr fontId="1" type="noConversion"/>
  </si>
  <si>
    <t>知道了不同toff时的Ipk，可判断CCM或DCM？</t>
    <phoneticPr fontId="1" type="noConversion"/>
  </si>
  <si>
    <r>
      <t>CCM</t>
    </r>
    <r>
      <rPr>
        <sz val="11"/>
        <color theme="1"/>
        <rFont val="宋体"/>
        <family val="3"/>
        <charset val="134"/>
      </rPr>
      <t>→</t>
    </r>
    <r>
      <rPr>
        <sz val="11"/>
        <color theme="1"/>
        <rFont val="宋体"/>
        <family val="2"/>
      </rPr>
      <t>DCM位置</t>
    </r>
    <phoneticPr fontId="1" type="noConversion"/>
  </si>
  <si>
    <t>toff(uS)</t>
    <phoneticPr fontId="1" type="noConversion"/>
  </si>
  <si>
    <t>Ipk(mA)</t>
    <phoneticPr fontId="1" type="noConversion"/>
  </si>
  <si>
    <r>
      <t>计算CCM</t>
    </r>
    <r>
      <rPr>
        <sz val="11"/>
        <color theme="1"/>
        <rFont val="宋体"/>
        <family val="3"/>
        <charset val="134"/>
      </rPr>
      <t>→DCM位置的Io(mA)</t>
    </r>
    <phoneticPr fontId="1" type="noConversion"/>
  </si>
  <si>
    <t>Vac_min和DCM时，计算Iout时的Ipk_Max(mA)</t>
    <phoneticPr fontId="1" type="noConversion"/>
  </si>
  <si>
    <t>FLAG:&gt;0,CCM,C;&lt;0,DCM,D</t>
    <phoneticPr fontId="1" type="noConversion"/>
  </si>
  <si>
    <t>计算对应的Io(mA)</t>
    <phoneticPr fontId="1" type="noConversion"/>
  </si>
  <si>
    <t>toff_max</t>
    <phoneticPr fontId="1" type="noConversion"/>
  </si>
  <si>
    <t>Ipk_min</t>
    <phoneticPr fontId="1" type="noConversion"/>
  </si>
  <si>
    <t>Is there DCM？</t>
    <phoneticPr fontId="1" type="noConversion"/>
  </si>
  <si>
    <t>Fsw(kHz)</t>
    <phoneticPr fontId="1" type="noConversion"/>
  </si>
  <si>
    <t>计算IL_RMS和ID_RMS</t>
    <phoneticPr fontId="1" type="noConversion"/>
  </si>
  <si>
    <t>比较</t>
    <phoneticPr fontId="1" type="noConversion"/>
  </si>
  <si>
    <t>Ipeak</t>
    <phoneticPr fontId="1" type="noConversion"/>
  </si>
  <si>
    <t>toff</t>
    <phoneticPr fontId="1" type="noConversion"/>
  </si>
  <si>
    <t>FIND OUT</t>
    <phoneticPr fontId="1" type="noConversion"/>
  </si>
  <si>
    <t>Io SPEC</t>
    <phoneticPr fontId="1" type="noConversion"/>
  </si>
  <si>
    <t>Vindc_RMS/Lm</t>
    <phoneticPr fontId="1" type="noConversion"/>
  </si>
  <si>
    <t>(Vo+Vf)/Lm</t>
    <phoneticPr fontId="1" type="noConversion"/>
  </si>
  <si>
    <t>Ton反推</t>
    <phoneticPr fontId="1" type="noConversion"/>
  </si>
  <si>
    <t>Toffs</t>
    <phoneticPr fontId="1" type="noConversion"/>
  </si>
  <si>
    <t>IL_RMS_CCM</t>
    <phoneticPr fontId="1" type="noConversion"/>
  </si>
  <si>
    <t>IL_RMS_DCM</t>
    <phoneticPr fontId="1" type="noConversion"/>
  </si>
  <si>
    <t>ID_RMS_CCM</t>
    <phoneticPr fontId="1" type="noConversion"/>
  </si>
  <si>
    <t>ID_RMS_DCM</t>
    <phoneticPr fontId="1" type="noConversion"/>
  </si>
  <si>
    <t>Fsw_Full load</t>
    <phoneticPr fontId="1" type="noConversion"/>
  </si>
  <si>
    <t>计算电压纹波Vripple</t>
    <phoneticPr fontId="1" type="noConversion"/>
  </si>
  <si>
    <t>Delta(IL)</t>
    <phoneticPr fontId="1" type="noConversion"/>
  </si>
  <si>
    <t>mA</t>
    <phoneticPr fontId="1" type="noConversion"/>
  </si>
  <si>
    <t>Delta(Vcout_ripple)</t>
    <phoneticPr fontId="1" type="noConversion"/>
  </si>
  <si>
    <t>mV</t>
    <phoneticPr fontId="1" type="noConversion"/>
  </si>
  <si>
    <t>Delta(IL_ripple)</t>
    <phoneticPr fontId="1" type="noConversion"/>
  </si>
  <si>
    <t>Cout_min</t>
    <phoneticPr fontId="1" type="noConversion"/>
  </si>
  <si>
    <t>uF</t>
    <phoneticPr fontId="1" type="noConversion"/>
  </si>
  <si>
    <t>MAX ESR</t>
    <phoneticPr fontId="1" type="noConversion"/>
  </si>
  <si>
    <t>mOhm</t>
    <phoneticPr fontId="1" type="noConversion"/>
  </si>
  <si>
    <t>mV</t>
    <phoneticPr fontId="1" type="noConversion"/>
  </si>
  <si>
    <t>Toff1=</t>
    <phoneticPr fontId="1" type="noConversion"/>
  </si>
  <si>
    <t>绘制IL_Ipeak</t>
    <phoneticPr fontId="1" type="noConversion"/>
  </si>
  <si>
    <t>Ton</t>
    <phoneticPr fontId="1" type="noConversion"/>
  </si>
  <si>
    <t>T+Ton</t>
    <phoneticPr fontId="1" type="noConversion"/>
  </si>
  <si>
    <t>T+Ton+Toffs</t>
    <phoneticPr fontId="1" type="noConversion"/>
  </si>
  <si>
    <t>2T+Ton</t>
    <phoneticPr fontId="1" type="noConversion"/>
  </si>
  <si>
    <t>us</t>
    <phoneticPr fontId="1" type="noConversion"/>
  </si>
  <si>
    <t>Step 1:  Fill in system input and get IC model proposal:</t>
    <phoneticPr fontId="2" type="noConversion"/>
  </si>
  <si>
    <t>Buck IC Proposal</t>
    <phoneticPr fontId="1" type="noConversion"/>
  </si>
  <si>
    <t xml:space="preserve">Below Calculation is based on Proposed IC type </t>
    <phoneticPr fontId="2" type="noConversion"/>
  </si>
  <si>
    <t xml:space="preserve">DIODES HV Buck Solution Design Tool - AP3928 </t>
    <phoneticPr fontId="2" type="noConversion"/>
  </si>
  <si>
    <r>
      <t>under Full Load and V</t>
    </r>
    <r>
      <rPr>
        <vertAlign val="subscript"/>
        <sz val="10"/>
        <color theme="1" tint="0.34998626667073579"/>
        <rFont val="Arial Unicode MS"/>
        <family val="2"/>
        <charset val="134"/>
      </rPr>
      <t>AC_Min</t>
    </r>
    <phoneticPr fontId="1" type="noConversion"/>
  </si>
  <si>
    <r>
      <t>under I</t>
    </r>
    <r>
      <rPr>
        <vertAlign val="subscript"/>
        <sz val="10"/>
        <color theme="1" tint="0.34998626667073579"/>
        <rFont val="Arial Unicode MS"/>
        <family val="2"/>
        <charset val="134"/>
      </rPr>
      <t xml:space="preserve">O_Max </t>
    </r>
    <r>
      <rPr>
        <sz val="10"/>
        <color theme="1" tint="0.34998626667073579"/>
        <rFont val="Arial Unicode MS"/>
        <family val="2"/>
        <charset val="134"/>
      </rPr>
      <t>and V</t>
    </r>
    <r>
      <rPr>
        <vertAlign val="subscript"/>
        <sz val="10"/>
        <color theme="1" tint="0.34998626667073579"/>
        <rFont val="Arial Unicode MS"/>
        <family val="2"/>
        <charset val="134"/>
      </rPr>
      <t>AC_Min</t>
    </r>
    <phoneticPr fontId="1" type="noConversion"/>
  </si>
  <si>
    <t>C5, Maximum value recommended</t>
    <phoneticPr fontId="1" type="noConversion"/>
  </si>
  <si>
    <t>CSH</t>
    <phoneticPr fontId="1" type="noConversion"/>
  </si>
  <si>
    <t>Vo&gt;=9V</t>
    <phoneticPr fontId="1" type="noConversion"/>
  </si>
  <si>
    <t>Vo&lt;9V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</si>
</sst>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_ "/>
    <numFmt numFmtId="165" formatCode="0.0000000_ "/>
    <numFmt numFmtId="166" formatCode="0_ "/>
    <numFmt numFmtId="167" formatCode="0.00_);[Red]\(0.00\)"/>
    <numFmt numFmtId="168" formatCode="0.00_ "/>
  </numFmts>
  <fonts count="28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Calibri"/>
      <family val="3"/>
      <charset val="134"/>
      <scheme val="minor"/>
    </font>
    <font>
      <b/>
      <vertAlign val="subscript"/>
      <sz val="11"/>
      <color theme="1"/>
      <name val="Calibri"/>
      <family val="3"/>
      <charset val="134"/>
      <scheme val="minor"/>
    </font>
    <font>
      <b/>
      <sz val="10"/>
      <name val="Arial Unicode MS"/>
      <family val="2"/>
      <charset val="134"/>
    </font>
    <font>
      <b/>
      <vertAlign val="subscript"/>
      <sz val="10"/>
      <name val="Arial Unicode MS"/>
      <family val="2"/>
      <charset val="134"/>
    </font>
    <font>
      <b/>
      <sz val="6"/>
      <name val="Arial Unicode MS"/>
      <family val="2"/>
      <charset val="134"/>
    </font>
    <font>
      <b/>
      <sz val="10"/>
      <color theme="1"/>
      <name val="Arial Unicode MS"/>
      <family val="2"/>
      <charset val="134"/>
    </font>
    <font>
      <b/>
      <vertAlign val="subscript"/>
      <sz val="10"/>
      <color theme="1"/>
      <name val="Arial Unicode MS"/>
      <family val="2"/>
      <charset val="134"/>
    </font>
    <font>
      <sz val="11"/>
      <color theme="1"/>
      <name val="Calibri"/>
      <family val="3"/>
      <charset val="134"/>
      <scheme val="minor"/>
    </font>
    <font>
      <vertAlign val="subscript"/>
      <sz val="11"/>
      <color theme="1"/>
      <name val="Calibri"/>
      <family val="3"/>
      <charset val="134"/>
      <scheme val="minor"/>
    </font>
    <font>
      <sz val="11"/>
      <color rgb="FFFFC000"/>
      <name val="Calibri"/>
      <family val="2"/>
      <scheme val="minor"/>
    </font>
    <font>
      <sz val="11"/>
      <color rgb="FFFFC000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sz val="10"/>
      <color rgb="FFFF0000"/>
      <name val="Arial Unicode MS"/>
      <family val="2"/>
      <charset val="134"/>
    </font>
    <font>
      <sz val="10"/>
      <color theme="0" tint="-0.249977111117893"/>
      <name val="Arial Unicode MS"/>
      <family val="2"/>
      <charset val="134"/>
    </font>
    <font>
      <vertAlign val="subscript"/>
      <sz val="10"/>
      <color theme="0" tint="-0.249977111117893"/>
      <name val="Arial Unicode MS"/>
      <family val="2"/>
      <charset val="134"/>
    </font>
    <font>
      <b/>
      <sz val="11"/>
      <color theme="1"/>
      <name val="Malgun Gothic"/>
      <family val="2"/>
      <charset val="129"/>
    </font>
    <font>
      <sz val="11"/>
      <color theme="1"/>
      <name val="Malgun Gothic"/>
      <family val="2"/>
      <charset val="129"/>
    </font>
    <font>
      <b/>
      <sz val="10"/>
      <name val="Malgun Gothic"/>
      <family val="2"/>
      <charset val="129"/>
    </font>
    <font>
      <vertAlign val="subscript"/>
      <sz val="11"/>
      <color theme="1"/>
      <name val="Malgun Gothic"/>
      <family val="2"/>
      <charset val="129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0"/>
      <color rgb="FF0070C0"/>
      <name val="Arial Unicode MS"/>
      <family val="2"/>
      <charset val="134"/>
    </font>
    <font>
      <b/>
      <sz val="11"/>
      <color rgb="FF0070C0"/>
      <name val="Malgun Gothic"/>
      <family val="2"/>
      <charset val="129"/>
    </font>
    <font>
      <sz val="10"/>
      <color theme="1" tint="0.34998626667073579"/>
      <name val="Arial Unicode MS"/>
      <family val="2"/>
      <charset val="134"/>
    </font>
    <font>
      <vertAlign val="subscript"/>
      <sz val="10"/>
      <color theme="1" tint="0.34998626667073579"/>
      <name val="Arial Unicode MS"/>
      <family val="2"/>
      <charset val="134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65" fontId="0" fillId="0" borderId="0" xfId="0" applyNumberFormat="1"/>
    <xf numFmtId="164" fontId="0" fillId="0" borderId="0" xfId="0" applyNumberFormat="1" applyFill="1"/>
    <xf numFmtId="165" fontId="0" fillId="4" borderId="0" xfId="0" applyNumberFormat="1" applyFill="1"/>
    <xf numFmtId="166" fontId="0" fillId="0" borderId="0" xfId="0" applyNumberFormat="1"/>
    <xf numFmtId="167" fontId="0" fillId="0" borderId="0" xfId="0" applyNumberFormat="1"/>
    <xf numFmtId="165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/>
    </xf>
    <xf numFmtId="165" fontId="10" fillId="4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/>
    <xf numFmtId="167" fontId="0" fillId="5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0" fillId="2" borderId="0" xfId="0" applyFill="1"/>
    <xf numFmtId="0" fontId="0" fillId="0" borderId="6" xfId="0" applyBorder="1"/>
    <xf numFmtId="0" fontId="0" fillId="0" borderId="0" xfId="0" applyFill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6" xfId="0" applyFill="1" applyBorder="1"/>
    <xf numFmtId="0" fontId="0" fillId="0" borderId="6" xfId="0" applyBorder="1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0" fontId="0" fillId="0" borderId="6" xfId="0" applyBorder="1" applyAlignment="1">
      <alignment horizontal="center" vertical="center"/>
    </xf>
    <xf numFmtId="0" fontId="0" fillId="2" borderId="6" xfId="0" applyFill="1" applyBorder="1"/>
    <xf numFmtId="0" fontId="8" fillId="7" borderId="6" xfId="0" applyFont="1" applyFill="1" applyBorder="1" applyAlignment="1" applyProtection="1">
      <alignment horizontal="center" vertical="center"/>
      <protection locked="0"/>
    </xf>
    <xf numFmtId="168" fontId="8" fillId="7" borderId="6" xfId="0" applyNumberFormat="1" applyFont="1" applyFill="1" applyBorder="1" applyAlignment="1" applyProtection="1">
      <alignment horizontal="center" vertical="center"/>
      <protection locked="0"/>
    </xf>
    <xf numFmtId="168" fontId="8" fillId="5" borderId="6" xfId="0" applyNumberFormat="1" applyFont="1" applyFill="1" applyBorder="1" applyAlignment="1" applyProtection="1">
      <alignment horizontal="center" vertical="center"/>
    </xf>
    <xf numFmtId="168" fontId="15" fillId="0" borderId="6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0" fontId="14" fillId="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68" fontId="15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top"/>
    </xf>
    <xf numFmtId="0" fontId="0" fillId="0" borderId="0" xfId="0" applyProtection="1"/>
    <xf numFmtId="0" fontId="18" fillId="8" borderId="0" xfId="0" applyFont="1" applyFill="1" applyAlignment="1" applyProtection="1">
      <alignment horizontal="left"/>
    </xf>
    <xf numFmtId="0" fontId="18" fillId="0" borderId="0" xfId="0" applyFont="1" applyFill="1" applyBorder="1" applyAlignment="1" applyProtection="1"/>
    <xf numFmtId="0" fontId="20" fillId="9" borderId="1" xfId="0" applyFont="1" applyFill="1" applyBorder="1" applyAlignment="1" applyProtection="1">
      <alignment horizontal="left" vertical="center"/>
    </xf>
    <xf numFmtId="0" fontId="20" fillId="9" borderId="2" xfId="0" applyFont="1" applyFill="1" applyBorder="1" applyAlignment="1" applyProtection="1">
      <alignment horizontal="left" vertical="center"/>
    </xf>
    <xf numFmtId="0" fontId="20" fillId="9" borderId="3" xfId="0" applyFont="1" applyFill="1" applyBorder="1" applyAlignment="1" applyProtection="1">
      <alignment horizontal="left" vertical="center"/>
    </xf>
    <xf numFmtId="0" fontId="20" fillId="9" borderId="4" xfId="0" applyFont="1" applyFill="1" applyBorder="1" applyAlignment="1" applyProtection="1">
      <alignment horizontal="left" vertical="center"/>
    </xf>
    <xf numFmtId="0" fontId="20" fillId="9" borderId="0" xfId="0" applyFont="1" applyFill="1" applyBorder="1" applyAlignment="1" applyProtection="1">
      <alignment horizontal="left" vertical="center"/>
    </xf>
    <xf numFmtId="0" fontId="20" fillId="9" borderId="5" xfId="0" applyFont="1" applyFill="1" applyBorder="1" applyAlignment="1" applyProtection="1">
      <alignment horizontal="left" vertical="center"/>
    </xf>
    <xf numFmtId="0" fontId="20" fillId="9" borderId="8" xfId="0" applyFont="1" applyFill="1" applyBorder="1" applyAlignment="1" applyProtection="1">
      <alignment horizontal="left" vertical="center"/>
    </xf>
    <xf numFmtId="0" fontId="20" fillId="9" borderId="9" xfId="0" applyFont="1" applyFill="1" applyBorder="1" applyAlignment="1" applyProtection="1">
      <alignment horizontal="left" vertical="center"/>
    </xf>
    <xf numFmtId="0" fontId="20" fillId="9" borderId="7" xfId="0" applyFont="1" applyFill="1" applyBorder="1" applyAlignment="1" applyProtection="1">
      <alignment horizontal="left" vertical="center"/>
    </xf>
    <xf numFmtId="0" fontId="19" fillId="7" borderId="0" xfId="0" applyFont="1" applyFill="1" applyBorder="1" applyProtection="1"/>
    <xf numFmtId="168" fontId="19" fillId="5" borderId="0" xfId="0" applyNumberFormat="1" applyFont="1" applyFill="1" applyBorder="1" applyAlignment="1" applyProtection="1"/>
    <xf numFmtId="0" fontId="19" fillId="0" borderId="0" xfId="0" applyFont="1" applyProtection="1"/>
    <xf numFmtId="0" fontId="8" fillId="0" borderId="0" xfId="0" applyFont="1" applyFill="1" applyAlignment="1" applyProtection="1">
      <alignment horizontal="left"/>
    </xf>
    <xf numFmtId="0" fontId="5" fillId="0" borderId="6" xfId="0" applyFont="1" applyFill="1" applyBorder="1" applyAlignment="1" applyProtection="1">
      <alignment horizontal="left" vertical="top"/>
    </xf>
    <xf numFmtId="0" fontId="8" fillId="0" borderId="6" xfId="0" applyFont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left" vertical="top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5" fillId="0" borderId="0" xfId="0" applyFont="1" applyProtection="1"/>
    <xf numFmtId="168" fontId="8" fillId="0" borderId="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left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8" fillId="8" borderId="0" xfId="0" applyFont="1" applyFill="1" applyAlignment="1" applyProtection="1">
      <alignment horizontal="left"/>
    </xf>
    <xf numFmtId="0" fontId="26" fillId="0" borderId="13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left"/>
    </xf>
    <xf numFmtId="0" fontId="18" fillId="10" borderId="10" xfId="0" applyFont="1" applyFill="1" applyBorder="1" applyAlignment="1" applyProtection="1">
      <alignment horizontal="center"/>
    </xf>
    <xf numFmtId="0" fontId="18" fillId="10" borderId="11" xfId="0" applyFont="1" applyFill="1" applyBorder="1" applyAlignment="1" applyProtection="1">
      <alignment horizontal="center"/>
    </xf>
    <xf numFmtId="0" fontId="18" fillId="10" borderId="12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left"/>
    </xf>
    <xf numFmtId="0" fontId="8" fillId="3" borderId="14" xfId="0" applyFont="1" applyFill="1" applyBorder="1" applyAlignment="1" applyProtection="1">
      <alignment horizontal="left"/>
    </xf>
    <xf numFmtId="0" fontId="8" fillId="3" borderId="15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100" b="1"/>
              <a:t>Vbus</a:t>
            </a:r>
            <a:r>
              <a:rPr lang="en-US" altLang="zh-CN" sz="1100" b="1" baseline="0"/>
              <a:t> under V</a:t>
            </a:r>
            <a:r>
              <a:rPr lang="en-US" altLang="zh-CN" sz="1100" b="1" baseline="-25000"/>
              <a:t>AC_Min</a:t>
            </a:r>
            <a:r>
              <a:rPr lang="en-US" altLang="zh-CN" sz="1100" b="1" baseline="0"/>
              <a:t> and full load</a:t>
            </a:r>
            <a:endParaRPr lang="zh-CN" altLang="en-US" sz="1100" b="1"/>
          </a:p>
        </c:rich>
      </c:tx>
      <c:layout>
        <c:manualLayout>
          <c:xMode val="edge"/>
          <c:yMode val="edge"/>
          <c:x val="0.27228206174784814"/>
          <c:y val="3.04912080290481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20144356955381E-2"/>
          <c:y val="0.14136714128350533"/>
          <c:w val="0.76492004544167513"/>
          <c:h val="0.7643413161437721"/>
        </c:manualLayout>
      </c:layout>
      <c:scatterChart>
        <c:scatterStyle val="smoothMarker"/>
        <c:varyColors val="0"/>
        <c:ser>
          <c:idx val="1"/>
          <c:order val="0"/>
          <c:tx>
            <c:v>Vbus</c:v>
          </c:tx>
          <c:spPr>
            <a:ln w="25400" cap="rnd" cmpd="tri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interdata!$A$2:$A$1002</c:f>
              <c:numCache>
                <c:formatCode>0.0000000_ </c:formatCode>
                <c:ptCount val="10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0.70000000000000007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0.82000000000000006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0.94000000000000006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1.1400000000000001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1.3800000000000001</c:v>
                </c:pt>
                <c:pt idx="70">
                  <c:v>1.4000000000000001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1.6400000000000001</c:v>
                </c:pt>
                <c:pt idx="83">
                  <c:v>1.6600000000000001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1.8800000000000001</c:v>
                </c:pt>
                <c:pt idx="95">
                  <c:v>1.9000000000000001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2.2600000000000002</c:v>
                </c:pt>
                <c:pt idx="114">
                  <c:v>2.2800000000000002</c:v>
                </c:pt>
                <c:pt idx="115">
                  <c:v>2.3000000000000003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2.7600000000000002</c:v>
                </c:pt>
                <c:pt idx="139">
                  <c:v>2.7800000000000002</c:v>
                </c:pt>
                <c:pt idx="140">
                  <c:v>2.8000000000000003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3.2600000000000002</c:v>
                </c:pt>
                <c:pt idx="164">
                  <c:v>3.2800000000000002</c:v>
                </c:pt>
                <c:pt idx="165">
                  <c:v>3.3000000000000003</c:v>
                </c:pt>
                <c:pt idx="166">
                  <c:v>3.3200000000000003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3.7600000000000002</c:v>
                </c:pt>
                <c:pt idx="189">
                  <c:v>3.7800000000000002</c:v>
                </c:pt>
                <c:pt idx="190">
                  <c:v>3.8000000000000003</c:v>
                </c:pt>
                <c:pt idx="191">
                  <c:v>3.8200000000000003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4.0200000000000005</c:v>
                </c:pt>
                <c:pt idx="202">
                  <c:v>4.04</c:v>
                </c:pt>
                <c:pt idx="203">
                  <c:v>4.0600000000000005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4.5200000000000005</c:v>
                </c:pt>
                <c:pt idx="227">
                  <c:v>4.54</c:v>
                </c:pt>
                <c:pt idx="228">
                  <c:v>4.5600000000000005</c:v>
                </c:pt>
                <c:pt idx="229">
                  <c:v>4.58</c:v>
                </c:pt>
                <c:pt idx="230">
                  <c:v>4.6000000000000005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5.0200000000000005</c:v>
                </c:pt>
                <c:pt idx="252">
                  <c:v>5.04</c:v>
                </c:pt>
                <c:pt idx="253">
                  <c:v>5.0600000000000005</c:v>
                </c:pt>
                <c:pt idx="254">
                  <c:v>5.08</c:v>
                </c:pt>
                <c:pt idx="255">
                  <c:v>5.1000000000000005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5.5200000000000005</c:v>
                </c:pt>
                <c:pt idx="277">
                  <c:v>5.54</c:v>
                </c:pt>
                <c:pt idx="278">
                  <c:v>5.5600000000000005</c:v>
                </c:pt>
                <c:pt idx="279">
                  <c:v>5.58</c:v>
                </c:pt>
                <c:pt idx="280">
                  <c:v>5.6000000000000005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6.0200000000000005</c:v>
                </c:pt>
                <c:pt idx="302">
                  <c:v>6.04</c:v>
                </c:pt>
                <c:pt idx="303">
                  <c:v>6.0600000000000005</c:v>
                </c:pt>
                <c:pt idx="304">
                  <c:v>6.08</c:v>
                </c:pt>
                <c:pt idx="305">
                  <c:v>6.1000000000000005</c:v>
                </c:pt>
                <c:pt idx="306">
                  <c:v>6.12</c:v>
                </c:pt>
                <c:pt idx="307">
                  <c:v>6.1400000000000006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6.5200000000000005</c:v>
                </c:pt>
                <c:pt idx="327">
                  <c:v>6.54</c:v>
                </c:pt>
                <c:pt idx="328">
                  <c:v>6.5600000000000005</c:v>
                </c:pt>
                <c:pt idx="329">
                  <c:v>6.58</c:v>
                </c:pt>
                <c:pt idx="330">
                  <c:v>6.6000000000000005</c:v>
                </c:pt>
                <c:pt idx="331">
                  <c:v>6.62</c:v>
                </c:pt>
                <c:pt idx="332">
                  <c:v>6.6400000000000006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7.0200000000000005</c:v>
                </c:pt>
                <c:pt idx="352">
                  <c:v>7.04</c:v>
                </c:pt>
                <c:pt idx="353">
                  <c:v>7.0600000000000005</c:v>
                </c:pt>
                <c:pt idx="354">
                  <c:v>7.08</c:v>
                </c:pt>
                <c:pt idx="355">
                  <c:v>7.1000000000000005</c:v>
                </c:pt>
                <c:pt idx="356">
                  <c:v>7.12</c:v>
                </c:pt>
                <c:pt idx="357">
                  <c:v>7.1400000000000006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7.5200000000000005</c:v>
                </c:pt>
                <c:pt idx="377">
                  <c:v>7.54</c:v>
                </c:pt>
                <c:pt idx="378">
                  <c:v>7.5600000000000005</c:v>
                </c:pt>
                <c:pt idx="379">
                  <c:v>7.58</c:v>
                </c:pt>
                <c:pt idx="380">
                  <c:v>7.6000000000000005</c:v>
                </c:pt>
                <c:pt idx="381">
                  <c:v>7.62</c:v>
                </c:pt>
                <c:pt idx="382">
                  <c:v>7.6400000000000006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8.0400000000000009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8.120000000000001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8.5400000000000009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8.620000000000001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8.7000000000000011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9.0400000000000009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9.120000000000001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9.2000000000000011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9.5400000000000009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9.620000000000001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9.7000000000000011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10.040000000000001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10.120000000000001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10.200000000000001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10.540000000000001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10.620000000000001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10.700000000000001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11.040000000000001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11.120000000000001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11.200000000000001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11.540000000000001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11.620000000000001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11.700000000000001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12.040000000000001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12.120000000000001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12.200000000000001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12.280000000000001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12.540000000000001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12.620000000000001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12.700000000000001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12.780000000000001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13.040000000000001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13.120000000000001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13.200000000000001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13.280000000000001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13.540000000000001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13.620000000000001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13.700000000000001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13.780000000000001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14.040000000000001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14.120000000000001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14.200000000000001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14.280000000000001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14.540000000000001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14.620000000000001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14.700000000000001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14.780000000000001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15.040000000000001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15.120000000000001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15.200000000000001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15.280000000000001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15.540000000000001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15.620000000000001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15.700000000000001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15.780000000000001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15.860000000000001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16.080000000000002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16.240000000000002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16.580000000000002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16.740000000000002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17.080000000000002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17.240000000000002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17.400000000000002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17.580000000000002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17.740000000000002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17.900000000000002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18.080000000000002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18.240000000000002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18.400000000000002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18.580000000000002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18.740000000000002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18.900000000000002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19.080000000000002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19.240000000000002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19.400000000000002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19.580000000000002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19.740000000000002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19.900000000000002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</c:numCache>
            </c:numRef>
          </c:xVal>
          <c:yVal>
            <c:numRef>
              <c:f>interdata!$G$2:$G$1002</c:f>
              <c:numCache>
                <c:formatCode>0.00_);[Red]\(0.00\)</c:formatCode>
                <c:ptCount val="1001"/>
                <c:pt idx="0">
                  <c:v>127.27922061357856</c:v>
                </c:pt>
                <c:pt idx="1">
                  <c:v>127.27670823073211</c:v>
                </c:pt>
                <c:pt idx="2">
                  <c:v>127.26917118137735</c:v>
                </c:pt>
                <c:pt idx="3">
                  <c:v>127.25660976306406</c:v>
                </c:pt>
                <c:pt idx="4">
                  <c:v>127.23902447169556</c:v>
                </c:pt>
                <c:pt idx="5">
                  <c:v>127.21641600150903</c:v>
                </c:pt>
                <c:pt idx="6">
                  <c:v>127.18878524504812</c:v>
                </c:pt>
                <c:pt idx="7">
                  <c:v>127.15613329312785</c:v>
                </c:pt>
                <c:pt idx="8">
                  <c:v>127.11846143479133</c:v>
                </c:pt>
                <c:pt idx="9">
                  <c:v>127.07577115725904</c:v>
                </c:pt>
                <c:pt idx="10">
                  <c:v>127.02806414587003</c:v>
                </c:pt>
                <c:pt idx="11">
                  <c:v>126.97534228401543</c:v>
                </c:pt>
                <c:pt idx="12">
                  <c:v>126.91760765306405</c:v>
                </c:pt>
                <c:pt idx="13">
                  <c:v>126.85486253228029</c:v>
                </c:pt>
                <c:pt idx="14">
                  <c:v>126.78710939873409</c:v>
                </c:pt>
                <c:pt idx="15">
                  <c:v>126.71435092720311</c:v>
                </c:pt>
                <c:pt idx="16">
                  <c:v>126.63658999006725</c:v>
                </c:pt>
                <c:pt idx="17">
                  <c:v>126.55382965719517</c:v>
                </c:pt>
                <c:pt idx="18">
                  <c:v>126.46607319582306</c:v>
                </c:pt>
                <c:pt idx="19">
                  <c:v>126.3733240704258</c:v>
                </c:pt>
                <c:pt idx="20">
                  <c:v>126.27558594258002</c:v>
                </c:pt>
                <c:pt idx="21">
                  <c:v>126.17286267081967</c:v>
                </c:pt>
                <c:pt idx="22">
                  <c:v>126.06515831048361</c:v>
                </c:pt>
                <c:pt idx="23">
                  <c:v>125.95247711355559</c:v>
                </c:pt>
                <c:pt idx="24">
                  <c:v>125.83482352849632</c:v>
                </c:pt>
                <c:pt idx="25">
                  <c:v>125.71220220006786</c:v>
                </c:pt>
                <c:pt idx="26">
                  <c:v>125.5846179691503</c:v>
                </c:pt>
                <c:pt idx="27">
                  <c:v>125.45207587255065</c:v>
                </c:pt>
                <c:pt idx="28">
                  <c:v>125.31458114280389</c:v>
                </c:pt>
                <c:pt idx="29">
                  <c:v>125.17213920796657</c:v>
                </c:pt>
                <c:pt idx="30">
                  <c:v>125.02475569140233</c:v>
                </c:pt>
                <c:pt idx="31">
                  <c:v>124.87243641156006</c:v>
                </c:pt>
                <c:pt idx="32">
                  <c:v>124.71518738174413</c:v>
                </c:pt>
                <c:pt idx="33">
                  <c:v>124.55301480987697</c:v>
                </c:pt>
                <c:pt idx="34">
                  <c:v>124.38592509825405</c:v>
                </c:pt>
                <c:pt idx="35">
                  <c:v>124.21392484329107</c:v>
                </c:pt>
                <c:pt idx="36">
                  <c:v>124.03702083526356</c:v>
                </c:pt>
                <c:pt idx="37">
                  <c:v>123.85522005803888</c:v>
                </c:pt>
                <c:pt idx="38">
                  <c:v>123.66852968880043</c:v>
                </c:pt>
                <c:pt idx="39">
                  <c:v>123.47695709776428</c:v>
                </c:pt>
                <c:pt idx="40">
                  <c:v>123.32882874656686</c:v>
                </c:pt>
                <c:pt idx="41">
                  <c:v>123.22844639124528</c:v>
                </c:pt>
                <c:pt idx="42">
                  <c:v>123.12798219738684</c:v>
                </c:pt>
                <c:pt idx="43">
                  <c:v>123.02743596450351</c:v>
                </c:pt>
                <c:pt idx="44">
                  <c:v>122.92680749128732</c:v>
                </c:pt>
                <c:pt idx="45">
                  <c:v>122.82609657560567</c:v>
                </c:pt>
                <c:pt idx="46">
                  <c:v>122.72530301449662</c:v>
                </c:pt>
                <c:pt idx="47">
                  <c:v>122.62442660416404</c:v>
                </c:pt>
                <c:pt idx="48">
                  <c:v>122.52346713997288</c:v>
                </c:pt>
                <c:pt idx="49">
                  <c:v>122.42242441644429</c:v>
                </c:pt>
                <c:pt idx="50">
                  <c:v>122.32129822725074</c:v>
                </c:pt>
                <c:pt idx="51">
                  <c:v>122.22008836521113</c:v>
                </c:pt>
                <c:pt idx="52">
                  <c:v>122.11879462228579</c:v>
                </c:pt>
                <c:pt idx="53">
                  <c:v>122.01741678957154</c:v>
                </c:pt>
                <c:pt idx="54">
                  <c:v>121.91595465729665</c:v>
                </c:pt>
                <c:pt idx="55">
                  <c:v>121.81440801481577</c:v>
                </c:pt>
                <c:pt idx="56">
                  <c:v>121.71277665060481</c:v>
                </c:pt>
                <c:pt idx="57">
                  <c:v>121.61106035225583</c:v>
                </c:pt>
                <c:pt idx="58">
                  <c:v>121.50925890647186</c:v>
                </c:pt>
                <c:pt idx="59">
                  <c:v>121.40737209906165</c:v>
                </c:pt>
                <c:pt idx="60">
                  <c:v>121.30539971493442</c:v>
                </c:pt>
                <c:pt idx="61">
                  <c:v>121.20334153809462</c:v>
                </c:pt>
                <c:pt idx="62">
                  <c:v>121.1011973516365</c:v>
                </c:pt>
                <c:pt idx="63">
                  <c:v>120.99896693773881</c:v>
                </c:pt>
                <c:pt idx="64">
                  <c:v>120.89665007765934</c:v>
                </c:pt>
                <c:pt idx="65">
                  <c:v>120.79424655172947</c:v>
                </c:pt>
                <c:pt idx="66">
                  <c:v>120.69175613934867</c:v>
                </c:pt>
                <c:pt idx="67">
                  <c:v>120.58917861897893</c:v>
                </c:pt>
                <c:pt idx="68">
                  <c:v>120.48651376813923</c:v>
                </c:pt>
                <c:pt idx="69">
                  <c:v>120.38376136339986</c:v>
                </c:pt>
                <c:pt idx="70">
                  <c:v>120.28092118037675</c:v>
                </c:pt>
                <c:pt idx="71">
                  <c:v>120.17799299372578</c:v>
                </c:pt>
                <c:pt idx="72">
                  <c:v>120.07497657713702</c:v>
                </c:pt>
                <c:pt idx="73">
                  <c:v>119.97187170332887</c:v>
                </c:pt>
                <c:pt idx="74">
                  <c:v>119.86867814404229</c:v>
                </c:pt>
                <c:pt idx="75">
                  <c:v>119.76539567003485</c:v>
                </c:pt>
                <c:pt idx="76">
                  <c:v>119.66202405107479</c:v>
                </c:pt>
                <c:pt idx="77">
                  <c:v>119.55856305593507</c:v>
                </c:pt>
                <c:pt idx="78">
                  <c:v>119.45501245238729</c:v>
                </c:pt>
                <c:pt idx="79">
                  <c:v>119.35137200719564</c:v>
                </c:pt>
                <c:pt idx="80">
                  <c:v>119.24764148611075</c:v>
                </c:pt>
                <c:pt idx="81">
                  <c:v>119.14382065386354</c:v>
                </c:pt>
                <c:pt idx="82">
                  <c:v>119.03990927415897</c:v>
                </c:pt>
                <c:pt idx="83">
                  <c:v>118.93590710966978</c:v>
                </c:pt>
                <c:pt idx="84">
                  <c:v>118.83181392203015</c:v>
                </c:pt>
                <c:pt idx="85">
                  <c:v>118.72762947182933</c:v>
                </c:pt>
                <c:pt idx="86">
                  <c:v>118.62335351860524</c:v>
                </c:pt>
                <c:pt idx="87">
                  <c:v>118.51898582083798</c:v>
                </c:pt>
                <c:pt idx="88">
                  <c:v>118.41452613594328</c:v>
                </c:pt>
                <c:pt idx="89">
                  <c:v>118.30997422026594</c:v>
                </c:pt>
                <c:pt idx="90">
                  <c:v>118.20532982907325</c:v>
                </c:pt>
                <c:pt idx="91">
                  <c:v>118.10059271654819</c:v>
                </c:pt>
                <c:pt idx="92">
                  <c:v>117.9957626357828</c:v>
                </c:pt>
                <c:pt idx="93">
                  <c:v>117.89083933877133</c:v>
                </c:pt>
                <c:pt idx="94">
                  <c:v>117.78582257640345</c:v>
                </c:pt>
                <c:pt idx="95">
                  <c:v>117.68071209845729</c:v>
                </c:pt>
                <c:pt idx="96">
                  <c:v>117.57550765359252</c:v>
                </c:pt>
                <c:pt idx="97">
                  <c:v>117.47020898934332</c:v>
                </c:pt>
                <c:pt idx="98">
                  <c:v>117.36481585211131</c:v>
                </c:pt>
                <c:pt idx="99">
                  <c:v>117.25932798715844</c:v>
                </c:pt>
                <c:pt idx="100">
                  <c:v>117.15374513859982</c:v>
                </c:pt>
                <c:pt idx="101">
                  <c:v>117.04806704939642</c:v>
                </c:pt>
                <c:pt idx="102">
                  <c:v>116.94229346134784</c:v>
                </c:pt>
                <c:pt idx="103">
                  <c:v>116.83642411508492</c:v>
                </c:pt>
                <c:pt idx="104">
                  <c:v>116.73045875006231</c:v>
                </c:pt>
                <c:pt idx="105">
                  <c:v>116.62439710455098</c:v>
                </c:pt>
                <c:pt idx="106">
                  <c:v>116.5182389156307</c:v>
                </c:pt>
                <c:pt idx="107">
                  <c:v>116.41198391918248</c:v>
                </c:pt>
                <c:pt idx="108">
                  <c:v>116.30563184988077</c:v>
                </c:pt>
                <c:pt idx="109">
                  <c:v>116.19918244118588</c:v>
                </c:pt>
                <c:pt idx="110">
                  <c:v>116.0926354253361</c:v>
                </c:pt>
                <c:pt idx="111">
                  <c:v>115.98599053333986</c:v>
                </c:pt>
                <c:pt idx="112">
                  <c:v>115.87924749496781</c:v>
                </c:pt>
                <c:pt idx="113">
                  <c:v>115.77240603874485</c:v>
                </c:pt>
                <c:pt idx="114">
                  <c:v>115.66546589194202</c:v>
                </c:pt>
                <c:pt idx="115">
                  <c:v>115.55842678056847</c:v>
                </c:pt>
                <c:pt idx="116">
                  <c:v>115.45128842936316</c:v>
                </c:pt>
                <c:pt idx="117">
                  <c:v>115.34405056178669</c:v>
                </c:pt>
                <c:pt idx="118">
                  <c:v>115.23671290001292</c:v>
                </c:pt>
                <c:pt idx="119">
                  <c:v>115.1292751649206</c:v>
                </c:pt>
                <c:pt idx="120">
                  <c:v>115.0217370760849</c:v>
                </c:pt>
                <c:pt idx="121">
                  <c:v>114.91409835176886</c:v>
                </c:pt>
                <c:pt idx="122">
                  <c:v>114.80635870891474</c:v>
                </c:pt>
                <c:pt idx="123">
                  <c:v>114.69851786313546</c:v>
                </c:pt>
                <c:pt idx="124">
                  <c:v>114.5905755287057</c:v>
                </c:pt>
                <c:pt idx="125">
                  <c:v>114.48253141855314</c:v>
                </c:pt>
                <c:pt idx="126">
                  <c:v>114.37438524424954</c:v>
                </c:pt>
                <c:pt idx="127">
                  <c:v>114.26613671600177</c:v>
                </c:pt>
                <c:pt idx="128">
                  <c:v>114.15778554264271</c:v>
                </c:pt>
                <c:pt idx="129">
                  <c:v>114.04933143162219</c:v>
                </c:pt>
                <c:pt idx="130">
                  <c:v>113.94077408899768</c:v>
                </c:pt>
                <c:pt idx="131">
                  <c:v>113.83211321942505</c:v>
                </c:pt>
                <c:pt idx="132">
                  <c:v>113.72334852614921</c:v>
                </c:pt>
                <c:pt idx="133">
                  <c:v>113.6144797109946</c:v>
                </c:pt>
                <c:pt idx="134">
                  <c:v>113.5055064743557</c:v>
                </c:pt>
                <c:pt idx="135">
                  <c:v>113.3964285151874</c:v>
                </c:pt>
                <c:pt idx="136">
                  <c:v>113.28724553099526</c:v>
                </c:pt>
                <c:pt idx="137">
                  <c:v>113.17795721782581</c:v>
                </c:pt>
                <c:pt idx="138">
                  <c:v>113.06856327025655</c:v>
                </c:pt>
                <c:pt idx="139">
                  <c:v>112.95906338138612</c:v>
                </c:pt>
                <c:pt idx="140">
                  <c:v>112.84945724282419</c:v>
                </c:pt>
                <c:pt idx="141">
                  <c:v>112.73974454468133</c:v>
                </c:pt>
                <c:pt idx="142">
                  <c:v>112.62992497555879</c:v>
                </c:pt>
                <c:pt idx="143">
                  <c:v>112.51999822253821</c:v>
                </c:pt>
                <c:pt idx="144">
                  <c:v>112.40996397117118</c:v>
                </c:pt>
                <c:pt idx="145">
                  <c:v>112.29982190546878</c:v>
                </c:pt>
                <c:pt idx="146">
                  <c:v>112.18957170789095</c:v>
                </c:pt>
                <c:pt idx="147">
                  <c:v>112.07921305933587</c:v>
                </c:pt>
                <c:pt idx="148">
                  <c:v>111.96874563912915</c:v>
                </c:pt>
                <c:pt idx="149">
                  <c:v>111.85816912501296</c:v>
                </c:pt>
                <c:pt idx="150">
                  <c:v>111.74748319313507</c:v>
                </c:pt>
                <c:pt idx="151">
                  <c:v>111.63668751803775</c:v>
                </c:pt>
                <c:pt idx="152">
                  <c:v>111.52578177264665</c:v>
                </c:pt>
                <c:pt idx="153">
                  <c:v>111.41476562825954</c:v>
                </c:pt>
                <c:pt idx="154">
                  <c:v>111.3036387545349</c:v>
                </c:pt>
                <c:pt idx="155">
                  <c:v>111.19240081948048</c:v>
                </c:pt>
                <c:pt idx="156">
                  <c:v>111.08105148944172</c:v>
                </c:pt>
                <c:pt idx="157">
                  <c:v>110.96959042909009</c:v>
                </c:pt>
                <c:pt idx="158">
                  <c:v>110.85801730141128</c:v>
                </c:pt>
                <c:pt idx="159">
                  <c:v>110.74633176769335</c:v>
                </c:pt>
                <c:pt idx="160">
                  <c:v>110.63453348751467</c:v>
                </c:pt>
                <c:pt idx="161">
                  <c:v>110.5226221187319</c:v>
                </c:pt>
                <c:pt idx="162">
                  <c:v>110.4105973174677</c:v>
                </c:pt>
                <c:pt idx="163">
                  <c:v>110.29845873809846</c:v>
                </c:pt>
                <c:pt idx="164">
                  <c:v>110.18620603324179</c:v>
                </c:pt>
                <c:pt idx="165">
                  <c:v>110.07383885374404</c:v>
                </c:pt>
                <c:pt idx="166">
                  <c:v>109.96135684866758</c:v>
                </c:pt>
                <c:pt idx="167">
                  <c:v>109.84875966527802</c:v>
                </c:pt>
                <c:pt idx="168">
                  <c:v>109.73604694903135</c:v>
                </c:pt>
                <c:pt idx="169">
                  <c:v>109.62321834356084</c:v>
                </c:pt>
                <c:pt idx="170">
                  <c:v>109.51027349066393</c:v>
                </c:pt>
                <c:pt idx="171">
                  <c:v>109.39721203028903</c:v>
                </c:pt>
                <c:pt idx="172">
                  <c:v>109.28403360052197</c:v>
                </c:pt>
                <c:pt idx="173">
                  <c:v>109.17073783757264</c:v>
                </c:pt>
                <c:pt idx="174">
                  <c:v>109.05732437576128</c:v>
                </c:pt>
                <c:pt idx="175">
                  <c:v>108.9437928475047</c:v>
                </c:pt>
                <c:pt idx="176">
                  <c:v>108.83014288330239</c:v>
                </c:pt>
                <c:pt idx="177">
                  <c:v>108.71637411172253</c:v>
                </c:pt>
                <c:pt idx="178">
                  <c:v>108.60248615938777</c:v>
                </c:pt>
                <c:pt idx="179">
                  <c:v>108.48847865096096</c:v>
                </c:pt>
                <c:pt idx="180">
                  <c:v>108.37435120913071</c:v>
                </c:pt>
                <c:pt idx="181">
                  <c:v>108.26010345459684</c:v>
                </c:pt>
                <c:pt idx="182">
                  <c:v>108.14573500605566</c:v>
                </c:pt>
                <c:pt idx="183">
                  <c:v>108.03124548018509</c:v>
                </c:pt>
                <c:pt idx="184">
                  <c:v>107.91663449162975</c:v>
                </c:pt>
                <c:pt idx="185">
                  <c:v>107.80190165298575</c:v>
                </c:pt>
                <c:pt idx="186">
                  <c:v>107.68704657478546</c:v>
                </c:pt>
                <c:pt idx="187">
                  <c:v>107.57206886548205</c:v>
                </c:pt>
                <c:pt idx="188">
                  <c:v>107.45696813143395</c:v>
                </c:pt>
                <c:pt idx="189">
                  <c:v>107.34174397688912</c:v>
                </c:pt>
                <c:pt idx="190">
                  <c:v>107.22639600396914</c:v>
                </c:pt>
                <c:pt idx="191">
                  <c:v>107.11092381265325</c:v>
                </c:pt>
                <c:pt idx="192">
                  <c:v>106.9953270007621</c:v>
                </c:pt>
                <c:pt idx="193">
                  <c:v>106.87960516394142</c:v>
                </c:pt>
                <c:pt idx="194">
                  <c:v>106.76375789564553</c:v>
                </c:pt>
                <c:pt idx="195">
                  <c:v>106.6477847871207</c:v>
                </c:pt>
                <c:pt idx="196">
                  <c:v>106.53168542738828</c:v>
                </c:pt>
                <c:pt idx="197">
                  <c:v>106.41545940322774</c:v>
                </c:pt>
                <c:pt idx="198">
                  <c:v>106.2991062991595</c:v>
                </c:pt>
                <c:pt idx="199">
                  <c:v>106.1826256974276</c:v>
                </c:pt>
                <c:pt idx="200">
                  <c:v>106.06601717798218</c:v>
                </c:pt>
                <c:pt idx="201">
                  <c:v>105.94928031846186</c:v>
                </c:pt>
                <c:pt idx="202">
                  <c:v>105.83241469417585</c:v>
                </c:pt>
                <c:pt idx="203">
                  <c:v>105.71541987808594</c:v>
                </c:pt>
                <c:pt idx="204">
                  <c:v>105.59829544078828</c:v>
                </c:pt>
                <c:pt idx="205">
                  <c:v>105.48104095049501</c:v>
                </c:pt>
                <c:pt idx="206">
                  <c:v>105.3636559730157</c:v>
                </c:pt>
                <c:pt idx="207">
                  <c:v>105.24614007173852</c:v>
                </c:pt>
                <c:pt idx="208">
                  <c:v>105.12849280761142</c:v>
                </c:pt>
                <c:pt idx="209">
                  <c:v>105.01071373912286</c:v>
                </c:pt>
                <c:pt idx="210">
                  <c:v>104.89280242228257</c:v>
                </c:pt>
                <c:pt idx="211">
                  <c:v>104.77475841060198</c:v>
                </c:pt>
                <c:pt idx="212">
                  <c:v>104.65658125507449</c:v>
                </c:pt>
                <c:pt idx="213">
                  <c:v>104.53827050415559</c:v>
                </c:pt>
                <c:pt idx="214">
                  <c:v>104.41982570374272</c:v>
                </c:pt>
                <c:pt idx="215">
                  <c:v>104.30124639715486</c:v>
                </c:pt>
                <c:pt idx="216">
                  <c:v>104.18253212511208</c:v>
                </c:pt>
                <c:pt idx="217">
                  <c:v>104.06368242571473</c:v>
                </c:pt>
                <c:pt idx="218">
                  <c:v>103.94469683442253</c:v>
                </c:pt>
                <c:pt idx="219">
                  <c:v>103.82557488403332</c:v>
                </c:pt>
                <c:pt idx="220">
                  <c:v>103.70631610466167</c:v>
                </c:pt>
                <c:pt idx="221">
                  <c:v>103.58692002371731</c:v>
                </c:pt>
                <c:pt idx="222">
                  <c:v>103.46738616588324</c:v>
                </c:pt>
                <c:pt idx="223">
                  <c:v>103.34771405309364</c:v>
                </c:pt>
                <c:pt idx="224">
                  <c:v>103.22790320451156</c:v>
                </c:pt>
                <c:pt idx="225">
                  <c:v>103.10795313650644</c:v>
                </c:pt>
                <c:pt idx="226">
                  <c:v>102.98786336263126</c:v>
                </c:pt>
                <c:pt idx="227">
                  <c:v>102.86763339359959</c:v>
                </c:pt>
                <c:pt idx="228">
                  <c:v>102.74726273726228</c:v>
                </c:pt>
                <c:pt idx="229">
                  <c:v>102.62675089858396</c:v>
                </c:pt>
                <c:pt idx="230">
                  <c:v>102.50609737961935</c:v>
                </c:pt>
                <c:pt idx="231">
                  <c:v>102.38530167948916</c:v>
                </c:pt>
                <c:pt idx="232">
                  <c:v>102.2643632943559</c:v>
                </c:pt>
                <c:pt idx="233">
                  <c:v>102.14328171739935</c:v>
                </c:pt>
                <c:pt idx="234">
                  <c:v>102.02205643879174</c:v>
                </c:pt>
                <c:pt idx="235">
                  <c:v>101.90068694567279</c:v>
                </c:pt>
                <c:pt idx="236">
                  <c:v>101.77917272212429</c:v>
                </c:pt>
                <c:pt idx="237">
                  <c:v>101.6575132491446</c:v>
                </c:pt>
                <c:pt idx="238">
                  <c:v>101.53570800462273</c:v>
                </c:pt>
                <c:pt idx="239">
                  <c:v>101.41375646331225</c:v>
                </c:pt>
                <c:pt idx="240">
                  <c:v>101.29165809680482</c:v>
                </c:pt>
                <c:pt idx="241">
                  <c:v>101.1694123735035</c:v>
                </c:pt>
                <c:pt idx="242">
                  <c:v>101.04701875859575</c:v>
                </c:pt>
                <c:pt idx="243">
                  <c:v>100.92447671402613</c:v>
                </c:pt>
                <c:pt idx="244">
                  <c:v>100.80178569846866</c:v>
                </c:pt>
                <c:pt idx="245">
                  <c:v>100.67894516729902</c:v>
                </c:pt>
                <c:pt idx="246">
                  <c:v>100.55595457256622</c:v>
                </c:pt>
                <c:pt idx="247">
                  <c:v>100.43281336296421</c:v>
                </c:pt>
                <c:pt idx="248">
                  <c:v>100.30952098380294</c:v>
                </c:pt>
                <c:pt idx="249">
                  <c:v>100.18607687697927</c:v>
                </c:pt>
                <c:pt idx="250">
                  <c:v>100.0624804809475</c:v>
                </c:pt>
                <c:pt idx="251">
                  <c:v>99.938731230689541</c:v>
                </c:pt>
                <c:pt idx="252">
                  <c:v>99.814828557684763</c:v>
                </c:pt>
                <c:pt idx="253">
                  <c:v>99.690771889879571</c:v>
                </c:pt>
                <c:pt idx="254">
                  <c:v>99.566560651656559</c:v>
                </c:pt>
                <c:pt idx="255">
                  <c:v>99.442194263803344</c:v>
                </c:pt>
                <c:pt idx="256">
                  <c:v>99.317672143481104</c:v>
                </c:pt>
                <c:pt idx="257">
                  <c:v>99.192993704192645</c:v>
                </c:pt>
                <c:pt idx="258">
                  <c:v>99.068158355750214</c:v>
                </c:pt>
                <c:pt idx="259">
                  <c:v>98.943165504242884</c:v>
                </c:pt>
                <c:pt idx="260">
                  <c:v>98.818014552003618</c:v>
                </c:pt>
                <c:pt idx="261">
                  <c:v>98.692704897575879</c:v>
                </c:pt>
                <c:pt idx="262">
                  <c:v>98.56723593567996</c:v>
                </c:pt>
                <c:pt idx="263">
                  <c:v>98.441607057178814</c:v>
                </c:pt>
                <c:pt idx="264">
                  <c:v>98.315817649043623</c:v>
                </c:pt>
                <c:pt idx="265">
                  <c:v>98.189867094318842</c:v>
                </c:pt>
                <c:pt idx="266">
                  <c:v>98.063754772086909</c:v>
                </c:pt>
                <c:pt idx="267">
                  <c:v>97.937480057432552</c:v>
                </c:pt>
                <c:pt idx="268">
                  <c:v>97.811042321406632</c:v>
                </c:pt>
                <c:pt idx="269">
                  <c:v>97.684440930989624</c:v>
                </c:pt>
                <c:pt idx="270">
                  <c:v>97.557675249054611</c:v>
                </c:pt>
                <c:pt idx="271">
                  <c:v>97.430744634329884</c:v>
                </c:pt>
                <c:pt idx="272">
                  <c:v>97.303648441361133</c:v>
                </c:pt>
                <c:pt idx="273">
                  <c:v>97.176386020473117</c:v>
                </c:pt>
                <c:pt idx="274">
                  <c:v>97.048956717730888</c:v>
                </c:pt>
                <c:pt idx="275">
                  <c:v>96.921359874900659</c:v>
                </c:pt>
                <c:pt idx="276">
                  <c:v>96.793594829410097</c:v>
                </c:pt>
                <c:pt idx="277">
                  <c:v>96.665660914308162</c:v>
                </c:pt>
                <c:pt idx="278">
                  <c:v>96.537557458224541</c:v>
                </c:pt>
                <c:pt idx="279">
                  <c:v>96.409283785328498</c:v>
                </c:pt>
                <c:pt idx="280">
                  <c:v>96.280839215287287</c:v>
                </c:pt>
                <c:pt idx="281">
                  <c:v>96.152223063224085</c:v>
                </c:pt>
                <c:pt idx="282">
                  <c:v>96.023434639675344</c:v>
                </c:pt>
                <c:pt idx="283">
                  <c:v>95.894473250547662</c:v>
                </c:pt>
                <c:pt idx="284">
                  <c:v>95.765338197074215</c:v>
                </c:pt>
                <c:pt idx="285">
                  <c:v>95.636028775770498</c:v>
                </c:pt>
                <c:pt idx="286">
                  <c:v>95.506544278389654</c:v>
                </c:pt>
                <c:pt idx="287">
                  <c:v>95.376883991877207</c:v>
                </c:pt>
                <c:pt idx="288">
                  <c:v>95.247047198325276</c:v>
                </c:pt>
                <c:pt idx="289">
                  <c:v>95.117033174926163</c:v>
                </c:pt>
                <c:pt idx="290">
                  <c:v>94.9868411939254</c:v>
                </c:pt>
                <c:pt idx="291">
                  <c:v>94.856470522574284</c:v>
                </c:pt>
                <c:pt idx="292">
                  <c:v>94.725920423081689</c:v>
                </c:pt>
                <c:pt idx="293">
                  <c:v>94.595190152565394</c:v>
                </c:pt>
                <c:pt idx="294">
                  <c:v>94.464278963002755</c:v>
                </c:pt>
                <c:pt idx="295">
                  <c:v>94.333186101180772</c:v>
                </c:pt>
                <c:pt idx="296">
                  <c:v>94.201910808645522</c:v>
                </c:pt>
                <c:pt idx="297">
                  <c:v>94.070452321650961</c:v>
                </c:pt>
                <c:pt idx="298">
                  <c:v>93.938809871107097</c:v>
                </c:pt>
                <c:pt idx="299">
                  <c:v>93.806982682527462</c:v>
                </c:pt>
                <c:pt idx="300">
                  <c:v>93.674969975976012</c:v>
                </c:pt>
                <c:pt idx="301">
                  <c:v>93.542770966013222</c:v>
                </c:pt>
                <c:pt idx="302">
                  <c:v>93.410384861641617</c:v>
                </c:pt>
                <c:pt idx="303">
                  <c:v>93.277810866250533</c:v>
                </c:pt>
                <c:pt idx="304">
                  <c:v>93.14504817756017</c:v>
                </c:pt>
                <c:pt idx="305">
                  <c:v>93.012095987565004</c:v>
                </c:pt>
                <c:pt idx="306">
                  <c:v>92.878953482476348</c:v>
                </c:pt>
                <c:pt idx="307">
                  <c:v>92.745619842664297</c:v>
                </c:pt>
                <c:pt idx="308">
                  <c:v>92.612094242598815</c:v>
                </c:pt>
                <c:pt idx="309">
                  <c:v>92.47837585079013</c:v>
                </c:pt>
                <c:pt idx="310">
                  <c:v>92.344463829728326</c:v>
                </c:pt>
                <c:pt idx="311">
                  <c:v>92.21035733582211</c:v>
                </c:pt>
                <c:pt idx="312">
                  <c:v>92.076055519336848</c:v>
                </c:pt>
                <c:pt idx="313">
                  <c:v>91.941557524331742</c:v>
                </c:pt>
                <c:pt idx="314">
                  <c:v>91.806862488596153</c:v>
                </c:pt>
                <c:pt idx="315">
                  <c:v>91.671969543585149</c:v>
                </c:pt>
                <c:pt idx="316">
                  <c:v>91.53687781435417</c:v>
                </c:pt>
                <c:pt idx="317">
                  <c:v>91.401586419492773</c:v>
                </c:pt>
                <c:pt idx="318">
                  <c:v>91.266094471057571</c:v>
                </c:pt>
                <c:pt idx="319">
                  <c:v>91.130401074504249</c:v>
                </c:pt>
                <c:pt idx="320">
                  <c:v>90.994505328618644</c:v>
                </c:pt>
                <c:pt idx="321">
                  <c:v>90.858406325446893</c:v>
                </c:pt>
                <c:pt idx="322">
                  <c:v>90.722103150224683</c:v>
                </c:pt>
                <c:pt idx="323">
                  <c:v>90.585594881305539</c:v>
                </c:pt>
                <c:pt idx="324">
                  <c:v>90.448880590088066</c:v>
                </c:pt>
                <c:pt idx="325">
                  <c:v>90.311959340942266</c:v>
                </c:pt>
                <c:pt idx="326">
                  <c:v>90.174830191134873</c:v>
                </c:pt>
                <c:pt idx="327">
                  <c:v>90.037492190753568</c:v>
                </c:pt>
                <c:pt idx="328">
                  <c:v>89.899944382630238</c:v>
                </c:pt>
                <c:pt idx="329">
                  <c:v>89.762185802263133</c:v>
                </c:pt>
                <c:pt idx="330">
                  <c:v>89.624215477737991</c:v>
                </c:pt>
                <c:pt idx="331">
                  <c:v>89.486032429647977</c:v>
                </c:pt>
                <c:pt idx="332">
                  <c:v>89.34763567101264</c:v>
                </c:pt>
                <c:pt idx="333">
                  <c:v>89.209024207195597</c:v>
                </c:pt>
                <c:pt idx="334">
                  <c:v>89.070197035821195</c:v>
                </c:pt>
                <c:pt idx="335">
                  <c:v>88.931153146689894</c:v>
                </c:pt>
                <c:pt idx="336">
                  <c:v>88.79189152169252</c:v>
                </c:pt>
                <c:pt idx="337">
                  <c:v>88.652411134723295</c:v>
                </c:pt>
                <c:pt idx="338">
                  <c:v>88.512710951591643</c:v>
                </c:pt>
                <c:pt idx="339">
                  <c:v>88.372789929932679</c:v>
                </c:pt>
                <c:pt idx="340">
                  <c:v>88.232647019116513</c:v>
                </c:pt>
                <c:pt idx="341">
                  <c:v>88.09228116015619</c:v>
                </c:pt>
                <c:pt idx="342">
                  <c:v>87.951691285614345</c:v>
                </c:pt>
                <c:pt idx="343">
                  <c:v>87.810876319508452</c:v>
                </c:pt>
                <c:pt idx="344">
                  <c:v>87.669835177214807</c:v>
                </c:pt>
                <c:pt idx="345">
                  <c:v>87.528566765371011</c:v>
                </c:pt>
                <c:pt idx="346">
                  <c:v>87.387069981777117</c:v>
                </c:pt>
                <c:pt idx="347">
                  <c:v>87.245343715295263</c:v>
                </c:pt>
                <c:pt idx="348">
                  <c:v>87.10338684574792</c:v>
                </c:pt>
                <c:pt idx="349">
                  <c:v>86.961198243814536</c:v>
                </c:pt>
                <c:pt idx="350">
                  <c:v>86.81877677092676</c:v>
                </c:pt>
                <c:pt idx="351">
                  <c:v>86.676121279162075</c:v>
                </c:pt>
                <c:pt idx="352">
                  <c:v>86.533230611135821</c:v>
                </c:pt>
                <c:pt idx="353">
                  <c:v>86.39010359989166</c:v>
                </c:pt>
                <c:pt idx="354">
                  <c:v>86.24673906879039</c:v>
                </c:pt>
                <c:pt idx="355">
                  <c:v>86.103135831397069</c:v>
                </c:pt>
                <c:pt idx="356">
                  <c:v>85.9592926913665</c:v>
                </c:pt>
                <c:pt idx="357">
                  <c:v>85.815208442326906</c:v>
                </c:pt>
                <c:pt idx="358">
                  <c:v>85.670881867761906</c:v>
                </c:pt>
                <c:pt idx="359">
                  <c:v>85.526311740890677</c:v>
                </c:pt>
                <c:pt idx="360">
                  <c:v>85.381496824546332</c:v>
                </c:pt>
                <c:pt idx="361">
                  <c:v>85.236435871052322</c:v>
                </c:pt>
                <c:pt idx="362">
                  <c:v>85.09112762209709</c:v>
                </c:pt>
                <c:pt idx="363">
                  <c:v>84.945570808606703</c:v>
                </c:pt>
                <c:pt idx="364">
                  <c:v>84.799764150615516</c:v>
                </c:pt>
                <c:pt idx="365">
                  <c:v>84.653706357134865</c:v>
                </c:pt>
                <c:pt idx="366">
                  <c:v>84.769471406425538</c:v>
                </c:pt>
                <c:pt idx="367">
                  <c:v>85.364337458362314</c:v>
                </c:pt>
                <c:pt idx="368">
                  <c:v>85.955833472423393</c:v>
                </c:pt>
                <c:pt idx="369">
                  <c:v>86.543936097358937</c:v>
                </c:pt>
                <c:pt idx="370">
                  <c:v>87.128622115884298</c:v>
                </c:pt>
                <c:pt idx="371">
                  <c:v>87.709868445596598</c:v>
                </c:pt>
                <c:pt idx="372">
                  <c:v>88.287652139886106</c:v>
                </c:pt>
                <c:pt idx="373">
                  <c:v>88.861950388841692</c:v>
                </c:pt>
                <c:pt idx="374">
                  <c:v>89.432740520152066</c:v>
                </c:pt>
                <c:pt idx="375">
                  <c:v>90</c:v>
                </c:pt>
                <c:pt idx="376">
                  <c:v>90.563706433952646</c:v>
                </c:pt>
                <c:pt idx="377">
                  <c:v>91.1238375678452</c:v>
                </c:pt>
                <c:pt idx="378">
                  <c:v>91.680371288659558</c:v>
                </c:pt>
                <c:pt idx="379">
                  <c:v>92.233285625397386</c:v>
                </c:pt>
                <c:pt idx="380">
                  <c:v>92.78255874994737</c:v>
                </c:pt>
                <c:pt idx="381">
                  <c:v>93.328168977947115</c:v>
                </c:pt>
                <c:pt idx="382">
                  <c:v>93.870094769639095</c:v>
                </c:pt>
                <c:pt idx="383">
                  <c:v>94.408314730720818</c:v>
                </c:pt>
                <c:pt idx="384">
                  <c:v>94.942807613189956</c:v>
                </c:pt>
                <c:pt idx="385">
                  <c:v>95.473552316182648</c:v>
                </c:pt>
                <c:pt idx="386">
                  <c:v>96.000527886806765</c:v>
                </c:pt>
                <c:pt idx="387">
                  <c:v>96.52371352096921</c:v>
                </c:pt>
                <c:pt idx="388">
                  <c:v>97.043088564196893</c:v>
                </c:pt>
                <c:pt idx="389">
                  <c:v>97.558632512452391</c:v>
                </c:pt>
                <c:pt idx="390">
                  <c:v>98.070325012943485</c:v>
                </c:pt>
                <c:pt idx="391">
                  <c:v>98.578145864926341</c:v>
                </c:pt>
                <c:pt idx="392">
                  <c:v>99.082075020503282</c:v>
                </c:pt>
                <c:pt idx="393">
                  <c:v>99.582092585414117</c:v>
                </c:pt>
                <c:pt idx="394">
                  <c:v>100.07817881982147</c:v>
                </c:pt>
                <c:pt idx="395">
                  <c:v>100.5703141390904</c:v>
                </c:pt>
                <c:pt idx="396">
                  <c:v>101.05847911456102</c:v>
                </c:pt>
                <c:pt idx="397">
                  <c:v>101.54265447431605</c:v>
                </c:pt>
                <c:pt idx="398">
                  <c:v>102.02282110394127</c:v>
                </c:pt>
                <c:pt idx="399">
                  <c:v>102.49896004728039</c:v>
                </c:pt>
                <c:pt idx="400">
                  <c:v>102.97105250718316</c:v>
                </c:pt>
                <c:pt idx="401">
                  <c:v>103.43907984624765</c:v>
                </c:pt>
                <c:pt idx="402">
                  <c:v>103.90302358755588</c:v>
                </c:pt>
                <c:pt idx="403">
                  <c:v>104.36286541540333</c:v>
                </c:pt>
                <c:pt idx="404">
                  <c:v>104.81858717602201</c:v>
                </c:pt>
                <c:pt idx="405">
                  <c:v>105.27017087829719</c:v>
                </c:pt>
                <c:pt idx="406">
                  <c:v>105.71759869447752</c:v>
                </c:pt>
                <c:pt idx="407">
                  <c:v>106.16085296087884</c:v>
                </c:pt>
                <c:pt idx="408">
                  <c:v>106.59991617858181</c:v>
                </c:pt>
                <c:pt idx="409">
                  <c:v>107.03477101412233</c:v>
                </c:pt>
                <c:pt idx="410">
                  <c:v>107.46540030017607</c:v>
                </c:pt>
                <c:pt idx="411">
                  <c:v>107.89178703623625</c:v>
                </c:pt>
                <c:pt idx="412">
                  <c:v>108.31391438928453</c:v>
                </c:pt>
                <c:pt idx="413">
                  <c:v>108.73176569445586</c:v>
                </c:pt>
                <c:pt idx="414">
                  <c:v>109.14532445569618</c:v>
                </c:pt>
                <c:pt idx="415">
                  <c:v>109.55457434641374</c:v>
                </c:pt>
                <c:pt idx="416">
                  <c:v>109.95949921012355</c:v>
                </c:pt>
                <c:pt idx="417">
                  <c:v>110.36008306108538</c:v>
                </c:pt>
                <c:pt idx="418">
                  <c:v>110.75631008493465</c:v>
                </c:pt>
                <c:pt idx="419">
                  <c:v>111.14816463930703</c:v>
                </c:pt>
                <c:pt idx="420">
                  <c:v>111.53563125445551</c:v>
                </c:pt>
                <c:pt idx="421">
                  <c:v>111.91869463386166</c:v>
                </c:pt>
                <c:pt idx="422">
                  <c:v>112.29733965483921</c:v>
                </c:pt>
                <c:pt idx="423">
                  <c:v>112.67155136913104</c:v>
                </c:pt>
                <c:pt idx="424">
                  <c:v>113.04131500349938</c:v>
                </c:pt>
                <c:pt idx="425">
                  <c:v>113.40661596030908</c:v>
                </c:pt>
                <c:pt idx="426">
                  <c:v>113.76743981810392</c:v>
                </c:pt>
                <c:pt idx="427">
                  <c:v>114.12377233217588</c:v>
                </c:pt>
                <c:pt idx="428">
                  <c:v>114.47559943512726</c:v>
                </c:pt>
                <c:pt idx="429">
                  <c:v>114.82290723742661</c:v>
                </c:pt>
                <c:pt idx="430">
                  <c:v>115.16568202795649</c:v>
                </c:pt>
                <c:pt idx="431">
                  <c:v>115.50391027455521</c:v>
                </c:pt>
                <c:pt idx="432">
                  <c:v>115.83757862455063</c:v>
                </c:pt>
                <c:pt idx="433">
                  <c:v>116.16667390528765</c:v>
                </c:pt>
                <c:pt idx="434">
                  <c:v>116.4911831246481</c:v>
                </c:pt>
                <c:pt idx="435">
                  <c:v>116.81109347156365</c:v>
                </c:pt>
                <c:pt idx="436">
                  <c:v>117.12639231652157</c:v>
                </c:pt>
                <c:pt idx="437">
                  <c:v>117.43706721206334</c:v>
                </c:pt>
                <c:pt idx="438">
                  <c:v>117.74310589327604</c:v>
                </c:pt>
                <c:pt idx="439">
                  <c:v>118.04449627827654</c:v>
                </c:pt>
                <c:pt idx="440">
                  <c:v>118.34122646868857</c:v>
                </c:pt>
                <c:pt idx="441">
                  <c:v>118.63328475011222</c:v>
                </c:pt>
                <c:pt idx="442">
                  <c:v>118.92065959258667</c:v>
                </c:pt>
                <c:pt idx="443">
                  <c:v>119.20333965104518</c:v>
                </c:pt>
                <c:pt idx="444">
                  <c:v>119.48131376576309</c:v>
                </c:pt>
                <c:pt idx="445">
                  <c:v>119.7545709627983</c:v>
                </c:pt>
                <c:pt idx="446">
                  <c:v>120.02310045442458</c:v>
                </c:pt>
                <c:pt idx="447">
                  <c:v>120.28689163955734</c:v>
                </c:pt>
                <c:pt idx="448">
                  <c:v>120.54593410417237</c:v>
                </c:pt>
                <c:pt idx="449">
                  <c:v>120.80021762171664</c:v>
                </c:pt>
                <c:pt idx="450">
                  <c:v>121.04973215351232</c:v>
                </c:pt>
                <c:pt idx="451">
                  <c:v>121.29446784915291</c:v>
                </c:pt>
                <c:pt idx="452">
                  <c:v>121.53441504689222</c:v>
                </c:pt>
                <c:pt idx="453">
                  <c:v>121.76956427402574</c:v>
                </c:pt>
                <c:pt idx="454">
                  <c:v>121.99990624726458</c:v>
                </c:pt>
                <c:pt idx="455">
                  <c:v>122.22543187310208</c:v>
                </c:pt>
                <c:pt idx="456">
                  <c:v>122.44613224817273</c:v>
                </c:pt>
                <c:pt idx="457">
                  <c:v>122.66199865960355</c:v>
                </c:pt>
                <c:pt idx="458">
                  <c:v>122.87302258535829</c:v>
                </c:pt>
                <c:pt idx="459">
                  <c:v>123.07919569457366</c:v>
                </c:pt>
                <c:pt idx="460">
                  <c:v>123.28050984788835</c:v>
                </c:pt>
                <c:pt idx="461">
                  <c:v>123.47695709776428</c:v>
                </c:pt>
                <c:pt idx="462">
                  <c:v>123.66852968880042</c:v>
                </c:pt>
                <c:pt idx="463">
                  <c:v>123.85522005803888</c:v>
                </c:pt>
                <c:pt idx="464">
                  <c:v>124.03702083526356</c:v>
                </c:pt>
                <c:pt idx="465">
                  <c:v>124.21392484329107</c:v>
                </c:pt>
                <c:pt idx="466">
                  <c:v>124.38592509825405</c:v>
                </c:pt>
                <c:pt idx="467">
                  <c:v>124.55301480987697</c:v>
                </c:pt>
                <c:pt idx="468">
                  <c:v>124.71518738174412</c:v>
                </c:pt>
                <c:pt idx="469">
                  <c:v>124.87243641156007</c:v>
                </c:pt>
                <c:pt idx="470">
                  <c:v>125.02475569140233</c:v>
                </c:pt>
                <c:pt idx="471">
                  <c:v>125.17213920796655</c:v>
                </c:pt>
                <c:pt idx="472">
                  <c:v>125.31458114280389</c:v>
                </c:pt>
                <c:pt idx="473">
                  <c:v>125.45207587255065</c:v>
                </c:pt>
                <c:pt idx="474">
                  <c:v>125.58461796915032</c:v>
                </c:pt>
                <c:pt idx="475">
                  <c:v>125.71220220006785</c:v>
                </c:pt>
                <c:pt idx="476">
                  <c:v>125.8348235284963</c:v>
                </c:pt>
                <c:pt idx="477">
                  <c:v>125.9524771135556</c:v>
                </c:pt>
                <c:pt idx="478">
                  <c:v>126.06515831048361</c:v>
                </c:pt>
                <c:pt idx="479">
                  <c:v>126.17286267081967</c:v>
                </c:pt>
                <c:pt idx="480">
                  <c:v>126.27558594258001</c:v>
                </c:pt>
                <c:pt idx="481">
                  <c:v>126.3733240704258</c:v>
                </c:pt>
                <c:pt idx="482">
                  <c:v>126.46607319582306</c:v>
                </c:pt>
                <c:pt idx="483">
                  <c:v>126.55382965719517</c:v>
                </c:pt>
                <c:pt idx="484">
                  <c:v>126.63658999006725</c:v>
                </c:pt>
                <c:pt idx="485">
                  <c:v>126.71435092720311</c:v>
                </c:pt>
                <c:pt idx="486">
                  <c:v>126.78710939873409</c:v>
                </c:pt>
                <c:pt idx="487">
                  <c:v>126.85486253228029</c:v>
                </c:pt>
                <c:pt idx="488">
                  <c:v>126.91760765306405</c:v>
                </c:pt>
                <c:pt idx="489">
                  <c:v>126.97534228401543</c:v>
                </c:pt>
                <c:pt idx="490">
                  <c:v>127.02806414587003</c:v>
                </c:pt>
                <c:pt idx="491">
                  <c:v>127.07577115725904</c:v>
                </c:pt>
                <c:pt idx="492">
                  <c:v>127.11846143479133</c:v>
                </c:pt>
                <c:pt idx="493">
                  <c:v>127.15613329312785</c:v>
                </c:pt>
                <c:pt idx="494">
                  <c:v>127.18878524504812</c:v>
                </c:pt>
                <c:pt idx="495">
                  <c:v>127.21641600150903</c:v>
                </c:pt>
                <c:pt idx="496">
                  <c:v>127.23902447169556</c:v>
                </c:pt>
                <c:pt idx="497">
                  <c:v>127.25660976306406</c:v>
                </c:pt>
                <c:pt idx="498">
                  <c:v>127.26917118137735</c:v>
                </c:pt>
                <c:pt idx="499">
                  <c:v>127.27670823073211</c:v>
                </c:pt>
                <c:pt idx="500">
                  <c:v>127.27922061357856</c:v>
                </c:pt>
                <c:pt idx="501">
                  <c:v>127.27670823073211</c:v>
                </c:pt>
                <c:pt idx="502">
                  <c:v>127.26917118137735</c:v>
                </c:pt>
                <c:pt idx="503">
                  <c:v>127.25660976306406</c:v>
                </c:pt>
                <c:pt idx="504">
                  <c:v>127.23902447169556</c:v>
                </c:pt>
                <c:pt idx="505">
                  <c:v>127.21641600150903</c:v>
                </c:pt>
                <c:pt idx="506">
                  <c:v>127.18878524504812</c:v>
                </c:pt>
                <c:pt idx="507">
                  <c:v>127.15613329312785</c:v>
                </c:pt>
                <c:pt idx="508">
                  <c:v>127.11846143479133</c:v>
                </c:pt>
                <c:pt idx="509">
                  <c:v>127.07577115725904</c:v>
                </c:pt>
                <c:pt idx="510">
                  <c:v>127.02806414587003</c:v>
                </c:pt>
                <c:pt idx="511">
                  <c:v>126.97534228401543</c:v>
                </c:pt>
                <c:pt idx="512">
                  <c:v>126.91760765306405</c:v>
                </c:pt>
                <c:pt idx="513">
                  <c:v>126.85486253228029</c:v>
                </c:pt>
                <c:pt idx="514">
                  <c:v>126.78710939873409</c:v>
                </c:pt>
                <c:pt idx="515">
                  <c:v>126.71435092720311</c:v>
                </c:pt>
                <c:pt idx="516">
                  <c:v>126.63658999006725</c:v>
                </c:pt>
                <c:pt idx="517">
                  <c:v>126.55382965719517</c:v>
                </c:pt>
                <c:pt idx="518">
                  <c:v>126.46607319582306</c:v>
                </c:pt>
                <c:pt idx="519">
                  <c:v>126.37332407042578</c:v>
                </c:pt>
                <c:pt idx="520">
                  <c:v>126.27558594258002</c:v>
                </c:pt>
                <c:pt idx="521">
                  <c:v>126.17286267081967</c:v>
                </c:pt>
                <c:pt idx="522">
                  <c:v>126.06515831048362</c:v>
                </c:pt>
                <c:pt idx="523">
                  <c:v>125.95247711355559</c:v>
                </c:pt>
                <c:pt idx="524">
                  <c:v>125.83482352849632</c:v>
                </c:pt>
                <c:pt idx="525">
                  <c:v>125.71220220006786</c:v>
                </c:pt>
                <c:pt idx="526">
                  <c:v>125.58461796915032</c:v>
                </c:pt>
                <c:pt idx="527">
                  <c:v>125.45207587255065</c:v>
                </c:pt>
                <c:pt idx="528">
                  <c:v>125.31458114280389</c:v>
                </c:pt>
                <c:pt idx="529">
                  <c:v>125.17213920796655</c:v>
                </c:pt>
                <c:pt idx="530">
                  <c:v>125.02475569140233</c:v>
                </c:pt>
                <c:pt idx="531">
                  <c:v>124.87243641156006</c:v>
                </c:pt>
                <c:pt idx="532">
                  <c:v>124.71518738174413</c:v>
                </c:pt>
                <c:pt idx="533">
                  <c:v>124.55301480987698</c:v>
                </c:pt>
                <c:pt idx="534">
                  <c:v>124.38592509825405</c:v>
                </c:pt>
                <c:pt idx="535">
                  <c:v>124.21392484329105</c:v>
                </c:pt>
                <c:pt idx="536">
                  <c:v>124.03702083526356</c:v>
                </c:pt>
                <c:pt idx="537">
                  <c:v>123.8552200580389</c:v>
                </c:pt>
                <c:pt idx="538">
                  <c:v>123.66852968880042</c:v>
                </c:pt>
                <c:pt idx="539">
                  <c:v>123.4769570977643</c:v>
                </c:pt>
                <c:pt idx="540">
                  <c:v>123.32882874656686</c:v>
                </c:pt>
                <c:pt idx="541">
                  <c:v>123.22844639124528</c:v>
                </c:pt>
                <c:pt idx="542">
                  <c:v>123.12798219738684</c:v>
                </c:pt>
                <c:pt idx="543">
                  <c:v>123.02743596450351</c:v>
                </c:pt>
                <c:pt idx="544">
                  <c:v>122.92680749128732</c:v>
                </c:pt>
                <c:pt idx="545">
                  <c:v>122.82609657560567</c:v>
                </c:pt>
                <c:pt idx="546">
                  <c:v>122.72530301449662</c:v>
                </c:pt>
                <c:pt idx="547">
                  <c:v>122.62442660416404</c:v>
                </c:pt>
                <c:pt idx="548">
                  <c:v>122.52346713997288</c:v>
                </c:pt>
                <c:pt idx="549">
                  <c:v>122.42242441644429</c:v>
                </c:pt>
                <c:pt idx="550">
                  <c:v>122.32129822725074</c:v>
                </c:pt>
                <c:pt idx="551">
                  <c:v>122.22008836521113</c:v>
                </c:pt>
                <c:pt idx="552">
                  <c:v>122.11879462228579</c:v>
                </c:pt>
                <c:pt idx="553">
                  <c:v>122.01741678957154</c:v>
                </c:pt>
                <c:pt idx="554">
                  <c:v>121.91595465729665</c:v>
                </c:pt>
                <c:pt idx="555">
                  <c:v>121.81440801481577</c:v>
                </c:pt>
                <c:pt idx="556">
                  <c:v>121.71277665060481</c:v>
                </c:pt>
                <c:pt idx="557">
                  <c:v>121.61106035225583</c:v>
                </c:pt>
                <c:pt idx="558">
                  <c:v>121.50925890647186</c:v>
                </c:pt>
                <c:pt idx="559">
                  <c:v>121.40737209906165</c:v>
                </c:pt>
                <c:pt idx="560">
                  <c:v>121.30539971493442</c:v>
                </c:pt>
                <c:pt idx="561">
                  <c:v>121.20334153809462</c:v>
                </c:pt>
                <c:pt idx="562">
                  <c:v>121.1011973516365</c:v>
                </c:pt>
                <c:pt idx="563">
                  <c:v>120.99896693773881</c:v>
                </c:pt>
                <c:pt idx="564">
                  <c:v>120.89665007765934</c:v>
                </c:pt>
                <c:pt idx="565">
                  <c:v>120.79424655172947</c:v>
                </c:pt>
                <c:pt idx="566">
                  <c:v>120.69175613934867</c:v>
                </c:pt>
                <c:pt idx="567">
                  <c:v>120.58917861897893</c:v>
                </c:pt>
                <c:pt idx="568">
                  <c:v>120.48651376813923</c:v>
                </c:pt>
                <c:pt idx="569">
                  <c:v>120.38376136339986</c:v>
                </c:pt>
                <c:pt idx="570">
                  <c:v>120.28092118037675</c:v>
                </c:pt>
                <c:pt idx="571">
                  <c:v>120.17799299372578</c:v>
                </c:pt>
                <c:pt idx="572">
                  <c:v>120.07497657713702</c:v>
                </c:pt>
                <c:pt idx="573">
                  <c:v>119.97187170332887</c:v>
                </c:pt>
                <c:pt idx="574">
                  <c:v>119.86867814404229</c:v>
                </c:pt>
                <c:pt idx="575">
                  <c:v>119.76539567003485</c:v>
                </c:pt>
                <c:pt idx="576">
                  <c:v>119.66202405107479</c:v>
                </c:pt>
                <c:pt idx="577">
                  <c:v>119.55856305593507</c:v>
                </c:pt>
                <c:pt idx="578">
                  <c:v>119.45501245238729</c:v>
                </c:pt>
                <c:pt idx="579">
                  <c:v>119.35137200719564</c:v>
                </c:pt>
                <c:pt idx="580">
                  <c:v>119.24764148611075</c:v>
                </c:pt>
                <c:pt idx="581">
                  <c:v>119.14382065386354</c:v>
                </c:pt>
                <c:pt idx="582">
                  <c:v>119.03990927415897</c:v>
                </c:pt>
                <c:pt idx="583">
                  <c:v>118.93590710966978</c:v>
                </c:pt>
                <c:pt idx="584">
                  <c:v>118.83181392203015</c:v>
                </c:pt>
                <c:pt idx="585">
                  <c:v>118.72762947182933</c:v>
                </c:pt>
                <c:pt idx="586">
                  <c:v>118.62335351860524</c:v>
                </c:pt>
                <c:pt idx="587">
                  <c:v>118.51898582083798</c:v>
                </c:pt>
                <c:pt idx="588">
                  <c:v>118.41452613594328</c:v>
                </c:pt>
                <c:pt idx="589">
                  <c:v>118.30997422026594</c:v>
                </c:pt>
                <c:pt idx="590">
                  <c:v>118.20532982907325</c:v>
                </c:pt>
                <c:pt idx="591">
                  <c:v>118.10059271654819</c:v>
                </c:pt>
                <c:pt idx="592">
                  <c:v>117.9957626357828</c:v>
                </c:pt>
                <c:pt idx="593">
                  <c:v>117.89083933877133</c:v>
                </c:pt>
                <c:pt idx="594">
                  <c:v>117.78582257640345</c:v>
                </c:pt>
                <c:pt idx="595">
                  <c:v>117.68071209845729</c:v>
                </c:pt>
                <c:pt idx="596">
                  <c:v>117.57550765359252</c:v>
                </c:pt>
                <c:pt idx="597">
                  <c:v>117.47020898934332</c:v>
                </c:pt>
                <c:pt idx="598">
                  <c:v>117.36481585211131</c:v>
                </c:pt>
                <c:pt idx="599">
                  <c:v>117.25932798715844</c:v>
                </c:pt>
                <c:pt idx="600">
                  <c:v>117.15374513859982</c:v>
                </c:pt>
                <c:pt idx="601">
                  <c:v>117.04806704939642</c:v>
                </c:pt>
                <c:pt idx="602">
                  <c:v>116.94229346134784</c:v>
                </c:pt>
                <c:pt idx="603">
                  <c:v>116.83642411508492</c:v>
                </c:pt>
                <c:pt idx="604">
                  <c:v>116.73045875006231</c:v>
                </c:pt>
                <c:pt idx="605">
                  <c:v>116.62439710455098</c:v>
                </c:pt>
                <c:pt idx="606">
                  <c:v>116.5182389156307</c:v>
                </c:pt>
                <c:pt idx="607">
                  <c:v>116.41198391918248</c:v>
                </c:pt>
                <c:pt idx="608">
                  <c:v>116.30563184988077</c:v>
                </c:pt>
                <c:pt idx="609">
                  <c:v>116.19918244118588</c:v>
                </c:pt>
                <c:pt idx="610">
                  <c:v>116.0926354253361</c:v>
                </c:pt>
                <c:pt idx="611">
                  <c:v>115.98599053333986</c:v>
                </c:pt>
                <c:pt idx="612">
                  <c:v>115.87924749496781</c:v>
                </c:pt>
                <c:pt idx="613">
                  <c:v>115.77240603874485</c:v>
                </c:pt>
                <c:pt idx="614">
                  <c:v>115.66546589194202</c:v>
                </c:pt>
                <c:pt idx="615">
                  <c:v>115.55842678056847</c:v>
                </c:pt>
                <c:pt idx="616">
                  <c:v>115.45128842936316</c:v>
                </c:pt>
                <c:pt idx="617">
                  <c:v>115.34405056178669</c:v>
                </c:pt>
                <c:pt idx="618">
                  <c:v>115.23671290001292</c:v>
                </c:pt>
                <c:pt idx="619">
                  <c:v>115.1292751649206</c:v>
                </c:pt>
                <c:pt idx="620">
                  <c:v>115.0217370760849</c:v>
                </c:pt>
                <c:pt idx="621">
                  <c:v>114.91409835176886</c:v>
                </c:pt>
                <c:pt idx="622">
                  <c:v>114.80635870891474</c:v>
                </c:pt>
                <c:pt idx="623">
                  <c:v>114.69851786313546</c:v>
                </c:pt>
                <c:pt idx="624">
                  <c:v>114.5905755287057</c:v>
                </c:pt>
                <c:pt idx="625">
                  <c:v>114.48253141855314</c:v>
                </c:pt>
                <c:pt idx="626">
                  <c:v>114.37438524424954</c:v>
                </c:pt>
                <c:pt idx="627">
                  <c:v>114.26613671600177</c:v>
                </c:pt>
                <c:pt idx="628">
                  <c:v>114.15778554264271</c:v>
                </c:pt>
                <c:pt idx="629">
                  <c:v>114.04933143162219</c:v>
                </c:pt>
                <c:pt idx="630">
                  <c:v>113.94077408899768</c:v>
                </c:pt>
                <c:pt idx="631">
                  <c:v>113.83211321942505</c:v>
                </c:pt>
                <c:pt idx="632">
                  <c:v>113.72334852614921</c:v>
                </c:pt>
                <c:pt idx="633">
                  <c:v>113.6144797109946</c:v>
                </c:pt>
                <c:pt idx="634">
                  <c:v>113.5055064743557</c:v>
                </c:pt>
                <c:pt idx="635">
                  <c:v>113.3964285151874</c:v>
                </c:pt>
                <c:pt idx="636">
                  <c:v>113.28724553099526</c:v>
                </c:pt>
                <c:pt idx="637">
                  <c:v>113.17795721782581</c:v>
                </c:pt>
                <c:pt idx="638">
                  <c:v>113.06856327025655</c:v>
                </c:pt>
                <c:pt idx="639">
                  <c:v>112.95906338138612</c:v>
                </c:pt>
                <c:pt idx="640">
                  <c:v>112.84945724282419</c:v>
                </c:pt>
                <c:pt idx="641">
                  <c:v>112.73974454468133</c:v>
                </c:pt>
                <c:pt idx="642">
                  <c:v>112.62992497555879</c:v>
                </c:pt>
                <c:pt idx="643">
                  <c:v>112.51999822253821</c:v>
                </c:pt>
                <c:pt idx="644">
                  <c:v>112.40996397117118</c:v>
                </c:pt>
                <c:pt idx="645">
                  <c:v>112.29982190546878</c:v>
                </c:pt>
                <c:pt idx="646">
                  <c:v>112.18957170789095</c:v>
                </c:pt>
                <c:pt idx="647">
                  <c:v>112.07921305933587</c:v>
                </c:pt>
                <c:pt idx="648">
                  <c:v>111.96874563912915</c:v>
                </c:pt>
                <c:pt idx="649">
                  <c:v>111.85816912501296</c:v>
                </c:pt>
                <c:pt idx="650">
                  <c:v>111.74748319313507</c:v>
                </c:pt>
                <c:pt idx="651">
                  <c:v>111.63668751803775</c:v>
                </c:pt>
                <c:pt idx="652">
                  <c:v>111.52578177264665</c:v>
                </c:pt>
                <c:pt idx="653">
                  <c:v>111.41476562825954</c:v>
                </c:pt>
                <c:pt idx="654">
                  <c:v>111.3036387545349</c:v>
                </c:pt>
                <c:pt idx="655">
                  <c:v>111.19240081948048</c:v>
                </c:pt>
                <c:pt idx="656">
                  <c:v>111.08105148944172</c:v>
                </c:pt>
                <c:pt idx="657">
                  <c:v>110.96959042909009</c:v>
                </c:pt>
                <c:pt idx="658">
                  <c:v>110.85801730141128</c:v>
                </c:pt>
                <c:pt idx="659">
                  <c:v>110.74633176769335</c:v>
                </c:pt>
                <c:pt idx="660">
                  <c:v>110.63453348751467</c:v>
                </c:pt>
                <c:pt idx="661">
                  <c:v>110.5226221187319</c:v>
                </c:pt>
                <c:pt idx="662">
                  <c:v>110.4105973174677</c:v>
                </c:pt>
                <c:pt idx="663">
                  <c:v>110.29845873809846</c:v>
                </c:pt>
                <c:pt idx="664">
                  <c:v>110.18620603324179</c:v>
                </c:pt>
                <c:pt idx="665">
                  <c:v>110.07383885374404</c:v>
                </c:pt>
                <c:pt idx="666">
                  <c:v>109.96135684866758</c:v>
                </c:pt>
                <c:pt idx="667">
                  <c:v>109.84875966527802</c:v>
                </c:pt>
                <c:pt idx="668">
                  <c:v>109.73604694903135</c:v>
                </c:pt>
                <c:pt idx="669">
                  <c:v>109.62321834356084</c:v>
                </c:pt>
                <c:pt idx="670">
                  <c:v>109.51027349066393</c:v>
                </c:pt>
                <c:pt idx="671">
                  <c:v>109.39721203028903</c:v>
                </c:pt>
                <c:pt idx="672">
                  <c:v>109.28403360052197</c:v>
                </c:pt>
                <c:pt idx="673">
                  <c:v>109.17073783757264</c:v>
                </c:pt>
                <c:pt idx="674">
                  <c:v>109.05732437576128</c:v>
                </c:pt>
                <c:pt idx="675">
                  <c:v>108.9437928475047</c:v>
                </c:pt>
                <c:pt idx="676">
                  <c:v>108.83014288330239</c:v>
                </c:pt>
                <c:pt idx="677">
                  <c:v>108.71637411172253</c:v>
                </c:pt>
                <c:pt idx="678">
                  <c:v>108.60248615938777</c:v>
                </c:pt>
                <c:pt idx="679">
                  <c:v>108.48847865096096</c:v>
                </c:pt>
                <c:pt idx="680">
                  <c:v>108.37435120913071</c:v>
                </c:pt>
                <c:pt idx="681">
                  <c:v>108.26010345459684</c:v>
                </c:pt>
                <c:pt idx="682">
                  <c:v>108.14573500605566</c:v>
                </c:pt>
                <c:pt idx="683">
                  <c:v>108.03124548018509</c:v>
                </c:pt>
                <c:pt idx="684">
                  <c:v>107.91663449162975</c:v>
                </c:pt>
                <c:pt idx="685">
                  <c:v>107.80190165298575</c:v>
                </c:pt>
                <c:pt idx="686">
                  <c:v>107.68704657478546</c:v>
                </c:pt>
                <c:pt idx="687">
                  <c:v>107.57206886548205</c:v>
                </c:pt>
                <c:pt idx="688">
                  <c:v>107.45696813143395</c:v>
                </c:pt>
                <c:pt idx="689">
                  <c:v>107.34174397688912</c:v>
                </c:pt>
                <c:pt idx="690">
                  <c:v>107.22639600396914</c:v>
                </c:pt>
                <c:pt idx="691">
                  <c:v>107.11092381265325</c:v>
                </c:pt>
                <c:pt idx="692">
                  <c:v>106.9953270007621</c:v>
                </c:pt>
                <c:pt idx="693">
                  <c:v>106.87960516394142</c:v>
                </c:pt>
                <c:pt idx="694">
                  <c:v>106.76375789564553</c:v>
                </c:pt>
                <c:pt idx="695">
                  <c:v>106.6477847871207</c:v>
                </c:pt>
                <c:pt idx="696">
                  <c:v>106.53168542738828</c:v>
                </c:pt>
                <c:pt idx="697">
                  <c:v>106.41545940322774</c:v>
                </c:pt>
                <c:pt idx="698">
                  <c:v>106.2991062991595</c:v>
                </c:pt>
                <c:pt idx="699">
                  <c:v>106.1826256974276</c:v>
                </c:pt>
                <c:pt idx="700">
                  <c:v>106.06601717798218</c:v>
                </c:pt>
                <c:pt idx="701">
                  <c:v>105.94928031846186</c:v>
                </c:pt>
                <c:pt idx="702">
                  <c:v>105.83241469417585</c:v>
                </c:pt>
                <c:pt idx="703">
                  <c:v>105.71541987808594</c:v>
                </c:pt>
                <c:pt idx="704">
                  <c:v>105.59829544078828</c:v>
                </c:pt>
                <c:pt idx="705">
                  <c:v>105.48104095049501</c:v>
                </c:pt>
                <c:pt idx="706">
                  <c:v>105.3636559730157</c:v>
                </c:pt>
                <c:pt idx="707">
                  <c:v>105.24614007173852</c:v>
                </c:pt>
                <c:pt idx="708">
                  <c:v>105.12849280761142</c:v>
                </c:pt>
                <c:pt idx="709">
                  <c:v>105.01071373912286</c:v>
                </c:pt>
                <c:pt idx="710">
                  <c:v>104.89280242228257</c:v>
                </c:pt>
                <c:pt idx="711">
                  <c:v>104.77475841060198</c:v>
                </c:pt>
                <c:pt idx="712">
                  <c:v>104.65658125507449</c:v>
                </c:pt>
                <c:pt idx="713">
                  <c:v>104.53827050415559</c:v>
                </c:pt>
                <c:pt idx="714">
                  <c:v>104.41982570374272</c:v>
                </c:pt>
                <c:pt idx="715">
                  <c:v>104.30124639715486</c:v>
                </c:pt>
                <c:pt idx="716">
                  <c:v>104.18253212511208</c:v>
                </c:pt>
                <c:pt idx="717">
                  <c:v>104.06368242571473</c:v>
                </c:pt>
                <c:pt idx="718">
                  <c:v>103.94469683442253</c:v>
                </c:pt>
                <c:pt idx="719">
                  <c:v>103.82557488403332</c:v>
                </c:pt>
                <c:pt idx="720">
                  <c:v>103.70631610466167</c:v>
                </c:pt>
                <c:pt idx="721">
                  <c:v>103.58692002371731</c:v>
                </c:pt>
                <c:pt idx="722">
                  <c:v>103.46738616588324</c:v>
                </c:pt>
                <c:pt idx="723">
                  <c:v>103.34771405309364</c:v>
                </c:pt>
                <c:pt idx="724">
                  <c:v>103.22790320451156</c:v>
                </c:pt>
                <c:pt idx="725">
                  <c:v>103.10795313650644</c:v>
                </c:pt>
                <c:pt idx="726">
                  <c:v>102.98786336263126</c:v>
                </c:pt>
                <c:pt idx="727">
                  <c:v>102.86763339359959</c:v>
                </c:pt>
                <c:pt idx="728">
                  <c:v>102.74726273726228</c:v>
                </c:pt>
                <c:pt idx="729">
                  <c:v>102.62675089858396</c:v>
                </c:pt>
                <c:pt idx="730">
                  <c:v>102.50609737961935</c:v>
                </c:pt>
                <c:pt idx="731">
                  <c:v>102.38530167948916</c:v>
                </c:pt>
                <c:pt idx="732">
                  <c:v>102.2643632943559</c:v>
                </c:pt>
                <c:pt idx="733">
                  <c:v>102.14328171739935</c:v>
                </c:pt>
                <c:pt idx="734">
                  <c:v>102.02205643879174</c:v>
                </c:pt>
                <c:pt idx="735">
                  <c:v>101.90068694567279</c:v>
                </c:pt>
                <c:pt idx="736">
                  <c:v>101.77917272212429</c:v>
                </c:pt>
                <c:pt idx="737">
                  <c:v>101.6575132491446</c:v>
                </c:pt>
                <c:pt idx="738">
                  <c:v>101.53570800462273</c:v>
                </c:pt>
                <c:pt idx="739">
                  <c:v>101.41375646331225</c:v>
                </c:pt>
                <c:pt idx="740">
                  <c:v>101.29165809680482</c:v>
                </c:pt>
                <c:pt idx="741">
                  <c:v>101.1694123735035</c:v>
                </c:pt>
                <c:pt idx="742">
                  <c:v>101.04701875859575</c:v>
                </c:pt>
                <c:pt idx="743">
                  <c:v>100.92447671402613</c:v>
                </c:pt>
                <c:pt idx="744">
                  <c:v>100.80178569846866</c:v>
                </c:pt>
                <c:pt idx="745">
                  <c:v>100.67894516729902</c:v>
                </c:pt>
                <c:pt idx="746">
                  <c:v>100.55595457256622</c:v>
                </c:pt>
                <c:pt idx="747">
                  <c:v>100.43281336296421</c:v>
                </c:pt>
                <c:pt idx="748">
                  <c:v>100.30952098380294</c:v>
                </c:pt>
                <c:pt idx="749">
                  <c:v>100.18607687697927</c:v>
                </c:pt>
                <c:pt idx="750">
                  <c:v>100.0624804809475</c:v>
                </c:pt>
                <c:pt idx="751">
                  <c:v>99.938731230689541</c:v>
                </c:pt>
                <c:pt idx="752">
                  <c:v>99.814828557684763</c:v>
                </c:pt>
                <c:pt idx="753">
                  <c:v>99.690771889879571</c:v>
                </c:pt>
                <c:pt idx="754">
                  <c:v>99.566560651656559</c:v>
                </c:pt>
                <c:pt idx="755">
                  <c:v>99.442194263803344</c:v>
                </c:pt>
                <c:pt idx="756">
                  <c:v>99.317672143481104</c:v>
                </c:pt>
                <c:pt idx="757">
                  <c:v>99.192993704192645</c:v>
                </c:pt>
                <c:pt idx="758">
                  <c:v>99.068158355750214</c:v>
                </c:pt>
                <c:pt idx="759">
                  <c:v>98.943165504242884</c:v>
                </c:pt>
                <c:pt idx="760">
                  <c:v>98.818014552003618</c:v>
                </c:pt>
                <c:pt idx="761">
                  <c:v>98.692704897575879</c:v>
                </c:pt>
                <c:pt idx="762">
                  <c:v>98.56723593567996</c:v>
                </c:pt>
                <c:pt idx="763">
                  <c:v>98.441607057178814</c:v>
                </c:pt>
                <c:pt idx="764">
                  <c:v>98.315817649043623</c:v>
                </c:pt>
                <c:pt idx="765">
                  <c:v>98.189867094318842</c:v>
                </c:pt>
                <c:pt idx="766">
                  <c:v>98.063754772086909</c:v>
                </c:pt>
                <c:pt idx="767">
                  <c:v>97.937480057432552</c:v>
                </c:pt>
                <c:pt idx="768">
                  <c:v>97.811042321406632</c:v>
                </c:pt>
                <c:pt idx="769">
                  <c:v>97.684440930989624</c:v>
                </c:pt>
                <c:pt idx="770">
                  <c:v>97.557675249054611</c:v>
                </c:pt>
                <c:pt idx="771">
                  <c:v>97.430744634329884</c:v>
                </c:pt>
                <c:pt idx="772">
                  <c:v>97.303648441361133</c:v>
                </c:pt>
                <c:pt idx="773">
                  <c:v>97.176386020473117</c:v>
                </c:pt>
                <c:pt idx="774">
                  <c:v>97.048956717730888</c:v>
                </c:pt>
                <c:pt idx="775">
                  <c:v>96.921359874900659</c:v>
                </c:pt>
                <c:pt idx="776">
                  <c:v>96.793594829410097</c:v>
                </c:pt>
                <c:pt idx="777">
                  <c:v>96.665660914308162</c:v>
                </c:pt>
                <c:pt idx="778">
                  <c:v>96.537557458224541</c:v>
                </c:pt>
                <c:pt idx="779">
                  <c:v>96.409283785328498</c:v>
                </c:pt>
                <c:pt idx="780">
                  <c:v>96.280839215287287</c:v>
                </c:pt>
                <c:pt idx="781">
                  <c:v>96.152223063224085</c:v>
                </c:pt>
                <c:pt idx="782">
                  <c:v>96.023434639675344</c:v>
                </c:pt>
                <c:pt idx="783">
                  <c:v>95.894473250547662</c:v>
                </c:pt>
                <c:pt idx="784">
                  <c:v>95.765338197074215</c:v>
                </c:pt>
                <c:pt idx="785">
                  <c:v>95.636028775770498</c:v>
                </c:pt>
                <c:pt idx="786">
                  <c:v>95.506544278389654</c:v>
                </c:pt>
                <c:pt idx="787">
                  <c:v>95.376883991877207</c:v>
                </c:pt>
                <c:pt idx="788">
                  <c:v>95.247047198325276</c:v>
                </c:pt>
                <c:pt idx="789">
                  <c:v>95.117033174926163</c:v>
                </c:pt>
                <c:pt idx="790">
                  <c:v>94.9868411939254</c:v>
                </c:pt>
                <c:pt idx="791">
                  <c:v>94.856470522574284</c:v>
                </c:pt>
                <c:pt idx="792">
                  <c:v>94.725920423081689</c:v>
                </c:pt>
                <c:pt idx="793">
                  <c:v>94.595190152565394</c:v>
                </c:pt>
                <c:pt idx="794">
                  <c:v>94.464278963002755</c:v>
                </c:pt>
                <c:pt idx="795">
                  <c:v>94.333186101180772</c:v>
                </c:pt>
                <c:pt idx="796">
                  <c:v>94.201910808645522</c:v>
                </c:pt>
                <c:pt idx="797">
                  <c:v>94.070452321650961</c:v>
                </c:pt>
                <c:pt idx="798">
                  <c:v>93.938809871107097</c:v>
                </c:pt>
                <c:pt idx="799">
                  <c:v>93.806982682527462</c:v>
                </c:pt>
                <c:pt idx="800">
                  <c:v>93.674969975976012</c:v>
                </c:pt>
                <c:pt idx="801">
                  <c:v>93.542770966013222</c:v>
                </c:pt>
                <c:pt idx="802">
                  <c:v>93.410384861641617</c:v>
                </c:pt>
                <c:pt idx="803">
                  <c:v>93.277810866250533</c:v>
                </c:pt>
                <c:pt idx="804">
                  <c:v>93.14504817756017</c:v>
                </c:pt>
                <c:pt idx="805">
                  <c:v>93.012095987565004</c:v>
                </c:pt>
                <c:pt idx="806">
                  <c:v>92.878953482476348</c:v>
                </c:pt>
                <c:pt idx="807">
                  <c:v>92.745619842664297</c:v>
                </c:pt>
                <c:pt idx="808">
                  <c:v>92.612094242598815</c:v>
                </c:pt>
                <c:pt idx="809">
                  <c:v>92.47837585079013</c:v>
                </c:pt>
                <c:pt idx="810">
                  <c:v>92.344463829728326</c:v>
                </c:pt>
                <c:pt idx="811">
                  <c:v>92.21035733582211</c:v>
                </c:pt>
                <c:pt idx="812">
                  <c:v>92.076055519336848</c:v>
                </c:pt>
                <c:pt idx="813">
                  <c:v>91.941557524331742</c:v>
                </c:pt>
                <c:pt idx="814">
                  <c:v>91.806862488596153</c:v>
                </c:pt>
                <c:pt idx="815">
                  <c:v>91.671969543585149</c:v>
                </c:pt>
                <c:pt idx="816">
                  <c:v>91.53687781435417</c:v>
                </c:pt>
                <c:pt idx="817">
                  <c:v>91.401586419492773</c:v>
                </c:pt>
                <c:pt idx="818">
                  <c:v>91.266094471057571</c:v>
                </c:pt>
                <c:pt idx="819">
                  <c:v>91.130401074504249</c:v>
                </c:pt>
                <c:pt idx="820">
                  <c:v>90.994505328618644</c:v>
                </c:pt>
                <c:pt idx="821">
                  <c:v>90.858406325446893</c:v>
                </c:pt>
                <c:pt idx="822">
                  <c:v>90.722103150224683</c:v>
                </c:pt>
                <c:pt idx="823">
                  <c:v>90.585594881305539</c:v>
                </c:pt>
                <c:pt idx="824">
                  <c:v>90.448880590088066</c:v>
                </c:pt>
                <c:pt idx="825">
                  <c:v>90.311959340942266</c:v>
                </c:pt>
                <c:pt idx="826">
                  <c:v>90.174830191134873</c:v>
                </c:pt>
                <c:pt idx="827">
                  <c:v>90.037492190753568</c:v>
                </c:pt>
                <c:pt idx="828">
                  <c:v>89.899944382630238</c:v>
                </c:pt>
                <c:pt idx="829">
                  <c:v>89.762185802263133</c:v>
                </c:pt>
                <c:pt idx="830">
                  <c:v>89.624215477737991</c:v>
                </c:pt>
                <c:pt idx="831">
                  <c:v>89.486032429647977</c:v>
                </c:pt>
                <c:pt idx="832">
                  <c:v>89.34763567101264</c:v>
                </c:pt>
                <c:pt idx="833">
                  <c:v>89.209024207195597</c:v>
                </c:pt>
                <c:pt idx="834">
                  <c:v>89.070197035821195</c:v>
                </c:pt>
                <c:pt idx="835">
                  <c:v>88.931153146689894</c:v>
                </c:pt>
                <c:pt idx="836">
                  <c:v>88.79189152169252</c:v>
                </c:pt>
                <c:pt idx="837">
                  <c:v>88.652411134723295</c:v>
                </c:pt>
                <c:pt idx="838">
                  <c:v>88.512710951591643</c:v>
                </c:pt>
                <c:pt idx="839">
                  <c:v>88.372789929932679</c:v>
                </c:pt>
                <c:pt idx="840">
                  <c:v>88.232647019116513</c:v>
                </c:pt>
                <c:pt idx="841">
                  <c:v>88.09228116015619</c:v>
                </c:pt>
                <c:pt idx="842">
                  <c:v>87.951691285614345</c:v>
                </c:pt>
                <c:pt idx="843">
                  <c:v>87.810876319508452</c:v>
                </c:pt>
                <c:pt idx="844">
                  <c:v>87.669835177214807</c:v>
                </c:pt>
                <c:pt idx="845">
                  <c:v>87.528566765371011</c:v>
                </c:pt>
                <c:pt idx="846">
                  <c:v>87.387069981777117</c:v>
                </c:pt>
                <c:pt idx="847">
                  <c:v>87.245343715295263</c:v>
                </c:pt>
                <c:pt idx="848">
                  <c:v>87.10338684574792</c:v>
                </c:pt>
                <c:pt idx="849">
                  <c:v>86.961198243814536</c:v>
                </c:pt>
                <c:pt idx="850">
                  <c:v>86.81877677092676</c:v>
                </c:pt>
                <c:pt idx="851">
                  <c:v>86.676121279162075</c:v>
                </c:pt>
                <c:pt idx="852">
                  <c:v>86.533230611135821</c:v>
                </c:pt>
                <c:pt idx="853">
                  <c:v>86.39010359989166</c:v>
                </c:pt>
                <c:pt idx="854">
                  <c:v>86.24673906879039</c:v>
                </c:pt>
                <c:pt idx="855">
                  <c:v>86.103135831397069</c:v>
                </c:pt>
                <c:pt idx="856">
                  <c:v>85.9592926913665</c:v>
                </c:pt>
                <c:pt idx="857">
                  <c:v>85.815208442326906</c:v>
                </c:pt>
                <c:pt idx="858">
                  <c:v>85.670881867761906</c:v>
                </c:pt>
                <c:pt idx="859">
                  <c:v>85.526311740890677</c:v>
                </c:pt>
                <c:pt idx="860">
                  <c:v>85.381496824546332</c:v>
                </c:pt>
                <c:pt idx="861">
                  <c:v>85.236435871052322</c:v>
                </c:pt>
                <c:pt idx="862">
                  <c:v>85.09112762209709</c:v>
                </c:pt>
                <c:pt idx="863">
                  <c:v>84.945570808606703</c:v>
                </c:pt>
                <c:pt idx="864">
                  <c:v>84.799764150615516</c:v>
                </c:pt>
                <c:pt idx="865">
                  <c:v>84.653706357134865</c:v>
                </c:pt>
                <c:pt idx="866">
                  <c:v>84.769471406425524</c:v>
                </c:pt>
                <c:pt idx="867">
                  <c:v>85.364337458362343</c:v>
                </c:pt>
                <c:pt idx="868">
                  <c:v>85.955833472423379</c:v>
                </c:pt>
                <c:pt idx="869">
                  <c:v>86.54393609735888</c:v>
                </c:pt>
                <c:pt idx="870">
                  <c:v>87.128622115884284</c:v>
                </c:pt>
                <c:pt idx="871">
                  <c:v>87.709868445596669</c:v>
                </c:pt>
                <c:pt idx="872">
                  <c:v>88.287652139886092</c:v>
                </c:pt>
                <c:pt idx="873">
                  <c:v>88.861950388841763</c:v>
                </c:pt>
                <c:pt idx="874">
                  <c:v>89.432740520152052</c:v>
                </c:pt>
                <c:pt idx="875">
                  <c:v>89.999999999999986</c:v>
                </c:pt>
                <c:pt idx="876">
                  <c:v>90.563706433952675</c:v>
                </c:pt>
                <c:pt idx="877">
                  <c:v>91.123837567845186</c:v>
                </c:pt>
                <c:pt idx="878">
                  <c:v>91.680371288659501</c:v>
                </c:pt>
                <c:pt idx="879">
                  <c:v>92.233285625397386</c:v>
                </c:pt>
                <c:pt idx="880">
                  <c:v>92.782558749947441</c:v>
                </c:pt>
                <c:pt idx="881">
                  <c:v>93.328168977947144</c:v>
                </c:pt>
                <c:pt idx="882">
                  <c:v>93.870094769639053</c:v>
                </c:pt>
                <c:pt idx="883">
                  <c:v>94.408314730720846</c:v>
                </c:pt>
                <c:pt idx="884">
                  <c:v>94.942807613189942</c:v>
                </c:pt>
                <c:pt idx="885">
                  <c:v>95.473552316182591</c:v>
                </c:pt>
                <c:pt idx="886">
                  <c:v>96.000527886806793</c:v>
                </c:pt>
                <c:pt idx="887">
                  <c:v>96.523713520969238</c:v>
                </c:pt>
                <c:pt idx="888">
                  <c:v>97.043088564196879</c:v>
                </c:pt>
                <c:pt idx="889">
                  <c:v>97.558632512452377</c:v>
                </c:pt>
                <c:pt idx="890">
                  <c:v>98.070325012943513</c:v>
                </c:pt>
                <c:pt idx="891">
                  <c:v>98.578145864926341</c:v>
                </c:pt>
                <c:pt idx="892">
                  <c:v>99.082075020503311</c:v>
                </c:pt>
                <c:pt idx="893">
                  <c:v>99.582092585414102</c:v>
                </c:pt>
                <c:pt idx="894">
                  <c:v>100.07817881982147</c:v>
                </c:pt>
                <c:pt idx="895">
                  <c:v>100.57031413909039</c:v>
                </c:pt>
                <c:pt idx="896">
                  <c:v>101.05847911456105</c:v>
                </c:pt>
                <c:pt idx="897">
                  <c:v>101.54265447431604</c:v>
                </c:pt>
                <c:pt idx="898">
                  <c:v>102.02282110394127</c:v>
                </c:pt>
                <c:pt idx="899">
                  <c:v>102.49896004728042</c:v>
                </c:pt>
                <c:pt idx="900">
                  <c:v>102.97105250718316</c:v>
                </c:pt>
                <c:pt idx="901">
                  <c:v>103.43907984624761</c:v>
                </c:pt>
                <c:pt idx="902">
                  <c:v>103.90302358755588</c:v>
                </c:pt>
                <c:pt idx="903">
                  <c:v>104.36286541540329</c:v>
                </c:pt>
                <c:pt idx="904">
                  <c:v>104.81858717602204</c:v>
                </c:pt>
                <c:pt idx="905">
                  <c:v>105.27017087829718</c:v>
                </c:pt>
                <c:pt idx="906">
                  <c:v>105.7175986944775</c:v>
                </c:pt>
                <c:pt idx="907">
                  <c:v>106.16085296087883</c:v>
                </c:pt>
                <c:pt idx="908">
                  <c:v>106.59991617858176</c:v>
                </c:pt>
                <c:pt idx="909">
                  <c:v>107.03477101412231</c:v>
                </c:pt>
                <c:pt idx="910">
                  <c:v>107.46540030017606</c:v>
                </c:pt>
                <c:pt idx="911">
                  <c:v>107.89178703623625</c:v>
                </c:pt>
                <c:pt idx="912">
                  <c:v>108.31391438928458</c:v>
                </c:pt>
                <c:pt idx="913">
                  <c:v>108.73176569445587</c:v>
                </c:pt>
                <c:pt idx="914">
                  <c:v>109.14532445569618</c:v>
                </c:pt>
                <c:pt idx="915">
                  <c:v>109.55457434641374</c:v>
                </c:pt>
                <c:pt idx="916">
                  <c:v>109.95949921012354</c:v>
                </c:pt>
                <c:pt idx="917">
                  <c:v>110.36008306108533</c:v>
                </c:pt>
                <c:pt idx="918">
                  <c:v>110.75631008493467</c:v>
                </c:pt>
                <c:pt idx="919">
                  <c:v>111.14816463930697</c:v>
                </c:pt>
                <c:pt idx="920">
                  <c:v>111.53563125445557</c:v>
                </c:pt>
                <c:pt idx="921">
                  <c:v>111.9186946338617</c:v>
                </c:pt>
                <c:pt idx="922">
                  <c:v>112.29733965483922</c:v>
                </c:pt>
                <c:pt idx="923">
                  <c:v>112.671551369131</c:v>
                </c:pt>
                <c:pt idx="924">
                  <c:v>113.04131500349931</c:v>
                </c:pt>
                <c:pt idx="925">
                  <c:v>113.40661596030908</c:v>
                </c:pt>
                <c:pt idx="926">
                  <c:v>113.76743981810392</c:v>
                </c:pt>
                <c:pt idx="927">
                  <c:v>114.12377233217579</c:v>
                </c:pt>
                <c:pt idx="928">
                  <c:v>114.47559943512724</c:v>
                </c:pt>
                <c:pt idx="929">
                  <c:v>114.82290723742665</c:v>
                </c:pt>
                <c:pt idx="930">
                  <c:v>115.16568202795654</c:v>
                </c:pt>
                <c:pt idx="931">
                  <c:v>115.50391027455521</c:v>
                </c:pt>
                <c:pt idx="932">
                  <c:v>115.8375786245506</c:v>
                </c:pt>
                <c:pt idx="933">
                  <c:v>116.16667390528762</c:v>
                </c:pt>
                <c:pt idx="934">
                  <c:v>116.4911831246481</c:v>
                </c:pt>
                <c:pt idx="935">
                  <c:v>116.81109347156362</c:v>
                </c:pt>
                <c:pt idx="936">
                  <c:v>117.12639231652152</c:v>
                </c:pt>
                <c:pt idx="937">
                  <c:v>117.43706721206335</c:v>
                </c:pt>
                <c:pt idx="938">
                  <c:v>117.74310589327607</c:v>
                </c:pt>
                <c:pt idx="939">
                  <c:v>118.04449627827657</c:v>
                </c:pt>
                <c:pt idx="940">
                  <c:v>118.34122646868857</c:v>
                </c:pt>
                <c:pt idx="941">
                  <c:v>118.63328475011221</c:v>
                </c:pt>
                <c:pt idx="942">
                  <c:v>118.92065959258665</c:v>
                </c:pt>
                <c:pt idx="943">
                  <c:v>119.20333965104514</c:v>
                </c:pt>
                <c:pt idx="944">
                  <c:v>119.48131376576306</c:v>
                </c:pt>
                <c:pt idx="945">
                  <c:v>119.75457096279834</c:v>
                </c:pt>
                <c:pt idx="946">
                  <c:v>120.02310045442459</c:v>
                </c:pt>
                <c:pt idx="947">
                  <c:v>120.28689163955735</c:v>
                </c:pt>
                <c:pt idx="948">
                  <c:v>120.54593410417239</c:v>
                </c:pt>
                <c:pt idx="949">
                  <c:v>120.80021762171666</c:v>
                </c:pt>
                <c:pt idx="950">
                  <c:v>121.04973215351232</c:v>
                </c:pt>
                <c:pt idx="951">
                  <c:v>121.29446784915289</c:v>
                </c:pt>
                <c:pt idx="952">
                  <c:v>121.53441504689218</c:v>
                </c:pt>
                <c:pt idx="953">
                  <c:v>121.76956427402571</c:v>
                </c:pt>
                <c:pt idx="954">
                  <c:v>121.99990624726462</c:v>
                </c:pt>
                <c:pt idx="955">
                  <c:v>122.22543187310211</c:v>
                </c:pt>
                <c:pt idx="956">
                  <c:v>122.44613224817273</c:v>
                </c:pt>
                <c:pt idx="957">
                  <c:v>122.66199865960357</c:v>
                </c:pt>
                <c:pt idx="958">
                  <c:v>122.87302258535829</c:v>
                </c:pt>
                <c:pt idx="959">
                  <c:v>123.07919569457366</c:v>
                </c:pt>
                <c:pt idx="960">
                  <c:v>123.28050984788833</c:v>
                </c:pt>
                <c:pt idx="961">
                  <c:v>123.47695709776426</c:v>
                </c:pt>
                <c:pt idx="962">
                  <c:v>123.66852968880045</c:v>
                </c:pt>
                <c:pt idx="963">
                  <c:v>123.85522005803888</c:v>
                </c:pt>
                <c:pt idx="964">
                  <c:v>124.03702083526358</c:v>
                </c:pt>
                <c:pt idx="965">
                  <c:v>124.21392484329107</c:v>
                </c:pt>
                <c:pt idx="966">
                  <c:v>124.38592509825403</c:v>
                </c:pt>
                <c:pt idx="967">
                  <c:v>124.55301480987698</c:v>
                </c:pt>
                <c:pt idx="968">
                  <c:v>124.71518738174413</c:v>
                </c:pt>
                <c:pt idx="969">
                  <c:v>124.87243641156005</c:v>
                </c:pt>
                <c:pt idx="970">
                  <c:v>125.02475569140233</c:v>
                </c:pt>
                <c:pt idx="971">
                  <c:v>125.17213920796657</c:v>
                </c:pt>
                <c:pt idx="972">
                  <c:v>125.3145811428039</c:v>
                </c:pt>
                <c:pt idx="973">
                  <c:v>125.45207587255067</c:v>
                </c:pt>
                <c:pt idx="974">
                  <c:v>125.58461796915032</c:v>
                </c:pt>
                <c:pt idx="975">
                  <c:v>125.71220220006785</c:v>
                </c:pt>
                <c:pt idx="976">
                  <c:v>125.83482352849632</c:v>
                </c:pt>
                <c:pt idx="977">
                  <c:v>125.95247711355559</c:v>
                </c:pt>
                <c:pt idx="978">
                  <c:v>126.06515831048361</c:v>
                </c:pt>
                <c:pt idx="979">
                  <c:v>126.17286267081967</c:v>
                </c:pt>
                <c:pt idx="980">
                  <c:v>126.27558594258002</c:v>
                </c:pt>
                <c:pt idx="981">
                  <c:v>126.3733240704258</c:v>
                </c:pt>
                <c:pt idx="982">
                  <c:v>126.46607319582306</c:v>
                </c:pt>
                <c:pt idx="983">
                  <c:v>126.55382965719517</c:v>
                </c:pt>
                <c:pt idx="984">
                  <c:v>126.63658999006725</c:v>
                </c:pt>
                <c:pt idx="985">
                  <c:v>126.71435092720311</c:v>
                </c:pt>
                <c:pt idx="986">
                  <c:v>126.78710939873409</c:v>
                </c:pt>
                <c:pt idx="987">
                  <c:v>126.85486253228029</c:v>
                </c:pt>
                <c:pt idx="988">
                  <c:v>126.91760765306405</c:v>
                </c:pt>
                <c:pt idx="989">
                  <c:v>126.97534228401543</c:v>
                </c:pt>
                <c:pt idx="990">
                  <c:v>127.02806414587003</c:v>
                </c:pt>
                <c:pt idx="991">
                  <c:v>127.07577115725904</c:v>
                </c:pt>
                <c:pt idx="992">
                  <c:v>127.11846143479133</c:v>
                </c:pt>
                <c:pt idx="993">
                  <c:v>127.15613329312785</c:v>
                </c:pt>
                <c:pt idx="994">
                  <c:v>127.18878524504812</c:v>
                </c:pt>
                <c:pt idx="995">
                  <c:v>127.21641600150903</c:v>
                </c:pt>
                <c:pt idx="996">
                  <c:v>127.23902447169556</c:v>
                </c:pt>
                <c:pt idx="997">
                  <c:v>127.25660976306406</c:v>
                </c:pt>
                <c:pt idx="998">
                  <c:v>127.26917118137735</c:v>
                </c:pt>
                <c:pt idx="999">
                  <c:v>127.27670823073211</c:v>
                </c:pt>
                <c:pt idx="1000">
                  <c:v>127.27922061357856</c:v>
                </c:pt>
              </c:numCache>
            </c:numRef>
          </c:yVal>
          <c:smooth val="1"/>
        </c:ser>
        <c:ser>
          <c:idx val="0"/>
          <c:order val="1"/>
          <c:tx>
            <c:v>Vac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interdata!$A$2:$A$1002</c:f>
              <c:numCache>
                <c:formatCode>0.0000000_ </c:formatCode>
                <c:ptCount val="10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0.70000000000000007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0.82000000000000006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0.94000000000000006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1.1400000000000001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1.3800000000000001</c:v>
                </c:pt>
                <c:pt idx="70">
                  <c:v>1.4000000000000001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1.6400000000000001</c:v>
                </c:pt>
                <c:pt idx="83">
                  <c:v>1.6600000000000001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1.8800000000000001</c:v>
                </c:pt>
                <c:pt idx="95">
                  <c:v>1.9000000000000001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2.2600000000000002</c:v>
                </c:pt>
                <c:pt idx="114">
                  <c:v>2.2800000000000002</c:v>
                </c:pt>
                <c:pt idx="115">
                  <c:v>2.3000000000000003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2.7600000000000002</c:v>
                </c:pt>
                <c:pt idx="139">
                  <c:v>2.7800000000000002</c:v>
                </c:pt>
                <c:pt idx="140">
                  <c:v>2.8000000000000003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3.2600000000000002</c:v>
                </c:pt>
                <c:pt idx="164">
                  <c:v>3.2800000000000002</c:v>
                </c:pt>
                <c:pt idx="165">
                  <c:v>3.3000000000000003</c:v>
                </c:pt>
                <c:pt idx="166">
                  <c:v>3.3200000000000003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3.7600000000000002</c:v>
                </c:pt>
                <c:pt idx="189">
                  <c:v>3.7800000000000002</c:v>
                </c:pt>
                <c:pt idx="190">
                  <c:v>3.8000000000000003</c:v>
                </c:pt>
                <c:pt idx="191">
                  <c:v>3.8200000000000003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4.0200000000000005</c:v>
                </c:pt>
                <c:pt idx="202">
                  <c:v>4.04</c:v>
                </c:pt>
                <c:pt idx="203">
                  <c:v>4.0600000000000005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4.5200000000000005</c:v>
                </c:pt>
                <c:pt idx="227">
                  <c:v>4.54</c:v>
                </c:pt>
                <c:pt idx="228">
                  <c:v>4.5600000000000005</c:v>
                </c:pt>
                <c:pt idx="229">
                  <c:v>4.58</c:v>
                </c:pt>
                <c:pt idx="230">
                  <c:v>4.6000000000000005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5.0200000000000005</c:v>
                </c:pt>
                <c:pt idx="252">
                  <c:v>5.04</c:v>
                </c:pt>
                <c:pt idx="253">
                  <c:v>5.0600000000000005</c:v>
                </c:pt>
                <c:pt idx="254">
                  <c:v>5.08</c:v>
                </c:pt>
                <c:pt idx="255">
                  <c:v>5.1000000000000005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5.5200000000000005</c:v>
                </c:pt>
                <c:pt idx="277">
                  <c:v>5.54</c:v>
                </c:pt>
                <c:pt idx="278">
                  <c:v>5.5600000000000005</c:v>
                </c:pt>
                <c:pt idx="279">
                  <c:v>5.58</c:v>
                </c:pt>
                <c:pt idx="280">
                  <c:v>5.6000000000000005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6.0200000000000005</c:v>
                </c:pt>
                <c:pt idx="302">
                  <c:v>6.04</c:v>
                </c:pt>
                <c:pt idx="303">
                  <c:v>6.0600000000000005</c:v>
                </c:pt>
                <c:pt idx="304">
                  <c:v>6.08</c:v>
                </c:pt>
                <c:pt idx="305">
                  <c:v>6.1000000000000005</c:v>
                </c:pt>
                <c:pt idx="306">
                  <c:v>6.12</c:v>
                </c:pt>
                <c:pt idx="307">
                  <c:v>6.1400000000000006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6.5200000000000005</c:v>
                </c:pt>
                <c:pt idx="327">
                  <c:v>6.54</c:v>
                </c:pt>
                <c:pt idx="328">
                  <c:v>6.5600000000000005</c:v>
                </c:pt>
                <c:pt idx="329">
                  <c:v>6.58</c:v>
                </c:pt>
                <c:pt idx="330">
                  <c:v>6.6000000000000005</c:v>
                </c:pt>
                <c:pt idx="331">
                  <c:v>6.62</c:v>
                </c:pt>
                <c:pt idx="332">
                  <c:v>6.6400000000000006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7.0200000000000005</c:v>
                </c:pt>
                <c:pt idx="352">
                  <c:v>7.04</c:v>
                </c:pt>
                <c:pt idx="353">
                  <c:v>7.0600000000000005</c:v>
                </c:pt>
                <c:pt idx="354">
                  <c:v>7.08</c:v>
                </c:pt>
                <c:pt idx="355">
                  <c:v>7.1000000000000005</c:v>
                </c:pt>
                <c:pt idx="356">
                  <c:v>7.12</c:v>
                </c:pt>
                <c:pt idx="357">
                  <c:v>7.1400000000000006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7.5200000000000005</c:v>
                </c:pt>
                <c:pt idx="377">
                  <c:v>7.54</c:v>
                </c:pt>
                <c:pt idx="378">
                  <c:v>7.5600000000000005</c:v>
                </c:pt>
                <c:pt idx="379">
                  <c:v>7.58</c:v>
                </c:pt>
                <c:pt idx="380">
                  <c:v>7.6000000000000005</c:v>
                </c:pt>
                <c:pt idx="381">
                  <c:v>7.62</c:v>
                </c:pt>
                <c:pt idx="382">
                  <c:v>7.6400000000000006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8.0400000000000009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8.120000000000001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8.5400000000000009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8.620000000000001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8.7000000000000011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9.0400000000000009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9.120000000000001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9.2000000000000011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9.5400000000000009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9.620000000000001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9.7000000000000011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10.040000000000001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10.120000000000001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10.200000000000001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10.540000000000001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10.620000000000001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10.700000000000001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11.040000000000001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11.120000000000001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11.200000000000001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11.540000000000001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11.620000000000001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11.700000000000001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12.040000000000001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12.120000000000001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12.200000000000001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12.280000000000001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12.540000000000001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12.620000000000001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12.700000000000001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12.780000000000001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13.040000000000001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13.120000000000001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13.200000000000001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13.280000000000001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13.540000000000001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13.620000000000001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13.700000000000001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13.780000000000001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14.040000000000001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14.120000000000001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14.200000000000001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14.280000000000001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14.540000000000001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14.620000000000001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14.700000000000001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14.780000000000001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15.040000000000001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15.120000000000001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15.200000000000001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15.280000000000001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15.540000000000001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15.620000000000001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15.700000000000001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15.780000000000001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15.860000000000001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16.080000000000002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16.240000000000002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16.580000000000002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16.740000000000002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17.080000000000002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17.240000000000002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17.400000000000002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17.580000000000002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17.740000000000002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17.900000000000002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18.080000000000002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18.240000000000002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18.400000000000002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18.580000000000002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18.740000000000002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18.900000000000002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19.080000000000002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19.240000000000002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19.400000000000002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19.580000000000002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19.740000000000002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19.900000000000002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</c:numCache>
            </c:numRef>
          </c:xVal>
          <c:yVal>
            <c:numRef>
              <c:f>interdata!$B$2:$B$1002</c:f>
              <c:numCache>
                <c:formatCode>0.00_);[Red]\(0.00\)</c:formatCode>
                <c:ptCount val="1001"/>
                <c:pt idx="0">
                  <c:v>127.27922061357856</c:v>
                </c:pt>
                <c:pt idx="1">
                  <c:v>127.27670823073211</c:v>
                </c:pt>
                <c:pt idx="2">
                  <c:v>127.26917118137735</c:v>
                </c:pt>
                <c:pt idx="3">
                  <c:v>127.25660976306406</c:v>
                </c:pt>
                <c:pt idx="4">
                  <c:v>127.23902447169556</c:v>
                </c:pt>
                <c:pt idx="5">
                  <c:v>127.21641600150903</c:v>
                </c:pt>
                <c:pt idx="6">
                  <c:v>127.18878524504812</c:v>
                </c:pt>
                <c:pt idx="7">
                  <c:v>127.15613329312785</c:v>
                </c:pt>
                <c:pt idx="8">
                  <c:v>127.11846143479133</c:v>
                </c:pt>
                <c:pt idx="9">
                  <c:v>127.07577115725904</c:v>
                </c:pt>
                <c:pt idx="10">
                  <c:v>127.02806414587003</c:v>
                </c:pt>
                <c:pt idx="11">
                  <c:v>126.97534228401543</c:v>
                </c:pt>
                <c:pt idx="12">
                  <c:v>126.91760765306405</c:v>
                </c:pt>
                <c:pt idx="13">
                  <c:v>126.85486253228029</c:v>
                </c:pt>
                <c:pt idx="14">
                  <c:v>126.78710939873409</c:v>
                </c:pt>
                <c:pt idx="15">
                  <c:v>126.71435092720311</c:v>
                </c:pt>
                <c:pt idx="16">
                  <c:v>126.63658999006725</c:v>
                </c:pt>
                <c:pt idx="17">
                  <c:v>126.55382965719517</c:v>
                </c:pt>
                <c:pt idx="18">
                  <c:v>126.46607319582306</c:v>
                </c:pt>
                <c:pt idx="19">
                  <c:v>126.3733240704258</c:v>
                </c:pt>
                <c:pt idx="20">
                  <c:v>126.27558594258002</c:v>
                </c:pt>
                <c:pt idx="21">
                  <c:v>126.17286267081967</c:v>
                </c:pt>
                <c:pt idx="22">
                  <c:v>126.06515831048361</c:v>
                </c:pt>
                <c:pt idx="23">
                  <c:v>125.95247711355559</c:v>
                </c:pt>
                <c:pt idx="24">
                  <c:v>125.83482352849632</c:v>
                </c:pt>
                <c:pt idx="25">
                  <c:v>125.71220220006786</c:v>
                </c:pt>
                <c:pt idx="26">
                  <c:v>125.5846179691503</c:v>
                </c:pt>
                <c:pt idx="27">
                  <c:v>125.45207587255065</c:v>
                </c:pt>
                <c:pt idx="28">
                  <c:v>125.31458114280389</c:v>
                </c:pt>
                <c:pt idx="29">
                  <c:v>125.17213920796657</c:v>
                </c:pt>
                <c:pt idx="30">
                  <c:v>125.02475569140233</c:v>
                </c:pt>
                <c:pt idx="31">
                  <c:v>124.87243641156006</c:v>
                </c:pt>
                <c:pt idx="32">
                  <c:v>124.71518738174413</c:v>
                </c:pt>
                <c:pt idx="33">
                  <c:v>124.55301480987697</c:v>
                </c:pt>
                <c:pt idx="34">
                  <c:v>124.38592509825405</c:v>
                </c:pt>
                <c:pt idx="35">
                  <c:v>124.21392484329107</c:v>
                </c:pt>
                <c:pt idx="36">
                  <c:v>124.03702083526356</c:v>
                </c:pt>
                <c:pt idx="37">
                  <c:v>123.85522005803888</c:v>
                </c:pt>
                <c:pt idx="38">
                  <c:v>123.66852968880043</c:v>
                </c:pt>
                <c:pt idx="39">
                  <c:v>123.47695709776428</c:v>
                </c:pt>
                <c:pt idx="40">
                  <c:v>123.28050984788834</c:v>
                </c:pt>
                <c:pt idx="41">
                  <c:v>123.07919569457366</c:v>
                </c:pt>
                <c:pt idx="42">
                  <c:v>122.87302258535829</c:v>
                </c:pt>
                <c:pt idx="43">
                  <c:v>122.66199865960355</c:v>
                </c:pt>
                <c:pt idx="44">
                  <c:v>122.44613224817273</c:v>
                </c:pt>
                <c:pt idx="45">
                  <c:v>122.2254318731021</c:v>
                </c:pt>
                <c:pt idx="46">
                  <c:v>121.99990624726458</c:v>
                </c:pt>
                <c:pt idx="47">
                  <c:v>121.76956427402573</c:v>
                </c:pt>
                <c:pt idx="48">
                  <c:v>121.53441504689222</c:v>
                </c:pt>
                <c:pt idx="49">
                  <c:v>121.29446784915292</c:v>
                </c:pt>
                <c:pt idx="50">
                  <c:v>121.04973215351232</c:v>
                </c:pt>
                <c:pt idx="51">
                  <c:v>120.80021762171666</c:v>
                </c:pt>
                <c:pt idx="52">
                  <c:v>120.54593410417237</c:v>
                </c:pt>
                <c:pt idx="53">
                  <c:v>120.28689163955735</c:v>
                </c:pt>
                <c:pt idx="54">
                  <c:v>120.02310045442456</c:v>
                </c:pt>
                <c:pt idx="55">
                  <c:v>119.7545709627983</c:v>
                </c:pt>
                <c:pt idx="56">
                  <c:v>119.48131376576309</c:v>
                </c:pt>
                <c:pt idx="57">
                  <c:v>119.20333965104518</c:v>
                </c:pt>
                <c:pt idx="58">
                  <c:v>118.92065959258667</c:v>
                </c:pt>
                <c:pt idx="59">
                  <c:v>118.63328475011222</c:v>
                </c:pt>
                <c:pt idx="60">
                  <c:v>118.34122646868857</c:v>
                </c:pt>
                <c:pt idx="61">
                  <c:v>118.04449627827654</c:v>
                </c:pt>
                <c:pt idx="62">
                  <c:v>117.74310589327602</c:v>
                </c:pt>
                <c:pt idx="63">
                  <c:v>117.43706721206334</c:v>
                </c:pt>
                <c:pt idx="64">
                  <c:v>117.12639231652157</c:v>
                </c:pt>
                <c:pt idx="65">
                  <c:v>116.81109347156365</c:v>
                </c:pt>
                <c:pt idx="66">
                  <c:v>116.4911831246481</c:v>
                </c:pt>
                <c:pt idx="67">
                  <c:v>116.16667390528765</c:v>
                </c:pt>
                <c:pt idx="68">
                  <c:v>115.83757862455062</c:v>
                </c:pt>
                <c:pt idx="69">
                  <c:v>115.5039102745552</c:v>
                </c:pt>
                <c:pt idx="70">
                  <c:v>115.16568202795652</c:v>
                </c:pt>
                <c:pt idx="71">
                  <c:v>114.82290723742661</c:v>
                </c:pt>
                <c:pt idx="72">
                  <c:v>114.47559943512726</c:v>
                </c:pt>
                <c:pt idx="73">
                  <c:v>114.12377233217585</c:v>
                </c:pt>
                <c:pt idx="74">
                  <c:v>113.76743981810395</c:v>
                </c:pt>
                <c:pt idx="75">
                  <c:v>113.4066159603091</c:v>
                </c:pt>
                <c:pt idx="76">
                  <c:v>113.04131500349936</c:v>
                </c:pt>
                <c:pt idx="77">
                  <c:v>112.67155136913102</c:v>
                </c:pt>
                <c:pt idx="78">
                  <c:v>112.29733965483922</c:v>
                </c:pt>
                <c:pt idx="79">
                  <c:v>111.91869463386168</c:v>
                </c:pt>
                <c:pt idx="80">
                  <c:v>111.53563125445551</c:v>
                </c:pt>
                <c:pt idx="81">
                  <c:v>111.148164639307</c:v>
                </c:pt>
                <c:pt idx="82">
                  <c:v>110.75631008493468</c:v>
                </c:pt>
                <c:pt idx="83">
                  <c:v>110.36008306108538</c:v>
                </c:pt>
                <c:pt idx="84">
                  <c:v>109.95949921012357</c:v>
                </c:pt>
                <c:pt idx="85">
                  <c:v>109.55457434641373</c:v>
                </c:pt>
                <c:pt idx="86">
                  <c:v>109.14532445569621</c:v>
                </c:pt>
                <c:pt idx="87">
                  <c:v>108.73176569445587</c:v>
                </c:pt>
                <c:pt idx="88">
                  <c:v>108.31391438928455</c:v>
                </c:pt>
                <c:pt idx="89">
                  <c:v>107.89178703623625</c:v>
                </c:pt>
                <c:pt idx="90">
                  <c:v>107.4654003001761</c:v>
                </c:pt>
                <c:pt idx="91">
                  <c:v>107.03477101412233</c:v>
                </c:pt>
                <c:pt idx="92">
                  <c:v>106.59991617858182</c:v>
                </c:pt>
                <c:pt idx="93">
                  <c:v>106.16085296087884</c:v>
                </c:pt>
                <c:pt idx="94">
                  <c:v>105.7175986944775</c:v>
                </c:pt>
                <c:pt idx="95">
                  <c:v>105.27017087829721</c:v>
                </c:pt>
                <c:pt idx="96">
                  <c:v>104.81858717602204</c:v>
                </c:pt>
                <c:pt idx="97">
                  <c:v>104.36286541540332</c:v>
                </c:pt>
                <c:pt idx="98">
                  <c:v>103.90302358755588</c:v>
                </c:pt>
                <c:pt idx="99">
                  <c:v>103.43907984624765</c:v>
                </c:pt>
                <c:pt idx="100">
                  <c:v>102.97105250718317</c:v>
                </c:pt>
                <c:pt idx="101">
                  <c:v>102.49896004728041</c:v>
                </c:pt>
                <c:pt idx="102">
                  <c:v>102.0228211039413</c:v>
                </c:pt>
                <c:pt idx="103">
                  <c:v>101.54265447431605</c:v>
                </c:pt>
                <c:pt idx="104">
                  <c:v>101.05847911456102</c:v>
                </c:pt>
                <c:pt idx="105">
                  <c:v>100.57031413909039</c:v>
                </c:pt>
                <c:pt idx="106">
                  <c:v>100.0781788198215</c:v>
                </c:pt>
                <c:pt idx="107">
                  <c:v>99.582092585414117</c:v>
                </c:pt>
                <c:pt idx="108">
                  <c:v>99.082075020503282</c:v>
                </c:pt>
                <c:pt idx="109">
                  <c:v>98.578145864926356</c:v>
                </c:pt>
                <c:pt idx="110">
                  <c:v>98.070325012943485</c:v>
                </c:pt>
                <c:pt idx="111">
                  <c:v>97.558632512452405</c:v>
                </c:pt>
                <c:pt idx="112">
                  <c:v>97.043088564196864</c:v>
                </c:pt>
                <c:pt idx="113">
                  <c:v>96.52371352096921</c:v>
                </c:pt>
                <c:pt idx="114">
                  <c:v>96.000527886806793</c:v>
                </c:pt>
                <c:pt idx="115">
                  <c:v>95.473552316182634</c:v>
                </c:pt>
                <c:pt idx="116">
                  <c:v>94.94280761318997</c:v>
                </c:pt>
                <c:pt idx="117">
                  <c:v>94.408314730720846</c:v>
                </c:pt>
                <c:pt idx="118">
                  <c:v>93.870094769639081</c:v>
                </c:pt>
                <c:pt idx="119">
                  <c:v>93.328168977947144</c:v>
                </c:pt>
                <c:pt idx="120">
                  <c:v>92.782558749947398</c:v>
                </c:pt>
                <c:pt idx="121">
                  <c:v>92.233285625397386</c:v>
                </c:pt>
                <c:pt idx="122">
                  <c:v>91.680371288659543</c:v>
                </c:pt>
                <c:pt idx="123">
                  <c:v>91.1238375678452</c:v>
                </c:pt>
                <c:pt idx="124">
                  <c:v>90.563706433952646</c:v>
                </c:pt>
                <c:pt idx="125">
                  <c:v>90.000000000000014</c:v>
                </c:pt>
                <c:pt idx="126">
                  <c:v>89.432740520152052</c:v>
                </c:pt>
                <c:pt idx="127">
                  <c:v>88.86195038884172</c:v>
                </c:pt>
                <c:pt idx="128">
                  <c:v>88.287652139886077</c:v>
                </c:pt>
                <c:pt idx="129">
                  <c:v>87.709868445596626</c:v>
                </c:pt>
                <c:pt idx="130">
                  <c:v>87.128622115884284</c:v>
                </c:pt>
                <c:pt idx="131">
                  <c:v>86.543936097358937</c:v>
                </c:pt>
                <c:pt idx="132">
                  <c:v>85.955833472423379</c:v>
                </c:pt>
                <c:pt idx="133">
                  <c:v>85.364337458362314</c:v>
                </c:pt>
                <c:pt idx="134">
                  <c:v>84.769471406425552</c:v>
                </c:pt>
                <c:pt idx="135">
                  <c:v>84.171258800906244</c:v>
                </c:pt>
                <c:pt idx="136">
                  <c:v>83.569723258213727</c:v>
                </c:pt>
                <c:pt idx="137">
                  <c:v>82.964888525941305</c:v>
                </c:pt>
                <c:pt idx="138">
                  <c:v>82.356778481928515</c:v>
                </c:pt>
                <c:pt idx="139">
                  <c:v>81.745417133318625</c:v>
                </c:pt>
                <c:pt idx="140">
                  <c:v>81.130828615610923</c:v>
                </c:pt>
                <c:pt idx="141">
                  <c:v>80.513037191707681</c:v>
                </c:pt>
                <c:pt idx="142">
                  <c:v>79.892067250956529</c:v>
                </c:pt>
                <c:pt idx="143">
                  <c:v>79.267943308187427</c:v>
                </c:pt>
                <c:pt idx="144">
                  <c:v>78.640690002744947</c:v>
                </c:pt>
                <c:pt idx="145">
                  <c:v>78.010332097515644</c:v>
                </c:pt>
                <c:pt idx="146">
                  <c:v>77.376894477950174</c:v>
                </c:pt>
                <c:pt idx="147">
                  <c:v>76.740402151081199</c:v>
                </c:pt>
                <c:pt idx="148">
                  <c:v>76.100880244535887</c:v>
                </c:pt>
                <c:pt idx="149">
                  <c:v>75.458354005544123</c:v>
                </c:pt>
                <c:pt idx="150">
                  <c:v>74.812848799941619</c:v>
                </c:pt>
                <c:pt idx="151">
                  <c:v>74.164390111168615</c:v>
                </c:pt>
                <c:pt idx="152">
                  <c:v>73.513003539263792</c:v>
                </c:pt>
                <c:pt idx="153">
                  <c:v>72.858714799853644</c:v>
                </c:pt>
                <c:pt idx="154">
                  <c:v>72.201549723137319</c:v>
                </c:pt>
                <c:pt idx="155">
                  <c:v>71.541534252866768</c:v>
                </c:pt>
                <c:pt idx="156">
                  <c:v>70.878694445322651</c:v>
                </c:pt>
                <c:pt idx="157">
                  <c:v>70.213056468285586</c:v>
                </c:pt>
                <c:pt idx="158">
                  <c:v>69.544646600003162</c:v>
                </c:pt>
                <c:pt idx="159">
                  <c:v>68.873491228152503</c:v>
                </c:pt>
                <c:pt idx="160">
                  <c:v>68.199616848798428</c:v>
                </c:pt>
                <c:pt idx="161">
                  <c:v>67.523050065347618</c:v>
                </c:pt>
                <c:pt idx="162">
                  <c:v>66.843817587498222</c:v>
                </c:pt>
                <c:pt idx="163">
                  <c:v>66.161946230185436</c:v>
                </c:pt>
                <c:pt idx="164">
                  <c:v>65.477462912522853</c:v>
                </c:pt>
                <c:pt idx="165">
                  <c:v>64.790394656739892</c:v>
                </c:pt>
                <c:pt idx="166">
                  <c:v>64.100768587114743</c:v>
                </c:pt>
                <c:pt idx="167">
                  <c:v>63.40861192890393</c:v>
                </c:pt>
                <c:pt idx="168">
                  <c:v>62.713952007267096</c:v>
                </c:pt>
                <c:pt idx="169">
                  <c:v>62.016816246188448</c:v>
                </c:pt>
                <c:pt idx="170">
                  <c:v>61.317232167394252</c:v>
                </c:pt>
                <c:pt idx="171">
                  <c:v>60.615227389265982</c:v>
                </c:pt>
                <c:pt idx="172">
                  <c:v>59.910829625750303</c:v>
                </c:pt>
                <c:pt idx="173">
                  <c:v>59.204066685264713</c:v>
                </c:pt>
                <c:pt idx="174">
                  <c:v>58.494966469600044</c:v>
                </c:pt>
                <c:pt idx="175">
                  <c:v>57.783556972818559</c:v>
                </c:pt>
                <c:pt idx="176">
                  <c:v>57.069866280149078</c:v>
                </c:pt>
                <c:pt idx="177">
                  <c:v>56.353922566878154</c:v>
                </c:pt>
                <c:pt idx="178">
                  <c:v>55.635754097237601</c:v>
                </c:pt>
                <c:pt idx="179">
                  <c:v>54.915389223289012</c:v>
                </c:pt>
                <c:pt idx="180">
                  <c:v>54.19285638380407</c:v>
                </c:pt>
                <c:pt idx="181">
                  <c:v>53.468184103142157</c:v>
                </c:pt>
                <c:pt idx="182">
                  <c:v>52.741400990123992</c:v>
                </c:pt>
                <c:pt idx="183">
                  <c:v>52.012535736902528</c:v>
                </c:pt>
                <c:pt idx="184">
                  <c:v>51.281617117829882</c:v>
                </c:pt>
                <c:pt idx="185">
                  <c:v>50.548673988321603</c:v>
                </c:pt>
                <c:pt idx="186">
                  <c:v>49.81373528371747</c:v>
                </c:pt>
                <c:pt idx="187">
                  <c:v>49.076830018139113</c:v>
                </c:pt>
                <c:pt idx="188">
                  <c:v>48.337987283344646</c:v>
                </c:pt>
                <c:pt idx="189">
                  <c:v>47.597236247580106</c:v>
                </c:pt>
                <c:pt idx="190">
                  <c:v>46.854606154428062</c:v>
                </c:pt>
                <c:pt idx="191">
                  <c:v>46.110126321652928</c:v>
                </c:pt>
                <c:pt idx="192">
                  <c:v>45.363826140043848</c:v>
                </c:pt>
                <c:pt idx="193">
                  <c:v>44.615735072254061</c:v>
                </c:pt>
                <c:pt idx="194">
                  <c:v>43.865882651637953</c:v>
                </c:pt>
                <c:pt idx="195">
                  <c:v>43.114298481085235</c:v>
                </c:pt>
                <c:pt idx="196">
                  <c:v>42.361012231851952</c:v>
                </c:pt>
                <c:pt idx="197">
                  <c:v>41.606053642389462</c:v>
                </c:pt>
                <c:pt idx="198">
                  <c:v>40.849452517170086</c:v>
                </c:pt>
                <c:pt idx="199">
                  <c:v>40.091238725510848</c:v>
                </c:pt>
                <c:pt idx="200">
                  <c:v>39.331442200393901</c:v>
                </c:pt>
                <c:pt idx="201">
                  <c:v>38.570092937285104</c:v>
                </c:pt>
                <c:pt idx="202">
                  <c:v>37.807220992949745</c:v>
                </c:pt>
                <c:pt idx="203">
                  <c:v>37.042856484265847</c:v>
                </c:pt>
                <c:pt idx="204">
                  <c:v>36.27702958703555</c:v>
                </c:pt>
                <c:pt idx="205">
                  <c:v>35.509770534793383</c:v>
                </c:pt>
                <c:pt idx="206">
                  <c:v>34.741109617612928</c:v>
                </c:pt>
                <c:pt idx="207">
                  <c:v>33.971077180911081</c:v>
                </c:pt>
                <c:pt idx="208">
                  <c:v>33.199703624249942</c:v>
                </c:pt>
                <c:pt idx="209">
                  <c:v>32.427019400136729</c:v>
                </c:pt>
                <c:pt idx="210">
                  <c:v>31.653055012821504</c:v>
                </c:pt>
                <c:pt idx="211">
                  <c:v>30.877841017093139</c:v>
                </c:pt>
                <c:pt idx="212">
                  <c:v>30.101408017072696</c:v>
                </c:pt>
                <c:pt idx="213">
                  <c:v>29.323786665005684</c:v>
                </c:pt>
                <c:pt idx="214">
                  <c:v>28.545007660051425</c:v>
                </c:pt>
                <c:pt idx="215">
                  <c:v>27.765101747071682</c:v>
                </c:pt>
                <c:pt idx="216">
                  <c:v>26.984099715416377</c:v>
                </c:pt>
                <c:pt idx="217">
                  <c:v>26.202032397708543</c:v>
                </c:pt>
                <c:pt idx="218">
                  <c:v>25.418930668626682</c:v>
                </c:pt>
                <c:pt idx="219">
                  <c:v>24.634825443686207</c:v>
                </c:pt>
                <c:pt idx="220">
                  <c:v>23.849747678018797</c:v>
                </c:pt>
                <c:pt idx="221">
                  <c:v>23.063728365150389</c:v>
                </c:pt>
                <c:pt idx="222">
                  <c:v>22.27679853577753</c:v>
                </c:pt>
                <c:pt idx="223">
                  <c:v>21.488989256542467</c:v>
                </c:pt>
                <c:pt idx="224">
                  <c:v>20.700331628806598</c:v>
                </c:pt>
                <c:pt idx="225">
                  <c:v>19.910856787422695</c:v>
                </c:pt>
                <c:pt idx="226">
                  <c:v>19.120595899505645</c:v>
                </c:pt>
                <c:pt idx="227">
                  <c:v>18.329580163202213</c:v>
                </c:pt>
                <c:pt idx="228">
                  <c:v>17.537840806459155</c:v>
                </c:pt>
                <c:pt idx="229">
                  <c:v>16.745409085790701</c:v>
                </c:pt>
                <c:pt idx="230">
                  <c:v>15.952316285044223</c:v>
                </c:pt>
                <c:pt idx="231">
                  <c:v>15.158593714165631</c:v>
                </c:pt>
                <c:pt idx="232">
                  <c:v>14.364272707962822</c:v>
                </c:pt>
                <c:pt idx="233">
                  <c:v>13.569384624869075</c:v>
                </c:pt>
                <c:pt idx="234">
                  <c:v>12.773960845704874</c:v>
                </c:pt>
                <c:pt idx="235">
                  <c:v>11.978032772438953</c:v>
                </c:pt>
                <c:pt idx="236">
                  <c:v>11.181631826948911</c:v>
                </c:pt>
                <c:pt idx="237">
                  <c:v>10.384789449780303</c:v>
                </c:pt>
                <c:pt idx="238">
                  <c:v>9.5875370989059103</c:v>
                </c:pt>
                <c:pt idx="239">
                  <c:v>8.7899062484832609</c:v>
                </c:pt>
                <c:pt idx="240">
                  <c:v>7.9919283876127096</c:v>
                </c:pt>
                <c:pt idx="241">
                  <c:v>7.1936350190937306</c:v>
                </c:pt>
                <c:pt idx="242">
                  <c:v>6.3950576581817309</c:v>
                </c:pt>
                <c:pt idx="243">
                  <c:v>5.5962278313434508</c:v>
                </c:pt>
                <c:pt idx="244">
                  <c:v>4.797177075012665</c:v>
                </c:pt>
                <c:pt idx="245">
                  <c:v>3.9979369343450415</c:v>
                </c:pt>
                <c:pt idx="246">
                  <c:v>3.1985389619728428</c:v>
                </c:pt>
                <c:pt idx="247">
                  <c:v>2.3990147167591731</c:v>
                </c:pt>
                <c:pt idx="248">
                  <c:v>1.5993957625522566</c:v>
                </c:pt>
                <c:pt idx="249">
                  <c:v>0.79971366693923884</c:v>
                </c:pt>
                <c:pt idx="250">
                  <c:v>7.7967970238349571E-15</c:v>
                </c:pt>
                <c:pt idx="251">
                  <c:v>0.79971366693925161</c:v>
                </c:pt>
                <c:pt idx="252">
                  <c:v>1.599395762552241</c:v>
                </c:pt>
                <c:pt idx="253">
                  <c:v>2.399014716759186</c:v>
                </c:pt>
                <c:pt idx="254">
                  <c:v>3.1985389619728273</c:v>
                </c:pt>
                <c:pt idx="255">
                  <c:v>3.9979369343450828</c:v>
                </c:pt>
                <c:pt idx="256">
                  <c:v>4.7971770750126783</c:v>
                </c:pt>
                <c:pt idx="257">
                  <c:v>5.5962278313434064</c:v>
                </c:pt>
                <c:pt idx="258">
                  <c:v>6.3950576581817149</c:v>
                </c:pt>
                <c:pt idx="259">
                  <c:v>7.193635019093743</c:v>
                </c:pt>
                <c:pt idx="260">
                  <c:v>7.9919283876126936</c:v>
                </c:pt>
                <c:pt idx="261">
                  <c:v>8.7899062484832466</c:v>
                </c:pt>
                <c:pt idx="262">
                  <c:v>9.5875370989058659</c:v>
                </c:pt>
                <c:pt idx="263">
                  <c:v>10.384789449780287</c:v>
                </c:pt>
                <c:pt idx="264">
                  <c:v>11.181631826948923</c:v>
                </c:pt>
                <c:pt idx="265">
                  <c:v>11.978032772438937</c:v>
                </c:pt>
                <c:pt idx="266">
                  <c:v>12.773960845704858</c:v>
                </c:pt>
                <c:pt idx="267">
                  <c:v>13.569384624869061</c:v>
                </c:pt>
                <c:pt idx="268">
                  <c:v>14.364272707962806</c:v>
                </c:pt>
                <c:pt idx="269">
                  <c:v>15.158593714165619</c:v>
                </c:pt>
                <c:pt idx="270">
                  <c:v>15.952316285044237</c:v>
                </c:pt>
                <c:pt idx="271">
                  <c:v>16.745409085790687</c:v>
                </c:pt>
                <c:pt idx="272">
                  <c:v>17.537840806459194</c:v>
                </c:pt>
                <c:pt idx="273">
                  <c:v>18.329580163202174</c:v>
                </c:pt>
                <c:pt idx="274">
                  <c:v>19.120595899505656</c:v>
                </c:pt>
                <c:pt idx="275">
                  <c:v>19.910856787422652</c:v>
                </c:pt>
                <c:pt idx="276">
                  <c:v>20.700331628806609</c:v>
                </c:pt>
                <c:pt idx="277">
                  <c:v>21.488989256542478</c:v>
                </c:pt>
                <c:pt idx="278">
                  <c:v>22.276798535777544</c:v>
                </c:pt>
                <c:pt idx="279">
                  <c:v>23.063728365150375</c:v>
                </c:pt>
                <c:pt idx="280">
                  <c:v>23.849747678018808</c:v>
                </c:pt>
                <c:pt idx="281">
                  <c:v>24.634825443686193</c:v>
                </c:pt>
                <c:pt idx="282">
                  <c:v>25.418930668626668</c:v>
                </c:pt>
                <c:pt idx="283">
                  <c:v>26.202032397708528</c:v>
                </c:pt>
                <c:pt idx="284">
                  <c:v>26.98409971541636</c:v>
                </c:pt>
                <c:pt idx="285">
                  <c:v>27.765101747071665</c:v>
                </c:pt>
                <c:pt idx="286">
                  <c:v>28.545007660051379</c:v>
                </c:pt>
                <c:pt idx="287">
                  <c:v>29.32378666500567</c:v>
                </c:pt>
                <c:pt idx="288">
                  <c:v>30.101408017072707</c:v>
                </c:pt>
                <c:pt idx="289">
                  <c:v>30.877841017093125</c:v>
                </c:pt>
                <c:pt idx="290">
                  <c:v>31.65305501282149</c:v>
                </c:pt>
                <c:pt idx="291">
                  <c:v>32.427019400136686</c:v>
                </c:pt>
                <c:pt idx="292">
                  <c:v>33.199703624249928</c:v>
                </c:pt>
                <c:pt idx="293">
                  <c:v>33.971077180911095</c:v>
                </c:pt>
                <c:pt idx="294">
                  <c:v>34.741109617612885</c:v>
                </c:pt>
                <c:pt idx="295">
                  <c:v>35.509770534793361</c:v>
                </c:pt>
                <c:pt idx="296">
                  <c:v>36.277029587035564</c:v>
                </c:pt>
                <c:pt idx="297">
                  <c:v>37.042856484265862</c:v>
                </c:pt>
                <c:pt idx="298">
                  <c:v>37.80722099294973</c:v>
                </c:pt>
                <c:pt idx="299">
                  <c:v>38.570092937285082</c:v>
                </c:pt>
                <c:pt idx="300">
                  <c:v>39.331442200393887</c:v>
                </c:pt>
                <c:pt idx="301">
                  <c:v>40.091238725510863</c:v>
                </c:pt>
                <c:pt idx="302">
                  <c:v>40.849452517170072</c:v>
                </c:pt>
                <c:pt idx="303">
                  <c:v>41.606053642389448</c:v>
                </c:pt>
                <c:pt idx="304">
                  <c:v>42.361012231851909</c:v>
                </c:pt>
                <c:pt idx="305">
                  <c:v>43.114298481085243</c:v>
                </c:pt>
                <c:pt idx="306">
                  <c:v>43.865882651637961</c:v>
                </c:pt>
                <c:pt idx="307">
                  <c:v>44.615735072254047</c:v>
                </c:pt>
                <c:pt idx="308">
                  <c:v>45.363826140043834</c:v>
                </c:pt>
                <c:pt idx="309">
                  <c:v>46.110126321652935</c:v>
                </c:pt>
                <c:pt idx="310">
                  <c:v>46.854606154428048</c:v>
                </c:pt>
                <c:pt idx="311">
                  <c:v>47.597236247580092</c:v>
                </c:pt>
                <c:pt idx="312">
                  <c:v>48.337987283344631</c:v>
                </c:pt>
                <c:pt idx="313">
                  <c:v>49.076830018139098</c:v>
                </c:pt>
                <c:pt idx="314">
                  <c:v>49.813735283717513</c:v>
                </c:pt>
                <c:pt idx="315">
                  <c:v>50.548673988321589</c:v>
                </c:pt>
                <c:pt idx="316">
                  <c:v>51.281617117829889</c:v>
                </c:pt>
                <c:pt idx="317">
                  <c:v>52.012535736902514</c:v>
                </c:pt>
                <c:pt idx="318">
                  <c:v>52.741400990123999</c:v>
                </c:pt>
                <c:pt idx="319">
                  <c:v>53.468184103142143</c:v>
                </c:pt>
                <c:pt idx="320">
                  <c:v>54.192856383804077</c:v>
                </c:pt>
                <c:pt idx="321">
                  <c:v>54.915389223288969</c:v>
                </c:pt>
                <c:pt idx="322">
                  <c:v>55.635754097237637</c:v>
                </c:pt>
                <c:pt idx="323">
                  <c:v>56.353922566878119</c:v>
                </c:pt>
                <c:pt idx="324">
                  <c:v>57.069866280149114</c:v>
                </c:pt>
                <c:pt idx="325">
                  <c:v>57.783556972818545</c:v>
                </c:pt>
                <c:pt idx="326">
                  <c:v>58.49496646960003</c:v>
                </c:pt>
                <c:pt idx="327">
                  <c:v>59.204066685264728</c:v>
                </c:pt>
                <c:pt idx="328">
                  <c:v>59.910829625750289</c:v>
                </c:pt>
                <c:pt idx="329">
                  <c:v>60.615227389265996</c:v>
                </c:pt>
                <c:pt idx="330">
                  <c:v>61.317232167394216</c:v>
                </c:pt>
                <c:pt idx="331">
                  <c:v>62.016816246188441</c:v>
                </c:pt>
                <c:pt idx="332">
                  <c:v>62.71395200726711</c:v>
                </c:pt>
                <c:pt idx="333">
                  <c:v>63.408611928903916</c:v>
                </c:pt>
                <c:pt idx="334">
                  <c:v>64.100768587114757</c:v>
                </c:pt>
                <c:pt idx="335">
                  <c:v>64.790394656739878</c:v>
                </c:pt>
                <c:pt idx="336">
                  <c:v>65.47746291252281</c:v>
                </c:pt>
                <c:pt idx="337">
                  <c:v>66.16194623018545</c:v>
                </c:pt>
                <c:pt idx="338">
                  <c:v>66.843817587498251</c:v>
                </c:pt>
                <c:pt idx="339">
                  <c:v>67.523050065347604</c:v>
                </c:pt>
                <c:pt idx="340">
                  <c:v>68.199616848798414</c:v>
                </c:pt>
                <c:pt idx="341">
                  <c:v>68.873491228152488</c:v>
                </c:pt>
                <c:pt idx="342">
                  <c:v>69.544646600003162</c:v>
                </c:pt>
                <c:pt idx="343">
                  <c:v>70.213056468285586</c:v>
                </c:pt>
                <c:pt idx="344">
                  <c:v>70.878694445322594</c:v>
                </c:pt>
                <c:pt idx="345">
                  <c:v>71.541534252866782</c:v>
                </c:pt>
                <c:pt idx="346">
                  <c:v>72.201549723137333</c:v>
                </c:pt>
                <c:pt idx="347">
                  <c:v>72.858714799853658</c:v>
                </c:pt>
                <c:pt idx="348">
                  <c:v>73.51300353926375</c:v>
                </c:pt>
                <c:pt idx="349">
                  <c:v>74.164390111168586</c:v>
                </c:pt>
                <c:pt idx="350">
                  <c:v>74.812848799941605</c:v>
                </c:pt>
                <c:pt idx="351">
                  <c:v>75.458354005544166</c:v>
                </c:pt>
                <c:pt idx="352">
                  <c:v>76.100880244535901</c:v>
                </c:pt>
                <c:pt idx="353">
                  <c:v>76.740402151081199</c:v>
                </c:pt>
                <c:pt idx="354">
                  <c:v>77.376894477950145</c:v>
                </c:pt>
                <c:pt idx="355">
                  <c:v>78.010332097515644</c:v>
                </c:pt>
                <c:pt idx="356">
                  <c:v>78.640690002744975</c:v>
                </c:pt>
                <c:pt idx="357">
                  <c:v>79.267943308187384</c:v>
                </c:pt>
                <c:pt idx="358">
                  <c:v>79.892067250956501</c:v>
                </c:pt>
                <c:pt idx="359">
                  <c:v>80.513037191707667</c:v>
                </c:pt>
                <c:pt idx="360">
                  <c:v>81.130828615610923</c:v>
                </c:pt>
                <c:pt idx="361">
                  <c:v>81.745417133318639</c:v>
                </c:pt>
                <c:pt idx="362">
                  <c:v>82.356778481928473</c:v>
                </c:pt>
                <c:pt idx="363">
                  <c:v>82.964888525941291</c:v>
                </c:pt>
                <c:pt idx="364">
                  <c:v>83.56972325821377</c:v>
                </c:pt>
                <c:pt idx="365">
                  <c:v>84.171258800906216</c:v>
                </c:pt>
                <c:pt idx="366">
                  <c:v>84.769471406425538</c:v>
                </c:pt>
                <c:pt idx="367">
                  <c:v>85.364337458362314</c:v>
                </c:pt>
                <c:pt idx="368">
                  <c:v>85.955833472423393</c:v>
                </c:pt>
                <c:pt idx="369">
                  <c:v>86.543936097358937</c:v>
                </c:pt>
                <c:pt idx="370">
                  <c:v>87.128622115884298</c:v>
                </c:pt>
                <c:pt idx="371">
                  <c:v>87.709868445596598</c:v>
                </c:pt>
                <c:pt idx="372">
                  <c:v>88.287652139886106</c:v>
                </c:pt>
                <c:pt idx="373">
                  <c:v>88.861950388841692</c:v>
                </c:pt>
                <c:pt idx="374">
                  <c:v>89.432740520152066</c:v>
                </c:pt>
                <c:pt idx="375">
                  <c:v>90</c:v>
                </c:pt>
                <c:pt idx="376">
                  <c:v>90.563706433952646</c:v>
                </c:pt>
                <c:pt idx="377">
                  <c:v>91.1238375678452</c:v>
                </c:pt>
                <c:pt idx="378">
                  <c:v>91.680371288659558</c:v>
                </c:pt>
                <c:pt idx="379">
                  <c:v>92.233285625397386</c:v>
                </c:pt>
                <c:pt idx="380">
                  <c:v>92.78255874994737</c:v>
                </c:pt>
                <c:pt idx="381">
                  <c:v>93.328168977947115</c:v>
                </c:pt>
                <c:pt idx="382">
                  <c:v>93.870094769639095</c:v>
                </c:pt>
                <c:pt idx="383">
                  <c:v>94.408314730720818</c:v>
                </c:pt>
                <c:pt idx="384">
                  <c:v>94.942807613189956</c:v>
                </c:pt>
                <c:pt idx="385">
                  <c:v>95.473552316182648</c:v>
                </c:pt>
                <c:pt idx="386">
                  <c:v>96.000527886806765</c:v>
                </c:pt>
                <c:pt idx="387">
                  <c:v>96.52371352096921</c:v>
                </c:pt>
                <c:pt idx="388">
                  <c:v>97.043088564196893</c:v>
                </c:pt>
                <c:pt idx="389">
                  <c:v>97.558632512452391</c:v>
                </c:pt>
                <c:pt idx="390">
                  <c:v>98.070325012943485</c:v>
                </c:pt>
                <c:pt idx="391">
                  <c:v>98.578145864926341</c:v>
                </c:pt>
                <c:pt idx="392">
                  <c:v>99.082075020503282</c:v>
                </c:pt>
                <c:pt idx="393">
                  <c:v>99.582092585414117</c:v>
                </c:pt>
                <c:pt idx="394">
                  <c:v>100.07817881982147</c:v>
                </c:pt>
                <c:pt idx="395">
                  <c:v>100.5703141390904</c:v>
                </c:pt>
                <c:pt idx="396">
                  <c:v>101.05847911456102</c:v>
                </c:pt>
                <c:pt idx="397">
                  <c:v>101.54265447431605</c:v>
                </c:pt>
                <c:pt idx="398">
                  <c:v>102.02282110394127</c:v>
                </c:pt>
                <c:pt idx="399">
                  <c:v>102.49896004728039</c:v>
                </c:pt>
                <c:pt idx="400">
                  <c:v>102.97105250718316</c:v>
                </c:pt>
                <c:pt idx="401">
                  <c:v>103.43907984624765</c:v>
                </c:pt>
                <c:pt idx="402">
                  <c:v>103.90302358755588</c:v>
                </c:pt>
                <c:pt idx="403">
                  <c:v>104.36286541540333</c:v>
                </c:pt>
                <c:pt idx="404">
                  <c:v>104.81858717602201</c:v>
                </c:pt>
                <c:pt idx="405">
                  <c:v>105.27017087829719</c:v>
                </c:pt>
                <c:pt idx="406">
                  <c:v>105.71759869447752</c:v>
                </c:pt>
                <c:pt idx="407">
                  <c:v>106.16085296087884</c:v>
                </c:pt>
                <c:pt idx="408">
                  <c:v>106.59991617858181</c:v>
                </c:pt>
                <c:pt idx="409">
                  <c:v>107.03477101412233</c:v>
                </c:pt>
                <c:pt idx="410">
                  <c:v>107.46540030017607</c:v>
                </c:pt>
                <c:pt idx="411">
                  <c:v>107.89178703623625</c:v>
                </c:pt>
                <c:pt idx="412">
                  <c:v>108.31391438928453</c:v>
                </c:pt>
                <c:pt idx="413">
                  <c:v>108.73176569445586</c:v>
                </c:pt>
                <c:pt idx="414">
                  <c:v>109.14532445569618</c:v>
                </c:pt>
                <c:pt idx="415">
                  <c:v>109.55457434641374</c:v>
                </c:pt>
                <c:pt idx="416">
                  <c:v>109.95949921012355</c:v>
                </c:pt>
                <c:pt idx="417">
                  <c:v>110.36008306108538</c:v>
                </c:pt>
                <c:pt idx="418">
                  <c:v>110.75631008493465</c:v>
                </c:pt>
                <c:pt idx="419">
                  <c:v>111.14816463930703</c:v>
                </c:pt>
                <c:pt idx="420">
                  <c:v>111.53563125445551</c:v>
                </c:pt>
                <c:pt idx="421">
                  <c:v>111.91869463386166</c:v>
                </c:pt>
                <c:pt idx="422">
                  <c:v>112.29733965483921</c:v>
                </c:pt>
                <c:pt idx="423">
                  <c:v>112.67155136913104</c:v>
                </c:pt>
                <c:pt idx="424">
                  <c:v>113.04131500349938</c:v>
                </c:pt>
                <c:pt idx="425">
                  <c:v>113.40661596030908</c:v>
                </c:pt>
                <c:pt idx="426">
                  <c:v>113.76743981810392</c:v>
                </c:pt>
                <c:pt idx="427">
                  <c:v>114.12377233217588</c:v>
                </c:pt>
                <c:pt idx="428">
                  <c:v>114.47559943512726</c:v>
                </c:pt>
                <c:pt idx="429">
                  <c:v>114.82290723742661</c:v>
                </c:pt>
                <c:pt idx="430">
                  <c:v>115.16568202795649</c:v>
                </c:pt>
                <c:pt idx="431">
                  <c:v>115.50391027455521</c:v>
                </c:pt>
                <c:pt idx="432">
                  <c:v>115.83757862455063</c:v>
                </c:pt>
                <c:pt idx="433">
                  <c:v>116.16667390528765</c:v>
                </c:pt>
                <c:pt idx="434">
                  <c:v>116.4911831246481</c:v>
                </c:pt>
                <c:pt idx="435">
                  <c:v>116.81109347156365</c:v>
                </c:pt>
                <c:pt idx="436">
                  <c:v>117.12639231652157</c:v>
                </c:pt>
                <c:pt idx="437">
                  <c:v>117.43706721206334</c:v>
                </c:pt>
                <c:pt idx="438">
                  <c:v>117.74310589327604</c:v>
                </c:pt>
                <c:pt idx="439">
                  <c:v>118.04449627827654</c:v>
                </c:pt>
                <c:pt idx="440">
                  <c:v>118.34122646868857</c:v>
                </c:pt>
                <c:pt idx="441">
                  <c:v>118.63328475011222</c:v>
                </c:pt>
                <c:pt idx="442">
                  <c:v>118.92065959258667</c:v>
                </c:pt>
                <c:pt idx="443">
                  <c:v>119.20333965104518</c:v>
                </c:pt>
                <c:pt idx="444">
                  <c:v>119.48131376576309</c:v>
                </c:pt>
                <c:pt idx="445">
                  <c:v>119.7545709627983</c:v>
                </c:pt>
                <c:pt idx="446">
                  <c:v>120.02310045442458</c:v>
                </c:pt>
                <c:pt idx="447">
                  <c:v>120.28689163955734</c:v>
                </c:pt>
                <c:pt idx="448">
                  <c:v>120.54593410417237</c:v>
                </c:pt>
                <c:pt idx="449">
                  <c:v>120.80021762171664</c:v>
                </c:pt>
                <c:pt idx="450">
                  <c:v>121.04973215351232</c:v>
                </c:pt>
                <c:pt idx="451">
                  <c:v>121.29446784915291</c:v>
                </c:pt>
                <c:pt idx="452">
                  <c:v>121.53441504689222</c:v>
                </c:pt>
                <c:pt idx="453">
                  <c:v>121.76956427402574</c:v>
                </c:pt>
                <c:pt idx="454">
                  <c:v>121.99990624726458</c:v>
                </c:pt>
                <c:pt idx="455">
                  <c:v>122.22543187310208</c:v>
                </c:pt>
                <c:pt idx="456">
                  <c:v>122.44613224817273</c:v>
                </c:pt>
                <c:pt idx="457">
                  <c:v>122.66199865960355</c:v>
                </c:pt>
                <c:pt idx="458">
                  <c:v>122.87302258535829</c:v>
                </c:pt>
                <c:pt idx="459">
                  <c:v>123.07919569457366</c:v>
                </c:pt>
                <c:pt idx="460">
                  <c:v>123.28050984788835</c:v>
                </c:pt>
                <c:pt idx="461">
                  <c:v>123.47695709776428</c:v>
                </c:pt>
                <c:pt idx="462">
                  <c:v>123.66852968880042</c:v>
                </c:pt>
                <c:pt idx="463">
                  <c:v>123.85522005803888</c:v>
                </c:pt>
                <c:pt idx="464">
                  <c:v>124.03702083526356</c:v>
                </c:pt>
                <c:pt idx="465">
                  <c:v>124.21392484329107</c:v>
                </c:pt>
                <c:pt idx="466">
                  <c:v>124.38592509825405</c:v>
                </c:pt>
                <c:pt idx="467">
                  <c:v>124.55301480987697</c:v>
                </c:pt>
                <c:pt idx="468">
                  <c:v>124.71518738174412</c:v>
                </c:pt>
                <c:pt idx="469">
                  <c:v>124.87243641156007</c:v>
                </c:pt>
                <c:pt idx="470">
                  <c:v>125.02475569140233</c:v>
                </c:pt>
                <c:pt idx="471">
                  <c:v>125.17213920796655</c:v>
                </c:pt>
                <c:pt idx="472">
                  <c:v>125.31458114280389</c:v>
                </c:pt>
                <c:pt idx="473">
                  <c:v>125.45207587255065</c:v>
                </c:pt>
                <c:pt idx="474">
                  <c:v>125.58461796915032</c:v>
                </c:pt>
                <c:pt idx="475">
                  <c:v>125.71220220006785</c:v>
                </c:pt>
                <c:pt idx="476">
                  <c:v>125.8348235284963</c:v>
                </c:pt>
                <c:pt idx="477">
                  <c:v>125.9524771135556</c:v>
                </c:pt>
                <c:pt idx="478">
                  <c:v>126.06515831048361</c:v>
                </c:pt>
                <c:pt idx="479">
                  <c:v>126.17286267081967</c:v>
                </c:pt>
                <c:pt idx="480">
                  <c:v>126.27558594258001</c:v>
                </c:pt>
                <c:pt idx="481">
                  <c:v>126.3733240704258</c:v>
                </c:pt>
                <c:pt idx="482">
                  <c:v>126.46607319582306</c:v>
                </c:pt>
                <c:pt idx="483">
                  <c:v>126.55382965719517</c:v>
                </c:pt>
                <c:pt idx="484">
                  <c:v>126.63658999006725</c:v>
                </c:pt>
                <c:pt idx="485">
                  <c:v>126.71435092720311</c:v>
                </c:pt>
                <c:pt idx="486">
                  <c:v>126.78710939873409</c:v>
                </c:pt>
                <c:pt idx="487">
                  <c:v>126.85486253228029</c:v>
                </c:pt>
                <c:pt idx="488">
                  <c:v>126.91760765306405</c:v>
                </c:pt>
                <c:pt idx="489">
                  <c:v>126.97534228401543</c:v>
                </c:pt>
                <c:pt idx="490">
                  <c:v>127.02806414587003</c:v>
                </c:pt>
                <c:pt idx="491">
                  <c:v>127.07577115725904</c:v>
                </c:pt>
                <c:pt idx="492">
                  <c:v>127.11846143479133</c:v>
                </c:pt>
                <c:pt idx="493">
                  <c:v>127.15613329312785</c:v>
                </c:pt>
                <c:pt idx="494">
                  <c:v>127.18878524504812</c:v>
                </c:pt>
                <c:pt idx="495">
                  <c:v>127.21641600150903</c:v>
                </c:pt>
                <c:pt idx="496">
                  <c:v>127.23902447169556</c:v>
                </c:pt>
                <c:pt idx="497">
                  <c:v>127.25660976306406</c:v>
                </c:pt>
                <c:pt idx="498">
                  <c:v>127.26917118137735</c:v>
                </c:pt>
                <c:pt idx="499">
                  <c:v>127.27670823073211</c:v>
                </c:pt>
                <c:pt idx="500">
                  <c:v>127.27922061357856</c:v>
                </c:pt>
                <c:pt idx="501">
                  <c:v>127.27670823073211</c:v>
                </c:pt>
                <c:pt idx="502">
                  <c:v>127.26917118137735</c:v>
                </c:pt>
                <c:pt idx="503">
                  <c:v>127.25660976306406</c:v>
                </c:pt>
                <c:pt idx="504">
                  <c:v>127.23902447169556</c:v>
                </c:pt>
                <c:pt idx="505">
                  <c:v>127.21641600150903</c:v>
                </c:pt>
                <c:pt idx="506">
                  <c:v>127.18878524504812</c:v>
                </c:pt>
                <c:pt idx="507">
                  <c:v>127.15613329312785</c:v>
                </c:pt>
                <c:pt idx="508">
                  <c:v>127.11846143479133</c:v>
                </c:pt>
                <c:pt idx="509">
                  <c:v>127.07577115725904</c:v>
                </c:pt>
                <c:pt idx="510">
                  <c:v>127.02806414587003</c:v>
                </c:pt>
                <c:pt idx="511">
                  <c:v>126.97534228401543</c:v>
                </c:pt>
                <c:pt idx="512">
                  <c:v>126.91760765306405</c:v>
                </c:pt>
                <c:pt idx="513">
                  <c:v>126.85486253228029</c:v>
                </c:pt>
                <c:pt idx="514">
                  <c:v>126.78710939873409</c:v>
                </c:pt>
                <c:pt idx="515">
                  <c:v>126.71435092720311</c:v>
                </c:pt>
                <c:pt idx="516">
                  <c:v>126.63658999006725</c:v>
                </c:pt>
                <c:pt idx="517">
                  <c:v>126.55382965719517</c:v>
                </c:pt>
                <c:pt idx="518">
                  <c:v>126.46607319582306</c:v>
                </c:pt>
                <c:pt idx="519">
                  <c:v>126.37332407042578</c:v>
                </c:pt>
                <c:pt idx="520">
                  <c:v>126.27558594258002</c:v>
                </c:pt>
                <c:pt idx="521">
                  <c:v>126.17286267081967</c:v>
                </c:pt>
                <c:pt idx="522">
                  <c:v>126.06515831048362</c:v>
                </c:pt>
                <c:pt idx="523">
                  <c:v>125.95247711355559</c:v>
                </c:pt>
                <c:pt idx="524">
                  <c:v>125.83482352849632</c:v>
                </c:pt>
                <c:pt idx="525">
                  <c:v>125.71220220006786</c:v>
                </c:pt>
                <c:pt idx="526">
                  <c:v>125.58461796915032</c:v>
                </c:pt>
                <c:pt idx="527">
                  <c:v>125.45207587255065</c:v>
                </c:pt>
                <c:pt idx="528">
                  <c:v>125.31458114280389</c:v>
                </c:pt>
                <c:pt idx="529">
                  <c:v>125.17213920796655</c:v>
                </c:pt>
                <c:pt idx="530">
                  <c:v>125.02475569140233</c:v>
                </c:pt>
                <c:pt idx="531">
                  <c:v>124.87243641156006</c:v>
                </c:pt>
                <c:pt idx="532">
                  <c:v>124.71518738174413</c:v>
                </c:pt>
                <c:pt idx="533">
                  <c:v>124.55301480987698</c:v>
                </c:pt>
                <c:pt idx="534">
                  <c:v>124.38592509825405</c:v>
                </c:pt>
                <c:pt idx="535">
                  <c:v>124.21392484329105</c:v>
                </c:pt>
                <c:pt idx="536">
                  <c:v>124.03702083526356</c:v>
                </c:pt>
                <c:pt idx="537">
                  <c:v>123.8552200580389</c:v>
                </c:pt>
                <c:pt idx="538">
                  <c:v>123.66852968880042</c:v>
                </c:pt>
                <c:pt idx="539">
                  <c:v>123.4769570977643</c:v>
                </c:pt>
                <c:pt idx="540">
                  <c:v>123.28050984788835</c:v>
                </c:pt>
                <c:pt idx="541">
                  <c:v>123.07919569457366</c:v>
                </c:pt>
                <c:pt idx="542">
                  <c:v>122.87302258535829</c:v>
                </c:pt>
                <c:pt idx="543">
                  <c:v>122.66199865960357</c:v>
                </c:pt>
                <c:pt idx="544">
                  <c:v>122.44613224817272</c:v>
                </c:pt>
                <c:pt idx="545">
                  <c:v>122.2254318731021</c:v>
                </c:pt>
                <c:pt idx="546">
                  <c:v>121.99990624726459</c:v>
                </c:pt>
                <c:pt idx="547">
                  <c:v>121.76956427402573</c:v>
                </c:pt>
                <c:pt idx="548">
                  <c:v>121.53441504689222</c:v>
                </c:pt>
                <c:pt idx="549">
                  <c:v>121.29446784915292</c:v>
                </c:pt>
                <c:pt idx="550">
                  <c:v>121.04973215351235</c:v>
                </c:pt>
                <c:pt idx="551">
                  <c:v>120.80021762171666</c:v>
                </c:pt>
                <c:pt idx="552">
                  <c:v>120.54593410417237</c:v>
                </c:pt>
                <c:pt idx="553">
                  <c:v>120.28689163955737</c:v>
                </c:pt>
                <c:pt idx="554">
                  <c:v>120.02310045442456</c:v>
                </c:pt>
                <c:pt idx="555">
                  <c:v>119.75457096279831</c:v>
                </c:pt>
                <c:pt idx="556">
                  <c:v>119.48131376576309</c:v>
                </c:pt>
                <c:pt idx="557">
                  <c:v>119.20333965104518</c:v>
                </c:pt>
                <c:pt idx="558">
                  <c:v>118.92065959258669</c:v>
                </c:pt>
                <c:pt idx="559">
                  <c:v>118.63328475011225</c:v>
                </c:pt>
                <c:pt idx="560">
                  <c:v>118.34122646868857</c:v>
                </c:pt>
                <c:pt idx="561">
                  <c:v>118.04449627827654</c:v>
                </c:pt>
                <c:pt idx="562">
                  <c:v>117.74310589327604</c:v>
                </c:pt>
                <c:pt idx="563">
                  <c:v>117.43706721206333</c:v>
                </c:pt>
                <c:pt idx="564">
                  <c:v>117.12639231652159</c:v>
                </c:pt>
                <c:pt idx="565">
                  <c:v>116.81109347156364</c:v>
                </c:pt>
                <c:pt idx="566">
                  <c:v>116.49118312464812</c:v>
                </c:pt>
                <c:pt idx="567">
                  <c:v>116.16667390528767</c:v>
                </c:pt>
                <c:pt idx="568">
                  <c:v>115.83757862455064</c:v>
                </c:pt>
                <c:pt idx="569">
                  <c:v>115.50391027455521</c:v>
                </c:pt>
                <c:pt idx="570">
                  <c:v>115.16568202795651</c:v>
                </c:pt>
                <c:pt idx="571">
                  <c:v>114.82290723742662</c:v>
                </c:pt>
                <c:pt idx="572">
                  <c:v>114.47559943512731</c:v>
                </c:pt>
                <c:pt idx="573">
                  <c:v>114.1237723321758</c:v>
                </c:pt>
                <c:pt idx="574">
                  <c:v>113.76743981810394</c:v>
                </c:pt>
                <c:pt idx="575">
                  <c:v>113.4066159603091</c:v>
                </c:pt>
                <c:pt idx="576">
                  <c:v>113.04131500349936</c:v>
                </c:pt>
                <c:pt idx="577">
                  <c:v>112.671551369131</c:v>
                </c:pt>
                <c:pt idx="578">
                  <c:v>112.29733965483922</c:v>
                </c:pt>
                <c:pt idx="579">
                  <c:v>111.9186946338617</c:v>
                </c:pt>
                <c:pt idx="580">
                  <c:v>111.53563125445552</c:v>
                </c:pt>
                <c:pt idx="581">
                  <c:v>111.14816463930698</c:v>
                </c:pt>
                <c:pt idx="582">
                  <c:v>110.7563100849347</c:v>
                </c:pt>
                <c:pt idx="583">
                  <c:v>110.36008306108536</c:v>
                </c:pt>
                <c:pt idx="584">
                  <c:v>109.95949921012357</c:v>
                </c:pt>
                <c:pt idx="585">
                  <c:v>109.55457434641373</c:v>
                </c:pt>
                <c:pt idx="586">
                  <c:v>109.14532445569617</c:v>
                </c:pt>
                <c:pt idx="587">
                  <c:v>108.73176569445587</c:v>
                </c:pt>
                <c:pt idx="588">
                  <c:v>108.31391438928458</c:v>
                </c:pt>
                <c:pt idx="589">
                  <c:v>107.89178703623627</c:v>
                </c:pt>
                <c:pt idx="590">
                  <c:v>107.46540030017609</c:v>
                </c:pt>
                <c:pt idx="591">
                  <c:v>107.03477101412234</c:v>
                </c:pt>
                <c:pt idx="592">
                  <c:v>106.59991617858179</c:v>
                </c:pt>
                <c:pt idx="593">
                  <c:v>106.16085296087886</c:v>
                </c:pt>
                <c:pt idx="594">
                  <c:v>105.7175986944775</c:v>
                </c:pt>
                <c:pt idx="595">
                  <c:v>105.27017087829724</c:v>
                </c:pt>
                <c:pt idx="596">
                  <c:v>104.81858717602202</c:v>
                </c:pt>
                <c:pt idx="597">
                  <c:v>104.36286541540335</c:v>
                </c:pt>
                <c:pt idx="598">
                  <c:v>103.90302358755589</c:v>
                </c:pt>
                <c:pt idx="599">
                  <c:v>103.43907984624764</c:v>
                </c:pt>
                <c:pt idx="600">
                  <c:v>102.97105250718319</c:v>
                </c:pt>
                <c:pt idx="601">
                  <c:v>102.49896004728043</c:v>
                </c:pt>
                <c:pt idx="602">
                  <c:v>102.02282110394125</c:v>
                </c:pt>
                <c:pt idx="603">
                  <c:v>101.54265447431604</c:v>
                </c:pt>
                <c:pt idx="604">
                  <c:v>101.05847911456105</c:v>
                </c:pt>
                <c:pt idx="605">
                  <c:v>100.57031413909039</c:v>
                </c:pt>
                <c:pt idx="606">
                  <c:v>100.0781788198215</c:v>
                </c:pt>
                <c:pt idx="607">
                  <c:v>99.582092585414131</c:v>
                </c:pt>
                <c:pt idx="608">
                  <c:v>99.082075020503339</c:v>
                </c:pt>
                <c:pt idx="609">
                  <c:v>98.57814586492637</c:v>
                </c:pt>
                <c:pt idx="610">
                  <c:v>98.070325012943471</c:v>
                </c:pt>
                <c:pt idx="611">
                  <c:v>97.558632512452405</c:v>
                </c:pt>
                <c:pt idx="612">
                  <c:v>97.043088564196879</c:v>
                </c:pt>
                <c:pt idx="613">
                  <c:v>96.523713520969238</c:v>
                </c:pt>
                <c:pt idx="614">
                  <c:v>96.000527886806793</c:v>
                </c:pt>
                <c:pt idx="615">
                  <c:v>95.473552316182619</c:v>
                </c:pt>
                <c:pt idx="616">
                  <c:v>94.94280761318997</c:v>
                </c:pt>
                <c:pt idx="617">
                  <c:v>94.408314730720889</c:v>
                </c:pt>
                <c:pt idx="618">
                  <c:v>93.870094769639081</c:v>
                </c:pt>
                <c:pt idx="619">
                  <c:v>93.328168977947101</c:v>
                </c:pt>
                <c:pt idx="620">
                  <c:v>92.782558749947398</c:v>
                </c:pt>
                <c:pt idx="621">
                  <c:v>92.233285625397372</c:v>
                </c:pt>
                <c:pt idx="622">
                  <c:v>91.680371288659586</c:v>
                </c:pt>
                <c:pt idx="623">
                  <c:v>91.123837567845172</c:v>
                </c:pt>
                <c:pt idx="624">
                  <c:v>90.56370643395266</c:v>
                </c:pt>
                <c:pt idx="625">
                  <c:v>90.000000000000028</c:v>
                </c:pt>
                <c:pt idx="626">
                  <c:v>89.432740520152095</c:v>
                </c:pt>
                <c:pt idx="627">
                  <c:v>88.86195038884172</c:v>
                </c:pt>
                <c:pt idx="628">
                  <c:v>88.287652139886035</c:v>
                </c:pt>
                <c:pt idx="629">
                  <c:v>87.709868445596626</c:v>
                </c:pt>
                <c:pt idx="630">
                  <c:v>87.128622115884326</c:v>
                </c:pt>
                <c:pt idx="631">
                  <c:v>86.543936097358966</c:v>
                </c:pt>
                <c:pt idx="632">
                  <c:v>85.955833472423365</c:v>
                </c:pt>
                <c:pt idx="633">
                  <c:v>85.364337458362328</c:v>
                </c:pt>
                <c:pt idx="634">
                  <c:v>84.769471406425552</c:v>
                </c:pt>
                <c:pt idx="635">
                  <c:v>84.171258800906202</c:v>
                </c:pt>
                <c:pt idx="636">
                  <c:v>83.569723258213742</c:v>
                </c:pt>
                <c:pt idx="637">
                  <c:v>82.964888525941348</c:v>
                </c:pt>
                <c:pt idx="638">
                  <c:v>82.356778481928501</c:v>
                </c:pt>
                <c:pt idx="639">
                  <c:v>81.745417133318583</c:v>
                </c:pt>
                <c:pt idx="640">
                  <c:v>81.130828615610895</c:v>
                </c:pt>
                <c:pt idx="641">
                  <c:v>80.513037191707696</c:v>
                </c:pt>
                <c:pt idx="642">
                  <c:v>79.892067250956572</c:v>
                </c:pt>
                <c:pt idx="643">
                  <c:v>79.267943308187498</c:v>
                </c:pt>
                <c:pt idx="644">
                  <c:v>78.640690002744918</c:v>
                </c:pt>
                <c:pt idx="645">
                  <c:v>78.010332097515629</c:v>
                </c:pt>
                <c:pt idx="646">
                  <c:v>77.376894477950216</c:v>
                </c:pt>
                <c:pt idx="647">
                  <c:v>76.74040215108117</c:v>
                </c:pt>
                <c:pt idx="648">
                  <c:v>76.10088024453583</c:v>
                </c:pt>
                <c:pt idx="649">
                  <c:v>75.458354005544095</c:v>
                </c:pt>
                <c:pt idx="650">
                  <c:v>74.812848799941634</c:v>
                </c:pt>
                <c:pt idx="651">
                  <c:v>74.164390111168672</c:v>
                </c:pt>
                <c:pt idx="652">
                  <c:v>73.513003539263778</c:v>
                </c:pt>
                <c:pt idx="653">
                  <c:v>72.858714799853686</c:v>
                </c:pt>
                <c:pt idx="654">
                  <c:v>72.201549723137305</c:v>
                </c:pt>
                <c:pt idx="655">
                  <c:v>71.541534252866811</c:v>
                </c:pt>
                <c:pt idx="656">
                  <c:v>70.878694445322623</c:v>
                </c:pt>
                <c:pt idx="657">
                  <c:v>70.213056468285529</c:v>
                </c:pt>
                <c:pt idx="658">
                  <c:v>69.544646600003148</c:v>
                </c:pt>
                <c:pt idx="659">
                  <c:v>68.873491228152503</c:v>
                </c:pt>
                <c:pt idx="660">
                  <c:v>68.199616848798499</c:v>
                </c:pt>
                <c:pt idx="661">
                  <c:v>67.523050065347633</c:v>
                </c:pt>
                <c:pt idx="662">
                  <c:v>66.843817587498279</c:v>
                </c:pt>
                <c:pt idx="663">
                  <c:v>66.161946230185436</c:v>
                </c:pt>
                <c:pt idx="664">
                  <c:v>65.477462912522796</c:v>
                </c:pt>
                <c:pt idx="665">
                  <c:v>64.790394656739849</c:v>
                </c:pt>
                <c:pt idx="666">
                  <c:v>64.100768587114786</c:v>
                </c:pt>
                <c:pt idx="667">
                  <c:v>63.408611928903895</c:v>
                </c:pt>
                <c:pt idx="668">
                  <c:v>62.713952007267089</c:v>
                </c:pt>
                <c:pt idx="669">
                  <c:v>62.016816246188512</c:v>
                </c:pt>
                <c:pt idx="670">
                  <c:v>61.317232167394245</c:v>
                </c:pt>
                <c:pt idx="671">
                  <c:v>60.615227389266025</c:v>
                </c:pt>
                <c:pt idx="672">
                  <c:v>59.910829625750367</c:v>
                </c:pt>
                <c:pt idx="673">
                  <c:v>59.204066685264657</c:v>
                </c:pt>
                <c:pt idx="674">
                  <c:v>58.494966469600008</c:v>
                </c:pt>
                <c:pt idx="675">
                  <c:v>57.783556972818573</c:v>
                </c:pt>
                <c:pt idx="676">
                  <c:v>57.069866280149043</c:v>
                </c:pt>
                <c:pt idx="677">
                  <c:v>56.353922566878147</c:v>
                </c:pt>
                <c:pt idx="678">
                  <c:v>55.635754097237665</c:v>
                </c:pt>
                <c:pt idx="679">
                  <c:v>54.915389223289104</c:v>
                </c:pt>
                <c:pt idx="680">
                  <c:v>54.192856383804106</c:v>
                </c:pt>
                <c:pt idx="681">
                  <c:v>53.468184103142121</c:v>
                </c:pt>
                <c:pt idx="682">
                  <c:v>52.741400990124028</c:v>
                </c:pt>
                <c:pt idx="683">
                  <c:v>52.012535736902493</c:v>
                </c:pt>
                <c:pt idx="684">
                  <c:v>51.281617117829896</c:v>
                </c:pt>
                <c:pt idx="685">
                  <c:v>50.548673988321568</c:v>
                </c:pt>
                <c:pt idx="686">
                  <c:v>49.813735283717484</c:v>
                </c:pt>
                <c:pt idx="687">
                  <c:v>49.076830018139177</c:v>
                </c:pt>
                <c:pt idx="688">
                  <c:v>48.337987283344738</c:v>
                </c:pt>
                <c:pt idx="689">
                  <c:v>47.597236247580149</c:v>
                </c:pt>
                <c:pt idx="690">
                  <c:v>46.854606154428033</c:v>
                </c:pt>
                <c:pt idx="691">
                  <c:v>46.110126321652963</c:v>
                </c:pt>
                <c:pt idx="692">
                  <c:v>45.363826140043805</c:v>
                </c:pt>
                <c:pt idx="693">
                  <c:v>44.615735072254054</c:v>
                </c:pt>
                <c:pt idx="694">
                  <c:v>43.865882651637911</c:v>
                </c:pt>
                <c:pt idx="695">
                  <c:v>43.114298481085221</c:v>
                </c:pt>
                <c:pt idx="696">
                  <c:v>42.361012231851994</c:v>
                </c:pt>
                <c:pt idx="697">
                  <c:v>41.606053642389526</c:v>
                </c:pt>
                <c:pt idx="698">
                  <c:v>40.849452517170128</c:v>
                </c:pt>
                <c:pt idx="699">
                  <c:v>40.091238725510813</c:v>
                </c:pt>
                <c:pt idx="700">
                  <c:v>39.331442200393916</c:v>
                </c:pt>
                <c:pt idx="701">
                  <c:v>38.570092937285168</c:v>
                </c:pt>
                <c:pt idx="702">
                  <c:v>37.807220992949624</c:v>
                </c:pt>
                <c:pt idx="703">
                  <c:v>37.042856484265812</c:v>
                </c:pt>
                <c:pt idx="704">
                  <c:v>36.277029587035543</c:v>
                </c:pt>
                <c:pt idx="705">
                  <c:v>35.509770534793397</c:v>
                </c:pt>
                <c:pt idx="706">
                  <c:v>34.741109617612892</c:v>
                </c:pt>
                <c:pt idx="707">
                  <c:v>33.971077180911095</c:v>
                </c:pt>
                <c:pt idx="708">
                  <c:v>33.199703624250013</c:v>
                </c:pt>
                <c:pt idx="709">
                  <c:v>32.427019400136722</c:v>
                </c:pt>
                <c:pt idx="710">
                  <c:v>31.653055012821465</c:v>
                </c:pt>
                <c:pt idx="711">
                  <c:v>30.877841017093129</c:v>
                </c:pt>
                <c:pt idx="712">
                  <c:v>30.101408017072657</c:v>
                </c:pt>
                <c:pt idx="713">
                  <c:v>29.323786665005645</c:v>
                </c:pt>
                <c:pt idx="714">
                  <c:v>28.545007660051468</c:v>
                </c:pt>
                <c:pt idx="715">
                  <c:v>27.76510174707164</c:v>
                </c:pt>
                <c:pt idx="716">
                  <c:v>26.98409971541642</c:v>
                </c:pt>
                <c:pt idx="717">
                  <c:v>26.202032397708614</c:v>
                </c:pt>
                <c:pt idx="718">
                  <c:v>25.418930668626697</c:v>
                </c:pt>
                <c:pt idx="719">
                  <c:v>24.634825443686168</c:v>
                </c:pt>
                <c:pt idx="720">
                  <c:v>23.849747678018812</c:v>
                </c:pt>
                <c:pt idx="721">
                  <c:v>23.063728365150322</c:v>
                </c:pt>
                <c:pt idx="722">
                  <c:v>22.27679853577752</c:v>
                </c:pt>
                <c:pt idx="723">
                  <c:v>21.48898925654251</c:v>
                </c:pt>
                <c:pt idx="724">
                  <c:v>20.700331628806698</c:v>
                </c:pt>
                <c:pt idx="725">
                  <c:v>19.910856787422709</c:v>
                </c:pt>
                <c:pt idx="726">
                  <c:v>19.120595899505716</c:v>
                </c:pt>
                <c:pt idx="727">
                  <c:v>18.329580163202202</c:v>
                </c:pt>
                <c:pt idx="728">
                  <c:v>17.537840806459112</c:v>
                </c:pt>
                <c:pt idx="729">
                  <c:v>16.745409085790691</c:v>
                </c:pt>
                <c:pt idx="730">
                  <c:v>15.952316285044294</c:v>
                </c:pt>
                <c:pt idx="731">
                  <c:v>15.158593714165592</c:v>
                </c:pt>
                <c:pt idx="732">
                  <c:v>14.364272707962837</c:v>
                </c:pt>
                <c:pt idx="733">
                  <c:v>13.569384624869146</c:v>
                </c:pt>
                <c:pt idx="734">
                  <c:v>12.773960845704861</c:v>
                </c:pt>
                <c:pt idx="735">
                  <c:v>11.978032772438912</c:v>
                </c:pt>
                <c:pt idx="736">
                  <c:v>11.181631826948896</c:v>
                </c:pt>
                <c:pt idx="737">
                  <c:v>10.384789449780376</c:v>
                </c:pt>
                <c:pt idx="738">
                  <c:v>9.5875370989058695</c:v>
                </c:pt>
                <c:pt idx="739">
                  <c:v>8.7899062484831934</c:v>
                </c:pt>
                <c:pt idx="740">
                  <c:v>7.9919283876126688</c:v>
                </c:pt>
                <c:pt idx="741">
                  <c:v>7.1936350190937741</c:v>
                </c:pt>
                <c:pt idx="742">
                  <c:v>6.3950576581818028</c:v>
                </c:pt>
                <c:pt idx="743">
                  <c:v>5.5962278313435787</c:v>
                </c:pt>
                <c:pt idx="744">
                  <c:v>4.7971770750126241</c:v>
                </c:pt>
                <c:pt idx="745">
                  <c:v>3.997936934345057</c:v>
                </c:pt>
                <c:pt idx="746">
                  <c:v>3.1985389619728868</c:v>
                </c:pt>
                <c:pt idx="747">
                  <c:v>2.3990147167591602</c:v>
                </c:pt>
                <c:pt idx="748">
                  <c:v>1.5993957625521873</c:v>
                </c:pt>
                <c:pt idx="749">
                  <c:v>0.79971366693922619</c:v>
                </c:pt>
                <c:pt idx="750">
                  <c:v>2.3390391071504871E-14</c:v>
                </c:pt>
                <c:pt idx="751">
                  <c:v>0.79971366693917934</c:v>
                </c:pt>
                <c:pt idx="752">
                  <c:v>1.5993957625522537</c:v>
                </c:pt>
                <c:pt idx="753">
                  <c:v>2.3990147167591136</c:v>
                </c:pt>
                <c:pt idx="754">
                  <c:v>3.1985389619728397</c:v>
                </c:pt>
                <c:pt idx="755">
                  <c:v>3.9979369343450104</c:v>
                </c:pt>
                <c:pt idx="756">
                  <c:v>4.7971770750126908</c:v>
                </c:pt>
                <c:pt idx="757">
                  <c:v>5.5962278313435316</c:v>
                </c:pt>
                <c:pt idx="758">
                  <c:v>6.3950576581817558</c:v>
                </c:pt>
                <c:pt idx="759">
                  <c:v>7.193635019093727</c:v>
                </c:pt>
                <c:pt idx="760">
                  <c:v>7.9919283876126208</c:v>
                </c:pt>
                <c:pt idx="761">
                  <c:v>8.7899062484832573</c:v>
                </c:pt>
                <c:pt idx="762">
                  <c:v>9.5875370989058233</c:v>
                </c:pt>
                <c:pt idx="763">
                  <c:v>10.384789449780328</c:v>
                </c:pt>
                <c:pt idx="764">
                  <c:v>11.181631826948964</c:v>
                </c:pt>
                <c:pt idx="765">
                  <c:v>11.978032772438979</c:v>
                </c:pt>
                <c:pt idx="766">
                  <c:v>12.773960845704815</c:v>
                </c:pt>
                <c:pt idx="767">
                  <c:v>13.5693846248691</c:v>
                </c:pt>
                <c:pt idx="768">
                  <c:v>14.36427270796279</c:v>
                </c:pt>
                <c:pt idx="769">
                  <c:v>15.158593714165546</c:v>
                </c:pt>
                <c:pt idx="770">
                  <c:v>15.952316285044247</c:v>
                </c:pt>
                <c:pt idx="771">
                  <c:v>16.745409085790644</c:v>
                </c:pt>
                <c:pt idx="772">
                  <c:v>17.537840806459066</c:v>
                </c:pt>
                <c:pt idx="773">
                  <c:v>18.329580163202266</c:v>
                </c:pt>
                <c:pt idx="774">
                  <c:v>19.12059589950567</c:v>
                </c:pt>
                <c:pt idx="775">
                  <c:v>19.910856787422663</c:v>
                </c:pt>
                <c:pt idx="776">
                  <c:v>20.700331628806651</c:v>
                </c:pt>
                <c:pt idx="777">
                  <c:v>21.488989256542464</c:v>
                </c:pt>
                <c:pt idx="778">
                  <c:v>22.276798535777473</c:v>
                </c:pt>
                <c:pt idx="779">
                  <c:v>23.063728365150276</c:v>
                </c:pt>
                <c:pt idx="780">
                  <c:v>23.849747678018765</c:v>
                </c:pt>
                <c:pt idx="781">
                  <c:v>24.634825443686236</c:v>
                </c:pt>
                <c:pt idx="782">
                  <c:v>25.418930668626651</c:v>
                </c:pt>
                <c:pt idx="783">
                  <c:v>26.202032397708567</c:v>
                </c:pt>
                <c:pt idx="784">
                  <c:v>26.984099715416374</c:v>
                </c:pt>
                <c:pt idx="785">
                  <c:v>27.765101747071707</c:v>
                </c:pt>
                <c:pt idx="786">
                  <c:v>28.545007660051422</c:v>
                </c:pt>
                <c:pt idx="787">
                  <c:v>29.323786665005599</c:v>
                </c:pt>
                <c:pt idx="788">
                  <c:v>30.101408017072611</c:v>
                </c:pt>
                <c:pt idx="789">
                  <c:v>30.877841017093083</c:v>
                </c:pt>
                <c:pt idx="790">
                  <c:v>31.653055012821529</c:v>
                </c:pt>
                <c:pt idx="791">
                  <c:v>32.427019400136672</c:v>
                </c:pt>
                <c:pt idx="792">
                  <c:v>33.19970362424997</c:v>
                </c:pt>
                <c:pt idx="793">
                  <c:v>33.971077180911159</c:v>
                </c:pt>
                <c:pt idx="794">
                  <c:v>34.741109617612956</c:v>
                </c:pt>
                <c:pt idx="795">
                  <c:v>35.509770534793347</c:v>
                </c:pt>
                <c:pt idx="796">
                  <c:v>36.277029587035493</c:v>
                </c:pt>
                <c:pt idx="797">
                  <c:v>37.042856484265769</c:v>
                </c:pt>
                <c:pt idx="798">
                  <c:v>37.807220992949688</c:v>
                </c:pt>
                <c:pt idx="799">
                  <c:v>38.570092937285125</c:v>
                </c:pt>
                <c:pt idx="800">
                  <c:v>39.331442200393873</c:v>
                </c:pt>
                <c:pt idx="801">
                  <c:v>40.091238725510763</c:v>
                </c:pt>
                <c:pt idx="802">
                  <c:v>40.849452517170086</c:v>
                </c:pt>
                <c:pt idx="803">
                  <c:v>41.606053642389377</c:v>
                </c:pt>
                <c:pt idx="804">
                  <c:v>42.361012231851952</c:v>
                </c:pt>
                <c:pt idx="805">
                  <c:v>43.114298481085179</c:v>
                </c:pt>
                <c:pt idx="806">
                  <c:v>43.865882651637975</c:v>
                </c:pt>
                <c:pt idx="807">
                  <c:v>44.615735072254004</c:v>
                </c:pt>
                <c:pt idx="808">
                  <c:v>45.363826140043763</c:v>
                </c:pt>
                <c:pt idx="809">
                  <c:v>46.11012632165292</c:v>
                </c:pt>
                <c:pt idx="810">
                  <c:v>46.854606154427984</c:v>
                </c:pt>
                <c:pt idx="811">
                  <c:v>47.597236247580106</c:v>
                </c:pt>
                <c:pt idx="812">
                  <c:v>48.337987283344695</c:v>
                </c:pt>
                <c:pt idx="813">
                  <c:v>49.076830018139134</c:v>
                </c:pt>
                <c:pt idx="814">
                  <c:v>49.813735283717442</c:v>
                </c:pt>
                <c:pt idx="815">
                  <c:v>50.548673988321625</c:v>
                </c:pt>
                <c:pt idx="816">
                  <c:v>51.281617117829853</c:v>
                </c:pt>
                <c:pt idx="817">
                  <c:v>52.01253573690245</c:v>
                </c:pt>
                <c:pt idx="818">
                  <c:v>52.741400990123992</c:v>
                </c:pt>
                <c:pt idx="819">
                  <c:v>53.468184103142079</c:v>
                </c:pt>
                <c:pt idx="820">
                  <c:v>54.192856383803964</c:v>
                </c:pt>
                <c:pt idx="821">
                  <c:v>54.915389223289061</c:v>
                </c:pt>
                <c:pt idx="822">
                  <c:v>55.635754097237623</c:v>
                </c:pt>
                <c:pt idx="823">
                  <c:v>56.353922566878104</c:v>
                </c:pt>
                <c:pt idx="824">
                  <c:v>57.069866280149</c:v>
                </c:pt>
                <c:pt idx="825">
                  <c:v>57.783556972818538</c:v>
                </c:pt>
                <c:pt idx="826">
                  <c:v>58.494966469599966</c:v>
                </c:pt>
                <c:pt idx="827">
                  <c:v>59.204066685264614</c:v>
                </c:pt>
                <c:pt idx="828">
                  <c:v>59.910829625750225</c:v>
                </c:pt>
                <c:pt idx="829">
                  <c:v>60.615227389266082</c:v>
                </c:pt>
                <c:pt idx="830">
                  <c:v>61.317232167394302</c:v>
                </c:pt>
                <c:pt idx="831">
                  <c:v>62.016816246188476</c:v>
                </c:pt>
                <c:pt idx="832">
                  <c:v>62.713952007267046</c:v>
                </c:pt>
                <c:pt idx="833">
                  <c:v>63.408611928903859</c:v>
                </c:pt>
                <c:pt idx="834">
                  <c:v>64.100768587114743</c:v>
                </c:pt>
                <c:pt idx="835">
                  <c:v>64.790394656739821</c:v>
                </c:pt>
                <c:pt idx="836">
                  <c:v>65.477462912522753</c:v>
                </c:pt>
                <c:pt idx="837">
                  <c:v>66.161946230185492</c:v>
                </c:pt>
                <c:pt idx="838">
                  <c:v>66.843817587498336</c:v>
                </c:pt>
                <c:pt idx="839">
                  <c:v>67.523050065347689</c:v>
                </c:pt>
                <c:pt idx="840">
                  <c:v>68.199616848798456</c:v>
                </c:pt>
                <c:pt idx="841">
                  <c:v>68.873491228152474</c:v>
                </c:pt>
                <c:pt idx="842">
                  <c:v>69.544646600003105</c:v>
                </c:pt>
                <c:pt idx="843">
                  <c:v>70.213056468285487</c:v>
                </c:pt>
                <c:pt idx="844">
                  <c:v>70.878694445322594</c:v>
                </c:pt>
                <c:pt idx="845">
                  <c:v>71.541534252866668</c:v>
                </c:pt>
                <c:pt idx="846">
                  <c:v>72.201549723137362</c:v>
                </c:pt>
                <c:pt idx="847">
                  <c:v>72.858714799853658</c:v>
                </c:pt>
                <c:pt idx="848">
                  <c:v>73.513003539263835</c:v>
                </c:pt>
                <c:pt idx="849">
                  <c:v>74.164390111168629</c:v>
                </c:pt>
                <c:pt idx="850">
                  <c:v>74.812848799941591</c:v>
                </c:pt>
                <c:pt idx="851">
                  <c:v>75.458354005544066</c:v>
                </c:pt>
                <c:pt idx="852">
                  <c:v>76.100880244535787</c:v>
                </c:pt>
                <c:pt idx="853">
                  <c:v>76.740402151081142</c:v>
                </c:pt>
                <c:pt idx="854">
                  <c:v>77.376894477950259</c:v>
                </c:pt>
                <c:pt idx="855">
                  <c:v>78.010332097515686</c:v>
                </c:pt>
                <c:pt idx="856">
                  <c:v>78.640690002744961</c:v>
                </c:pt>
                <c:pt idx="857">
                  <c:v>79.267943308187469</c:v>
                </c:pt>
                <c:pt idx="858">
                  <c:v>79.892067250956543</c:v>
                </c:pt>
                <c:pt idx="859">
                  <c:v>80.513037191707653</c:v>
                </c:pt>
                <c:pt idx="860">
                  <c:v>81.130828615610866</c:v>
                </c:pt>
                <c:pt idx="861">
                  <c:v>81.74541713331854</c:v>
                </c:pt>
                <c:pt idx="862">
                  <c:v>82.356778481928558</c:v>
                </c:pt>
                <c:pt idx="863">
                  <c:v>82.964888525941319</c:v>
                </c:pt>
                <c:pt idx="864">
                  <c:v>83.569723258213799</c:v>
                </c:pt>
                <c:pt idx="865">
                  <c:v>84.171258800906244</c:v>
                </c:pt>
                <c:pt idx="866">
                  <c:v>84.769471406425524</c:v>
                </c:pt>
                <c:pt idx="867">
                  <c:v>85.364337458362343</c:v>
                </c:pt>
                <c:pt idx="868">
                  <c:v>85.955833472423379</c:v>
                </c:pt>
                <c:pt idx="869">
                  <c:v>86.54393609735888</c:v>
                </c:pt>
                <c:pt idx="870">
                  <c:v>87.128622115884284</c:v>
                </c:pt>
                <c:pt idx="871">
                  <c:v>87.709868445596669</c:v>
                </c:pt>
                <c:pt idx="872">
                  <c:v>88.287652139886092</c:v>
                </c:pt>
                <c:pt idx="873">
                  <c:v>88.861950388841763</c:v>
                </c:pt>
                <c:pt idx="874">
                  <c:v>89.432740520152052</c:v>
                </c:pt>
                <c:pt idx="875">
                  <c:v>89.999999999999986</c:v>
                </c:pt>
                <c:pt idx="876">
                  <c:v>90.563706433952675</c:v>
                </c:pt>
                <c:pt idx="877">
                  <c:v>91.123837567845186</c:v>
                </c:pt>
                <c:pt idx="878">
                  <c:v>91.680371288659501</c:v>
                </c:pt>
                <c:pt idx="879">
                  <c:v>92.233285625397386</c:v>
                </c:pt>
                <c:pt idx="880">
                  <c:v>92.782558749947441</c:v>
                </c:pt>
                <c:pt idx="881">
                  <c:v>93.328168977947144</c:v>
                </c:pt>
                <c:pt idx="882">
                  <c:v>93.870094769639053</c:v>
                </c:pt>
                <c:pt idx="883">
                  <c:v>94.408314730720846</c:v>
                </c:pt>
                <c:pt idx="884">
                  <c:v>94.942807613189942</c:v>
                </c:pt>
                <c:pt idx="885">
                  <c:v>95.473552316182591</c:v>
                </c:pt>
                <c:pt idx="886">
                  <c:v>96.000527886806793</c:v>
                </c:pt>
                <c:pt idx="887">
                  <c:v>96.523713520969238</c:v>
                </c:pt>
                <c:pt idx="888">
                  <c:v>97.043088564196879</c:v>
                </c:pt>
                <c:pt idx="889">
                  <c:v>97.558632512452377</c:v>
                </c:pt>
                <c:pt idx="890">
                  <c:v>98.070325012943513</c:v>
                </c:pt>
                <c:pt idx="891">
                  <c:v>98.578145864926341</c:v>
                </c:pt>
                <c:pt idx="892">
                  <c:v>99.082075020503311</c:v>
                </c:pt>
                <c:pt idx="893">
                  <c:v>99.582092585414102</c:v>
                </c:pt>
                <c:pt idx="894">
                  <c:v>100.07817881982147</c:v>
                </c:pt>
                <c:pt idx="895">
                  <c:v>100.57031413909039</c:v>
                </c:pt>
                <c:pt idx="896">
                  <c:v>101.05847911456105</c:v>
                </c:pt>
                <c:pt idx="897">
                  <c:v>101.54265447431604</c:v>
                </c:pt>
                <c:pt idx="898">
                  <c:v>102.02282110394127</c:v>
                </c:pt>
                <c:pt idx="899">
                  <c:v>102.49896004728042</c:v>
                </c:pt>
                <c:pt idx="900">
                  <c:v>102.97105250718316</c:v>
                </c:pt>
                <c:pt idx="901">
                  <c:v>103.43907984624761</c:v>
                </c:pt>
                <c:pt idx="902">
                  <c:v>103.90302358755588</c:v>
                </c:pt>
                <c:pt idx="903">
                  <c:v>104.36286541540329</c:v>
                </c:pt>
                <c:pt idx="904">
                  <c:v>104.81858717602204</c:v>
                </c:pt>
                <c:pt idx="905">
                  <c:v>105.27017087829718</c:v>
                </c:pt>
                <c:pt idx="906">
                  <c:v>105.7175986944775</c:v>
                </c:pt>
                <c:pt idx="907">
                  <c:v>106.16085296087883</c:v>
                </c:pt>
                <c:pt idx="908">
                  <c:v>106.59991617858176</c:v>
                </c:pt>
                <c:pt idx="909">
                  <c:v>107.03477101412231</c:v>
                </c:pt>
                <c:pt idx="910">
                  <c:v>107.46540030017606</c:v>
                </c:pt>
                <c:pt idx="911">
                  <c:v>107.89178703623625</c:v>
                </c:pt>
                <c:pt idx="912">
                  <c:v>108.31391438928458</c:v>
                </c:pt>
                <c:pt idx="913">
                  <c:v>108.73176569445587</c:v>
                </c:pt>
                <c:pt idx="914">
                  <c:v>109.14532445569618</c:v>
                </c:pt>
                <c:pt idx="915">
                  <c:v>109.55457434641374</c:v>
                </c:pt>
                <c:pt idx="916">
                  <c:v>109.95949921012354</c:v>
                </c:pt>
                <c:pt idx="917">
                  <c:v>110.36008306108533</c:v>
                </c:pt>
                <c:pt idx="918">
                  <c:v>110.75631008493467</c:v>
                </c:pt>
                <c:pt idx="919">
                  <c:v>111.14816463930697</c:v>
                </c:pt>
                <c:pt idx="920">
                  <c:v>111.53563125445557</c:v>
                </c:pt>
                <c:pt idx="921">
                  <c:v>111.9186946338617</c:v>
                </c:pt>
                <c:pt idx="922">
                  <c:v>112.29733965483922</c:v>
                </c:pt>
                <c:pt idx="923">
                  <c:v>112.671551369131</c:v>
                </c:pt>
                <c:pt idx="924">
                  <c:v>113.04131500349931</c:v>
                </c:pt>
                <c:pt idx="925">
                  <c:v>113.40661596030908</c:v>
                </c:pt>
                <c:pt idx="926">
                  <c:v>113.76743981810392</c:v>
                </c:pt>
                <c:pt idx="927">
                  <c:v>114.12377233217579</c:v>
                </c:pt>
                <c:pt idx="928">
                  <c:v>114.47559943512724</c:v>
                </c:pt>
                <c:pt idx="929">
                  <c:v>114.82290723742665</c:v>
                </c:pt>
                <c:pt idx="930">
                  <c:v>115.16568202795654</c:v>
                </c:pt>
                <c:pt idx="931">
                  <c:v>115.50391027455521</c:v>
                </c:pt>
                <c:pt idx="932">
                  <c:v>115.8375786245506</c:v>
                </c:pt>
                <c:pt idx="933">
                  <c:v>116.16667390528762</c:v>
                </c:pt>
                <c:pt idx="934">
                  <c:v>116.4911831246481</c:v>
                </c:pt>
                <c:pt idx="935">
                  <c:v>116.81109347156362</c:v>
                </c:pt>
                <c:pt idx="936">
                  <c:v>117.12639231652152</c:v>
                </c:pt>
                <c:pt idx="937">
                  <c:v>117.43706721206335</c:v>
                </c:pt>
                <c:pt idx="938">
                  <c:v>117.74310589327607</c:v>
                </c:pt>
                <c:pt idx="939">
                  <c:v>118.04449627827657</c:v>
                </c:pt>
                <c:pt idx="940">
                  <c:v>118.34122646868857</c:v>
                </c:pt>
                <c:pt idx="941">
                  <c:v>118.63328475011221</c:v>
                </c:pt>
                <c:pt idx="942">
                  <c:v>118.92065959258665</c:v>
                </c:pt>
                <c:pt idx="943">
                  <c:v>119.20333965104514</c:v>
                </c:pt>
                <c:pt idx="944">
                  <c:v>119.48131376576306</c:v>
                </c:pt>
                <c:pt idx="945">
                  <c:v>119.75457096279834</c:v>
                </c:pt>
                <c:pt idx="946">
                  <c:v>120.02310045442459</c:v>
                </c:pt>
                <c:pt idx="947">
                  <c:v>120.28689163955735</c:v>
                </c:pt>
                <c:pt idx="948">
                  <c:v>120.54593410417239</c:v>
                </c:pt>
                <c:pt idx="949">
                  <c:v>120.80021762171666</c:v>
                </c:pt>
                <c:pt idx="950">
                  <c:v>121.04973215351232</c:v>
                </c:pt>
                <c:pt idx="951">
                  <c:v>121.29446784915289</c:v>
                </c:pt>
                <c:pt idx="952">
                  <c:v>121.53441504689218</c:v>
                </c:pt>
                <c:pt idx="953">
                  <c:v>121.76956427402571</c:v>
                </c:pt>
                <c:pt idx="954">
                  <c:v>121.99990624726462</c:v>
                </c:pt>
                <c:pt idx="955">
                  <c:v>122.22543187310211</c:v>
                </c:pt>
                <c:pt idx="956">
                  <c:v>122.44613224817273</c:v>
                </c:pt>
                <c:pt idx="957">
                  <c:v>122.66199865960357</c:v>
                </c:pt>
                <c:pt idx="958">
                  <c:v>122.87302258535829</c:v>
                </c:pt>
                <c:pt idx="959">
                  <c:v>123.07919569457366</c:v>
                </c:pt>
                <c:pt idx="960">
                  <c:v>123.28050984788833</c:v>
                </c:pt>
                <c:pt idx="961">
                  <c:v>123.47695709776426</c:v>
                </c:pt>
                <c:pt idx="962">
                  <c:v>123.66852968880045</c:v>
                </c:pt>
                <c:pt idx="963">
                  <c:v>123.85522005803888</c:v>
                </c:pt>
                <c:pt idx="964">
                  <c:v>124.03702083526358</c:v>
                </c:pt>
                <c:pt idx="965">
                  <c:v>124.21392484329107</c:v>
                </c:pt>
                <c:pt idx="966">
                  <c:v>124.38592509825403</c:v>
                </c:pt>
                <c:pt idx="967">
                  <c:v>124.55301480987698</c:v>
                </c:pt>
                <c:pt idx="968">
                  <c:v>124.71518738174413</c:v>
                </c:pt>
                <c:pt idx="969">
                  <c:v>124.87243641156005</c:v>
                </c:pt>
                <c:pt idx="970">
                  <c:v>125.02475569140233</c:v>
                </c:pt>
                <c:pt idx="971">
                  <c:v>125.17213920796657</c:v>
                </c:pt>
                <c:pt idx="972">
                  <c:v>125.3145811428039</c:v>
                </c:pt>
                <c:pt idx="973">
                  <c:v>125.45207587255067</c:v>
                </c:pt>
                <c:pt idx="974">
                  <c:v>125.58461796915032</c:v>
                </c:pt>
                <c:pt idx="975">
                  <c:v>125.71220220006785</c:v>
                </c:pt>
                <c:pt idx="976">
                  <c:v>125.83482352849632</c:v>
                </c:pt>
                <c:pt idx="977">
                  <c:v>125.95247711355559</c:v>
                </c:pt>
                <c:pt idx="978">
                  <c:v>126.06515831048361</c:v>
                </c:pt>
                <c:pt idx="979">
                  <c:v>126.17286267081967</c:v>
                </c:pt>
                <c:pt idx="980">
                  <c:v>126.27558594258002</c:v>
                </c:pt>
                <c:pt idx="981">
                  <c:v>126.3733240704258</c:v>
                </c:pt>
                <c:pt idx="982">
                  <c:v>126.46607319582306</c:v>
                </c:pt>
                <c:pt idx="983">
                  <c:v>126.55382965719517</c:v>
                </c:pt>
                <c:pt idx="984">
                  <c:v>126.63658999006725</c:v>
                </c:pt>
                <c:pt idx="985">
                  <c:v>126.71435092720311</c:v>
                </c:pt>
                <c:pt idx="986">
                  <c:v>126.78710939873409</c:v>
                </c:pt>
                <c:pt idx="987">
                  <c:v>126.85486253228029</c:v>
                </c:pt>
                <c:pt idx="988">
                  <c:v>126.91760765306405</c:v>
                </c:pt>
                <c:pt idx="989">
                  <c:v>126.97534228401543</c:v>
                </c:pt>
                <c:pt idx="990">
                  <c:v>127.02806414587003</c:v>
                </c:pt>
                <c:pt idx="991">
                  <c:v>127.07577115725904</c:v>
                </c:pt>
                <c:pt idx="992">
                  <c:v>127.11846143479133</c:v>
                </c:pt>
                <c:pt idx="993">
                  <c:v>127.15613329312785</c:v>
                </c:pt>
                <c:pt idx="994">
                  <c:v>127.18878524504812</c:v>
                </c:pt>
                <c:pt idx="995">
                  <c:v>127.21641600150903</c:v>
                </c:pt>
                <c:pt idx="996">
                  <c:v>127.23902447169556</c:v>
                </c:pt>
                <c:pt idx="997">
                  <c:v>127.25660976306406</c:v>
                </c:pt>
                <c:pt idx="998">
                  <c:v>127.26917118137735</c:v>
                </c:pt>
                <c:pt idx="999">
                  <c:v>127.27670823073211</c:v>
                </c:pt>
                <c:pt idx="1000">
                  <c:v>127.27922061357856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196672"/>
        <c:axId val="201198592"/>
      </c:scatterChart>
      <c:valAx>
        <c:axId val="2011966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(uS)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87164985623948266"/>
              <c:y val="0.874283564803357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98592"/>
        <c:crosses val="autoZero"/>
        <c:crossBetween val="midCat"/>
        <c:majorUnit val="2"/>
      </c:valAx>
      <c:valAx>
        <c:axId val="20119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(V)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7.3088813843366646E-3"/>
              <c:y val="3.017441918017042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_);[Red]\(#,##0.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96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6467606116900664"/>
          <c:y val="0.32506459053068176"/>
          <c:w val="0.12070617606232001"/>
          <c:h val="0.319006939151265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100" b="1"/>
              <a:t>Switching</a:t>
            </a:r>
            <a:r>
              <a:rPr lang="en-US" altLang="zh-CN" sz="1100" b="1" baseline="0"/>
              <a:t> Frequency under </a:t>
            </a:r>
            <a:r>
              <a:rPr lang="en-US" altLang="zh-CN" sz="1100" b="1" i="0" u="none" strike="noStrike" baseline="0">
                <a:effectLst/>
              </a:rPr>
              <a:t>V</a:t>
            </a:r>
            <a:r>
              <a:rPr lang="en-US" altLang="zh-CN" sz="1100" b="1" i="0" u="none" strike="noStrike" baseline="-25000">
                <a:effectLst/>
              </a:rPr>
              <a:t>AC_Min</a:t>
            </a:r>
            <a:r>
              <a:rPr lang="en-US" altLang="zh-CN" sz="1100" b="1" i="0" u="none" strike="noStrike" baseline="0">
                <a:effectLst/>
              </a:rPr>
              <a:t> (</a:t>
            </a:r>
            <a:r>
              <a:rPr lang="en-US" altLang="zh-CN" sz="1100" b="1" baseline="0"/>
              <a:t>Fsw vs. I</a:t>
            </a:r>
            <a:r>
              <a:rPr lang="en-US" altLang="zh-CN" sz="1100" b="1" baseline="-25000"/>
              <a:t>OUT</a:t>
            </a:r>
            <a:r>
              <a:rPr lang="en-US" altLang="zh-CN" sz="1100" b="1" baseline="0"/>
              <a:t>)</a:t>
            </a:r>
            <a:endParaRPr lang="zh-CN" altLang="en-US" sz="1100" b="1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148492290553717E-2"/>
          <c:y val="0.16377275521073009"/>
          <c:w val="0.77409717902909192"/>
          <c:h val="0.6301248196065523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'Ipk-toff1'!$L$2:$L$602</c:f>
              <c:numCache>
                <c:formatCode>General</c:formatCode>
                <c:ptCount val="601"/>
                <c:pt idx="0">
                  <c:v>839.30851063829778</c:v>
                </c:pt>
                <c:pt idx="1">
                  <c:v>814.53656914893622</c:v>
                </c:pt>
                <c:pt idx="2">
                  <c:v>789.76462765957444</c:v>
                </c:pt>
                <c:pt idx="3">
                  <c:v>764.99268617021266</c:v>
                </c:pt>
                <c:pt idx="4">
                  <c:v>740.220744680851</c:v>
                </c:pt>
                <c:pt idx="5">
                  <c:v>715.44880319148933</c:v>
                </c:pt>
                <c:pt idx="6">
                  <c:v>690.67686170212755</c:v>
                </c:pt>
                <c:pt idx="7">
                  <c:v>665.904920212766</c:v>
                </c:pt>
                <c:pt idx="8">
                  <c:v>641.13297872340422</c:v>
                </c:pt>
                <c:pt idx="9">
                  <c:v>616.36103723404256</c:v>
                </c:pt>
                <c:pt idx="10">
                  <c:v>591.58909574468078</c:v>
                </c:pt>
                <c:pt idx="11">
                  <c:v>566.81715425531911</c:v>
                </c:pt>
                <c:pt idx="12">
                  <c:v>542.04521276595733</c:v>
                </c:pt>
                <c:pt idx="13">
                  <c:v>517.27327127659566</c:v>
                </c:pt>
                <c:pt idx="14">
                  <c:v>492.501329787234</c:v>
                </c:pt>
                <c:pt idx="15">
                  <c:v>467.72938829787228</c:v>
                </c:pt>
                <c:pt idx="16">
                  <c:v>442.95744680851055</c:v>
                </c:pt>
                <c:pt idx="17">
                  <c:v>418.18550531914889</c:v>
                </c:pt>
                <c:pt idx="18">
                  <c:v>394.71683813076174</c:v>
                </c:pt>
                <c:pt idx="19">
                  <c:v>373.31724980135215</c:v>
                </c:pt>
                <c:pt idx="20">
                  <c:v>352.8374184598178</c:v>
                </c:pt>
                <c:pt idx="21">
                  <c:v>333.23946499672644</c:v>
                </c:pt>
                <c:pt idx="22">
                  <c:v>314.4875621438328</c:v>
                </c:pt>
                <c:pt idx="23">
                  <c:v>296.54779739979801</c:v>
                </c:pt>
                <c:pt idx="24">
                  <c:v>279.38804679980285</c:v>
                </c:pt>
                <c:pt idx="25">
                  <c:v>262.97785854124544</c:v>
                </c:pt>
                <c:pt idx="26">
                  <c:v>247.2883455792323</c:v>
                </c:pt>
                <c:pt idx="27">
                  <c:v>232.29208639550029</c:v>
                </c:pt>
                <c:pt idx="28">
                  <c:v>217.96303322419726</c:v>
                </c:pt>
                <c:pt idx="29">
                  <c:v>204.2764270888598</c:v>
                </c:pt>
                <c:pt idx="30">
                  <c:v>191.20871906803649</c:v>
                </c:pt>
                <c:pt idx="31">
                  <c:v>178.73749726326199</c:v>
                </c:pt>
                <c:pt idx="32">
                  <c:v>166.84141899330083</c:v>
                </c:pt>
                <c:pt idx="33">
                  <c:v>155.50014778347378</c:v>
                </c:pt>
                <c:pt idx="34">
                  <c:v>144.69429475905872</c:v>
                </c:pt>
                <c:pt idx="35">
                  <c:v>134.40536408778055</c:v>
                </c:pt>
                <c:pt idx="36">
                  <c:v>124.6157021487316</c:v>
                </c:pt>
                <c:pt idx="37">
                  <c:v>115.30845013411783</c:v>
                </c:pt>
                <c:pt idx="38">
                  <c:v>106.4674998163709</c:v>
                </c:pt>
                <c:pt idx="39">
                  <c:v>98.077452236718287</c:v>
                </c:pt>
                <c:pt idx="40">
                  <c:v>90.123579092548937</c:v>
                </c:pt>
                <c:pt idx="41">
                  <c:v>82.591786620099214</c:v>
                </c:pt>
                <c:pt idx="42">
                  <c:v>75.46858178632786</c:v>
                </c:pt>
                <c:pt idx="43">
                  <c:v>68.74104061955029</c:v>
                </c:pt>
                <c:pt idx="44">
                  <c:v>62.396778522626803</c:v>
                </c:pt>
                <c:pt idx="45">
                  <c:v>59.284136546136196</c:v>
                </c:pt>
                <c:pt idx="46">
                  <c:v>58.555177218719187</c:v>
                </c:pt>
                <c:pt idx="47">
                  <c:v>57.843926749453665</c:v>
                </c:pt>
                <c:pt idx="48">
                  <c:v>57.149747571634762</c:v>
                </c:pt>
                <c:pt idx="49">
                  <c:v>56.472032361116604</c:v>
                </c:pt>
                <c:pt idx="50">
                  <c:v>55.810202264157653</c:v>
                </c:pt>
                <c:pt idx="51">
                  <c:v>55.163705248436194</c:v>
                </c:pt>
                <c:pt idx="52">
                  <c:v>54.532014567362985</c:v>
                </c:pt>
                <c:pt idx="53">
                  <c:v>53.914627328712129</c:v>
                </c:pt>
                <c:pt idx="54">
                  <c:v>53.311063159395346</c:v>
                </c:pt>
                <c:pt idx="55">
                  <c:v>52.720862958929075</c:v>
                </c:pt>
                <c:pt idx="56">
                  <c:v>52.143587734796107</c:v>
                </c:pt>
                <c:pt idx="57">
                  <c:v>51.578817513492801</c:v>
                </c:pt>
                <c:pt idx="58">
                  <c:v>51.02615032158522</c:v>
                </c:pt>
                <c:pt idx="59">
                  <c:v>50.4852012315785</c:v>
                </c:pt>
                <c:pt idx="60">
                  <c:v>49.955601467840594</c:v>
                </c:pt>
                <c:pt idx="61">
                  <c:v>49.436997568215808</c:v>
                </c:pt>
                <c:pt idx="62">
                  <c:v>48.929050597323155</c:v>
                </c:pt>
                <c:pt idx="63">
                  <c:v>48.431435407859844</c:v>
                </c:pt>
                <c:pt idx="64">
                  <c:v>47.943839946526786</c:v>
                </c:pt>
                <c:pt idx="65">
                  <c:v>47.465964601462929</c:v>
                </c:pt>
                <c:pt idx="66">
                  <c:v>46.997521588320602</c:v>
                </c:pt>
                <c:pt idx="67">
                  <c:v>46.538234372338678</c:v>
                </c:pt>
                <c:pt idx="68">
                  <c:v>46.087837123974872</c:v>
                </c:pt>
                <c:pt idx="69">
                  <c:v>45.646074205845274</c:v>
                </c:pt>
                <c:pt idx="70">
                  <c:v>45.212699688890751</c:v>
                </c:pt>
                <c:pt idx="71">
                  <c:v>44.787476895845749</c:v>
                </c:pt>
                <c:pt idx="72">
                  <c:v>44.370177970229051</c:v>
                </c:pt>
                <c:pt idx="73">
                  <c:v>43.960583469207165</c:v>
                </c:pt>
                <c:pt idx="74">
                  <c:v>43.558481978801844</c:v>
                </c:pt>
                <c:pt idx="75">
                  <c:v>43.163669750024098</c:v>
                </c:pt>
                <c:pt idx="76">
                  <c:v>42.775950354618807</c:v>
                </c:pt>
                <c:pt idx="77">
                  <c:v>42.395134359197918</c:v>
                </c:pt>
                <c:pt idx="78">
                  <c:v>42.021039016626325</c:v>
                </c:pt>
                <c:pt idx="79">
                  <c:v>41.653487973604172</c:v>
                </c:pt>
                <c:pt idx="80">
                  <c:v>41.292310993462465</c:v>
                </c:pt>
                <c:pt idx="81">
                  <c:v>40.937343693256452</c:v>
                </c:pt>
                <c:pt idx="82">
                  <c:v>40.588427294303919</c:v>
                </c:pt>
                <c:pt idx="83">
                  <c:v>40.245408385372826</c:v>
                </c:pt>
                <c:pt idx="84">
                  <c:v>39.908138697776351</c:v>
                </c:pt>
                <c:pt idx="85">
                  <c:v>39.576474891682658</c:v>
                </c:pt>
                <c:pt idx="86">
                  <c:v>39.250278352992282</c:v>
                </c:pt>
                <c:pt idx="87">
                  <c:v>38.929415000178402</c:v>
                </c:pt>
                <c:pt idx="88">
                  <c:v>38.613755100524635</c:v>
                </c:pt>
                <c:pt idx="89">
                  <c:v>38.303173095231045</c:v>
                </c:pt>
                <c:pt idx="90">
                  <c:v>37.997547432893278</c:v>
                </c:pt>
                <c:pt idx="91">
                  <c:v>37.696760410890619</c:v>
                </c:pt>
                <c:pt idx="92">
                  <c:v>37.400698024248378</c:v>
                </c:pt>
                <c:pt idx="93">
                  <c:v>37.109249821566699</c:v>
                </c:pt>
                <c:pt idx="94">
                  <c:v>36.822308767633452</c:v>
                </c:pt>
                <c:pt idx="95">
                  <c:v>36.539771112362196</c:v>
                </c:pt>
                <c:pt idx="96">
                  <c:v>36.26153626571795</c:v>
                </c:pt>
                <c:pt idx="97">
                  <c:v>35.987506678314155</c:v>
                </c:pt>
                <c:pt idx="98">
                  <c:v>35.717587727383041</c:v>
                </c:pt>
                <c:pt idx="99">
                  <c:v>35.451687607839268</c:v>
                </c:pt>
                <c:pt idx="100">
                  <c:v>35.189717228173649</c:v>
                </c:pt>
                <c:pt idx="101">
                  <c:v>34.931590110928589</c:v>
                </c:pt>
                <c:pt idx="102">
                  <c:v>34.677222297522036</c:v>
                </c:pt>
                <c:pt idx="103">
                  <c:v>34.426532257199646</c:v>
                </c:pt>
                <c:pt idx="104">
                  <c:v>34.179440799907866</c:v>
                </c:pt>
                <c:pt idx="105">
                  <c:v>33.935870992892347</c:v>
                </c:pt>
                <c:pt idx="106">
                  <c:v>33.69574808083712</c:v>
                </c:pt>
                <c:pt idx="107">
                  <c:v>33.458999409370435</c:v>
                </c:pt>
                <c:pt idx="108">
                  <c:v>33.225554351772807</c:v>
                </c:pt>
                <c:pt idx="109">
                  <c:v>32.995344238731967</c:v>
                </c:pt>
                <c:pt idx="110">
                  <c:v>32.768302290998008</c:v>
                </c:pt>
                <c:pt idx="111">
                  <c:v>32.54436355479988</c:v>
                </c:pt>
                <c:pt idx="112">
                  <c:v>32.323464839892132</c:v>
                </c:pt>
                <c:pt idx="113">
                  <c:v>32.105544660107725</c:v>
                </c:pt>
                <c:pt idx="114">
                  <c:v>31.890543176299445</c:v>
                </c:pt>
                <c:pt idx="115">
                  <c:v>31.678402141558699</c:v>
                </c:pt>
                <c:pt idx="116">
                  <c:v>31.469064848606333</c:v>
                </c:pt>
                <c:pt idx="117">
                  <c:v>31.262476079255688</c:v>
                </c:pt>
                <c:pt idx="118">
                  <c:v>31.05858205585325</c:v>
                </c:pt>
                <c:pt idx="119">
                  <c:v>30.857330394607203</c:v>
                </c:pt>
                <c:pt idx="120">
                  <c:v>30.658670060718869</c:v>
                </c:pt>
                <c:pt idx="121">
                  <c:v>30.462551325236173</c:v>
                </c:pt>
                <c:pt idx="122">
                  <c:v>30.268925723552677</c:v>
                </c:pt>
                <c:pt idx="123">
                  <c:v>30.077746015479242</c:v>
                </c:pt>
                <c:pt idx="124">
                  <c:v>29.888966146819431</c:v>
                </c:pt>
                <c:pt idx="125">
                  <c:v>29.702541212382844</c:v>
                </c:pt>
                <c:pt idx="126">
                  <c:v>29.518427420374017</c:v>
                </c:pt>
                <c:pt idx="127">
                  <c:v>29.336582058097644</c:v>
                </c:pt>
                <c:pt idx="128">
                  <c:v>29.156963458923649</c:v>
                </c:pt>
                <c:pt idx="129">
                  <c:v>28.979530970458399</c:v>
                </c:pt>
                <c:pt idx="130">
                  <c:v>28.804244923871106</c:v>
                </c:pt>
                <c:pt idx="131">
                  <c:v>28.631066604326676</c:v>
                </c:pt>
                <c:pt idx="132">
                  <c:v>28.459958222478786</c:v>
                </c:pt>
                <c:pt idx="133">
                  <c:v>28.290882886979151</c:v>
                </c:pt>
                <c:pt idx="134">
                  <c:v>28.123804577960787</c:v>
                </c:pt>
                <c:pt idx="135">
                  <c:v>27.958688121455488</c:v>
                </c:pt>
                <c:pt idx="136">
                  <c:v>27.795499164707117</c:v>
                </c:pt>
                <c:pt idx="137">
                  <c:v>27.634204152344498</c:v>
                </c:pt>
                <c:pt idx="138">
                  <c:v>27.47477030337911</c:v>
                </c:pt>
                <c:pt idx="139">
                  <c:v>27.31716558899442</c:v>
                </c:pt>
                <c:pt idx="140">
                  <c:v>27.161358711095406</c:v>
                </c:pt>
                <c:pt idx="141">
                  <c:v>27.00731908158787</c:v>
                </c:pt>
                <c:pt idx="142">
                  <c:v>26.85501680235895</c:v>
                </c:pt>
                <c:pt idx="143">
                  <c:v>26.704422645931167</c:v>
                </c:pt>
                <c:pt idx="144">
                  <c:v>26.555508036763751</c:v>
                </c:pt>
                <c:pt idx="145">
                  <c:v>26.408245033176147</c:v>
                </c:pt>
                <c:pt idx="146">
                  <c:v>26.262606309869632</c:v>
                </c:pt>
                <c:pt idx="147">
                  <c:v>26.118565141024135</c:v>
                </c:pt>
                <c:pt idx="148">
                  <c:v>25.976095383948284</c:v>
                </c:pt>
                <c:pt idx="149">
                  <c:v>25.835171463261588</c:v>
                </c:pt>
                <c:pt idx="150">
                  <c:v>25.695768355588822</c:v>
                </c:pt>
                <c:pt idx="151">
                  <c:v>25.557861574747182</c:v>
                </c:pt>
                <c:pt idx="152">
                  <c:v>25.421427157407958</c:v>
                </c:pt>
                <c:pt idx="153">
                  <c:v>25.286441649214989</c:v>
                </c:pt>
                <c:pt idx="154">
                  <c:v>25.15288209134302</c:v>
                </c:pt>
                <c:pt idx="155">
                  <c:v>25.020726007479858</c:v>
                </c:pt>
                <c:pt idx="156">
                  <c:v>24.889951391216709</c:v>
                </c:pt>
                <c:pt idx="157">
                  <c:v>24.760536693831924</c:v>
                </c:pt>
                <c:pt idx="158">
                  <c:v>24.632460812453903</c:v>
                </c:pt>
                <c:pt idx="159">
                  <c:v>24.505703078589416</c:v>
                </c:pt>
                <c:pt idx="160">
                  <c:v>24.380243247004397</c:v>
                </c:pt>
                <c:pt idx="161">
                  <c:v>24.256061484944453</c:v>
                </c:pt>
                <c:pt idx="162">
                  <c:v>24.133138361683223</c:v>
                </c:pt>
                <c:pt idx="163">
                  <c:v>24.011454838386893</c:v>
                </c:pt>
                <c:pt idx="164">
                  <c:v>23.890992258283795</c:v>
                </c:pt>
                <c:pt idx="165">
                  <c:v>23.771732337128473</c:v>
                </c:pt>
                <c:pt idx="166">
                  <c:v>23.653657153949883</c:v>
                </c:pt>
                <c:pt idx="167">
                  <c:v>23.536749142074015</c:v>
                </c:pt>
                <c:pt idx="168">
                  <c:v>23.420991080411401</c:v>
                </c:pt>
                <c:pt idx="169">
                  <c:v>23.306366085000445</c:v>
                </c:pt>
                <c:pt idx="170">
                  <c:v>23.192857600797922</c:v>
                </c:pt>
                <c:pt idx="171">
                  <c:v>23.080449393708147</c:v>
                </c:pt>
                <c:pt idx="172">
                  <c:v>22.969125542842864</c:v>
                </c:pt>
                <c:pt idx="173">
                  <c:v>22.858870433004046</c:v>
                </c:pt>
                <c:pt idx="174">
                  <c:v>22.749668747382152</c:v>
                </c:pt>
                <c:pt idx="175">
                  <c:v>22.641505460462692</c:v>
                </c:pt>
                <c:pt idx="176">
                  <c:v>22.534365831134174</c:v>
                </c:pt>
                <c:pt idx="177">
                  <c:v>22.428235395990832</c:v>
                </c:pt>
                <c:pt idx="178">
                  <c:v>22.323099962823708</c:v>
                </c:pt>
                <c:pt idx="179">
                  <c:v>22.218945604293932</c:v>
                </c:pt>
                <c:pt idx="180">
                  <c:v>22.115758651782329</c:v>
                </c:pt>
                <c:pt idx="181">
                  <c:v>22.013525689409573</c:v>
                </c:pt>
                <c:pt idx="182">
                  <c:v>21.912233548221465</c:v>
                </c:pt>
                <c:pt idx="183">
                  <c:v>21.811869300534006</c:v>
                </c:pt>
                <c:pt idx="184">
                  <c:v>21.71242025443313</c:v>
                </c:pt>
                <c:pt idx="185">
                  <c:v>21.613873948424288</c:v>
                </c:pt>
                <c:pt idx="186">
                  <c:v>21.516218146227011</c:v>
                </c:pt>
                <c:pt idx="187">
                  <c:v>21.419440831709995</c:v>
                </c:pt>
                <c:pt idx="188">
                  <c:v>21.32353020396226</c:v>
                </c:pt>
                <c:pt idx="189">
                  <c:v>21.228474672496102</c:v>
                </c:pt>
                <c:pt idx="190">
                  <c:v>21.134262852577844</c:v>
                </c:pt>
                <c:pt idx="191">
                  <c:v>21.040883560682307</c:v>
                </c:pt>
                <c:pt idx="192">
                  <c:v>20.948325810067292</c:v>
                </c:pt>
                <c:pt idx="193">
                  <c:v>20.856578806464341</c:v>
                </c:pt>
                <c:pt idx="194">
                  <c:v>20.765631943882259</c:v>
                </c:pt>
                <c:pt idx="195">
                  <c:v>20.675474800519929</c:v>
                </c:pt>
                <c:pt idx="196">
                  <c:v>20.586097134785152</c:v>
                </c:pt>
                <c:pt idx="197">
                  <c:v>20.497488881416309</c:v>
                </c:pt>
                <c:pt idx="198">
                  <c:v>20.409640147703751</c:v>
                </c:pt>
                <c:pt idx="199">
                  <c:v>20.322541209807923</c:v>
                </c:pt>
                <c:pt idx="200">
                  <c:v>20.236182509171389</c:v>
                </c:pt>
                <c:pt idx="201">
                  <c:v>20.150554649021931</c:v>
                </c:pt>
                <c:pt idx="202">
                  <c:v>20.065648390964071</c:v>
                </c:pt>
                <c:pt idx="203">
                  <c:v>19.981454651656389</c:v>
                </c:pt>
                <c:pt idx="204">
                  <c:v>19.897964499572144</c:v>
                </c:pt>
                <c:pt idx="205">
                  <c:v>19.815169151840792</c:v>
                </c:pt>
                <c:pt idx="206">
                  <c:v>19.733059971167986</c:v>
                </c:pt>
                <c:pt idx="207">
                  <c:v>19.651628462831873</c:v>
                </c:pt>
                <c:pt idx="208">
                  <c:v>19.570866271753463</c:v>
                </c:pt>
                <c:pt idx="209">
                  <c:v>19.490765179638899</c:v>
                </c:pt>
                <c:pt idx="210">
                  <c:v>19.411317102191674</c:v>
                </c:pt>
                <c:pt idx="211">
                  <c:v>19.332514086392692</c:v>
                </c:pt>
                <c:pt idx="212">
                  <c:v>19.254348307846367</c:v>
                </c:pt>
                <c:pt idx="213">
                  <c:v>19.176812068190831</c:v>
                </c:pt>
                <c:pt idx="214">
                  <c:v>19.09989779257042</c:v>
                </c:pt>
                <c:pt idx="215">
                  <c:v>19.02359802716882</c:v>
                </c:pt>
                <c:pt idx="216">
                  <c:v>18.947905436801037</c:v>
                </c:pt>
                <c:pt idx="217">
                  <c:v>18.872812802562649</c:v>
                </c:pt>
                <c:pt idx="218">
                  <c:v>18.79831301953476</c:v>
                </c:pt>
                <c:pt idx="219">
                  <c:v>18.724399094543056</c:v>
                </c:pt>
                <c:pt idx="220">
                  <c:v>18.651064143969556</c:v>
                </c:pt>
                <c:pt idx="221">
                  <c:v>18.578301391615554</c:v>
                </c:pt>
                <c:pt idx="222">
                  <c:v>18.506104166614421</c:v>
                </c:pt>
                <c:pt idx="223">
                  <c:v>18.434465901392866</c:v>
                </c:pt>
                <c:pt idx="224">
                  <c:v>18.36338012967936</c:v>
                </c:pt>
                <c:pt idx="225">
                  <c:v>18.292840484558504</c:v>
                </c:pt>
                <c:pt idx="226">
                  <c:v>18.222840696569993</c:v>
                </c:pt>
                <c:pt idx="227">
                  <c:v>18.15337459185114</c:v>
                </c:pt>
                <c:pt idx="228">
                  <c:v>18.084436090321674</c:v>
                </c:pt>
                <c:pt idx="229">
                  <c:v>18.01601920390976</c:v>
                </c:pt>
                <c:pt idx="230">
                  <c:v>17.948118034818126</c:v>
                </c:pt>
                <c:pt idx="231">
                  <c:v>17.880726773829263</c:v>
                </c:pt>
                <c:pt idx="232">
                  <c:v>17.813839698648646</c:v>
                </c:pt>
                <c:pt idx="233">
                  <c:v>17.747451172285036</c:v>
                </c:pt>
                <c:pt idx="234">
                  <c:v>17.681555641466812</c:v>
                </c:pt>
                <c:pt idx="235">
                  <c:v>17.616147635093508</c:v>
                </c:pt>
                <c:pt idx="236">
                  <c:v>17.551221762721564</c:v>
                </c:pt>
                <c:pt idx="237">
                  <c:v>17.486772713083429</c:v>
                </c:pt>
                <c:pt idx="238">
                  <c:v>17.422795252639197</c:v>
                </c:pt>
                <c:pt idx="239">
                  <c:v>17.359284224159918</c:v>
                </c:pt>
                <c:pt idx="240">
                  <c:v>17.296234545341754</c:v>
                </c:pt>
                <c:pt idx="241">
                  <c:v>17.233641207450269</c:v>
                </c:pt>
                <c:pt idx="242">
                  <c:v>17.171499273994009</c:v>
                </c:pt>
                <c:pt idx="243">
                  <c:v>17.109803879426703</c:v>
                </c:pt>
                <c:pt idx="244">
                  <c:v>17.048550227877335</c:v>
                </c:pt>
                <c:pt idx="245">
                  <c:v>16.987733591907396</c:v>
                </c:pt>
                <c:pt idx="246">
                  <c:v>16.92734931129463</c:v>
                </c:pt>
                <c:pt idx="247">
                  <c:v>16.86739279184264</c:v>
                </c:pt>
                <c:pt idx="248">
                  <c:v>16.807859504215713</c:v>
                </c:pt>
                <c:pt idx="249">
                  <c:v>16.748744982798197</c:v>
                </c:pt>
                <c:pt idx="250">
                  <c:v>16.69004482457791</c:v>
                </c:pt>
                <c:pt idx="251">
                  <c:v>16.631754688052915</c:v>
                </c:pt>
                <c:pt idx="252">
                  <c:v>16.573870292161118</c:v>
                </c:pt>
                <c:pt idx="253">
                  <c:v>16.516387415232185</c:v>
                </c:pt>
                <c:pt idx="254">
                  <c:v>16.459301893961136</c:v>
                </c:pt>
                <c:pt idx="255">
                  <c:v>16.402609622403205</c:v>
                </c:pt>
                <c:pt idx="256">
                  <c:v>16.34630655098935</c:v>
                </c:pt>
                <c:pt idx="257">
                  <c:v>16.290388685562011</c:v>
                </c:pt>
                <c:pt idx="258">
                  <c:v>16.234852086430585</c:v>
                </c:pt>
                <c:pt idx="259">
                  <c:v>16.179692867446118</c:v>
                </c:pt>
                <c:pt idx="260">
                  <c:v>16.124907195094853</c:v>
                </c:pt>
                <c:pt idx="261">
                  <c:v>16.070491287610089</c:v>
                </c:pt>
                <c:pt idx="262">
                  <c:v>16.016441414101973</c:v>
                </c:pt>
                <c:pt idx="263">
                  <c:v>15.96275389370482</c:v>
                </c:pt>
                <c:pt idx="264">
                  <c:v>15.909425094741467</c:v>
                </c:pt>
                <c:pt idx="265">
                  <c:v>15.85645143390439</c:v>
                </c:pt>
                <c:pt idx="266">
                  <c:v>15.803829375453077</c:v>
                </c:pt>
                <c:pt idx="267">
                  <c:v>15.751555430427349</c:v>
                </c:pt>
                <c:pt idx="268">
                  <c:v>15.69962615587624</c:v>
                </c:pt>
                <c:pt idx="269">
                  <c:v>15.648038154102085</c:v>
                </c:pt>
                <c:pt idx="270">
                  <c:v>15.596788071919452</c:v>
                </c:pt>
                <c:pt idx="271">
                  <c:v>15.545872599928591</c:v>
                </c:pt>
                <c:pt idx="272">
                  <c:v>15.495288471803081</c:v>
                </c:pt>
                <c:pt idx="273">
                  <c:v>15.445032463591323</c:v>
                </c:pt>
                <c:pt idx="274">
                  <c:v>15.395101393031588</c:v>
                </c:pt>
                <c:pt idx="275">
                  <c:v>15.345492118880312</c:v>
                </c:pt>
                <c:pt idx="276">
                  <c:v>15.29620154025333</c:v>
                </c:pt>
                <c:pt idx="277">
                  <c:v>15.247226595979763</c:v>
                </c:pt>
                <c:pt idx="278">
                  <c:v>15.198564263968303</c:v>
                </c:pt>
                <c:pt idx="279">
                  <c:v>15.150211560585547</c:v>
                </c:pt>
                <c:pt idx="280">
                  <c:v>15.102165540046204</c:v>
                </c:pt>
                <c:pt idx="281">
                  <c:v>15.054423293814851</c:v>
                </c:pt>
                <c:pt idx="282">
                  <c:v>15.006981950018993</c:v>
                </c:pt>
                <c:pt idx="283">
                  <c:v>14.9598386728732</c:v>
                </c:pt>
                <c:pt idx="284">
                  <c:v>14.912990662114067</c:v>
                </c:pt>
                <c:pt idx="285">
                  <c:v>14.866435152445728</c:v>
                </c:pt>
                <c:pt idx="286">
                  <c:v>14.820169412995762</c:v>
                </c:pt>
                <c:pt idx="287">
                  <c:v>14.774190746781203</c:v>
                </c:pt>
                <c:pt idx="288">
                  <c:v>14.728496490184467</c:v>
                </c:pt>
                <c:pt idx="289">
                  <c:v>14.683084012438981</c:v>
                </c:pt>
                <c:pt idx="290">
                  <c:v>14.637950715124273</c:v>
                </c:pt>
                <c:pt idx="291">
                  <c:v>14.593094031670383</c:v>
                </c:pt>
                <c:pt idx="292">
                  <c:v>14.548511426871324</c:v>
                </c:pt>
                <c:pt idx="293">
                  <c:v>14.504200396407457</c:v>
                </c:pt>
                <c:pt idx="294">
                  <c:v>14.460158466376564</c:v>
                </c:pt>
                <c:pt idx="295">
                  <c:v>14.41638319283342</c:v>
                </c:pt>
                <c:pt idx="296">
                  <c:v>14.37287216133773</c:v>
                </c:pt>
                <c:pt idx="297">
                  <c:v>14.329622986510206</c:v>
                </c:pt>
                <c:pt idx="298">
                  <c:v>14.286633311596651</c:v>
                </c:pt>
                <c:pt idx="299">
                  <c:v>14.243900808039859</c:v>
                </c:pt>
                <c:pt idx="300">
                  <c:v>14.201423175059167</c:v>
                </c:pt>
                <c:pt idx="301">
                  <c:v>14.159198139237525</c:v>
                </c:pt>
                <c:pt idx="302">
                  <c:v>14.117223454115891</c:v>
                </c:pt>
                <c:pt idx="303">
                  <c:v>14.075496899794837</c:v>
                </c:pt>
                <c:pt idx="304">
                  <c:v>14.034016282543197</c:v>
                </c:pt>
                <c:pt idx="305">
                  <c:v>13.992779434413594</c:v>
                </c:pt>
                <c:pt idx="306">
                  <c:v>13.951784212864753</c:v>
                </c:pt>
                <c:pt idx="307">
                  <c:v>13.911028500390421</c:v>
                </c:pt>
                <c:pt idx="308">
                  <c:v>13.870510204154758</c:v>
                </c:pt>
                <c:pt idx="309">
                  <c:v>13.830227255634126</c:v>
                </c:pt>
                <c:pt idx="310">
                  <c:v>13.79017761026504</c:v>
                </c:pt>
                <c:pt idx="311">
                  <c:v>13.75035924709827</c:v>
                </c:pt>
                <c:pt idx="312">
                  <c:v>13.710770168458888</c:v>
                </c:pt>
                <c:pt idx="313">
                  <c:v>13.671408399612186</c:v>
                </c:pt>
                <c:pt idx="314">
                  <c:v>13.632271988435335</c:v>
                </c:pt>
                <c:pt idx="315">
                  <c:v>13.593359005094641</c:v>
                </c:pt>
                <c:pt idx="316">
                  <c:v>13.554667541728344</c:v>
                </c:pt>
                <c:pt idx="317">
                  <c:v>13.516195712134808</c:v>
                </c:pt>
                <c:pt idx="318">
                  <c:v>13.477941651465997</c:v>
                </c:pt>
                <c:pt idx="319">
                  <c:v>13.439903515926158</c:v>
                </c:pt>
                <c:pt idx="320">
                  <c:v>13.402079482475571</c:v>
                </c:pt>
                <c:pt idx="321">
                  <c:v>13.364467748539308</c:v>
                </c:pt>
                <c:pt idx="322">
                  <c:v>13.327066531720876</c:v>
                </c:pt>
                <c:pt idx="323">
                  <c:v>13.289874069520637</c:v>
                </c:pt>
                <c:pt idx="324">
                  <c:v>13.252888619058973</c:v>
                </c:pt>
                <c:pt idx="325">
                  <c:v>13.216108456804001</c:v>
                </c:pt>
                <c:pt idx="326">
                  <c:v>13.179531878303862</c:v>
                </c:pt>
                <c:pt idx="327">
                  <c:v>13.14315719792342</c:v>
                </c:pt>
                <c:pt idx="328">
                  <c:v>13.106982748585304</c:v>
                </c:pt>
                <c:pt idx="329">
                  <c:v>13.071006881515236</c:v>
                </c:pt>
                <c:pt idx="330">
                  <c:v>13.035227965991512</c:v>
                </c:pt>
                <c:pt idx="331">
                  <c:v>12.999644389098611</c:v>
                </c:pt>
                <c:pt idx="332">
                  <c:v>12.964254555484825</c:v>
                </c:pt>
                <c:pt idx="333">
                  <c:v>12.929056887123817</c:v>
                </c:pt>
                <c:pt idx="334">
                  <c:v>12.894049823080088</c:v>
                </c:pt>
                <c:pt idx="335">
                  <c:v>12.859231819278207</c:v>
                </c:pt>
                <c:pt idx="336">
                  <c:v>12.824601348275792</c:v>
                </c:pt>
                <c:pt idx="337">
                  <c:v>12.790156899040143</c:v>
                </c:pt>
                <c:pt idx="338">
                  <c:v>12.755896976728469</c:v>
                </c:pt>
                <c:pt idx="339">
                  <c:v>12.721820102471638</c:v>
                </c:pt>
                <c:pt idx="340">
                  <c:v>12.687924813161366</c:v>
                </c:pt>
                <c:pt idx="341">
                  <c:v>12.654209661240827</c:v>
                </c:pt>
                <c:pt idx="342">
                  <c:v>12.620673214498575</c:v>
                </c:pt>
                <c:pt idx="343">
                  <c:v>12.587314055865733</c:v>
                </c:pt>
                <c:pt idx="344">
                  <c:v>12.554130783216408</c:v>
                </c:pt>
                <c:pt idx="345">
                  <c:v>12.521122009171227</c:v>
                </c:pt>
                <c:pt idx="346">
                  <c:v>12.488286360903992</c:v>
                </c:pt>
                <c:pt idx="347">
                  <c:v>12.455622479951343</c:v>
                </c:pt>
                <c:pt idx="348">
                  <c:v>12.423129022025423</c:v>
                </c:pt>
                <c:pt idx="349">
                  <c:v>12.390804656829463</c:v>
                </c:pt>
                <c:pt idx="350">
                  <c:v>12.358648067876221</c:v>
                </c:pt>
                <c:pt idx="351">
                  <c:v>12.326657952309258</c:v>
                </c:pt>
                <c:pt idx="352">
                  <c:v>12.294833020726985</c:v>
                </c:pt>
                <c:pt idx="353">
                  <c:v>12.263171997009408</c:v>
                </c:pt>
                <c:pt idx="354">
                  <c:v>12.23167361814758</c:v>
                </c:pt>
                <c:pt idx="355">
                  <c:v>12.200336634075621</c:v>
                </c:pt>
                <c:pt idx="356">
                  <c:v>12.16915980750537</c:v>
                </c:pt>
                <c:pt idx="357">
                  <c:v>12.138141913763523</c:v>
                </c:pt>
                <c:pt idx="358">
                  <c:v>12.107281740631283</c:v>
                </c:pt>
                <c:pt idx="359">
                  <c:v>12.076578088186436</c:v>
                </c:pt>
                <c:pt idx="360">
                  <c:v>12.04602976864782</c:v>
                </c:pt>
                <c:pt idx="361">
                  <c:v>12.015635606222165</c:v>
                </c:pt>
                <c:pt idx="362">
                  <c:v>11.98539443695323</c:v>
                </c:pt>
                <c:pt idx="363">
                  <c:v>11.955305108573222</c:v>
                </c:pt>
                <c:pt idx="364">
                  <c:v>11.925366480356447</c:v>
                </c:pt>
                <c:pt idx="365">
                  <c:v>11.895577422975139</c:v>
                </c:pt>
                <c:pt idx="366">
                  <c:v>11.865936818357472</c:v>
                </c:pt>
                <c:pt idx="367">
                  <c:v>11.836443559547666</c:v>
                </c:pt>
                <c:pt idx="368">
                  <c:v>11.807096550568184</c:v>
                </c:pt>
                <c:pt idx="369">
                  <c:v>11.77789470628398</c:v>
                </c:pt>
                <c:pt idx="370">
                  <c:v>11.748836952268737</c:v>
                </c:pt>
                <c:pt idx="371">
                  <c:v>11.719922224673097</c:v>
                </c:pt>
                <c:pt idx="372">
                  <c:v>11.691149470094828</c:v>
                </c:pt>
                <c:pt idx="373">
                  <c:v>11.662517645450901</c:v>
                </c:pt>
                <c:pt idx="374">
                  <c:v>11.634025717851438</c:v>
                </c:pt>
                <c:pt idx="375">
                  <c:v>11.605672664475499</c:v>
                </c:pt>
                <c:pt idx="376">
                  <c:v>11.577457472448692</c:v>
                </c:pt>
                <c:pt idx="377">
                  <c:v>11.549379138722554</c:v>
                </c:pt>
                <c:pt idx="378">
                  <c:v>11.521436669955689</c:v>
                </c:pt>
                <c:pt idx="379">
                  <c:v>11.49362908239663</c:v>
                </c:pt>
                <c:pt idx="380">
                  <c:v>11.465955401768385</c:v>
                </c:pt>
                <c:pt idx="381">
                  <c:v>11.438414663154642</c:v>
                </c:pt>
                <c:pt idx="382">
                  <c:v>11.411005910887635</c:v>
                </c:pt>
                <c:pt idx="383">
                  <c:v>11.383728198437586</c:v>
                </c:pt>
                <c:pt idx="384">
                  <c:v>11.356580588303764</c:v>
                </c:pt>
                <c:pt idx="385">
                  <c:v>11.329562151907057</c:v>
                </c:pt>
                <c:pt idx="386">
                  <c:v>11.302671969484113</c:v>
                </c:pt>
                <c:pt idx="387">
                  <c:v>11.275909129982963</c:v>
                </c:pt>
                <c:pt idx="388">
                  <c:v>11.249272730960131</c:v>
                </c:pt>
                <c:pt idx="389">
                  <c:v>11.222761878479199</c:v>
                </c:pt>
                <c:pt idx="390">
                  <c:v>11.196375687010793</c:v>
                </c:pt>
                <c:pt idx="391">
                  <c:v>11.170113279333989</c:v>
                </c:pt>
                <c:pt idx="392">
                  <c:v>11.143973786439105</c:v>
                </c:pt>
                <c:pt idx="393">
                  <c:v>11.117956347431837</c:v>
                </c:pt>
                <c:pt idx="394">
                  <c:v>11.09206010943876</c:v>
                </c:pt>
                <c:pt idx="395">
                  <c:v>11.066284227514116</c:v>
                </c:pt>
                <c:pt idx="396">
                  <c:v>11.040627864547929</c:v>
                </c:pt>
                <c:pt idx="397">
                  <c:v>11.015090191175377</c:v>
                </c:pt>
                <c:pt idx="398">
                  <c:v>10.989670385687422</c:v>
                </c:pt>
                <c:pt idx="399">
                  <c:v>10.964367633942681</c:v>
                </c:pt>
                <c:pt idx="400">
                  <c:v>10.939181129280501</c:v>
                </c:pt>
                <c:pt idx="401">
                  <c:v>10.914110072435237</c:v>
                </c:pt>
                <c:pt idx="402">
                  <c:v>10.889153671451709</c:v>
                </c:pt>
                <c:pt idx="403">
                  <c:v>10.864311141601801</c:v>
                </c:pt>
                <c:pt idx="404">
                  <c:v>10.839581705302226</c:v>
                </c:pt>
                <c:pt idx="405">
                  <c:v>10.814964592033373</c:v>
                </c:pt>
                <c:pt idx="406">
                  <c:v>10.790459038259302</c:v>
                </c:pt>
                <c:pt idx="407">
                  <c:v>10.766064287348781</c:v>
                </c:pt>
                <c:pt idx="408">
                  <c:v>10.74177958949743</c:v>
                </c:pt>
                <c:pt idx="409">
                  <c:v>10.717604201650889</c:v>
                </c:pt>
                <c:pt idx="410">
                  <c:v>10.69353738742903</c:v>
                </c:pt>
                <c:pt idx="411">
                  <c:v>10.669578417051195</c:v>
                </c:pt>
                <c:pt idx="412">
                  <c:v>10.645726567262422</c:v>
                </c:pt>
                <c:pt idx="413">
                  <c:v>10.621981121260674</c:v>
                </c:pt>
                <c:pt idx="414">
                  <c:v>10.598341368625034</c:v>
                </c:pt>
                <c:pt idx="415">
                  <c:v>10.574806605244842</c:v>
                </c:pt>
                <c:pt idx="416">
                  <c:v>10.551376133249802</c:v>
                </c:pt>
                <c:pt idx="417">
                  <c:v>10.528049260940996</c:v>
                </c:pt>
                <c:pt idx="418">
                  <c:v>10.504825302722811</c:v>
                </c:pt>
                <c:pt idx="419">
                  <c:v>10.481703579035781</c:v>
                </c:pt>
                <c:pt idx="420">
                  <c:v>10.458683416290294</c:v>
                </c:pt>
                <c:pt idx="421">
                  <c:v>10.435764146801183</c:v>
                </c:pt>
                <c:pt idx="422">
                  <c:v>10.412945108723179</c:v>
                </c:pt>
                <c:pt idx="423">
                  <c:v>10.390225645987186</c:v>
                </c:pt>
                <c:pt idx="424">
                  <c:v>10.367605108237424</c:v>
                </c:pt>
                <c:pt idx="425">
                  <c:v>10.345082850769357</c:v>
                </c:pt>
                <c:pt idx="426">
                  <c:v>10.322658234468447</c:v>
                </c:pt>
                <c:pt idx="427">
                  <c:v>10.300330625749707</c:v>
                </c:pt>
                <c:pt idx="428">
                  <c:v>10.278099396498012</c:v>
                </c:pt>
                <c:pt idx="429">
                  <c:v>10.255963924009221</c:v>
                </c:pt>
                <c:pt idx="430">
                  <c:v>10.233923590932013</c:v>
                </c:pt>
                <c:pt idx="431">
                  <c:v>10.211977785210506</c:v>
                </c:pt>
                <c:pt idx="432">
                  <c:v>10.190125900027597</c:v>
                </c:pt>
                <c:pt idx="433">
                  <c:v>10.168367333749034</c:v>
                </c:pt>
                <c:pt idx="434">
                  <c:v>10.146701489868194</c:v>
                </c:pt>
                <c:pt idx="435">
                  <c:v>10.12512777695158</c:v>
                </c:pt>
                <c:pt idx="436">
                  <c:v>10.103645608584996</c:v>
                </c:pt>
                <c:pt idx="437">
                  <c:v>10.082254403320416</c:v>
                </c:pt>
                <c:pt idx="438">
                  <c:v>10.060953584623526</c:v>
                </c:pt>
                <c:pt idx="439">
                  <c:v>10.039742580821926</c:v>
                </c:pt>
                <c:pt idx="440">
                  <c:v>10.018620825053985</c:v>
                </c:pt>
                <c:pt idx="441">
                  <c:v>9.9975877552183441</c:v>
                </c:pt>
                <c:pt idx="442">
                  <c:v>9.9766428139240553</c:v>
                </c:pt>
                <c:pt idx="443">
                  <c:v>9.9557854484413344</c:v>
                </c:pt>
                <c:pt idx="444">
                  <c:v>9.9350151106529534</c:v>
                </c:pt>
                <c:pt idx="445">
                  <c:v>9.9143312570062125</c:v>
                </c:pt>
                <c:pt idx="446">
                  <c:v>9.8937333484655277</c:v>
                </c:pt>
                <c:pt idx="447">
                  <c:v>9.8732208504656089</c:v>
                </c:pt>
                <c:pt idx="448">
                  <c:v>9.8527932328652099</c:v>
                </c:pt>
                <c:pt idx="449">
                  <c:v>9.8324499699014609</c:v>
                </c:pt>
                <c:pt idx="450">
                  <c:v>9.8121905401447549</c:v>
                </c:pt>
                <c:pt idx="451">
                  <c:v>9.7920144264542035</c:v>
                </c:pt>
                <c:pt idx="452">
                  <c:v>9.7719211159336279</c:v>
                </c:pt>
                <c:pt idx="453">
                  <c:v>9.7519100998881019</c:v>
                </c:pt>
                <c:pt idx="454">
                  <c:v>9.7319808737810227</c:v>
                </c:pt>
                <c:pt idx="455">
                  <c:v>9.712132937191706</c:v>
                </c:pt>
                <c:pt idx="456">
                  <c:v>9.692365793773499</c:v>
                </c:pt>
                <c:pt idx="457">
                  <c:v>9.6726789512124061</c:v>
                </c:pt>
                <c:pt idx="458">
                  <c:v>9.6530719211862195</c:v>
                </c:pt>
                <c:pt idx="459">
                  <c:v>9.6335442193241416</c:v>
                </c:pt>
                <c:pt idx="460">
                  <c:v>9.6140953651668948</c:v>
                </c:pt>
                <c:pt idx="461">
                  <c:v>9.5947248821273199</c:v>
                </c:pt>
                <c:pt idx="462">
                  <c:v>9.5754322974514494</c:v>
                </c:pt>
                <c:pt idx="463">
                  <c:v>9.5562171421800421</c:v>
                </c:pt>
                <c:pt idx="464">
                  <c:v>9.5370789511105869</c:v>
                </c:pt>
                <c:pt idx="465">
                  <c:v>9.5180172627597592</c:v>
                </c:pt>
                <c:pt idx="466">
                  <c:v>9.4990316193263293</c:v>
                </c:pt>
                <c:pt idx="467">
                  <c:v>9.4801215666545104</c:v>
                </c:pt>
                <c:pt idx="468">
                  <c:v>9.4612866541977443</c:v>
                </c:pt>
                <c:pt idx="469">
                  <c:v>9.4425264349829234</c:v>
                </c:pt>
                <c:pt idx="470">
                  <c:v>9.4238404655750241</c:v>
                </c:pt>
                <c:pt idx="471">
                  <c:v>9.4052283060421811</c:v>
                </c:pt>
                <c:pt idx="472">
                  <c:v>9.3866895199211449</c:v>
                </c:pt>
                <c:pt idx="473">
                  <c:v>9.3682236741831808</c:v>
                </c:pt>
                <c:pt idx="474">
                  <c:v>9.3498303392003432</c:v>
                </c:pt>
                <c:pt idx="475">
                  <c:v>9.3315090887121563</c:v>
                </c:pt>
                <c:pt idx="476">
                  <c:v>9.3132594997926876</c:v>
                </c:pt>
                <c:pt idx="477">
                  <c:v>9.2950811528180015</c:v>
                </c:pt>
                <c:pt idx="478">
                  <c:v>9.2769736314340037</c:v>
                </c:pt>
                <c:pt idx="479">
                  <c:v>9.2589365225246478</c:v>
                </c:pt>
                <c:pt idx="480">
                  <c:v>9.2409694161805156</c:v>
                </c:pt>
                <c:pt idx="481">
                  <c:v>9.223071905667771</c:v>
                </c:pt>
                <c:pt idx="482">
                  <c:v>9.205243587397467</c:v>
                </c:pt>
                <c:pt idx="483">
                  <c:v>9.1874840608952031</c:v>
                </c:pt>
                <c:pt idx="484">
                  <c:v>9.1697929287711464</c:v>
                </c:pt>
                <c:pt idx="485">
                  <c:v>9.1521697966903854</c:v>
                </c:pt>
                <c:pt idx="486">
                  <c:v>9.1346142733436295</c:v>
                </c:pt>
                <c:pt idx="487">
                  <c:v>9.1171259704182557</c:v>
                </c:pt>
                <c:pt idx="488">
                  <c:v>9.099704502569665</c:v>
                </c:pt>
                <c:pt idx="489">
                  <c:v>9.0823494873929889</c:v>
                </c:pt>
                <c:pt idx="490">
                  <c:v>9.0650605453951041</c:v>
                </c:pt>
                <c:pt idx="491">
                  <c:v>9.0478372999669734</c:v>
                </c:pt>
                <c:pt idx="492">
                  <c:v>9.0306793773562983</c:v>
                </c:pt>
                <c:pt idx="493">
                  <c:v>9.0135864066404849</c:v>
                </c:pt>
                <c:pt idx="494">
                  <c:v>8.9965580196999166</c:v>
                </c:pt>
                <c:pt idx="495">
                  <c:v>8.9795938511915203</c:v>
                </c:pt>
                <c:pt idx="496">
                  <c:v>8.9626935385226449</c:v>
                </c:pt>
                <c:pt idx="497">
                  <c:v>8.9458567218252227</c:v>
                </c:pt>
                <c:pt idx="498">
                  <c:v>8.9290830439302287</c:v>
                </c:pt>
                <c:pt idx="499">
                  <c:v>8.912372150342426</c:v>
                </c:pt>
                <c:pt idx="500">
                  <c:v>8.8957236892153873</c:v>
                </c:pt>
                <c:pt idx="501">
                  <c:v>8.8791373113268044</c:v>
                </c:pt>
                <c:pt idx="502">
                  <c:v>8.8626126700540695</c:v>
                </c:pt>
                <c:pt idx="503">
                  <c:v>8.8461494213501251</c:v>
                </c:pt>
                <c:pt idx="504">
                  <c:v>8.8297472237195986</c:v>
                </c:pt>
                <c:pt idx="505">
                  <c:v>8.813405738195172</c:v>
                </c:pt>
                <c:pt idx="506">
                  <c:v>8.7971246283142488</c:v>
                </c:pt>
                <c:pt idx="507">
                  <c:v>8.7809035600958456</c:v>
                </c:pt>
                <c:pt idx="508">
                  <c:v>8.7647422020177697</c:v>
                </c:pt>
                <c:pt idx="509">
                  <c:v>8.7486402249940252</c:v>
                </c:pt>
                <c:pt idx="510">
                  <c:v>8.7325973023524774</c:v>
                </c:pt>
                <c:pt idx="511">
                  <c:v>8.7166131098127568</c:v>
                </c:pt>
                <c:pt idx="512">
                  <c:v>8.7006873254644219</c:v>
                </c:pt>
                <c:pt idx="513">
                  <c:v>8.6848196297453342</c:v>
                </c:pt>
                <c:pt idx="514">
                  <c:v>8.6690097054202955</c:v>
                </c:pt>
                <c:pt idx="515">
                  <c:v>8.6532572375598971</c:v>
                </c:pt>
                <c:pt idx="516">
                  <c:v>8.6375619135196153</c:v>
                </c:pt>
                <c:pt idx="517">
                  <c:v>8.6219234229191244</c:v>
                </c:pt>
                <c:pt idx="518">
                  <c:v>8.6063414576218342</c:v>
                </c:pt>
                <c:pt idx="519">
                  <c:v>8.5908157117146633</c:v>
                </c:pt>
                <c:pt idx="520">
                  <c:v>8.575345881488003</c:v>
                </c:pt>
                <c:pt idx="521">
                  <c:v>8.5599316654159203</c:v>
                </c:pt>
                <c:pt idx="522">
                  <c:v>8.5445727641365732</c:v>
                </c:pt>
                <c:pt idx="523">
                  <c:v>8.5292688804328218</c:v>
                </c:pt>
                <c:pt idx="524">
                  <c:v>8.5140197192130636</c:v>
                </c:pt>
                <c:pt idx="525">
                  <c:v>8.4988249874922595</c:v>
                </c:pt>
                <c:pt idx="526">
                  <c:v>8.4836843943731743</c:v>
                </c:pt>
                <c:pt idx="527">
                  <c:v>8.4685976510278103</c:v>
                </c:pt>
                <c:pt idx="528">
                  <c:v>8.4535644706790443</c:v>
                </c:pt>
                <c:pt idx="529">
                  <c:v>8.4385845685824563</c:v>
                </c:pt>
                <c:pt idx="530">
                  <c:v>8.4236576620083419</c:v>
                </c:pt>
                <c:pt idx="531">
                  <c:v>8.4087834702239412</c:v>
                </c:pt>
                <c:pt idx="532">
                  <c:v>8.3939617144758252</c:v>
                </c:pt>
                <c:pt idx="533">
                  <c:v>8.3791921179724884</c:v>
                </c:pt>
                <c:pt idx="534">
                  <c:v>8.3644744058671208</c:v>
                </c:pt>
                <c:pt idx="535">
                  <c:v>8.3498083052405523</c:v>
                </c:pt>
                <c:pt idx="536">
                  <c:v>8.3351935450843868</c:v>
                </c:pt>
                <c:pt idx="537">
                  <c:v>8.3206298562843077</c:v>
                </c:pt>
                <c:pt idx="538">
                  <c:v>8.306116971603565</c:v>
                </c:pt>
                <c:pt idx="539">
                  <c:v>8.2916546256666201</c:v>
                </c:pt>
                <c:pt idx="540">
                  <c:v>8.2772425549429816</c:v>
                </c:pt>
                <c:pt idx="541">
                  <c:v>8.2628804977311834</c:v>
                </c:pt>
                <c:pt idx="542">
                  <c:v>8.2485681941429618</c:v>
                </c:pt>
                <c:pt idx="543">
                  <c:v>8.2343053860875646</c:v>
                </c:pt>
                <c:pt idx="544">
                  <c:v>8.2200918172562485</c:v>
                </c:pt>
                <c:pt idx="545">
                  <c:v>8.205927233106916</c:v>
                </c:pt>
                <c:pt idx="546">
                  <c:v>8.191811380848927</c:v>
                </c:pt>
                <c:pt idx="547">
                  <c:v>8.1777440094280571</c:v>
                </c:pt>
                <c:pt idx="548">
                  <c:v>8.1637248695116167</c:v>
                </c:pt>
                <c:pt idx="549">
                  <c:v>8.1497537134737179</c:v>
                </c:pt>
                <c:pt idx="550">
                  <c:v>8.1358302953806927</c:v>
                </c:pt>
                <c:pt idx="551">
                  <c:v>8.1219543709766686</c:v>
                </c:pt>
                <c:pt idx="552">
                  <c:v>8.1081256976692799</c:v>
                </c:pt>
                <c:pt idx="553">
                  <c:v>8.0943440345155278</c:v>
                </c:pt>
                <c:pt idx="554">
                  <c:v>8.0806091422077984</c:v>
                </c:pt>
                <c:pt idx="555">
                  <c:v>8.0669207830599952</c:v>
                </c:pt>
                <c:pt idx="556">
                  <c:v>8.053278720993843</c:v>
                </c:pt>
                <c:pt idx="557">
                  <c:v>8.0396827215253062</c:v>
                </c:pt>
                <c:pt idx="558">
                  <c:v>8.0261325517511537</c:v>
                </c:pt>
                <c:pt idx="559">
                  <c:v>8.0126279803356706</c:v>
                </c:pt>
                <c:pt idx="560">
                  <c:v>7.9991687774974816</c:v>
                </c:pt>
                <c:pt idx="561">
                  <c:v>7.9857547149965216</c:v>
                </c:pt>
                <c:pt idx="562">
                  <c:v>7.9723855661211358</c:v>
                </c:pt>
                <c:pt idx="563">
                  <c:v>7.9590611056753051</c:v>
                </c:pt>
                <c:pt idx="564">
                  <c:v>7.9457811099660072</c:v>
                </c:pt>
                <c:pt idx="565">
                  <c:v>7.9325453567906887</c:v>
                </c:pt>
                <c:pt idx="566">
                  <c:v>7.9193536254248809</c:v>
                </c:pt>
                <c:pt idx="567">
                  <c:v>7.9062056966099235</c:v>
                </c:pt>
                <c:pt idx="568">
                  <c:v>7.893101352540822</c:v>
                </c:pt>
                <c:pt idx="569">
                  <c:v>7.8800403768542191</c:v>
                </c:pt>
                <c:pt idx="570">
                  <c:v>7.8670225546164838</c:v>
                </c:pt>
                <c:pt idx="571">
                  <c:v>7.8540476723119257</c:v>
                </c:pt>
                <c:pt idx="572">
                  <c:v>7.8411155178311169</c:v>
                </c:pt>
                <c:pt idx="573">
                  <c:v>7.8282258804593372</c:v>
                </c:pt>
                <c:pt idx="574">
                  <c:v>7.8153785508651294</c:v>
                </c:pt>
                <c:pt idx="575">
                  <c:v>7.802573321088965</c:v>
                </c:pt>
                <c:pt idx="576">
                  <c:v>7.7898099845320239</c:v>
                </c:pt>
                <c:pt idx="577">
                  <c:v>7.7770883359450833</c:v>
                </c:pt>
                <c:pt idx="578">
                  <c:v>7.7644081714175162</c:v>
                </c:pt>
                <c:pt idx="579">
                  <c:v>7.7517692883663987</c:v>
                </c:pt>
                <c:pt idx="580">
                  <c:v>7.7391714855257163</c:v>
                </c:pt>
                <c:pt idx="581">
                  <c:v>7.7266145629356835</c:v>
                </c:pt>
                <c:pt idx="582">
                  <c:v>7.7140983219321644</c:v>
                </c:pt>
                <c:pt idx="583">
                  <c:v>7.7016225651361934</c:v>
                </c:pt>
                <c:pt idx="584">
                  <c:v>7.6891870964436047</c:v>
                </c:pt>
                <c:pt idx="585">
                  <c:v>7.6767917210147489</c:v>
                </c:pt>
                <c:pt idx="586">
                  <c:v>7.6644362452643247</c:v>
                </c:pt>
                <c:pt idx="587">
                  <c:v>7.6521204768512998</c:v>
                </c:pt>
                <c:pt idx="588">
                  <c:v>7.6398442246689209</c:v>
                </c:pt>
                <c:pt idx="589">
                  <c:v>7.6276072988348451</c:v>
                </c:pt>
                <c:pt idx="590">
                  <c:v>7.6154095106813369</c:v>
                </c:pt>
                <c:pt idx="591">
                  <c:v>7.603250672745574</c:v>
                </c:pt>
                <c:pt idx="592">
                  <c:v>7.5911305987600493</c:v>
                </c:pt>
                <c:pt idx="593">
                  <c:v>7.5790491036430501</c:v>
                </c:pt>
                <c:pt idx="594">
                  <c:v>7.5670060034892508</c:v>
                </c:pt>
                <c:pt idx="595">
                  <c:v>7.555001115560362</c:v>
                </c:pt>
                <c:pt idx="596">
                  <c:v>7.5430342582759078</c:v>
                </c:pt>
                <c:pt idx="597">
                  <c:v>7.5311052512040577</c:v>
                </c:pt>
                <c:pt idx="598">
                  <c:v>7.5192139150525596</c:v>
                </c:pt>
                <c:pt idx="599">
                  <c:v>7.5073600716597646</c:v>
                </c:pt>
                <c:pt idx="600">
                  <c:v>7.4955435439857183</c:v>
                </c:pt>
              </c:numCache>
            </c:numRef>
          </c:xVal>
          <c:yVal>
            <c:numRef>
              <c:f>'Ipk-toff1'!$P$602</c:f>
              <c:numCache>
                <c:formatCode>General</c:formatCode>
                <c:ptCount val="1"/>
                <c:pt idx="0">
                  <c:v>3.8157391441494646</c:v>
                </c:pt>
              </c:numCache>
            </c:numRef>
          </c:yVal>
          <c:smooth val="1"/>
        </c:ser>
        <c:ser>
          <c:idx val="1"/>
          <c:order val="1"/>
          <c:tx>
            <c:v>F_SW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'Ipk-toff1'!$L$2:$L$603</c:f>
              <c:numCache>
                <c:formatCode>General</c:formatCode>
                <c:ptCount val="602"/>
                <c:pt idx="0">
                  <c:v>839.30851063829778</c:v>
                </c:pt>
                <c:pt idx="1">
                  <c:v>814.53656914893622</c:v>
                </c:pt>
                <c:pt idx="2">
                  <c:v>789.76462765957444</c:v>
                </c:pt>
                <c:pt idx="3">
                  <c:v>764.99268617021266</c:v>
                </c:pt>
                <c:pt idx="4">
                  <c:v>740.220744680851</c:v>
                </c:pt>
                <c:pt idx="5">
                  <c:v>715.44880319148933</c:v>
                </c:pt>
                <c:pt idx="6">
                  <c:v>690.67686170212755</c:v>
                </c:pt>
                <c:pt idx="7">
                  <c:v>665.904920212766</c:v>
                </c:pt>
                <c:pt idx="8">
                  <c:v>641.13297872340422</c:v>
                </c:pt>
                <c:pt idx="9">
                  <c:v>616.36103723404256</c:v>
                </c:pt>
                <c:pt idx="10">
                  <c:v>591.58909574468078</c:v>
                </c:pt>
                <c:pt idx="11">
                  <c:v>566.81715425531911</c:v>
                </c:pt>
                <c:pt idx="12">
                  <c:v>542.04521276595733</c:v>
                </c:pt>
                <c:pt idx="13">
                  <c:v>517.27327127659566</c:v>
                </c:pt>
                <c:pt idx="14">
                  <c:v>492.501329787234</c:v>
                </c:pt>
                <c:pt idx="15">
                  <c:v>467.72938829787228</c:v>
                </c:pt>
                <c:pt idx="16">
                  <c:v>442.95744680851055</c:v>
                </c:pt>
                <c:pt idx="17">
                  <c:v>418.18550531914889</c:v>
                </c:pt>
                <c:pt idx="18">
                  <c:v>394.71683813076174</c:v>
                </c:pt>
                <c:pt idx="19">
                  <c:v>373.31724980135215</c:v>
                </c:pt>
                <c:pt idx="20">
                  <c:v>352.8374184598178</c:v>
                </c:pt>
                <c:pt idx="21">
                  <c:v>333.23946499672644</c:v>
                </c:pt>
                <c:pt idx="22">
                  <c:v>314.4875621438328</c:v>
                </c:pt>
                <c:pt idx="23">
                  <c:v>296.54779739979801</c:v>
                </c:pt>
                <c:pt idx="24">
                  <c:v>279.38804679980285</c:v>
                </c:pt>
                <c:pt idx="25">
                  <c:v>262.97785854124544</c:v>
                </c:pt>
                <c:pt idx="26">
                  <c:v>247.2883455792323</c:v>
                </c:pt>
                <c:pt idx="27">
                  <c:v>232.29208639550029</c:v>
                </c:pt>
                <c:pt idx="28">
                  <c:v>217.96303322419726</c:v>
                </c:pt>
                <c:pt idx="29">
                  <c:v>204.2764270888598</c:v>
                </c:pt>
                <c:pt idx="30">
                  <c:v>191.20871906803649</c:v>
                </c:pt>
                <c:pt idx="31">
                  <c:v>178.73749726326199</c:v>
                </c:pt>
                <c:pt idx="32">
                  <c:v>166.84141899330083</c:v>
                </c:pt>
                <c:pt idx="33">
                  <c:v>155.50014778347378</c:v>
                </c:pt>
                <c:pt idx="34">
                  <c:v>144.69429475905872</c:v>
                </c:pt>
                <c:pt idx="35">
                  <c:v>134.40536408778055</c:v>
                </c:pt>
                <c:pt idx="36">
                  <c:v>124.6157021487316</c:v>
                </c:pt>
                <c:pt idx="37">
                  <c:v>115.30845013411783</c:v>
                </c:pt>
                <c:pt idx="38">
                  <c:v>106.4674998163709</c:v>
                </c:pt>
                <c:pt idx="39">
                  <c:v>98.077452236718287</c:v>
                </c:pt>
                <c:pt idx="40">
                  <c:v>90.123579092548937</c:v>
                </c:pt>
                <c:pt idx="41">
                  <c:v>82.591786620099214</c:v>
                </c:pt>
                <c:pt idx="42">
                  <c:v>75.46858178632786</c:v>
                </c:pt>
                <c:pt idx="43">
                  <c:v>68.74104061955029</c:v>
                </c:pt>
                <c:pt idx="44">
                  <c:v>62.396778522626803</c:v>
                </c:pt>
                <c:pt idx="45">
                  <c:v>59.284136546136196</c:v>
                </c:pt>
                <c:pt idx="46">
                  <c:v>58.555177218719187</c:v>
                </c:pt>
                <c:pt idx="47">
                  <c:v>57.843926749453665</c:v>
                </c:pt>
                <c:pt idx="48">
                  <c:v>57.149747571634762</c:v>
                </c:pt>
                <c:pt idx="49">
                  <c:v>56.472032361116604</c:v>
                </c:pt>
                <c:pt idx="50">
                  <c:v>55.810202264157653</c:v>
                </c:pt>
                <c:pt idx="51">
                  <c:v>55.163705248436194</c:v>
                </c:pt>
                <c:pt idx="52">
                  <c:v>54.532014567362985</c:v>
                </c:pt>
                <c:pt idx="53">
                  <c:v>53.914627328712129</c:v>
                </c:pt>
                <c:pt idx="54">
                  <c:v>53.311063159395346</c:v>
                </c:pt>
                <c:pt idx="55">
                  <c:v>52.720862958929075</c:v>
                </c:pt>
                <c:pt idx="56">
                  <c:v>52.143587734796107</c:v>
                </c:pt>
                <c:pt idx="57">
                  <c:v>51.578817513492801</c:v>
                </c:pt>
                <c:pt idx="58">
                  <c:v>51.02615032158522</c:v>
                </c:pt>
                <c:pt idx="59">
                  <c:v>50.4852012315785</c:v>
                </c:pt>
                <c:pt idx="60">
                  <c:v>49.955601467840594</c:v>
                </c:pt>
                <c:pt idx="61">
                  <c:v>49.436997568215808</c:v>
                </c:pt>
                <c:pt idx="62">
                  <c:v>48.929050597323155</c:v>
                </c:pt>
                <c:pt idx="63">
                  <c:v>48.431435407859844</c:v>
                </c:pt>
                <c:pt idx="64">
                  <c:v>47.943839946526786</c:v>
                </c:pt>
                <c:pt idx="65">
                  <c:v>47.465964601462929</c:v>
                </c:pt>
                <c:pt idx="66">
                  <c:v>46.997521588320602</c:v>
                </c:pt>
                <c:pt idx="67">
                  <c:v>46.538234372338678</c:v>
                </c:pt>
                <c:pt idx="68">
                  <c:v>46.087837123974872</c:v>
                </c:pt>
                <c:pt idx="69">
                  <c:v>45.646074205845274</c:v>
                </c:pt>
                <c:pt idx="70">
                  <c:v>45.212699688890751</c:v>
                </c:pt>
                <c:pt idx="71">
                  <c:v>44.787476895845749</c:v>
                </c:pt>
                <c:pt idx="72">
                  <c:v>44.370177970229051</c:v>
                </c:pt>
                <c:pt idx="73">
                  <c:v>43.960583469207165</c:v>
                </c:pt>
                <c:pt idx="74">
                  <c:v>43.558481978801844</c:v>
                </c:pt>
                <c:pt idx="75">
                  <c:v>43.163669750024098</c:v>
                </c:pt>
                <c:pt idx="76">
                  <c:v>42.775950354618807</c:v>
                </c:pt>
                <c:pt idx="77">
                  <c:v>42.395134359197918</c:v>
                </c:pt>
                <c:pt idx="78">
                  <c:v>42.021039016626325</c:v>
                </c:pt>
                <c:pt idx="79">
                  <c:v>41.653487973604172</c:v>
                </c:pt>
                <c:pt idx="80">
                  <c:v>41.292310993462465</c:v>
                </c:pt>
                <c:pt idx="81">
                  <c:v>40.937343693256452</c:v>
                </c:pt>
                <c:pt idx="82">
                  <c:v>40.588427294303919</c:v>
                </c:pt>
                <c:pt idx="83">
                  <c:v>40.245408385372826</c:v>
                </c:pt>
                <c:pt idx="84">
                  <c:v>39.908138697776351</c:v>
                </c:pt>
                <c:pt idx="85">
                  <c:v>39.576474891682658</c:v>
                </c:pt>
                <c:pt idx="86">
                  <c:v>39.250278352992282</c:v>
                </c:pt>
                <c:pt idx="87">
                  <c:v>38.929415000178402</c:v>
                </c:pt>
                <c:pt idx="88">
                  <c:v>38.613755100524635</c:v>
                </c:pt>
                <c:pt idx="89">
                  <c:v>38.303173095231045</c:v>
                </c:pt>
                <c:pt idx="90">
                  <c:v>37.997547432893278</c:v>
                </c:pt>
                <c:pt idx="91">
                  <c:v>37.696760410890619</c:v>
                </c:pt>
                <c:pt idx="92">
                  <c:v>37.400698024248378</c:v>
                </c:pt>
                <c:pt idx="93">
                  <c:v>37.109249821566699</c:v>
                </c:pt>
                <c:pt idx="94">
                  <c:v>36.822308767633452</c:v>
                </c:pt>
                <c:pt idx="95">
                  <c:v>36.539771112362196</c:v>
                </c:pt>
                <c:pt idx="96">
                  <c:v>36.26153626571795</c:v>
                </c:pt>
                <c:pt idx="97">
                  <c:v>35.987506678314155</c:v>
                </c:pt>
                <c:pt idx="98">
                  <c:v>35.717587727383041</c:v>
                </c:pt>
                <c:pt idx="99">
                  <c:v>35.451687607839268</c:v>
                </c:pt>
                <c:pt idx="100">
                  <c:v>35.189717228173649</c:v>
                </c:pt>
                <c:pt idx="101">
                  <c:v>34.931590110928589</c:v>
                </c:pt>
                <c:pt idx="102">
                  <c:v>34.677222297522036</c:v>
                </c:pt>
                <c:pt idx="103">
                  <c:v>34.426532257199646</c:v>
                </c:pt>
                <c:pt idx="104">
                  <c:v>34.179440799907866</c:v>
                </c:pt>
                <c:pt idx="105">
                  <c:v>33.935870992892347</c:v>
                </c:pt>
                <c:pt idx="106">
                  <c:v>33.69574808083712</c:v>
                </c:pt>
                <c:pt idx="107">
                  <c:v>33.458999409370435</c:v>
                </c:pt>
                <c:pt idx="108">
                  <c:v>33.225554351772807</c:v>
                </c:pt>
                <c:pt idx="109">
                  <c:v>32.995344238731967</c:v>
                </c:pt>
                <c:pt idx="110">
                  <c:v>32.768302290998008</c:v>
                </c:pt>
                <c:pt idx="111">
                  <c:v>32.54436355479988</c:v>
                </c:pt>
                <c:pt idx="112">
                  <c:v>32.323464839892132</c:v>
                </c:pt>
                <c:pt idx="113">
                  <c:v>32.105544660107725</c:v>
                </c:pt>
                <c:pt idx="114">
                  <c:v>31.890543176299445</c:v>
                </c:pt>
                <c:pt idx="115">
                  <c:v>31.678402141558699</c:v>
                </c:pt>
                <c:pt idx="116">
                  <c:v>31.469064848606333</c:v>
                </c:pt>
                <c:pt idx="117">
                  <c:v>31.262476079255688</c:v>
                </c:pt>
                <c:pt idx="118">
                  <c:v>31.05858205585325</c:v>
                </c:pt>
                <c:pt idx="119">
                  <c:v>30.857330394607203</c:v>
                </c:pt>
                <c:pt idx="120">
                  <c:v>30.658670060718869</c:v>
                </c:pt>
                <c:pt idx="121">
                  <c:v>30.462551325236173</c:v>
                </c:pt>
                <c:pt idx="122">
                  <c:v>30.268925723552677</c:v>
                </c:pt>
                <c:pt idx="123">
                  <c:v>30.077746015479242</c:v>
                </c:pt>
                <c:pt idx="124">
                  <c:v>29.888966146819431</c:v>
                </c:pt>
                <c:pt idx="125">
                  <c:v>29.702541212382844</c:v>
                </c:pt>
                <c:pt idx="126">
                  <c:v>29.518427420374017</c:v>
                </c:pt>
                <c:pt idx="127">
                  <c:v>29.336582058097644</c:v>
                </c:pt>
                <c:pt idx="128">
                  <c:v>29.156963458923649</c:v>
                </c:pt>
                <c:pt idx="129">
                  <c:v>28.979530970458399</c:v>
                </c:pt>
                <c:pt idx="130">
                  <c:v>28.804244923871106</c:v>
                </c:pt>
                <c:pt idx="131">
                  <c:v>28.631066604326676</c:v>
                </c:pt>
                <c:pt idx="132">
                  <c:v>28.459958222478786</c:v>
                </c:pt>
                <c:pt idx="133">
                  <c:v>28.290882886979151</c:v>
                </c:pt>
                <c:pt idx="134">
                  <c:v>28.123804577960787</c:v>
                </c:pt>
                <c:pt idx="135">
                  <c:v>27.958688121455488</c:v>
                </c:pt>
                <c:pt idx="136">
                  <c:v>27.795499164707117</c:v>
                </c:pt>
                <c:pt idx="137">
                  <c:v>27.634204152344498</c:v>
                </c:pt>
                <c:pt idx="138">
                  <c:v>27.47477030337911</c:v>
                </c:pt>
                <c:pt idx="139">
                  <c:v>27.31716558899442</c:v>
                </c:pt>
                <c:pt idx="140">
                  <c:v>27.161358711095406</c:v>
                </c:pt>
                <c:pt idx="141">
                  <c:v>27.00731908158787</c:v>
                </c:pt>
                <c:pt idx="142">
                  <c:v>26.85501680235895</c:v>
                </c:pt>
                <c:pt idx="143">
                  <c:v>26.704422645931167</c:v>
                </c:pt>
                <c:pt idx="144">
                  <c:v>26.555508036763751</c:v>
                </c:pt>
                <c:pt idx="145">
                  <c:v>26.408245033176147</c:v>
                </c:pt>
                <c:pt idx="146">
                  <c:v>26.262606309869632</c:v>
                </c:pt>
                <c:pt idx="147">
                  <c:v>26.118565141024135</c:v>
                </c:pt>
                <c:pt idx="148">
                  <c:v>25.976095383948284</c:v>
                </c:pt>
                <c:pt idx="149">
                  <c:v>25.835171463261588</c:v>
                </c:pt>
                <c:pt idx="150">
                  <c:v>25.695768355588822</c:v>
                </c:pt>
                <c:pt idx="151">
                  <c:v>25.557861574747182</c:v>
                </c:pt>
                <c:pt idx="152">
                  <c:v>25.421427157407958</c:v>
                </c:pt>
                <c:pt idx="153">
                  <c:v>25.286441649214989</c:v>
                </c:pt>
                <c:pt idx="154">
                  <c:v>25.15288209134302</c:v>
                </c:pt>
                <c:pt idx="155">
                  <c:v>25.020726007479858</c:v>
                </c:pt>
                <c:pt idx="156">
                  <c:v>24.889951391216709</c:v>
                </c:pt>
                <c:pt idx="157">
                  <c:v>24.760536693831924</c:v>
                </c:pt>
                <c:pt idx="158">
                  <c:v>24.632460812453903</c:v>
                </c:pt>
                <c:pt idx="159">
                  <c:v>24.505703078589416</c:v>
                </c:pt>
                <c:pt idx="160">
                  <c:v>24.380243247004397</c:v>
                </c:pt>
                <c:pt idx="161">
                  <c:v>24.256061484944453</c:v>
                </c:pt>
                <c:pt idx="162">
                  <c:v>24.133138361683223</c:v>
                </c:pt>
                <c:pt idx="163">
                  <c:v>24.011454838386893</c:v>
                </c:pt>
                <c:pt idx="164">
                  <c:v>23.890992258283795</c:v>
                </c:pt>
                <c:pt idx="165">
                  <c:v>23.771732337128473</c:v>
                </c:pt>
                <c:pt idx="166">
                  <c:v>23.653657153949883</c:v>
                </c:pt>
                <c:pt idx="167">
                  <c:v>23.536749142074015</c:v>
                </c:pt>
                <c:pt idx="168">
                  <c:v>23.420991080411401</c:v>
                </c:pt>
                <c:pt idx="169">
                  <c:v>23.306366085000445</c:v>
                </c:pt>
                <c:pt idx="170">
                  <c:v>23.192857600797922</c:v>
                </c:pt>
                <c:pt idx="171">
                  <c:v>23.080449393708147</c:v>
                </c:pt>
                <c:pt idx="172">
                  <c:v>22.969125542842864</c:v>
                </c:pt>
                <c:pt idx="173">
                  <c:v>22.858870433004046</c:v>
                </c:pt>
                <c:pt idx="174">
                  <c:v>22.749668747382152</c:v>
                </c:pt>
                <c:pt idx="175">
                  <c:v>22.641505460462692</c:v>
                </c:pt>
                <c:pt idx="176">
                  <c:v>22.534365831134174</c:v>
                </c:pt>
                <c:pt idx="177">
                  <c:v>22.428235395990832</c:v>
                </c:pt>
                <c:pt idx="178">
                  <c:v>22.323099962823708</c:v>
                </c:pt>
                <c:pt idx="179">
                  <c:v>22.218945604293932</c:v>
                </c:pt>
                <c:pt idx="180">
                  <c:v>22.115758651782329</c:v>
                </c:pt>
                <c:pt idx="181">
                  <c:v>22.013525689409573</c:v>
                </c:pt>
                <c:pt idx="182">
                  <c:v>21.912233548221465</c:v>
                </c:pt>
                <c:pt idx="183">
                  <c:v>21.811869300534006</c:v>
                </c:pt>
                <c:pt idx="184">
                  <c:v>21.71242025443313</c:v>
                </c:pt>
                <c:pt idx="185">
                  <c:v>21.613873948424288</c:v>
                </c:pt>
                <c:pt idx="186">
                  <c:v>21.516218146227011</c:v>
                </c:pt>
                <c:pt idx="187">
                  <c:v>21.419440831709995</c:v>
                </c:pt>
                <c:pt idx="188">
                  <c:v>21.32353020396226</c:v>
                </c:pt>
                <c:pt idx="189">
                  <c:v>21.228474672496102</c:v>
                </c:pt>
                <c:pt idx="190">
                  <c:v>21.134262852577844</c:v>
                </c:pt>
                <c:pt idx="191">
                  <c:v>21.040883560682307</c:v>
                </c:pt>
                <c:pt idx="192">
                  <c:v>20.948325810067292</c:v>
                </c:pt>
                <c:pt idx="193">
                  <c:v>20.856578806464341</c:v>
                </c:pt>
                <c:pt idx="194">
                  <c:v>20.765631943882259</c:v>
                </c:pt>
                <c:pt idx="195">
                  <c:v>20.675474800519929</c:v>
                </c:pt>
                <c:pt idx="196">
                  <c:v>20.586097134785152</c:v>
                </c:pt>
                <c:pt idx="197">
                  <c:v>20.497488881416309</c:v>
                </c:pt>
                <c:pt idx="198">
                  <c:v>20.409640147703751</c:v>
                </c:pt>
                <c:pt idx="199">
                  <c:v>20.322541209807923</c:v>
                </c:pt>
                <c:pt idx="200">
                  <c:v>20.236182509171389</c:v>
                </c:pt>
                <c:pt idx="201">
                  <c:v>20.150554649021931</c:v>
                </c:pt>
                <c:pt idx="202">
                  <c:v>20.065648390964071</c:v>
                </c:pt>
                <c:pt idx="203">
                  <c:v>19.981454651656389</c:v>
                </c:pt>
                <c:pt idx="204">
                  <c:v>19.897964499572144</c:v>
                </c:pt>
                <c:pt idx="205">
                  <c:v>19.815169151840792</c:v>
                </c:pt>
                <c:pt idx="206">
                  <c:v>19.733059971167986</c:v>
                </c:pt>
                <c:pt idx="207">
                  <c:v>19.651628462831873</c:v>
                </c:pt>
                <c:pt idx="208">
                  <c:v>19.570866271753463</c:v>
                </c:pt>
                <c:pt idx="209">
                  <c:v>19.490765179638899</c:v>
                </c:pt>
                <c:pt idx="210">
                  <c:v>19.411317102191674</c:v>
                </c:pt>
                <c:pt idx="211">
                  <c:v>19.332514086392692</c:v>
                </c:pt>
                <c:pt idx="212">
                  <c:v>19.254348307846367</c:v>
                </c:pt>
                <c:pt idx="213">
                  <c:v>19.176812068190831</c:v>
                </c:pt>
                <c:pt idx="214">
                  <c:v>19.09989779257042</c:v>
                </c:pt>
                <c:pt idx="215">
                  <c:v>19.02359802716882</c:v>
                </c:pt>
                <c:pt idx="216">
                  <c:v>18.947905436801037</c:v>
                </c:pt>
                <c:pt idx="217">
                  <c:v>18.872812802562649</c:v>
                </c:pt>
                <c:pt idx="218">
                  <c:v>18.79831301953476</c:v>
                </c:pt>
                <c:pt idx="219">
                  <c:v>18.724399094543056</c:v>
                </c:pt>
                <c:pt idx="220">
                  <c:v>18.651064143969556</c:v>
                </c:pt>
                <c:pt idx="221">
                  <c:v>18.578301391615554</c:v>
                </c:pt>
                <c:pt idx="222">
                  <c:v>18.506104166614421</c:v>
                </c:pt>
                <c:pt idx="223">
                  <c:v>18.434465901392866</c:v>
                </c:pt>
                <c:pt idx="224">
                  <c:v>18.36338012967936</c:v>
                </c:pt>
                <c:pt idx="225">
                  <c:v>18.292840484558504</c:v>
                </c:pt>
                <c:pt idx="226">
                  <c:v>18.222840696569993</c:v>
                </c:pt>
                <c:pt idx="227">
                  <c:v>18.15337459185114</c:v>
                </c:pt>
                <c:pt idx="228">
                  <c:v>18.084436090321674</c:v>
                </c:pt>
                <c:pt idx="229">
                  <c:v>18.01601920390976</c:v>
                </c:pt>
                <c:pt idx="230">
                  <c:v>17.948118034818126</c:v>
                </c:pt>
                <c:pt idx="231">
                  <c:v>17.880726773829263</c:v>
                </c:pt>
                <c:pt idx="232">
                  <c:v>17.813839698648646</c:v>
                </c:pt>
                <c:pt idx="233">
                  <c:v>17.747451172285036</c:v>
                </c:pt>
                <c:pt idx="234">
                  <c:v>17.681555641466812</c:v>
                </c:pt>
                <c:pt idx="235">
                  <c:v>17.616147635093508</c:v>
                </c:pt>
                <c:pt idx="236">
                  <c:v>17.551221762721564</c:v>
                </c:pt>
                <c:pt idx="237">
                  <c:v>17.486772713083429</c:v>
                </c:pt>
                <c:pt idx="238">
                  <c:v>17.422795252639197</c:v>
                </c:pt>
                <c:pt idx="239">
                  <c:v>17.359284224159918</c:v>
                </c:pt>
                <c:pt idx="240">
                  <c:v>17.296234545341754</c:v>
                </c:pt>
                <c:pt idx="241">
                  <c:v>17.233641207450269</c:v>
                </c:pt>
                <c:pt idx="242">
                  <c:v>17.171499273994009</c:v>
                </c:pt>
                <c:pt idx="243">
                  <c:v>17.109803879426703</c:v>
                </c:pt>
                <c:pt idx="244">
                  <c:v>17.048550227877335</c:v>
                </c:pt>
                <c:pt idx="245">
                  <c:v>16.987733591907396</c:v>
                </c:pt>
                <c:pt idx="246">
                  <c:v>16.92734931129463</c:v>
                </c:pt>
                <c:pt idx="247">
                  <c:v>16.86739279184264</c:v>
                </c:pt>
                <c:pt idx="248">
                  <c:v>16.807859504215713</c:v>
                </c:pt>
                <c:pt idx="249">
                  <c:v>16.748744982798197</c:v>
                </c:pt>
                <c:pt idx="250">
                  <c:v>16.69004482457791</c:v>
                </c:pt>
                <c:pt idx="251">
                  <c:v>16.631754688052915</c:v>
                </c:pt>
                <c:pt idx="252">
                  <c:v>16.573870292161118</c:v>
                </c:pt>
                <c:pt idx="253">
                  <c:v>16.516387415232185</c:v>
                </c:pt>
                <c:pt idx="254">
                  <c:v>16.459301893961136</c:v>
                </c:pt>
                <c:pt idx="255">
                  <c:v>16.402609622403205</c:v>
                </c:pt>
                <c:pt idx="256">
                  <c:v>16.34630655098935</c:v>
                </c:pt>
                <c:pt idx="257">
                  <c:v>16.290388685562011</c:v>
                </c:pt>
                <c:pt idx="258">
                  <c:v>16.234852086430585</c:v>
                </c:pt>
                <c:pt idx="259">
                  <c:v>16.179692867446118</c:v>
                </c:pt>
                <c:pt idx="260">
                  <c:v>16.124907195094853</c:v>
                </c:pt>
                <c:pt idx="261">
                  <c:v>16.070491287610089</c:v>
                </c:pt>
                <c:pt idx="262">
                  <c:v>16.016441414101973</c:v>
                </c:pt>
                <c:pt idx="263">
                  <c:v>15.96275389370482</c:v>
                </c:pt>
                <c:pt idx="264">
                  <c:v>15.909425094741467</c:v>
                </c:pt>
                <c:pt idx="265">
                  <c:v>15.85645143390439</c:v>
                </c:pt>
                <c:pt idx="266">
                  <c:v>15.803829375453077</c:v>
                </c:pt>
                <c:pt idx="267">
                  <c:v>15.751555430427349</c:v>
                </c:pt>
                <c:pt idx="268">
                  <c:v>15.69962615587624</c:v>
                </c:pt>
                <c:pt idx="269">
                  <c:v>15.648038154102085</c:v>
                </c:pt>
                <c:pt idx="270">
                  <c:v>15.596788071919452</c:v>
                </c:pt>
                <c:pt idx="271">
                  <c:v>15.545872599928591</c:v>
                </c:pt>
                <c:pt idx="272">
                  <c:v>15.495288471803081</c:v>
                </c:pt>
                <c:pt idx="273">
                  <c:v>15.445032463591323</c:v>
                </c:pt>
                <c:pt idx="274">
                  <c:v>15.395101393031588</c:v>
                </c:pt>
                <c:pt idx="275">
                  <c:v>15.345492118880312</c:v>
                </c:pt>
                <c:pt idx="276">
                  <c:v>15.29620154025333</c:v>
                </c:pt>
                <c:pt idx="277">
                  <c:v>15.247226595979763</c:v>
                </c:pt>
                <c:pt idx="278">
                  <c:v>15.198564263968303</c:v>
                </c:pt>
                <c:pt idx="279">
                  <c:v>15.150211560585547</c:v>
                </c:pt>
                <c:pt idx="280">
                  <c:v>15.102165540046204</c:v>
                </c:pt>
                <c:pt idx="281">
                  <c:v>15.054423293814851</c:v>
                </c:pt>
                <c:pt idx="282">
                  <c:v>15.006981950018993</c:v>
                </c:pt>
                <c:pt idx="283">
                  <c:v>14.9598386728732</c:v>
                </c:pt>
                <c:pt idx="284">
                  <c:v>14.912990662114067</c:v>
                </c:pt>
                <c:pt idx="285">
                  <c:v>14.866435152445728</c:v>
                </c:pt>
                <c:pt idx="286">
                  <c:v>14.820169412995762</c:v>
                </c:pt>
                <c:pt idx="287">
                  <c:v>14.774190746781203</c:v>
                </c:pt>
                <c:pt idx="288">
                  <c:v>14.728496490184467</c:v>
                </c:pt>
                <c:pt idx="289">
                  <c:v>14.683084012438981</c:v>
                </c:pt>
                <c:pt idx="290">
                  <c:v>14.637950715124273</c:v>
                </c:pt>
                <c:pt idx="291">
                  <c:v>14.593094031670383</c:v>
                </c:pt>
                <c:pt idx="292">
                  <c:v>14.548511426871324</c:v>
                </c:pt>
                <c:pt idx="293">
                  <c:v>14.504200396407457</c:v>
                </c:pt>
                <c:pt idx="294">
                  <c:v>14.460158466376564</c:v>
                </c:pt>
                <c:pt idx="295">
                  <c:v>14.41638319283342</c:v>
                </c:pt>
                <c:pt idx="296">
                  <c:v>14.37287216133773</c:v>
                </c:pt>
                <c:pt idx="297">
                  <c:v>14.329622986510206</c:v>
                </c:pt>
                <c:pt idx="298">
                  <c:v>14.286633311596651</c:v>
                </c:pt>
                <c:pt idx="299">
                  <c:v>14.243900808039859</c:v>
                </c:pt>
                <c:pt idx="300">
                  <c:v>14.201423175059167</c:v>
                </c:pt>
                <c:pt idx="301">
                  <c:v>14.159198139237525</c:v>
                </c:pt>
                <c:pt idx="302">
                  <c:v>14.117223454115891</c:v>
                </c:pt>
                <c:pt idx="303">
                  <c:v>14.075496899794837</c:v>
                </c:pt>
                <c:pt idx="304">
                  <c:v>14.034016282543197</c:v>
                </c:pt>
                <c:pt idx="305">
                  <c:v>13.992779434413594</c:v>
                </c:pt>
                <c:pt idx="306">
                  <c:v>13.951784212864753</c:v>
                </c:pt>
                <c:pt idx="307">
                  <c:v>13.911028500390421</c:v>
                </c:pt>
                <c:pt idx="308">
                  <c:v>13.870510204154758</c:v>
                </c:pt>
                <c:pt idx="309">
                  <c:v>13.830227255634126</c:v>
                </c:pt>
                <c:pt idx="310">
                  <c:v>13.79017761026504</c:v>
                </c:pt>
                <c:pt idx="311">
                  <c:v>13.75035924709827</c:v>
                </c:pt>
                <c:pt idx="312">
                  <c:v>13.710770168458888</c:v>
                </c:pt>
                <c:pt idx="313">
                  <c:v>13.671408399612186</c:v>
                </c:pt>
                <c:pt idx="314">
                  <c:v>13.632271988435335</c:v>
                </c:pt>
                <c:pt idx="315">
                  <c:v>13.593359005094641</c:v>
                </c:pt>
                <c:pt idx="316">
                  <c:v>13.554667541728344</c:v>
                </c:pt>
                <c:pt idx="317">
                  <c:v>13.516195712134808</c:v>
                </c:pt>
                <c:pt idx="318">
                  <c:v>13.477941651465997</c:v>
                </c:pt>
                <c:pt idx="319">
                  <c:v>13.439903515926158</c:v>
                </c:pt>
                <c:pt idx="320">
                  <c:v>13.402079482475571</c:v>
                </c:pt>
                <c:pt idx="321">
                  <c:v>13.364467748539308</c:v>
                </c:pt>
                <c:pt idx="322">
                  <c:v>13.327066531720876</c:v>
                </c:pt>
                <c:pt idx="323">
                  <c:v>13.289874069520637</c:v>
                </c:pt>
                <c:pt idx="324">
                  <c:v>13.252888619058973</c:v>
                </c:pt>
                <c:pt idx="325">
                  <c:v>13.216108456804001</c:v>
                </c:pt>
                <c:pt idx="326">
                  <c:v>13.179531878303862</c:v>
                </c:pt>
                <c:pt idx="327">
                  <c:v>13.14315719792342</c:v>
                </c:pt>
                <c:pt idx="328">
                  <c:v>13.106982748585304</c:v>
                </c:pt>
                <c:pt idx="329">
                  <c:v>13.071006881515236</c:v>
                </c:pt>
                <c:pt idx="330">
                  <c:v>13.035227965991512</c:v>
                </c:pt>
                <c:pt idx="331">
                  <c:v>12.999644389098611</c:v>
                </c:pt>
                <c:pt idx="332">
                  <c:v>12.964254555484825</c:v>
                </c:pt>
                <c:pt idx="333">
                  <c:v>12.929056887123817</c:v>
                </c:pt>
                <c:pt idx="334">
                  <c:v>12.894049823080088</c:v>
                </c:pt>
                <c:pt idx="335">
                  <c:v>12.859231819278207</c:v>
                </c:pt>
                <c:pt idx="336">
                  <c:v>12.824601348275792</c:v>
                </c:pt>
                <c:pt idx="337">
                  <c:v>12.790156899040143</c:v>
                </c:pt>
                <c:pt idx="338">
                  <c:v>12.755896976728469</c:v>
                </c:pt>
                <c:pt idx="339">
                  <c:v>12.721820102471638</c:v>
                </c:pt>
                <c:pt idx="340">
                  <c:v>12.687924813161366</c:v>
                </c:pt>
                <c:pt idx="341">
                  <c:v>12.654209661240827</c:v>
                </c:pt>
                <c:pt idx="342">
                  <c:v>12.620673214498575</c:v>
                </c:pt>
                <c:pt idx="343">
                  <c:v>12.587314055865733</c:v>
                </c:pt>
                <c:pt idx="344">
                  <c:v>12.554130783216408</c:v>
                </c:pt>
                <c:pt idx="345">
                  <c:v>12.521122009171227</c:v>
                </c:pt>
                <c:pt idx="346">
                  <c:v>12.488286360903992</c:v>
                </c:pt>
                <c:pt idx="347">
                  <c:v>12.455622479951343</c:v>
                </c:pt>
                <c:pt idx="348">
                  <c:v>12.423129022025423</c:v>
                </c:pt>
                <c:pt idx="349">
                  <c:v>12.390804656829463</c:v>
                </c:pt>
                <c:pt idx="350">
                  <c:v>12.358648067876221</c:v>
                </c:pt>
                <c:pt idx="351">
                  <c:v>12.326657952309258</c:v>
                </c:pt>
                <c:pt idx="352">
                  <c:v>12.294833020726985</c:v>
                </c:pt>
                <c:pt idx="353">
                  <c:v>12.263171997009408</c:v>
                </c:pt>
                <c:pt idx="354">
                  <c:v>12.23167361814758</c:v>
                </c:pt>
                <c:pt idx="355">
                  <c:v>12.200336634075621</c:v>
                </c:pt>
                <c:pt idx="356">
                  <c:v>12.16915980750537</c:v>
                </c:pt>
                <c:pt idx="357">
                  <c:v>12.138141913763523</c:v>
                </c:pt>
                <c:pt idx="358">
                  <c:v>12.107281740631283</c:v>
                </c:pt>
                <c:pt idx="359">
                  <c:v>12.076578088186436</c:v>
                </c:pt>
                <c:pt idx="360">
                  <c:v>12.04602976864782</c:v>
                </c:pt>
                <c:pt idx="361">
                  <c:v>12.015635606222165</c:v>
                </c:pt>
                <c:pt idx="362">
                  <c:v>11.98539443695323</c:v>
                </c:pt>
                <c:pt idx="363">
                  <c:v>11.955305108573222</c:v>
                </c:pt>
                <c:pt idx="364">
                  <c:v>11.925366480356447</c:v>
                </c:pt>
                <c:pt idx="365">
                  <c:v>11.895577422975139</c:v>
                </c:pt>
                <c:pt idx="366">
                  <c:v>11.865936818357472</c:v>
                </c:pt>
                <c:pt idx="367">
                  <c:v>11.836443559547666</c:v>
                </c:pt>
                <c:pt idx="368">
                  <c:v>11.807096550568184</c:v>
                </c:pt>
                <c:pt idx="369">
                  <c:v>11.77789470628398</c:v>
                </c:pt>
                <c:pt idx="370">
                  <c:v>11.748836952268737</c:v>
                </c:pt>
                <c:pt idx="371">
                  <c:v>11.719922224673097</c:v>
                </c:pt>
                <c:pt idx="372">
                  <c:v>11.691149470094828</c:v>
                </c:pt>
                <c:pt idx="373">
                  <c:v>11.662517645450901</c:v>
                </c:pt>
                <c:pt idx="374">
                  <c:v>11.634025717851438</c:v>
                </c:pt>
                <c:pt idx="375">
                  <c:v>11.605672664475499</c:v>
                </c:pt>
                <c:pt idx="376">
                  <c:v>11.577457472448692</c:v>
                </c:pt>
                <c:pt idx="377">
                  <c:v>11.549379138722554</c:v>
                </c:pt>
                <c:pt idx="378">
                  <c:v>11.521436669955689</c:v>
                </c:pt>
                <c:pt idx="379">
                  <c:v>11.49362908239663</c:v>
                </c:pt>
                <c:pt idx="380">
                  <c:v>11.465955401768385</c:v>
                </c:pt>
                <c:pt idx="381">
                  <c:v>11.438414663154642</c:v>
                </c:pt>
                <c:pt idx="382">
                  <c:v>11.411005910887635</c:v>
                </c:pt>
                <c:pt idx="383">
                  <c:v>11.383728198437586</c:v>
                </c:pt>
                <c:pt idx="384">
                  <c:v>11.356580588303764</c:v>
                </c:pt>
                <c:pt idx="385">
                  <c:v>11.329562151907057</c:v>
                </c:pt>
                <c:pt idx="386">
                  <c:v>11.302671969484113</c:v>
                </c:pt>
                <c:pt idx="387">
                  <c:v>11.275909129982963</c:v>
                </c:pt>
                <c:pt idx="388">
                  <c:v>11.249272730960131</c:v>
                </c:pt>
                <c:pt idx="389">
                  <c:v>11.222761878479199</c:v>
                </c:pt>
                <c:pt idx="390">
                  <c:v>11.196375687010793</c:v>
                </c:pt>
                <c:pt idx="391">
                  <c:v>11.170113279333989</c:v>
                </c:pt>
                <c:pt idx="392">
                  <c:v>11.143973786439105</c:v>
                </c:pt>
                <c:pt idx="393">
                  <c:v>11.117956347431837</c:v>
                </c:pt>
                <c:pt idx="394">
                  <c:v>11.09206010943876</c:v>
                </c:pt>
                <c:pt idx="395">
                  <c:v>11.066284227514116</c:v>
                </c:pt>
                <c:pt idx="396">
                  <c:v>11.040627864547929</c:v>
                </c:pt>
                <c:pt idx="397">
                  <c:v>11.015090191175377</c:v>
                </c:pt>
                <c:pt idx="398">
                  <c:v>10.989670385687422</c:v>
                </c:pt>
                <c:pt idx="399">
                  <c:v>10.964367633942681</c:v>
                </c:pt>
                <c:pt idx="400">
                  <c:v>10.939181129280501</c:v>
                </c:pt>
                <c:pt idx="401">
                  <c:v>10.914110072435237</c:v>
                </c:pt>
                <c:pt idx="402">
                  <c:v>10.889153671451709</c:v>
                </c:pt>
                <c:pt idx="403">
                  <c:v>10.864311141601801</c:v>
                </c:pt>
                <c:pt idx="404">
                  <c:v>10.839581705302226</c:v>
                </c:pt>
                <c:pt idx="405">
                  <c:v>10.814964592033373</c:v>
                </c:pt>
                <c:pt idx="406">
                  <c:v>10.790459038259302</c:v>
                </c:pt>
                <c:pt idx="407">
                  <c:v>10.766064287348781</c:v>
                </c:pt>
                <c:pt idx="408">
                  <c:v>10.74177958949743</c:v>
                </c:pt>
                <c:pt idx="409">
                  <c:v>10.717604201650889</c:v>
                </c:pt>
                <c:pt idx="410">
                  <c:v>10.69353738742903</c:v>
                </c:pt>
                <c:pt idx="411">
                  <c:v>10.669578417051195</c:v>
                </c:pt>
                <c:pt idx="412">
                  <c:v>10.645726567262422</c:v>
                </c:pt>
                <c:pt idx="413">
                  <c:v>10.621981121260674</c:v>
                </c:pt>
                <c:pt idx="414">
                  <c:v>10.598341368625034</c:v>
                </c:pt>
                <c:pt idx="415">
                  <c:v>10.574806605244842</c:v>
                </c:pt>
                <c:pt idx="416">
                  <c:v>10.551376133249802</c:v>
                </c:pt>
                <c:pt idx="417">
                  <c:v>10.528049260940996</c:v>
                </c:pt>
                <c:pt idx="418">
                  <c:v>10.504825302722811</c:v>
                </c:pt>
                <c:pt idx="419">
                  <c:v>10.481703579035781</c:v>
                </c:pt>
                <c:pt idx="420">
                  <c:v>10.458683416290294</c:v>
                </c:pt>
                <c:pt idx="421">
                  <c:v>10.435764146801183</c:v>
                </c:pt>
                <c:pt idx="422">
                  <c:v>10.412945108723179</c:v>
                </c:pt>
                <c:pt idx="423">
                  <c:v>10.390225645987186</c:v>
                </c:pt>
                <c:pt idx="424">
                  <c:v>10.367605108237424</c:v>
                </c:pt>
                <c:pt idx="425">
                  <c:v>10.345082850769357</c:v>
                </c:pt>
                <c:pt idx="426">
                  <c:v>10.322658234468447</c:v>
                </c:pt>
                <c:pt idx="427">
                  <c:v>10.300330625749707</c:v>
                </c:pt>
                <c:pt idx="428">
                  <c:v>10.278099396498012</c:v>
                </c:pt>
                <c:pt idx="429">
                  <c:v>10.255963924009221</c:v>
                </c:pt>
                <c:pt idx="430">
                  <c:v>10.233923590932013</c:v>
                </c:pt>
                <c:pt idx="431">
                  <c:v>10.211977785210506</c:v>
                </c:pt>
                <c:pt idx="432">
                  <c:v>10.190125900027597</c:v>
                </c:pt>
                <c:pt idx="433">
                  <c:v>10.168367333749034</c:v>
                </c:pt>
                <c:pt idx="434">
                  <c:v>10.146701489868194</c:v>
                </c:pt>
                <c:pt idx="435">
                  <c:v>10.12512777695158</c:v>
                </c:pt>
                <c:pt idx="436">
                  <c:v>10.103645608584996</c:v>
                </c:pt>
                <c:pt idx="437">
                  <c:v>10.082254403320416</c:v>
                </c:pt>
                <c:pt idx="438">
                  <c:v>10.060953584623526</c:v>
                </c:pt>
                <c:pt idx="439">
                  <c:v>10.039742580821926</c:v>
                </c:pt>
                <c:pt idx="440">
                  <c:v>10.018620825053985</c:v>
                </c:pt>
                <c:pt idx="441">
                  <c:v>9.9975877552183441</c:v>
                </c:pt>
                <c:pt idx="442">
                  <c:v>9.9766428139240553</c:v>
                </c:pt>
                <c:pt idx="443">
                  <c:v>9.9557854484413344</c:v>
                </c:pt>
                <c:pt idx="444">
                  <c:v>9.9350151106529534</c:v>
                </c:pt>
                <c:pt idx="445">
                  <c:v>9.9143312570062125</c:v>
                </c:pt>
                <c:pt idx="446">
                  <c:v>9.8937333484655277</c:v>
                </c:pt>
                <c:pt idx="447">
                  <c:v>9.8732208504656089</c:v>
                </c:pt>
                <c:pt idx="448">
                  <c:v>9.8527932328652099</c:v>
                </c:pt>
                <c:pt idx="449">
                  <c:v>9.8324499699014609</c:v>
                </c:pt>
                <c:pt idx="450">
                  <c:v>9.8121905401447549</c:v>
                </c:pt>
                <c:pt idx="451">
                  <c:v>9.7920144264542035</c:v>
                </c:pt>
                <c:pt idx="452">
                  <c:v>9.7719211159336279</c:v>
                </c:pt>
                <c:pt idx="453">
                  <c:v>9.7519100998881019</c:v>
                </c:pt>
                <c:pt idx="454">
                  <c:v>9.7319808737810227</c:v>
                </c:pt>
                <c:pt idx="455">
                  <c:v>9.712132937191706</c:v>
                </c:pt>
                <c:pt idx="456">
                  <c:v>9.692365793773499</c:v>
                </c:pt>
                <c:pt idx="457">
                  <c:v>9.6726789512124061</c:v>
                </c:pt>
                <c:pt idx="458">
                  <c:v>9.6530719211862195</c:v>
                </c:pt>
                <c:pt idx="459">
                  <c:v>9.6335442193241416</c:v>
                </c:pt>
                <c:pt idx="460">
                  <c:v>9.6140953651668948</c:v>
                </c:pt>
                <c:pt idx="461">
                  <c:v>9.5947248821273199</c:v>
                </c:pt>
                <c:pt idx="462">
                  <c:v>9.5754322974514494</c:v>
                </c:pt>
                <c:pt idx="463">
                  <c:v>9.5562171421800421</c:v>
                </c:pt>
                <c:pt idx="464">
                  <c:v>9.5370789511105869</c:v>
                </c:pt>
                <c:pt idx="465">
                  <c:v>9.5180172627597592</c:v>
                </c:pt>
                <c:pt idx="466">
                  <c:v>9.4990316193263293</c:v>
                </c:pt>
                <c:pt idx="467">
                  <c:v>9.4801215666545104</c:v>
                </c:pt>
                <c:pt idx="468">
                  <c:v>9.4612866541977443</c:v>
                </c:pt>
                <c:pt idx="469">
                  <c:v>9.4425264349829234</c:v>
                </c:pt>
                <c:pt idx="470">
                  <c:v>9.4238404655750241</c:v>
                </c:pt>
                <c:pt idx="471">
                  <c:v>9.4052283060421811</c:v>
                </c:pt>
                <c:pt idx="472">
                  <c:v>9.3866895199211449</c:v>
                </c:pt>
                <c:pt idx="473">
                  <c:v>9.3682236741831808</c:v>
                </c:pt>
                <c:pt idx="474">
                  <c:v>9.3498303392003432</c:v>
                </c:pt>
                <c:pt idx="475">
                  <c:v>9.3315090887121563</c:v>
                </c:pt>
                <c:pt idx="476">
                  <c:v>9.3132594997926876</c:v>
                </c:pt>
                <c:pt idx="477">
                  <c:v>9.2950811528180015</c:v>
                </c:pt>
                <c:pt idx="478">
                  <c:v>9.2769736314340037</c:v>
                </c:pt>
                <c:pt idx="479">
                  <c:v>9.2589365225246478</c:v>
                </c:pt>
                <c:pt idx="480">
                  <c:v>9.2409694161805156</c:v>
                </c:pt>
                <c:pt idx="481">
                  <c:v>9.223071905667771</c:v>
                </c:pt>
                <c:pt idx="482">
                  <c:v>9.205243587397467</c:v>
                </c:pt>
                <c:pt idx="483">
                  <c:v>9.1874840608952031</c:v>
                </c:pt>
                <c:pt idx="484">
                  <c:v>9.1697929287711464</c:v>
                </c:pt>
                <c:pt idx="485">
                  <c:v>9.1521697966903854</c:v>
                </c:pt>
                <c:pt idx="486">
                  <c:v>9.1346142733436295</c:v>
                </c:pt>
                <c:pt idx="487">
                  <c:v>9.1171259704182557</c:v>
                </c:pt>
                <c:pt idx="488">
                  <c:v>9.099704502569665</c:v>
                </c:pt>
                <c:pt idx="489">
                  <c:v>9.0823494873929889</c:v>
                </c:pt>
                <c:pt idx="490">
                  <c:v>9.0650605453951041</c:v>
                </c:pt>
                <c:pt idx="491">
                  <c:v>9.0478372999669734</c:v>
                </c:pt>
                <c:pt idx="492">
                  <c:v>9.0306793773562983</c:v>
                </c:pt>
                <c:pt idx="493">
                  <c:v>9.0135864066404849</c:v>
                </c:pt>
                <c:pt idx="494">
                  <c:v>8.9965580196999166</c:v>
                </c:pt>
                <c:pt idx="495">
                  <c:v>8.9795938511915203</c:v>
                </c:pt>
                <c:pt idx="496">
                  <c:v>8.9626935385226449</c:v>
                </c:pt>
                <c:pt idx="497">
                  <c:v>8.9458567218252227</c:v>
                </c:pt>
                <c:pt idx="498">
                  <c:v>8.9290830439302287</c:v>
                </c:pt>
                <c:pt idx="499">
                  <c:v>8.912372150342426</c:v>
                </c:pt>
                <c:pt idx="500">
                  <c:v>8.8957236892153873</c:v>
                </c:pt>
                <c:pt idx="501">
                  <c:v>8.8791373113268044</c:v>
                </c:pt>
                <c:pt idx="502">
                  <c:v>8.8626126700540695</c:v>
                </c:pt>
                <c:pt idx="503">
                  <c:v>8.8461494213501251</c:v>
                </c:pt>
                <c:pt idx="504">
                  <c:v>8.8297472237195986</c:v>
                </c:pt>
                <c:pt idx="505">
                  <c:v>8.813405738195172</c:v>
                </c:pt>
                <c:pt idx="506">
                  <c:v>8.7971246283142488</c:v>
                </c:pt>
                <c:pt idx="507">
                  <c:v>8.7809035600958456</c:v>
                </c:pt>
                <c:pt idx="508">
                  <c:v>8.7647422020177697</c:v>
                </c:pt>
                <c:pt idx="509">
                  <c:v>8.7486402249940252</c:v>
                </c:pt>
                <c:pt idx="510">
                  <c:v>8.7325973023524774</c:v>
                </c:pt>
                <c:pt idx="511">
                  <c:v>8.7166131098127568</c:v>
                </c:pt>
                <c:pt idx="512">
                  <c:v>8.7006873254644219</c:v>
                </c:pt>
                <c:pt idx="513">
                  <c:v>8.6848196297453342</c:v>
                </c:pt>
                <c:pt idx="514">
                  <c:v>8.6690097054202955</c:v>
                </c:pt>
                <c:pt idx="515">
                  <c:v>8.6532572375598971</c:v>
                </c:pt>
                <c:pt idx="516">
                  <c:v>8.6375619135196153</c:v>
                </c:pt>
                <c:pt idx="517">
                  <c:v>8.6219234229191244</c:v>
                </c:pt>
                <c:pt idx="518">
                  <c:v>8.6063414576218342</c:v>
                </c:pt>
                <c:pt idx="519">
                  <c:v>8.5908157117146633</c:v>
                </c:pt>
                <c:pt idx="520">
                  <c:v>8.575345881488003</c:v>
                </c:pt>
                <c:pt idx="521">
                  <c:v>8.5599316654159203</c:v>
                </c:pt>
                <c:pt idx="522">
                  <c:v>8.5445727641365732</c:v>
                </c:pt>
                <c:pt idx="523">
                  <c:v>8.5292688804328218</c:v>
                </c:pt>
                <c:pt idx="524">
                  <c:v>8.5140197192130636</c:v>
                </c:pt>
                <c:pt idx="525">
                  <c:v>8.4988249874922595</c:v>
                </c:pt>
                <c:pt idx="526">
                  <c:v>8.4836843943731743</c:v>
                </c:pt>
                <c:pt idx="527">
                  <c:v>8.4685976510278103</c:v>
                </c:pt>
                <c:pt idx="528">
                  <c:v>8.4535644706790443</c:v>
                </c:pt>
                <c:pt idx="529">
                  <c:v>8.4385845685824563</c:v>
                </c:pt>
                <c:pt idx="530">
                  <c:v>8.4236576620083419</c:v>
                </c:pt>
                <c:pt idx="531">
                  <c:v>8.4087834702239412</c:v>
                </c:pt>
                <c:pt idx="532">
                  <c:v>8.3939617144758252</c:v>
                </c:pt>
                <c:pt idx="533">
                  <c:v>8.3791921179724884</c:v>
                </c:pt>
                <c:pt idx="534">
                  <c:v>8.3644744058671208</c:v>
                </c:pt>
                <c:pt idx="535">
                  <c:v>8.3498083052405523</c:v>
                </c:pt>
                <c:pt idx="536">
                  <c:v>8.3351935450843868</c:v>
                </c:pt>
                <c:pt idx="537">
                  <c:v>8.3206298562843077</c:v>
                </c:pt>
                <c:pt idx="538">
                  <c:v>8.306116971603565</c:v>
                </c:pt>
                <c:pt idx="539">
                  <c:v>8.2916546256666201</c:v>
                </c:pt>
                <c:pt idx="540">
                  <c:v>8.2772425549429816</c:v>
                </c:pt>
                <c:pt idx="541">
                  <c:v>8.2628804977311834</c:v>
                </c:pt>
                <c:pt idx="542">
                  <c:v>8.2485681941429618</c:v>
                </c:pt>
                <c:pt idx="543">
                  <c:v>8.2343053860875646</c:v>
                </c:pt>
                <c:pt idx="544">
                  <c:v>8.2200918172562485</c:v>
                </c:pt>
                <c:pt idx="545">
                  <c:v>8.205927233106916</c:v>
                </c:pt>
                <c:pt idx="546">
                  <c:v>8.191811380848927</c:v>
                </c:pt>
                <c:pt idx="547">
                  <c:v>8.1777440094280571</c:v>
                </c:pt>
                <c:pt idx="548">
                  <c:v>8.1637248695116167</c:v>
                </c:pt>
                <c:pt idx="549">
                  <c:v>8.1497537134737179</c:v>
                </c:pt>
                <c:pt idx="550">
                  <c:v>8.1358302953806927</c:v>
                </c:pt>
                <c:pt idx="551">
                  <c:v>8.1219543709766686</c:v>
                </c:pt>
                <c:pt idx="552">
                  <c:v>8.1081256976692799</c:v>
                </c:pt>
                <c:pt idx="553">
                  <c:v>8.0943440345155278</c:v>
                </c:pt>
                <c:pt idx="554">
                  <c:v>8.0806091422077984</c:v>
                </c:pt>
                <c:pt idx="555">
                  <c:v>8.0669207830599952</c:v>
                </c:pt>
                <c:pt idx="556">
                  <c:v>8.053278720993843</c:v>
                </c:pt>
                <c:pt idx="557">
                  <c:v>8.0396827215253062</c:v>
                </c:pt>
                <c:pt idx="558">
                  <c:v>8.0261325517511537</c:v>
                </c:pt>
                <c:pt idx="559">
                  <c:v>8.0126279803356706</c:v>
                </c:pt>
                <c:pt idx="560">
                  <c:v>7.9991687774974816</c:v>
                </c:pt>
                <c:pt idx="561">
                  <c:v>7.9857547149965216</c:v>
                </c:pt>
                <c:pt idx="562">
                  <c:v>7.9723855661211358</c:v>
                </c:pt>
                <c:pt idx="563">
                  <c:v>7.9590611056753051</c:v>
                </c:pt>
                <c:pt idx="564">
                  <c:v>7.9457811099660072</c:v>
                </c:pt>
                <c:pt idx="565">
                  <c:v>7.9325453567906887</c:v>
                </c:pt>
                <c:pt idx="566">
                  <c:v>7.9193536254248809</c:v>
                </c:pt>
                <c:pt idx="567">
                  <c:v>7.9062056966099235</c:v>
                </c:pt>
                <c:pt idx="568">
                  <c:v>7.893101352540822</c:v>
                </c:pt>
                <c:pt idx="569">
                  <c:v>7.8800403768542191</c:v>
                </c:pt>
                <c:pt idx="570">
                  <c:v>7.8670225546164838</c:v>
                </c:pt>
                <c:pt idx="571">
                  <c:v>7.8540476723119257</c:v>
                </c:pt>
                <c:pt idx="572">
                  <c:v>7.8411155178311169</c:v>
                </c:pt>
                <c:pt idx="573">
                  <c:v>7.8282258804593372</c:v>
                </c:pt>
                <c:pt idx="574">
                  <c:v>7.8153785508651294</c:v>
                </c:pt>
                <c:pt idx="575">
                  <c:v>7.802573321088965</c:v>
                </c:pt>
                <c:pt idx="576">
                  <c:v>7.7898099845320239</c:v>
                </c:pt>
                <c:pt idx="577">
                  <c:v>7.7770883359450833</c:v>
                </c:pt>
                <c:pt idx="578">
                  <c:v>7.7644081714175162</c:v>
                </c:pt>
                <c:pt idx="579">
                  <c:v>7.7517692883663987</c:v>
                </c:pt>
                <c:pt idx="580">
                  <c:v>7.7391714855257163</c:v>
                </c:pt>
                <c:pt idx="581">
                  <c:v>7.7266145629356835</c:v>
                </c:pt>
                <c:pt idx="582">
                  <c:v>7.7140983219321644</c:v>
                </c:pt>
                <c:pt idx="583">
                  <c:v>7.7016225651361934</c:v>
                </c:pt>
                <c:pt idx="584">
                  <c:v>7.6891870964436047</c:v>
                </c:pt>
                <c:pt idx="585">
                  <c:v>7.6767917210147489</c:v>
                </c:pt>
                <c:pt idx="586">
                  <c:v>7.6644362452643247</c:v>
                </c:pt>
                <c:pt idx="587">
                  <c:v>7.6521204768512998</c:v>
                </c:pt>
                <c:pt idx="588">
                  <c:v>7.6398442246689209</c:v>
                </c:pt>
                <c:pt idx="589">
                  <c:v>7.6276072988348451</c:v>
                </c:pt>
                <c:pt idx="590">
                  <c:v>7.6154095106813369</c:v>
                </c:pt>
                <c:pt idx="591">
                  <c:v>7.603250672745574</c:v>
                </c:pt>
                <c:pt idx="592">
                  <c:v>7.5911305987600493</c:v>
                </c:pt>
                <c:pt idx="593">
                  <c:v>7.5790491036430501</c:v>
                </c:pt>
                <c:pt idx="594">
                  <c:v>7.5670060034892508</c:v>
                </c:pt>
                <c:pt idx="595">
                  <c:v>7.555001115560362</c:v>
                </c:pt>
                <c:pt idx="596">
                  <c:v>7.5430342582759078</c:v>
                </c:pt>
                <c:pt idx="597">
                  <c:v>7.5311052512040577</c:v>
                </c:pt>
                <c:pt idx="598">
                  <c:v>7.5192139150525596</c:v>
                </c:pt>
                <c:pt idx="599">
                  <c:v>7.5073600716597646</c:v>
                </c:pt>
                <c:pt idx="600">
                  <c:v>7.4955435439857183</c:v>
                </c:pt>
                <c:pt idx="601">
                  <c:v>7.4837641561033568</c:v>
                </c:pt>
              </c:numCache>
            </c:numRef>
          </c:xVal>
          <c:yVal>
            <c:numRef>
              <c:f>'Ipk-toff1'!$P$2:$P$603</c:f>
              <c:numCache>
                <c:formatCode>General</c:formatCode>
                <c:ptCount val="602"/>
                <c:pt idx="0">
                  <c:v>65.634406451081205</c:v>
                </c:pt>
                <c:pt idx="1">
                  <c:v>63.615827315120654</c:v>
                </c:pt>
                <c:pt idx="2">
                  <c:v>61.717705885284317</c:v>
                </c:pt>
                <c:pt idx="3">
                  <c:v>59.929572176579853</c:v>
                </c:pt>
                <c:pt idx="4">
                  <c:v>58.242135417341686</c:v>
                </c:pt>
                <c:pt idx="5">
                  <c:v>56.64712258018627</c:v>
                </c:pt>
                <c:pt idx="6">
                  <c:v>55.137142737580334</c:v>
                </c:pt>
                <c:pt idx="7">
                  <c:v>53.705572548485016</c:v>
                </c:pt>
                <c:pt idx="8">
                  <c:v>52.346459132764153</c:v>
                </c:pt>
                <c:pt idx="9">
                  <c:v>51.054437329188083</c:v>
                </c:pt>
                <c:pt idx="10">
                  <c:v>49.824658911769674</c:v>
                </c:pt>
                <c:pt idx="11">
                  <c:v>48.652731795527053</c:v>
                </c:pt>
                <c:pt idx="12">
                  <c:v>47.534667624738482</c:v>
                </c:pt>
                <c:pt idx="13">
                  <c:v>46.466836425544216</c:v>
                </c:pt>
                <c:pt idx="14">
                  <c:v>45.4459272364344</c:v>
                </c:pt>
                <c:pt idx="15">
                  <c:v>44.468913817019185</c:v>
                </c:pt>
                <c:pt idx="16">
                  <c:v>43.533024686941602</c:v>
                </c:pt>
                <c:pt idx="17">
                  <c:v>42.635716870158937</c:v>
                </c:pt>
                <c:pt idx="18">
                  <c:v>41.896039411535845</c:v>
                </c:pt>
                <c:pt idx="19">
                  <c:v>41.304656096981589</c:v>
                </c:pt>
                <c:pt idx="20">
                  <c:v>40.729735735569371</c:v>
                </c:pt>
                <c:pt idx="21">
                  <c:v>40.170600319943077</c:v>
                </c:pt>
                <c:pt idx="22">
                  <c:v>39.62660856914902</c:v>
                </c:pt>
                <c:pt idx="23">
                  <c:v>39.097153475110247</c:v>
                </c:pt>
                <c:pt idx="24">
                  <c:v>38.581660043198269</c:v>
                </c:pt>
                <c:pt idx="25">
                  <c:v>38.079583209221191</c:v>
                </c:pt>
                <c:pt idx="26">
                  <c:v>37.590405916964421</c:v>
                </c:pt>
                <c:pt idx="27">
                  <c:v>37.11363734202957</c:v>
                </c:pt>
                <c:pt idx="28">
                  <c:v>36.648811249145425</c:v>
                </c:pt>
                <c:pt idx="29">
                  <c:v>36.195484471394288</c:v>
                </c:pt>
                <c:pt idx="30">
                  <c:v>35.753235500926223</c:v>
                </c:pt>
                <c:pt idx="31">
                  <c:v>35.321663181741222</c:v>
                </c:pt>
                <c:pt idx="32">
                  <c:v>34.900385496017449</c:v>
                </c:pt>
                <c:pt idx="33">
                  <c:v>34.489038436268018</c:v>
                </c:pt>
                <c:pt idx="34">
                  <c:v>34.087274956327214</c:v>
                </c:pt>
                <c:pt idx="35">
                  <c:v>33.694763994812419</c:v>
                </c:pt>
                <c:pt idx="36">
                  <c:v>33.311189565286334</c:v>
                </c:pt>
                <c:pt idx="37">
                  <c:v>32.936249907864116</c:v>
                </c:pt>
                <c:pt idx="38">
                  <c:v>32.569656697478216</c:v>
                </c:pt>
                <c:pt idx="39">
                  <c:v>32.21113430443507</c:v>
                </c:pt>
                <c:pt idx="40">
                  <c:v>31.86041910327825</c:v>
                </c:pt>
                <c:pt idx="41">
                  <c:v>31.517258826315846</c:v>
                </c:pt>
                <c:pt idx="42">
                  <c:v>31.181411958480702</c:v>
                </c:pt>
                <c:pt idx="43">
                  <c:v>30.852647170472736</c:v>
                </c:pt>
                <c:pt idx="44">
                  <c:v>30.530742787387499</c:v>
                </c:pt>
                <c:pt idx="45">
                  <c:v>30.17963929082936</c:v>
                </c:pt>
                <c:pt idx="46">
                  <c:v>29.808549639519178</c:v>
                </c:pt>
                <c:pt idx="47">
                  <c:v>29.446474995973315</c:v>
                </c:pt>
                <c:pt idx="48">
                  <c:v>29.093090795573008</c:v>
                </c:pt>
                <c:pt idx="49">
                  <c:v>28.748087869209574</c:v>
                </c:pt>
                <c:pt idx="50">
                  <c:v>28.411171541137698</c:v>
                </c:pt>
                <c:pt idx="51">
                  <c:v>28.082060789530694</c:v>
                </c:pt>
                <c:pt idx="52">
                  <c:v>27.760487464711638</c:v>
                </c:pt>
                <c:pt idx="53">
                  <c:v>27.446195560489606</c:v>
                </c:pt>
                <c:pt idx="54">
                  <c:v>27.138940534439357</c:v>
                </c:pt>
                <c:pt idx="55">
                  <c:v>26.8384886733317</c:v>
                </c:pt>
                <c:pt idx="56">
                  <c:v>26.544616500253703</c:v>
                </c:pt>
                <c:pt idx="57">
                  <c:v>26.257110220258024</c:v>
                </c:pt>
                <c:pt idx="58">
                  <c:v>25.975765201651466</c:v>
                </c:pt>
                <c:pt idx="59">
                  <c:v>25.700385490277917</c:v>
                </c:pt>
                <c:pt idx="60">
                  <c:v>25.430783354372974</c:v>
                </c:pt>
                <c:pt idx="61">
                  <c:v>25.166778857768502</c:v>
                </c:pt>
                <c:pt idx="62">
                  <c:v>24.908199459408205</c:v>
                </c:pt>
                <c:pt idx="63">
                  <c:v>24.6548796373011</c:v>
                </c:pt>
                <c:pt idx="64">
                  <c:v>24.406660535190618</c:v>
                </c:pt>
                <c:pt idx="65">
                  <c:v>24.163389630354477</c:v>
                </c:pt>
                <c:pt idx="66">
                  <c:v>23.924920421075488</c:v>
                </c:pt>
                <c:pt idx="67">
                  <c:v>23.691112132437656</c:v>
                </c:pt>
                <c:pt idx="68">
                  <c:v>23.461829439206159</c:v>
                </c:pt>
                <c:pt idx="69">
                  <c:v>23.236942204644855</c:v>
                </c:pt>
                <c:pt idx="70">
                  <c:v>23.016325234212193</c:v>
                </c:pt>
                <c:pt idx="71">
                  <c:v>22.799858043155943</c:v>
                </c:pt>
                <c:pt idx="72">
                  <c:v>22.587424637100316</c:v>
                </c:pt>
                <c:pt idx="73">
                  <c:v>22.378913304785847</c:v>
                </c:pt>
                <c:pt idx="74">
                  <c:v>22.174216422183981</c:v>
                </c:pt>
                <c:pt idx="75">
                  <c:v>21.973230267264647</c:v>
                </c:pt>
                <c:pt idx="76">
                  <c:v>21.775854844746956</c:v>
                </c:pt>
                <c:pt idx="77">
                  <c:v>21.581993720210939</c:v>
                </c:pt>
                <c:pt idx="78">
                  <c:v>21.391553862992076</c:v>
                </c:pt>
                <c:pt idx="79">
                  <c:v>21.204445497320862</c:v>
                </c:pt>
                <c:pt idx="80">
                  <c:v>21.020581961207029</c:v>
                </c:pt>
                <c:pt idx="81">
                  <c:v>20.839879572602278</c:v>
                </c:pt>
                <c:pt idx="82">
                  <c:v>20.662257502407368</c:v>
                </c:pt>
                <c:pt idx="83">
                  <c:v>20.487637653918593</c:v>
                </c:pt>
                <c:pt idx="84">
                  <c:v>20.315944548335935</c:v>
                </c:pt>
                <c:pt idx="85">
                  <c:v>20.147105215980279</c:v>
                </c:pt>
                <c:pt idx="86">
                  <c:v>19.981049092890228</c:v>
                </c:pt>
                <c:pt idx="87">
                  <c:v>19.81770792249074</c:v>
                </c:pt>
                <c:pt idx="88">
                  <c:v>19.657015662045715</c:v>
                </c:pt>
                <c:pt idx="89">
                  <c:v>19.498908393625122</c:v>
                </c:pt>
                <c:pt idx="90">
                  <c:v>19.343324239334596</c:v>
                </c:pt>
                <c:pt idx="91">
                  <c:v>19.190203280571225</c:v>
                </c:pt>
                <c:pt idx="92">
                  <c:v>19.039487481084269</c:v>
                </c:pt>
                <c:pt idx="93">
                  <c:v>18.891120613633163</c:v>
                </c:pt>
                <c:pt idx="94">
                  <c:v>18.745048190048205</c:v>
                </c:pt>
                <c:pt idx="95">
                  <c:v>18.601217394511064</c:v>
                </c:pt>
                <c:pt idx="96">
                  <c:v>18.459577019883564</c:v>
                </c:pt>
                <c:pt idx="97">
                  <c:v>18.320077406923438</c:v>
                </c:pt>
                <c:pt idx="98">
                  <c:v>18.182670386235522</c:v>
                </c:pt>
                <c:pt idx="99">
                  <c:v>18.047309222815791</c:v>
                </c:pt>
                <c:pt idx="100">
                  <c:v>17.913948563054177</c:v>
                </c:pt>
                <c:pt idx="101">
                  <c:v>17.78254438406989</c:v>
                </c:pt>
                <c:pt idx="102">
                  <c:v>17.6530539452603</c:v>
                </c:pt>
                <c:pt idx="103">
                  <c:v>17.525435741951473</c:v>
                </c:pt>
                <c:pt idx="104">
                  <c:v>17.399649461044639</c:v>
                </c:pt>
                <c:pt idx="105">
                  <c:v>17.275655938559165</c:v>
                </c:pt>
                <c:pt idx="106">
                  <c:v>17.153417118977966</c:v>
                </c:pt>
                <c:pt idx="107">
                  <c:v>17.032896016306811</c:v>
                </c:pt>
                <c:pt idx="108">
                  <c:v>16.914056676763753</c:v>
                </c:pt>
                <c:pt idx="109">
                  <c:v>16.796864143019643</c:v>
                </c:pt>
                <c:pt idx="110">
                  <c:v>16.681284419915034</c:v>
                </c:pt>
                <c:pt idx="111">
                  <c:v>16.567284441582817</c:v>
                </c:pt>
                <c:pt idx="112">
                  <c:v>16.45483203990981</c:v>
                </c:pt>
                <c:pt idx="113">
                  <c:v>16.34389591427411</c:v>
                </c:pt>
                <c:pt idx="114">
                  <c:v>16.234445602498425</c:v>
                </c:pt>
                <c:pt idx="115">
                  <c:v>16.126451452962712</c:v>
                </c:pt>
                <c:pt idx="116">
                  <c:v>16.019884597822561</c:v>
                </c:pt>
                <c:pt idx="117">
                  <c:v>15.914716927282454</c:v>
                </c:pt>
                <c:pt idx="118">
                  <c:v>15.810921064875773</c:v>
                </c:pt>
                <c:pt idx="119">
                  <c:v>15.708470343705885</c:v>
                </c:pt>
                <c:pt idx="120">
                  <c:v>15.607338783604982</c:v>
                </c:pt>
                <c:pt idx="121">
                  <c:v>15.507501069169601</c:v>
                </c:pt>
                <c:pt idx="122">
                  <c:v>15.4089325286338</c:v>
                </c:pt>
                <c:pt idx="123">
                  <c:v>15.31160911354295</c:v>
                </c:pt>
                <c:pt idx="124">
                  <c:v>15.215507379192994</c:v>
                </c:pt>
                <c:pt idx="125">
                  <c:v>15.120604465801749</c:v>
                </c:pt>
                <c:pt idx="126">
                  <c:v>15.026878080380431</c:v>
                </c:pt>
                <c:pt idx="127">
                  <c:v>14.934306479275298</c:v>
                </c:pt>
                <c:pt idx="128">
                  <c:v>14.842868451350634</c:v>
                </c:pt>
                <c:pt idx="129">
                  <c:v>14.752543301785737</c:v>
                </c:pt>
                <c:pt idx="130">
                  <c:v>14.66331083645999</c:v>
                </c:pt>
                <c:pt idx="131">
                  <c:v>14.575151346901167</c:v>
                </c:pt>
                <c:pt idx="132">
                  <c:v>14.488045595773494</c:v>
                </c:pt>
                <c:pt idx="133">
                  <c:v>14.401974802882988</c:v>
                </c:pt>
                <c:pt idx="134">
                  <c:v>14.316920631678657</c:v>
                </c:pt>
                <c:pt idx="135">
                  <c:v>14.232865176229257</c:v>
                </c:pt>
                <c:pt idx="136">
                  <c:v>14.149790948656088</c:v>
                </c:pt>
                <c:pt idx="137">
                  <c:v>14.067680867003377</c:v>
                </c:pt>
                <c:pt idx="138">
                  <c:v>13.986518243528556</c:v>
                </c:pt>
                <c:pt idx="139">
                  <c:v>13.906286773395522</c:v>
                </c:pt>
                <c:pt idx="140">
                  <c:v>13.826970523754891</c:v>
                </c:pt>
                <c:pt idx="141">
                  <c:v>13.748553923195775</c:v>
                </c:pt>
                <c:pt idx="142">
                  <c:v>13.671021751554497</c:v>
                </c:pt>
                <c:pt idx="143">
                  <c:v>13.594359130066197</c:v>
                </c:pt>
                <c:pt idx="144">
                  <c:v>13.518551511845933</c:v>
                </c:pt>
                <c:pt idx="145">
                  <c:v>13.443584672686534</c:v>
                </c:pt>
                <c:pt idx="146">
                  <c:v>13.36944470216091</c:v>
                </c:pt>
                <c:pt idx="147">
                  <c:v>13.296117995017196</c:v>
                </c:pt>
                <c:pt idx="148">
                  <c:v>13.223591242855507</c:v>
                </c:pt>
                <c:pt idx="149">
                  <c:v>13.151851426075616</c:v>
                </c:pt>
                <c:pt idx="150">
                  <c:v>13.080885806085339</c:v>
                </c:pt>
                <c:pt idx="151">
                  <c:v>13.010681917759815</c:v>
                </c:pt>
                <c:pt idx="152">
                  <c:v>12.941227562142307</c:v>
                </c:pt>
                <c:pt idx="153">
                  <c:v>12.87251079937757</c:v>
                </c:pt>
                <c:pt idx="154">
                  <c:v>12.80451994186914</c:v>
                </c:pt>
                <c:pt idx="155">
                  <c:v>12.737243547652367</c:v>
                </c:pt>
                <c:pt idx="156">
                  <c:v>12.670670413975248</c:v>
                </c:pt>
                <c:pt idx="157">
                  <c:v>12.604789571079525</c:v>
                </c:pt>
                <c:pt idx="158">
                  <c:v>12.539590276174795</c:v>
                </c:pt>
                <c:pt idx="159">
                  <c:v>12.475062007598666</c:v>
                </c:pt>
                <c:pt idx="160">
                  <c:v>12.411194459156301</c:v>
                </c:pt>
                <c:pt idx="161">
                  <c:v>12.347977534632957</c:v>
                </c:pt>
                <c:pt idx="162">
                  <c:v>12.285401342473371</c:v>
                </c:pt>
                <c:pt idx="163">
                  <c:v>12.223456190622125</c:v>
                </c:pt>
                <c:pt idx="164">
                  <c:v>12.162132581519293</c:v>
                </c:pt>
                <c:pt idx="165">
                  <c:v>12.101421207246018</c:v>
                </c:pt>
                <c:pt idx="166">
                  <c:v>12.041312944814715</c:v>
                </c:pt>
                <c:pt idx="167">
                  <c:v>11.981798851598969</c:v>
                </c:pt>
                <c:pt idx="168">
                  <c:v>11.922870160898304</c:v>
                </c:pt>
                <c:pt idx="169">
                  <c:v>11.864518277633151</c:v>
                </c:pt>
                <c:pt idx="170">
                  <c:v>11.806734774165658</c:v>
                </c:pt>
                <c:pt idx="171">
                  <c:v>11.749511386242007</c:v>
                </c:pt>
                <c:pt idx="172">
                  <c:v>11.692840009052162</c:v>
                </c:pt>
                <c:pt idx="173">
                  <c:v>11.636712693403114</c:v>
                </c:pt>
                <c:pt idx="174">
                  <c:v>11.58112164200179</c:v>
                </c:pt>
                <c:pt idx="175">
                  <c:v>11.526059205844026</c:v>
                </c:pt>
                <c:pt idx="176">
                  <c:v>11.471517880706037</c:v>
                </c:pt>
                <c:pt idx="177">
                  <c:v>11.41749030373505</c:v>
                </c:pt>
                <c:pt idx="178">
                  <c:v>11.363969250135836</c:v>
                </c:pt>
                <c:pt idx="179">
                  <c:v>11.310947629949968</c:v>
                </c:pt>
                <c:pt idx="180">
                  <c:v>11.258418484924862</c:v>
                </c:pt>
                <c:pt idx="181">
                  <c:v>11.20637498546963</c:v>
                </c:pt>
                <c:pt idx="182">
                  <c:v>11.154810427694992</c:v>
                </c:pt>
                <c:pt idx="183">
                  <c:v>11.103718230534529</c:v>
                </c:pt>
                <c:pt idx="184">
                  <c:v>11.053091932944687</c:v>
                </c:pt>
                <c:pt idx="185">
                  <c:v>11.002925191181046</c:v>
                </c:pt>
                <c:pt idx="186">
                  <c:v>10.953211776148395</c:v>
                </c:pt>
                <c:pt idx="187">
                  <c:v>10.903945570822358</c:v>
                </c:pt>
                <c:pt idx="188">
                  <c:v>10.855120567740276</c:v>
                </c:pt>
                <c:pt idx="189">
                  <c:v>10.806730866559182</c:v>
                </c:pt>
                <c:pt idx="190">
                  <c:v>10.758770671678839</c:v>
                </c:pt>
                <c:pt idx="191">
                  <c:v>10.711234289927758</c:v>
                </c:pt>
                <c:pt idx="192">
                  <c:v>10.664116128310308</c:v>
                </c:pt>
                <c:pt idx="193">
                  <c:v>10.617410691813033</c:v>
                </c:pt>
                <c:pt idx="194">
                  <c:v>10.571112581268336</c:v>
                </c:pt>
                <c:pt idx="195">
                  <c:v>10.525216491273852</c:v>
                </c:pt>
                <c:pt idx="196">
                  <c:v>10.479717208165752</c:v>
                </c:pt>
                <c:pt idx="197">
                  <c:v>10.434609608044411</c:v>
                </c:pt>
                <c:pt idx="198">
                  <c:v>10.389888654850839</c:v>
                </c:pt>
                <c:pt idx="199">
                  <c:v>10.345549398492356</c:v>
                </c:pt>
                <c:pt idx="200">
                  <c:v>10.301586973016073</c:v>
                </c:pt>
                <c:pt idx="201">
                  <c:v>10.257996594828729</c:v>
                </c:pt>
                <c:pt idx="202">
                  <c:v>10.214773560961547</c:v>
                </c:pt>
                <c:pt idx="203">
                  <c:v>10.171913247378763</c:v>
                </c:pt>
                <c:pt idx="204">
                  <c:v>10.129411107328565</c:v>
                </c:pt>
                <c:pt idx="205">
                  <c:v>10.087262669735207</c:v>
                </c:pt>
                <c:pt idx="206">
                  <c:v>10.045463537631083</c:v>
                </c:pt>
                <c:pt idx="207">
                  <c:v>10.004009386627644</c:v>
                </c:pt>
                <c:pt idx="208">
                  <c:v>9.9628959634240069</c:v>
                </c:pt>
                <c:pt idx="209">
                  <c:v>9.9221190843521878</c:v>
                </c:pt>
                <c:pt idx="210">
                  <c:v>9.8816746339579211</c:v>
                </c:pt>
                <c:pt idx="211">
                  <c:v>9.841558563616033</c:v>
                </c:pt>
                <c:pt idx="212">
                  <c:v>9.8017668901794295</c:v>
                </c:pt>
                <c:pt idx="213">
                  <c:v>9.7622956946607022</c:v>
                </c:pt>
                <c:pt idx="214">
                  <c:v>9.7231411209454741</c:v>
                </c:pt>
                <c:pt idx="215">
                  <c:v>9.6842993745365824</c:v>
                </c:pt>
                <c:pt idx="216">
                  <c:v>9.6457667213282399</c:v>
                </c:pt>
                <c:pt idx="217">
                  <c:v>9.6075394864093493</c:v>
                </c:pt>
                <c:pt idx="218">
                  <c:v>9.5696140528951581</c:v>
                </c:pt>
                <c:pt idx="219">
                  <c:v>9.5319868607864731</c:v>
                </c:pt>
                <c:pt idx="220">
                  <c:v>9.4946544058556892</c:v>
                </c:pt>
                <c:pt idx="221">
                  <c:v>9.4576132385588902</c:v>
                </c:pt>
                <c:pt idx="222">
                  <c:v>9.4208599629733136</c:v>
                </c:pt>
                <c:pt idx="223">
                  <c:v>9.3843912357595034</c:v>
                </c:pt>
                <c:pt idx="224">
                  <c:v>9.3482037651474581</c:v>
                </c:pt>
                <c:pt idx="225">
                  <c:v>9.3122943099461679</c:v>
                </c:pt>
                <c:pt idx="226">
                  <c:v>9.2766596785758733</c:v>
                </c:pt>
                <c:pt idx="227">
                  <c:v>9.2412967281224674</c:v>
                </c:pt>
                <c:pt idx="228">
                  <c:v>9.2062023634134462</c:v>
                </c:pt>
                <c:pt idx="229">
                  <c:v>9.1713735361148263</c:v>
                </c:pt>
                <c:pt idx="230">
                  <c:v>9.1368072438484909</c:v>
                </c:pt>
                <c:pt idx="231">
                  <c:v>9.1025005293294168</c:v>
                </c:pt>
                <c:pt idx="232">
                  <c:v>9.0684504795222711</c:v>
                </c:pt>
                <c:pt idx="233">
                  <c:v>9.0346542248168618</c:v>
                </c:pt>
                <c:pt idx="234">
                  <c:v>9.0011089382219538</c:v>
                </c:pt>
                <c:pt idx="235">
                  <c:v>8.967811834576997</c:v>
                </c:pt>
                <c:pt idx="236">
                  <c:v>8.9347601697812582</c:v>
                </c:pt>
                <c:pt idx="237">
                  <c:v>8.9019512400399581</c:v>
                </c:pt>
                <c:pt idx="238">
                  <c:v>8.8693823811269592</c:v>
                </c:pt>
                <c:pt idx="239">
                  <c:v>8.8370509676635507</c:v>
                </c:pt>
                <c:pt idx="240">
                  <c:v>8.8049544124129913</c:v>
                </c:pt>
                <c:pt idx="241">
                  <c:v>8.7730901655903359</c:v>
                </c:pt>
                <c:pt idx="242">
                  <c:v>8.7414557141872162</c:v>
                </c:pt>
                <c:pt idx="243">
                  <c:v>8.7100485813111614</c:v>
                </c:pt>
                <c:pt idx="244">
                  <c:v>8.6788663255391238</c:v>
                </c:pt>
                <c:pt idx="245">
                  <c:v>8.6479065402848327</c:v>
                </c:pt>
                <c:pt idx="246">
                  <c:v>8.6171668531796435</c:v>
                </c:pt>
                <c:pt idx="247">
                  <c:v>8.586644925466544</c:v>
                </c:pt>
                <c:pt idx="248">
                  <c:v>8.5563384514070009</c:v>
                </c:pt>
                <c:pt idx="249">
                  <c:v>8.5262451577003073</c:v>
                </c:pt>
                <c:pt idx="250">
                  <c:v>8.4963628029151597</c:v>
                </c:pt>
                <c:pt idx="251">
                  <c:v>8.4666891769331301</c:v>
                </c:pt>
                <c:pt idx="252">
                  <c:v>8.4372221004037709</c:v>
                </c:pt>
                <c:pt idx="253">
                  <c:v>8.4079594242110556</c:v>
                </c:pt>
                <c:pt idx="254">
                  <c:v>8.3788990289508742</c:v>
                </c:pt>
                <c:pt idx="255">
                  <c:v>8.3500388244193537</c:v>
                </c:pt>
                <c:pt idx="256">
                  <c:v>8.3213767491116766</c:v>
                </c:pt>
                <c:pt idx="257">
                  <c:v>8.2929107697312237</c:v>
                </c:pt>
                <c:pt idx="258">
                  <c:v>8.2646388807087448</c:v>
                </c:pt>
                <c:pt idx="259">
                  <c:v>8.2365591037313131</c:v>
                </c:pt>
                <c:pt idx="260">
                  <c:v>8.2086694872808827</c:v>
                </c:pt>
                <c:pt idx="261">
                  <c:v>8.1809681061821582</c:v>
                </c:pt>
                <c:pt idx="262">
                  <c:v>8.1534530611596114</c:v>
                </c:pt>
                <c:pt idx="263">
                  <c:v>8.1261224784033921</c:v>
                </c:pt>
                <c:pt idx="264">
                  <c:v>8.0989745091439485</c:v>
                </c:pt>
                <c:pt idx="265">
                  <c:v>8.0720073292351451</c:v>
                </c:pt>
                <c:pt idx="266">
                  <c:v>8.0452191387456757</c:v>
                </c:pt>
                <c:pt idx="267">
                  <c:v>8.0186081615585927</c:v>
                </c:pt>
                <c:pt idx="268">
                  <c:v>7.992172644978754</c:v>
                </c:pt>
                <c:pt idx="269">
                  <c:v>7.9659108593480044</c:v>
                </c:pt>
                <c:pt idx="270">
                  <c:v>7.939821097667938</c:v>
                </c:pt>
                <c:pt idx="271">
                  <c:v>7.9139016752300204</c:v>
                </c:pt>
                <c:pt idx="272">
                  <c:v>7.8881509292529586</c:v>
                </c:pt>
                <c:pt idx="273">
                  <c:v>7.862567218527114</c:v>
                </c:pt>
                <c:pt idx="274">
                  <c:v>7.837148923065814</c:v>
                </c:pt>
                <c:pt idx="275">
                  <c:v>7.8118944437634079</c:v>
                </c:pt>
                <c:pt idx="276">
                  <c:v>7.7868022020599144</c:v>
                </c:pt>
                <c:pt idx="277">
                  <c:v>7.7618706396121002</c:v>
                </c:pt>
                <c:pt idx="278">
                  <c:v>7.7370982179708818</c:v>
                </c:pt>
                <c:pt idx="279">
                  <c:v>7.7124834182648527</c:v>
                </c:pt>
                <c:pt idx="280">
                  <c:v>7.6880247408898574</c:v>
                </c:pt>
                <c:pt idx="281">
                  <c:v>7.6637207052044438</c:v>
                </c:pt>
                <c:pt idx="282">
                  <c:v>7.6395698492310764</c:v>
                </c:pt>
                <c:pt idx="283">
                  <c:v>7.6155707293629744</c:v>
                </c:pt>
                <c:pt idx="284">
                  <c:v>7.5917219200764761</c:v>
                </c:pt>
                <c:pt idx="285">
                  <c:v>7.568022013648763</c:v>
                </c:pt>
                <c:pt idx="286">
                  <c:v>7.5444696198808812</c:v>
                </c:pt>
                <c:pt idx="287">
                  <c:v>7.5210633658259036</c:v>
                </c:pt>
                <c:pt idx="288">
                  <c:v>7.4978018955221417</c:v>
                </c:pt>
                <c:pt idx="289">
                  <c:v>7.4746838697312965</c:v>
                </c:pt>
                <c:pt idx="290">
                  <c:v>7.4517079656814227</c:v>
                </c:pt>
                <c:pt idx="291">
                  <c:v>7.4288728768146433</c:v>
                </c:pt>
                <c:pt idx="292">
                  <c:v>7.4061773125394668</c:v>
                </c:pt>
                <c:pt idx="293">
                  <c:v>7.3836199979876431</c:v>
                </c:pt>
                <c:pt idx="294">
                  <c:v>7.3611996737754497</c:v>
                </c:pt>
                <c:pt idx="295">
                  <c:v>7.3389150957693028</c:v>
                </c:pt>
                <c:pt idx="296">
                  <c:v>7.3167650348556217</c:v>
                </c:pt>
                <c:pt idx="297">
                  <c:v>7.2947482767148522</c:v>
                </c:pt>
                <c:pt idx="298">
                  <c:v>7.2728636215995417</c:v>
                </c:pt>
                <c:pt idx="299">
                  <c:v>7.2511098841164223</c:v>
                </c:pt>
                <c:pt idx="300">
                  <c:v>7.2294858930123631</c:v>
                </c:pt>
                <c:pt idx="301">
                  <c:v>7.2079904909641641</c:v>
                </c:pt>
                <c:pt idx="302">
                  <c:v>7.1866225343720798</c:v>
                </c:pt>
                <c:pt idx="303">
                  <c:v>7.1653808931570033</c:v>
                </c:pt>
                <c:pt idx="304">
                  <c:v>7.1442644505612476</c:v>
                </c:pt>
                <c:pt idx="305">
                  <c:v>7.123272102952817</c:v>
                </c:pt>
                <c:pt idx="306">
                  <c:v>7.1024027596331454</c:v>
                </c:pt>
                <c:pt idx="307">
                  <c:v>7.0816553426481823</c:v>
                </c:pt>
                <c:pt idx="308">
                  <c:v>7.0610287866027956</c:v>
                </c:pt>
                <c:pt idx="309">
                  <c:v>7.0405220384784029</c:v>
                </c:pt>
                <c:pt idx="310">
                  <c:v>7.0201340574537658</c:v>
                </c:pt>
                <c:pt idx="311">
                  <c:v>6.9998638147288972</c:v>
                </c:pt>
                <c:pt idx="312">
                  <c:v>6.979710293352011</c:v>
                </c:pt>
                <c:pt idx="313">
                  <c:v>6.9596724880494412</c:v>
                </c:pt>
                <c:pt idx="314">
                  <c:v>6.9397494050584996</c:v>
                </c:pt>
                <c:pt idx="315">
                  <c:v>6.9199400619631799</c:v>
                </c:pt>
                <c:pt idx="316">
                  <c:v>6.9002434875326752</c:v>
                </c:pt>
                <c:pt idx="317">
                  <c:v>6.8806587215626491</c:v>
                </c:pt>
                <c:pt idx="318">
                  <c:v>6.8611848147191923</c:v>
                </c:pt>
                <c:pt idx="319">
                  <c:v>6.8418208283854343</c:v>
                </c:pt>
                <c:pt idx="320">
                  <c:v>6.8225658345107298</c:v>
                </c:pt>
                <c:pt idx="321">
                  <c:v>6.8034189154623999</c:v>
                </c:pt>
                <c:pt idx="322">
                  <c:v>6.7843791638799509</c:v>
                </c:pt>
                <c:pt idx="323">
                  <c:v>6.7654456825317411</c:v>
                </c:pt>
                <c:pt idx="324">
                  <c:v>6.7466175841740421</c:v>
                </c:pt>
                <c:pt idx="325">
                  <c:v>6.7278939914124374</c:v>
                </c:pt>
                <c:pt idx="326">
                  <c:v>6.7092740365655317</c:v>
                </c:pt>
                <c:pt idx="327">
                  <c:v>6.6907568615309145</c:v>
                </c:pt>
                <c:pt idx="328">
                  <c:v>6.6723416176533368</c:v>
                </c:pt>
                <c:pt idx="329">
                  <c:v>6.6540274655950613</c:v>
                </c:pt>
                <c:pt idx="330">
                  <c:v>6.635813575208334</c:v>
                </c:pt>
                <c:pt idx="331">
                  <c:v>6.6176991254099562</c:v>
                </c:pt>
                <c:pt idx="332">
                  <c:v>6.5996833040578915</c:v>
                </c:pt>
                <c:pt idx="333">
                  <c:v>6.5817653078298992</c:v>
                </c:pt>
                <c:pt idx="334">
                  <c:v>6.5639443421041275</c:v>
                </c:pt>
                <c:pt idx="335">
                  <c:v>6.5462196208416401</c:v>
                </c:pt>
                <c:pt idx="336">
                  <c:v>6.5285903664708504</c:v>
                </c:pt>
                <c:pt idx="337">
                  <c:v>6.5110558097738132</c:v>
                </c:pt>
                <c:pt idx="338">
                  <c:v>6.4936151897743377</c:v>
                </c:pt>
                <c:pt idx="339">
                  <c:v>6.4762677536279121</c:v>
                </c:pt>
                <c:pt idx="340">
                  <c:v>6.459012756513359</c:v>
                </c:pt>
                <c:pt idx="341">
                  <c:v>6.4418494615262505</c:v>
                </c:pt>
                <c:pt idx="342">
                  <c:v>6.4247771395739921</c:v>
                </c:pt>
                <c:pt idx="343">
                  <c:v>6.4077950692725842</c:v>
                </c:pt>
                <c:pt idx="344">
                  <c:v>6.3909025368450187</c:v>
                </c:pt>
                <c:pt idx="345">
                  <c:v>6.374098836021262</c:v>
                </c:pt>
                <c:pt idx="346">
                  <c:v>6.3573832679398317</c:v>
                </c:pt>
                <c:pt idx="347">
                  <c:v>6.3407551410509058</c:v>
                </c:pt>
                <c:pt idx="348">
                  <c:v>6.3242137710209514</c:v>
                </c:pt>
                <c:pt idx="349">
                  <c:v>6.3077584806388449</c:v>
                </c:pt>
                <c:pt idx="350">
                  <c:v>6.2913885997234491</c:v>
                </c:pt>
                <c:pt idx="351">
                  <c:v>6.2751034650326281</c:v>
                </c:pt>
                <c:pt idx="352">
                  <c:v>6.2589024201736727</c:v>
                </c:pt>
                <c:pt idx="353">
                  <c:v>6.2427848155151109</c:v>
                </c:pt>
                <c:pt idx="354">
                  <c:v>6.2267500080998746</c:v>
                </c:pt>
                <c:pt idx="355">
                  <c:v>6.2107973615597976</c:v>
                </c:pt>
                <c:pt idx="356">
                  <c:v>6.1949262460314349</c:v>
                </c:pt>
                <c:pt idx="357">
                  <c:v>6.1791360380731613</c:v>
                </c:pt>
                <c:pt idx="358">
                  <c:v>6.1634261205835346</c:v>
                </c:pt>
                <c:pt idx="359">
                  <c:v>6.1477958827209092</c:v>
                </c:pt>
                <c:pt idx="360">
                  <c:v>6.1322447198242553</c:v>
                </c:pt>
                <c:pt idx="361">
                  <c:v>6.1167720333351925</c:v>
                </c:pt>
                <c:pt idx="362">
                  <c:v>6.10137723072119</c:v>
                </c:pt>
                <c:pt idx="363">
                  <c:v>6.0860597253999265</c:v>
                </c:pt>
                <c:pt idx="364">
                  <c:v>6.070818936664792</c:v>
                </c:pt>
                <c:pt idx="365">
                  <c:v>6.0556542896114935</c:v>
                </c:pt>
                <c:pt idx="366">
                  <c:v>6.040565215065774</c:v>
                </c:pt>
                <c:pt idx="367">
                  <c:v>6.0255511495121947</c:v>
                </c:pt>
                <c:pt idx="368">
                  <c:v>6.0106115350239886</c:v>
                </c:pt>
                <c:pt idx="369">
                  <c:v>5.9957458191939468</c:v>
                </c:pt>
                <c:pt idx="370">
                  <c:v>5.9809534550663317</c:v>
                </c:pt>
                <c:pt idx="371">
                  <c:v>5.9662339010697929</c:v>
                </c:pt>
                <c:pt idx="372">
                  <c:v>5.9515866209512751</c:v>
                </c:pt>
                <c:pt idx="373">
                  <c:v>5.9370110837108951</c:v>
                </c:pt>
                <c:pt idx="374">
                  <c:v>5.9225067635377737</c:v>
                </c:pt>
                <c:pt idx="375">
                  <c:v>5.9080731397468034</c:v>
                </c:pt>
                <c:pt idx="376">
                  <c:v>5.8937096967163409</c:v>
                </c:pt>
                <c:pt idx="377">
                  <c:v>5.8794159238268104</c:v>
                </c:pt>
                <c:pt idx="378">
                  <c:v>5.8651913154001871</c:v>
                </c:pt>
                <c:pt idx="379">
                  <c:v>5.8510353706403713</c:v>
                </c:pt>
                <c:pt idx="380">
                  <c:v>5.8369475935744077</c:v>
                </c:pt>
                <c:pt idx="381">
                  <c:v>5.8229274929945687</c:v>
                </c:pt>
                <c:pt idx="382">
                  <c:v>5.8089745824012562</c:v>
                </c:pt>
                <c:pt idx="383">
                  <c:v>5.7950883799467299</c:v>
                </c:pt>
                <c:pt idx="384">
                  <c:v>5.7812684083796437</c:v>
                </c:pt>
                <c:pt idx="385">
                  <c:v>5.7675141949903628</c:v>
                </c:pt>
                <c:pt idx="386">
                  <c:v>5.7538252715570684</c:v>
                </c:pt>
                <c:pt idx="387">
                  <c:v>5.7402011742926256</c:v>
                </c:pt>
                <c:pt idx="388">
                  <c:v>5.7266414437922064</c:v>
                </c:pt>
                <c:pt idx="389">
                  <c:v>5.7131456249816504</c:v>
                </c:pt>
                <c:pt idx="390">
                  <c:v>5.6997132670665511</c:v>
                </c:pt>
                <c:pt idx="391">
                  <c:v>5.6863439234820703</c:v>
                </c:pt>
                <c:pt idx="392">
                  <c:v>5.6730371518434399</c:v>
                </c:pt>
                <c:pt idx="393">
                  <c:v>5.659792513897175</c:v>
                </c:pt>
                <c:pt idx="394">
                  <c:v>5.6466095754729588</c:v>
                </c:pt>
                <c:pt idx="395">
                  <c:v>5.6334879064361942</c:v>
                </c:pt>
                <c:pt idx="396">
                  <c:v>5.6204270806412273</c:v>
                </c:pt>
                <c:pt idx="397">
                  <c:v>5.607426675885212</c:v>
                </c:pt>
                <c:pt idx="398">
                  <c:v>5.5944862738626151</c:v>
                </c:pt>
                <c:pt idx="399">
                  <c:v>5.5816054601203513</c:v>
                </c:pt>
                <c:pt idx="400">
                  <c:v>5.5687838240135346</c:v>
                </c:pt>
                <c:pt idx="401">
                  <c:v>5.556020958661839</c:v>
                </c:pt>
                <c:pt idx="402">
                  <c:v>5.543316460906456</c:v>
                </c:pt>
                <c:pt idx="403">
                  <c:v>5.5306699312676475</c:v>
                </c:pt>
                <c:pt idx="404">
                  <c:v>5.5180809739028742</c:v>
                </c:pt>
                <c:pt idx="405">
                  <c:v>5.5055491965654868</c:v>
                </c:pt>
                <c:pt idx="406">
                  <c:v>5.4930742105639956</c:v>
                </c:pt>
                <c:pt idx="407">
                  <c:v>5.4806556307218797</c:v>
                </c:pt>
                <c:pt idx="408">
                  <c:v>5.4682930753379413</c:v>
                </c:pt>
                <c:pt idx="409">
                  <c:v>5.4559861661472047</c:v>
                </c:pt>
                <c:pt idx="410">
                  <c:v>5.4437345282823291</c:v>
                </c:pt>
                <c:pt idx="411">
                  <c:v>5.4315377902355495</c:v>
                </c:pt>
                <c:pt idx="412">
                  <c:v>5.4193955838211236</c:v>
                </c:pt>
                <c:pt idx="413">
                  <c:v>5.4073075441382832</c:v>
                </c:pt>
                <c:pt idx="414">
                  <c:v>5.3952733095346828</c:v>
                </c:pt>
                <c:pt idx="415">
                  <c:v>5.3832925215703264</c:v>
                </c:pt>
                <c:pt idx="416">
                  <c:v>5.3713648249819839</c:v>
                </c:pt>
                <c:pt idx="417">
                  <c:v>5.3594898676480751</c:v>
                </c:pt>
                <c:pt idx="418">
                  <c:v>5.3476673005540141</c:v>
                </c:pt>
                <c:pt idx="419">
                  <c:v>5.335896777758026</c:v>
                </c:pt>
                <c:pt idx="420">
                  <c:v>5.3241779563573921</c:v>
                </c:pt>
                <c:pt idx="421">
                  <c:v>5.3125104964551575</c:v>
                </c:pt>
                <c:pt idx="422">
                  <c:v>5.3008940611272699</c:v>
                </c:pt>
                <c:pt idx="423">
                  <c:v>5.289328316390141</c:v>
                </c:pt>
                <c:pt idx="424">
                  <c:v>5.277812931168647</c:v>
                </c:pt>
                <c:pt idx="425">
                  <c:v>5.2663475772645292</c:v>
                </c:pt>
                <c:pt idx="426">
                  <c:v>5.2549319293252186</c:v>
                </c:pt>
                <c:pt idx="427">
                  <c:v>5.2435656648130591</c:v>
                </c:pt>
                <c:pt idx="428">
                  <c:v>5.2322484639749272</c:v>
                </c:pt>
                <c:pt idx="429">
                  <c:v>5.2209800098122541</c:v>
                </c:pt>
                <c:pt idx="430">
                  <c:v>5.2097599880514203</c:v>
                </c:pt>
                <c:pt idx="431">
                  <c:v>5.198588087114544</c:v>
                </c:pt>
                <c:pt idx="432">
                  <c:v>5.1874639980906352</c:v>
                </c:pt>
                <c:pt idx="433">
                  <c:v>5.1763874147071247</c:v>
                </c:pt>
                <c:pt idx="434">
                  <c:v>5.165358033301759</c:v>
                </c:pt>
                <c:pt idx="435">
                  <c:v>5.1543755527948418</c:v>
                </c:pt>
                <c:pt idx="436">
                  <c:v>5.1434396746618471</c:v>
                </c:pt>
                <c:pt idx="437">
                  <c:v>5.1325501029063627</c:v>
                </c:pt>
                <c:pt idx="438">
                  <c:v>5.1217065440333878</c:v>
                </c:pt>
                <c:pt idx="439">
                  <c:v>5.1109087070229666</c:v>
                </c:pt>
                <c:pt idx="440">
                  <c:v>5.1001563033041508</c:v>
                </c:pt>
                <c:pt idx="441">
                  <c:v>5.0894490467292925</c:v>
                </c:pt>
                <c:pt idx="442">
                  <c:v>5.0787866535486588</c:v>
                </c:pt>
                <c:pt idx="443">
                  <c:v>5.0681688423853704</c:v>
                </c:pt>
                <c:pt idx="444">
                  <c:v>5.0575953342106468</c:v>
                </c:pt>
                <c:pt idx="445">
                  <c:v>5.0470658523193626</c:v>
                </c:pt>
                <c:pt idx="446">
                  <c:v>5.036580122305911</c:v>
                </c:pt>
                <c:pt idx="447">
                  <c:v>5.0261378720403673</c:v>
                </c:pt>
                <c:pt idx="448">
                  <c:v>5.0157388316449447</c:v>
                </c:pt>
                <c:pt idx="449">
                  <c:v>5.0053827334707446</c:v>
                </c:pt>
                <c:pt idx="450">
                  <c:v>4.9950693120747962</c:v>
                </c:pt>
                <c:pt idx="451">
                  <c:v>4.9847983041973727</c:v>
                </c:pt>
                <c:pt idx="452">
                  <c:v>4.9745694487395946</c:v>
                </c:pt>
                <c:pt idx="453">
                  <c:v>4.9643824867413038</c:v>
                </c:pt>
                <c:pt idx="454">
                  <c:v>4.9542371613592104</c:v>
                </c:pt>
                <c:pt idx="455">
                  <c:v>4.9441332178453044</c:v>
                </c:pt>
                <c:pt idx="456">
                  <c:v>4.9340704035255358</c:v>
                </c:pt>
                <c:pt idx="457">
                  <c:v>4.924048467778749</c:v>
                </c:pt>
                <c:pt idx="458">
                  <c:v>4.9140671620158782</c:v>
                </c:pt>
                <c:pt idx="459">
                  <c:v>4.9041262396593934</c:v>
                </c:pt>
                <c:pt idx="460">
                  <c:v>4.8942254561229932</c:v>
                </c:pt>
                <c:pt idx="461">
                  <c:v>4.8843645687915478</c:v>
                </c:pt>
                <c:pt idx="462">
                  <c:v>4.8745433370012794</c:v>
                </c:pt>
                <c:pt idx="463">
                  <c:v>4.8647615220201823</c:v>
                </c:pt>
                <c:pt idx="464">
                  <c:v>4.8550188870286846</c:v>
                </c:pt>
                <c:pt idx="465">
                  <c:v>4.8453151971005282</c:v>
                </c:pt>
                <c:pt idx="466">
                  <c:v>4.8356502191838935</c:v>
                </c:pt>
                <c:pt idx="467">
                  <c:v>4.8260237220827342</c:v>
                </c:pt>
                <c:pt idx="468">
                  <c:v>4.8164354764383503</c:v>
                </c:pt>
                <c:pt idx="469">
                  <c:v>4.8068852547111671</c:v>
                </c:pt>
                <c:pt idx="470">
                  <c:v>4.7973728311627371</c:v>
                </c:pt>
                <c:pt idx="471">
                  <c:v>4.7878979818379515</c:v>
                </c:pt>
                <c:pt idx="472">
                  <c:v>4.7784604845474705</c:v>
                </c:pt>
                <c:pt idx="473">
                  <c:v>4.7690601188503479</c:v>
                </c:pt>
                <c:pt idx="474">
                  <c:v>4.7596966660368718</c:v>
                </c:pt>
                <c:pt idx="475">
                  <c:v>4.7503699091116003</c:v>
                </c:pt>
                <c:pt idx="476">
                  <c:v>4.7410796327766001</c:v>
                </c:pt>
                <c:pt idx="477">
                  <c:v>4.7318256234148777</c:v>
                </c:pt>
                <c:pt idx="478">
                  <c:v>4.7226076690740104</c:v>
                </c:pt>
                <c:pt idx="479">
                  <c:v>4.7134255594499601</c:v>
                </c:pt>
                <c:pt idx="480">
                  <c:v>4.7042790858710815</c:v>
                </c:pt>
                <c:pt idx="481">
                  <c:v>4.6951680412823134</c:v>
                </c:pt>
                <c:pt idx="482">
                  <c:v>4.6860922202295576</c:v>
                </c:pt>
                <c:pt idx="483">
                  <c:v>4.67705141884423</c:v>
                </c:pt>
                <c:pt idx="484">
                  <c:v>4.6680454348280014</c:v>
                </c:pt>
                <c:pt idx="485">
                  <c:v>4.659074067437702</c:v>
                </c:pt>
                <c:pt idx="486">
                  <c:v>4.6501371174704129</c:v>
                </c:pt>
                <c:pt idx="487">
                  <c:v>4.6412343872487147</c:v>
                </c:pt>
                <c:pt idx="488">
                  <c:v>4.6323656806061191</c:v>
                </c:pt>
                <c:pt idx="489">
                  <c:v>4.6235308028726578</c:v>
                </c:pt>
                <c:pt idx="490">
                  <c:v>4.6147295608606367</c:v>
                </c:pt>
                <c:pt idx="491">
                  <c:v>4.6059617628505585</c:v>
                </c:pt>
                <c:pt idx="492">
                  <c:v>4.5972272185771992</c:v>
                </c:pt>
                <c:pt idx="493">
                  <c:v>4.5885257392158438</c:v>
                </c:pt>
                <c:pt idx="494">
                  <c:v>4.5798571373686858</c:v>
                </c:pt>
                <c:pt idx="495">
                  <c:v>4.5712212270513648</c:v>
                </c:pt>
                <c:pt idx="496">
                  <c:v>4.5626178236796724</c:v>
                </c:pt>
                <c:pt idx="497">
                  <c:v>4.5540467440563974</c:v>
                </c:pt>
                <c:pt idx="498">
                  <c:v>4.5455078063583256</c:v>
                </c:pt>
                <c:pt idx="499">
                  <c:v>4.5370008301233788</c:v>
                </c:pt>
                <c:pt idx="500">
                  <c:v>4.5285256362379052</c:v>
                </c:pt>
                <c:pt idx="501">
                  <c:v>4.520082046924105</c:v>
                </c:pt>
                <c:pt idx="502">
                  <c:v>4.5116698857276027</c:v>
                </c:pt>
                <c:pt idx="503">
                  <c:v>4.5032889775051554</c:v>
                </c:pt>
                <c:pt idx="504">
                  <c:v>4.4949391484124943</c:v>
                </c:pt>
                <c:pt idx="505">
                  <c:v>4.4866202258923078</c:v>
                </c:pt>
                <c:pt idx="506">
                  <c:v>4.4783320386623515</c:v>
                </c:pt>
                <c:pt idx="507">
                  <c:v>4.4700744167036959</c:v>
                </c:pt>
                <c:pt idx="508">
                  <c:v>4.4618471912490971</c:v>
                </c:pt>
                <c:pt idx="509">
                  <c:v>4.4536501947715044</c:v>
                </c:pt>
                <c:pt idx="510">
                  <c:v>4.445483260972682</c:v>
                </c:pt>
                <c:pt idx="511">
                  <c:v>4.4373462247719697</c:v>
                </c:pt>
                <c:pt idx="512">
                  <c:v>4.4292389222951547</c:v>
                </c:pt>
                <c:pt idx="513">
                  <c:v>4.4211611908634749</c:v>
                </c:pt>
                <c:pt idx="514">
                  <c:v>4.4131128689827364</c:v>
                </c:pt>
                <c:pt idx="515">
                  <c:v>4.4050937963325465</c:v>
                </c:pt>
                <c:pt idx="516">
                  <c:v>4.3971038137556775</c:v>
                </c:pt>
                <c:pt idx="517">
                  <c:v>4.3891427632475279</c:v>
                </c:pt>
                <c:pt idx="518">
                  <c:v>4.3812104879457117</c:v>
                </c:pt>
                <c:pt idx="519">
                  <c:v>4.3733068321197583</c:v>
                </c:pt>
                <c:pt idx="520">
                  <c:v>4.3654316411609138</c:v>
                </c:pt>
                <c:pt idx="521">
                  <c:v>4.357584761572066</c:v>
                </c:pt>
                <c:pt idx="522">
                  <c:v>4.3497660409577676</c:v>
                </c:pt>
                <c:pt idx="523">
                  <c:v>4.3419753280143718</c:v>
                </c:pt>
                <c:pt idx="524">
                  <c:v>4.3342124725202744</c:v>
                </c:pt>
                <c:pt idx="525">
                  <c:v>4.3264773253262536</c:v>
                </c:pt>
                <c:pt idx="526">
                  <c:v>4.3187697383459218</c:v>
                </c:pt>
                <c:pt idx="527">
                  <c:v>4.3110895645462737</c:v>
                </c:pt>
                <c:pt idx="528">
                  <c:v>4.3034366579383372</c:v>
                </c:pt>
                <c:pt idx="529">
                  <c:v>4.2958108735679241</c:v>
                </c:pt>
                <c:pt idx="530">
                  <c:v>4.288212067506473</c:v>
                </c:pt>
                <c:pt idx="531">
                  <c:v>4.280640096842002</c:v>
                </c:pt>
                <c:pt idx="532">
                  <c:v>4.2730948196701437</c:v>
                </c:pt>
                <c:pt idx="533">
                  <c:v>4.2655760950852804</c:v>
                </c:pt>
                <c:pt idx="534">
                  <c:v>4.258083783171779</c:v>
                </c:pt>
                <c:pt idx="535">
                  <c:v>4.2506177449953029</c:v>
                </c:pt>
                <c:pt idx="536">
                  <c:v>4.243177842594231</c:v>
                </c:pt>
                <c:pt idx="537">
                  <c:v>4.2357639389711563</c:v>
                </c:pt>
                <c:pt idx="538">
                  <c:v>4.2283758980844786</c:v>
                </c:pt>
                <c:pt idx="539">
                  <c:v>4.221013584840084</c:v>
                </c:pt>
                <c:pt idx="540">
                  <c:v>4.213676865083106</c:v>
                </c:pt>
                <c:pt idx="541">
                  <c:v>4.2063656055897853</c:v>
                </c:pt>
                <c:pt idx="542">
                  <c:v>4.1990796740593961</c:v>
                </c:pt>
                <c:pt idx="543">
                  <c:v>4.1918189391062732</c:v>
                </c:pt>
                <c:pt idx="544">
                  <c:v>4.1845832702519141</c:v>
                </c:pt>
                <c:pt idx="545">
                  <c:v>4.1773725379171553</c:v>
                </c:pt>
                <c:pt idx="546">
                  <c:v>4.1701866134144474</c:v>
                </c:pt>
                <c:pt idx="547">
                  <c:v>4.1630253689401933</c:v>
                </c:pt>
                <c:pt idx="548">
                  <c:v>4.1558886775671713</c:v>
                </c:pt>
                <c:pt idx="549">
                  <c:v>4.1487764132370408</c:v>
                </c:pt>
                <c:pt idx="550">
                  <c:v>4.1416884507529135</c:v>
                </c:pt>
                <c:pt idx="551">
                  <c:v>4.1346246657720132</c:v>
                </c:pt>
                <c:pt idx="552">
                  <c:v>4.1275849347984002</c:v>
                </c:pt>
                <c:pt idx="553">
                  <c:v>4.1205691351757769</c:v>
                </c:pt>
                <c:pt idx="554">
                  <c:v>4.113577145080364</c:v>
                </c:pt>
                <c:pt idx="555">
                  <c:v>4.1066088435138477</c:v>
                </c:pt>
                <c:pt idx="556">
                  <c:v>4.0996641102964011</c:v>
                </c:pt>
                <c:pt idx="557">
                  <c:v>4.0927428260597747</c:v>
                </c:pt>
                <c:pt idx="558">
                  <c:v>4.0858448722404566</c:v>
                </c:pt>
                <c:pt idx="559">
                  <c:v>4.0789701310729045</c:v>
                </c:pt>
                <c:pt idx="560">
                  <c:v>4.0721184855828403</c:v>
                </c:pt>
                <c:pt idx="561">
                  <c:v>4.0652898195806202</c:v>
                </c:pt>
                <c:pt idx="562">
                  <c:v>4.0584840176546599</c:v>
                </c:pt>
                <c:pt idx="563">
                  <c:v>4.051700965164942</c:v>
                </c:pt>
                <c:pt idx="564">
                  <c:v>4.0449405482365703</c:v>
                </c:pt>
                <c:pt idx="565">
                  <c:v>4.0382026537534026</c:v>
                </c:pt>
                <c:pt idx="566">
                  <c:v>4.03148716935174</c:v>
                </c:pt>
                <c:pt idx="567">
                  <c:v>4.0247939834140807</c:v>
                </c:pt>
                <c:pt idx="568">
                  <c:v>4.0181229850629343</c:v>
                </c:pt>
                <c:pt idx="569">
                  <c:v>4.0114740641547044</c:v>
                </c:pt>
                <c:pt idx="570">
                  <c:v>4.0048471112736204</c:v>
                </c:pt>
                <c:pt idx="571">
                  <c:v>3.9982420177257398</c:v>
                </c:pt>
                <c:pt idx="572">
                  <c:v>3.9916586755330044</c:v>
                </c:pt>
                <c:pt idx="573">
                  <c:v>3.9850969774273537</c:v>
                </c:pt>
                <c:pt idx="574">
                  <c:v>3.9785568168449044</c:v>
                </c:pt>
                <c:pt idx="575">
                  <c:v>3.9720380879201764</c:v>
                </c:pt>
                <c:pt idx="576">
                  <c:v>3.9655406854803825</c:v>
                </c:pt>
                <c:pt idx="577">
                  <c:v>3.9590645050397719</c:v>
                </c:pt>
                <c:pt idx="578">
                  <c:v>3.9526094427940306</c:v>
                </c:pt>
                <c:pt idx="579">
                  <c:v>3.9461753956147341</c:v>
                </c:pt>
                <c:pt idx="580">
                  <c:v>3.9397622610438545</c:v>
                </c:pt>
                <c:pt idx="581">
                  <c:v>3.9333699372883228</c:v>
                </c:pt>
                <c:pt idx="582">
                  <c:v>3.9269983232146433</c:v>
                </c:pt>
                <c:pt idx="583">
                  <c:v>3.9206473183435593</c:v>
                </c:pt>
                <c:pt idx="584">
                  <c:v>3.9143168228447731</c:v>
                </c:pt>
                <c:pt idx="585">
                  <c:v>3.9080067375317125</c:v>
                </c:pt>
                <c:pt idx="586">
                  <c:v>3.9017169638563511</c:v>
                </c:pt>
                <c:pt idx="587">
                  <c:v>3.8954474039040825</c:v>
                </c:pt>
                <c:pt idx="588">
                  <c:v>3.8891979603886302</c:v>
                </c:pt>
                <c:pt idx="589">
                  <c:v>3.8829685366470255</c:v>
                </c:pt>
                <c:pt idx="590">
                  <c:v>3.8767590366346174</c:v>
                </c:pt>
                <c:pt idx="591">
                  <c:v>3.8705693649201374</c:v>
                </c:pt>
                <c:pt idx="592">
                  <c:v>3.8643994266808135</c:v>
                </c:pt>
                <c:pt idx="593">
                  <c:v>3.8582491276975235</c:v>
                </c:pt>
                <c:pt idx="594">
                  <c:v>3.8521183743500043</c:v>
                </c:pt>
                <c:pt idx="595">
                  <c:v>3.8460070736120957</c:v>
                </c:pt>
                <c:pt idx="596">
                  <c:v>3.8399151330470405</c:v>
                </c:pt>
                <c:pt idx="597">
                  <c:v>3.8338424608028223</c:v>
                </c:pt>
                <c:pt idx="598">
                  <c:v>3.8277889656075446</c:v>
                </c:pt>
                <c:pt idx="599">
                  <c:v>3.8217545567648665</c:v>
                </c:pt>
                <c:pt idx="600">
                  <c:v>3.8157391441494646</c:v>
                </c:pt>
                <c:pt idx="601">
                  <c:v>3.809742638202553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946240"/>
        <c:axId val="201948160"/>
      </c:scatterChart>
      <c:valAx>
        <c:axId val="20194624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(mA)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87164585529171057"/>
              <c:y val="0.88347190103014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48160"/>
        <c:crosses val="autoZero"/>
        <c:crossBetween val="midCat"/>
        <c:majorUnit val="100"/>
      </c:valAx>
      <c:valAx>
        <c:axId val="20194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(kHz)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1.2221133775600888E-2"/>
              <c:y val="2.570990227604259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46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5994531933508311"/>
          <c:y val="0.33307223305127664"/>
          <c:w val="0.10967157951409921"/>
          <c:h val="0.10351628261002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100" b="1" baseline="0"/>
              <a:t>I</a:t>
            </a:r>
            <a:r>
              <a:rPr lang="en-US" altLang="zh-CN" sz="1100" b="1" baseline="-25000"/>
              <a:t>L_PEAK_Max</a:t>
            </a:r>
            <a:r>
              <a:rPr lang="en-US" altLang="zh-CN" sz="1100" b="1" baseline="0"/>
              <a:t> under </a:t>
            </a:r>
            <a:r>
              <a:rPr lang="en-US" altLang="zh-CN" sz="1100" b="1" i="0" u="none" strike="noStrike" baseline="0">
                <a:effectLst/>
              </a:rPr>
              <a:t>V</a:t>
            </a:r>
            <a:r>
              <a:rPr lang="en-US" altLang="zh-CN" sz="1100" b="1" i="0" u="none" strike="noStrike" baseline="-25000">
                <a:effectLst/>
              </a:rPr>
              <a:t>AC_Min</a:t>
            </a:r>
            <a:r>
              <a:rPr lang="en-US" altLang="zh-CN" sz="1100" b="1" i="0" u="none" strike="noStrike" baseline="0">
                <a:effectLst/>
              </a:rPr>
              <a:t> (I</a:t>
            </a:r>
            <a:r>
              <a:rPr lang="en-US" altLang="zh-CN" sz="1100" b="1" i="0" u="none" strike="noStrike" baseline="-25000">
                <a:effectLst/>
              </a:rPr>
              <a:t>L_PEAK_Max</a:t>
            </a:r>
            <a:r>
              <a:rPr lang="en-US" altLang="zh-CN" sz="1100" b="1" i="0" u="none" strike="noStrike" baseline="0">
                <a:effectLst/>
              </a:rPr>
              <a:t> </a:t>
            </a:r>
            <a:r>
              <a:rPr lang="en-US" altLang="zh-CN" sz="1100" b="1" baseline="0"/>
              <a:t>vs. I</a:t>
            </a:r>
            <a:r>
              <a:rPr lang="en-US" altLang="zh-CN" sz="1100" b="1" baseline="-25000"/>
              <a:t>OUT</a:t>
            </a:r>
            <a:r>
              <a:rPr lang="en-US" altLang="zh-CN" sz="1100" b="1" baseline="0"/>
              <a:t>)</a:t>
            </a:r>
            <a:endParaRPr lang="zh-CN" altLang="en-US" sz="1100" b="1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148492290553717E-2"/>
          <c:y val="0.16377275521073009"/>
          <c:w val="0.76786660094454484"/>
          <c:h val="0.6143765887531774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'Ipk-toff1'!$L$2:$L$602</c:f>
              <c:numCache>
                <c:formatCode>General</c:formatCode>
                <c:ptCount val="601"/>
                <c:pt idx="0">
                  <c:v>839.30851063829778</c:v>
                </c:pt>
                <c:pt idx="1">
                  <c:v>814.53656914893622</c:v>
                </c:pt>
                <c:pt idx="2">
                  <c:v>789.76462765957444</c:v>
                </c:pt>
                <c:pt idx="3">
                  <c:v>764.99268617021266</c:v>
                </c:pt>
                <c:pt idx="4">
                  <c:v>740.220744680851</c:v>
                </c:pt>
                <c:pt idx="5">
                  <c:v>715.44880319148933</c:v>
                </c:pt>
                <c:pt idx="6">
                  <c:v>690.67686170212755</c:v>
                </c:pt>
                <c:pt idx="7">
                  <c:v>665.904920212766</c:v>
                </c:pt>
                <c:pt idx="8">
                  <c:v>641.13297872340422</c:v>
                </c:pt>
                <c:pt idx="9">
                  <c:v>616.36103723404256</c:v>
                </c:pt>
                <c:pt idx="10">
                  <c:v>591.58909574468078</c:v>
                </c:pt>
                <c:pt idx="11">
                  <c:v>566.81715425531911</c:v>
                </c:pt>
                <c:pt idx="12">
                  <c:v>542.04521276595733</c:v>
                </c:pt>
                <c:pt idx="13">
                  <c:v>517.27327127659566</c:v>
                </c:pt>
                <c:pt idx="14">
                  <c:v>492.501329787234</c:v>
                </c:pt>
                <c:pt idx="15">
                  <c:v>467.72938829787228</c:v>
                </c:pt>
                <c:pt idx="16">
                  <c:v>442.95744680851055</c:v>
                </c:pt>
                <c:pt idx="17">
                  <c:v>418.18550531914889</c:v>
                </c:pt>
                <c:pt idx="18">
                  <c:v>394.71683813076174</c:v>
                </c:pt>
                <c:pt idx="19">
                  <c:v>373.31724980135215</c:v>
                </c:pt>
                <c:pt idx="20">
                  <c:v>352.8374184598178</c:v>
                </c:pt>
                <c:pt idx="21">
                  <c:v>333.23946499672644</c:v>
                </c:pt>
                <c:pt idx="22">
                  <c:v>314.4875621438328</c:v>
                </c:pt>
                <c:pt idx="23">
                  <c:v>296.54779739979801</c:v>
                </c:pt>
                <c:pt idx="24">
                  <c:v>279.38804679980285</c:v>
                </c:pt>
                <c:pt idx="25">
                  <c:v>262.97785854124544</c:v>
                </c:pt>
                <c:pt idx="26">
                  <c:v>247.2883455792323</c:v>
                </c:pt>
                <c:pt idx="27">
                  <c:v>232.29208639550029</c:v>
                </c:pt>
                <c:pt idx="28">
                  <c:v>217.96303322419726</c:v>
                </c:pt>
                <c:pt idx="29">
                  <c:v>204.2764270888598</c:v>
                </c:pt>
                <c:pt idx="30">
                  <c:v>191.20871906803649</c:v>
                </c:pt>
                <c:pt idx="31">
                  <c:v>178.73749726326199</c:v>
                </c:pt>
                <c:pt idx="32">
                  <c:v>166.84141899330083</c:v>
                </c:pt>
                <c:pt idx="33">
                  <c:v>155.50014778347378</c:v>
                </c:pt>
                <c:pt idx="34">
                  <c:v>144.69429475905872</c:v>
                </c:pt>
                <c:pt idx="35">
                  <c:v>134.40536408778055</c:v>
                </c:pt>
                <c:pt idx="36">
                  <c:v>124.6157021487316</c:v>
                </c:pt>
                <c:pt idx="37">
                  <c:v>115.30845013411783</c:v>
                </c:pt>
                <c:pt idx="38">
                  <c:v>106.4674998163709</c:v>
                </c:pt>
                <c:pt idx="39">
                  <c:v>98.077452236718287</c:v>
                </c:pt>
                <c:pt idx="40">
                  <c:v>90.123579092548937</c:v>
                </c:pt>
                <c:pt idx="41">
                  <c:v>82.591786620099214</c:v>
                </c:pt>
                <c:pt idx="42">
                  <c:v>75.46858178632786</c:v>
                </c:pt>
                <c:pt idx="43">
                  <c:v>68.74104061955029</c:v>
                </c:pt>
                <c:pt idx="44">
                  <c:v>62.396778522626803</c:v>
                </c:pt>
                <c:pt idx="45">
                  <c:v>59.284136546136196</c:v>
                </c:pt>
                <c:pt idx="46">
                  <c:v>58.555177218719187</c:v>
                </c:pt>
                <c:pt idx="47">
                  <c:v>57.843926749453665</c:v>
                </c:pt>
                <c:pt idx="48">
                  <c:v>57.149747571634762</c:v>
                </c:pt>
                <c:pt idx="49">
                  <c:v>56.472032361116604</c:v>
                </c:pt>
                <c:pt idx="50">
                  <c:v>55.810202264157653</c:v>
                </c:pt>
                <c:pt idx="51">
                  <c:v>55.163705248436194</c:v>
                </c:pt>
                <c:pt idx="52">
                  <c:v>54.532014567362985</c:v>
                </c:pt>
                <c:pt idx="53">
                  <c:v>53.914627328712129</c:v>
                </c:pt>
                <c:pt idx="54">
                  <c:v>53.311063159395346</c:v>
                </c:pt>
                <c:pt idx="55">
                  <c:v>52.720862958929075</c:v>
                </c:pt>
                <c:pt idx="56">
                  <c:v>52.143587734796107</c:v>
                </c:pt>
                <c:pt idx="57">
                  <c:v>51.578817513492801</c:v>
                </c:pt>
                <c:pt idx="58">
                  <c:v>51.02615032158522</c:v>
                </c:pt>
                <c:pt idx="59">
                  <c:v>50.4852012315785</c:v>
                </c:pt>
                <c:pt idx="60">
                  <c:v>49.955601467840594</c:v>
                </c:pt>
                <c:pt idx="61">
                  <c:v>49.436997568215808</c:v>
                </c:pt>
                <c:pt idx="62">
                  <c:v>48.929050597323155</c:v>
                </c:pt>
                <c:pt idx="63">
                  <c:v>48.431435407859844</c:v>
                </c:pt>
                <c:pt idx="64">
                  <c:v>47.943839946526786</c:v>
                </c:pt>
                <c:pt idx="65">
                  <c:v>47.465964601462929</c:v>
                </c:pt>
                <c:pt idx="66">
                  <c:v>46.997521588320602</c:v>
                </c:pt>
                <c:pt idx="67">
                  <c:v>46.538234372338678</c:v>
                </c:pt>
                <c:pt idx="68">
                  <c:v>46.087837123974872</c:v>
                </c:pt>
                <c:pt idx="69">
                  <c:v>45.646074205845274</c:v>
                </c:pt>
                <c:pt idx="70">
                  <c:v>45.212699688890751</c:v>
                </c:pt>
                <c:pt idx="71">
                  <c:v>44.787476895845749</c:v>
                </c:pt>
                <c:pt idx="72">
                  <c:v>44.370177970229051</c:v>
                </c:pt>
                <c:pt idx="73">
                  <c:v>43.960583469207165</c:v>
                </c:pt>
                <c:pt idx="74">
                  <c:v>43.558481978801844</c:v>
                </c:pt>
                <c:pt idx="75">
                  <c:v>43.163669750024098</c:v>
                </c:pt>
                <c:pt idx="76">
                  <c:v>42.775950354618807</c:v>
                </c:pt>
                <c:pt idx="77">
                  <c:v>42.395134359197918</c:v>
                </c:pt>
                <c:pt idx="78">
                  <c:v>42.021039016626325</c:v>
                </c:pt>
                <c:pt idx="79">
                  <c:v>41.653487973604172</c:v>
                </c:pt>
                <c:pt idx="80">
                  <c:v>41.292310993462465</c:v>
                </c:pt>
                <c:pt idx="81">
                  <c:v>40.937343693256452</c:v>
                </c:pt>
                <c:pt idx="82">
                  <c:v>40.588427294303919</c:v>
                </c:pt>
                <c:pt idx="83">
                  <c:v>40.245408385372826</c:v>
                </c:pt>
                <c:pt idx="84">
                  <c:v>39.908138697776351</c:v>
                </c:pt>
                <c:pt idx="85">
                  <c:v>39.576474891682658</c:v>
                </c:pt>
                <c:pt idx="86">
                  <c:v>39.250278352992282</c:v>
                </c:pt>
                <c:pt idx="87">
                  <c:v>38.929415000178402</c:v>
                </c:pt>
                <c:pt idx="88">
                  <c:v>38.613755100524635</c:v>
                </c:pt>
                <c:pt idx="89">
                  <c:v>38.303173095231045</c:v>
                </c:pt>
                <c:pt idx="90">
                  <c:v>37.997547432893278</c:v>
                </c:pt>
                <c:pt idx="91">
                  <c:v>37.696760410890619</c:v>
                </c:pt>
                <c:pt idx="92">
                  <c:v>37.400698024248378</c:v>
                </c:pt>
                <c:pt idx="93">
                  <c:v>37.109249821566699</c:v>
                </c:pt>
                <c:pt idx="94">
                  <c:v>36.822308767633452</c:v>
                </c:pt>
                <c:pt idx="95">
                  <c:v>36.539771112362196</c:v>
                </c:pt>
                <c:pt idx="96">
                  <c:v>36.26153626571795</c:v>
                </c:pt>
                <c:pt idx="97">
                  <c:v>35.987506678314155</c:v>
                </c:pt>
                <c:pt idx="98">
                  <c:v>35.717587727383041</c:v>
                </c:pt>
                <c:pt idx="99">
                  <c:v>35.451687607839268</c:v>
                </c:pt>
                <c:pt idx="100">
                  <c:v>35.189717228173649</c:v>
                </c:pt>
                <c:pt idx="101">
                  <c:v>34.931590110928589</c:v>
                </c:pt>
                <c:pt idx="102">
                  <c:v>34.677222297522036</c:v>
                </c:pt>
                <c:pt idx="103">
                  <c:v>34.426532257199646</c:v>
                </c:pt>
                <c:pt idx="104">
                  <c:v>34.179440799907866</c:v>
                </c:pt>
                <c:pt idx="105">
                  <c:v>33.935870992892347</c:v>
                </c:pt>
                <c:pt idx="106">
                  <c:v>33.69574808083712</c:v>
                </c:pt>
                <c:pt idx="107">
                  <c:v>33.458999409370435</c:v>
                </c:pt>
                <c:pt idx="108">
                  <c:v>33.225554351772807</c:v>
                </c:pt>
                <c:pt idx="109">
                  <c:v>32.995344238731967</c:v>
                </c:pt>
                <c:pt idx="110">
                  <c:v>32.768302290998008</c:v>
                </c:pt>
                <c:pt idx="111">
                  <c:v>32.54436355479988</c:v>
                </c:pt>
                <c:pt idx="112">
                  <c:v>32.323464839892132</c:v>
                </c:pt>
                <c:pt idx="113">
                  <c:v>32.105544660107725</c:v>
                </c:pt>
                <c:pt idx="114">
                  <c:v>31.890543176299445</c:v>
                </c:pt>
                <c:pt idx="115">
                  <c:v>31.678402141558699</c:v>
                </c:pt>
                <c:pt idx="116">
                  <c:v>31.469064848606333</c:v>
                </c:pt>
                <c:pt idx="117">
                  <c:v>31.262476079255688</c:v>
                </c:pt>
                <c:pt idx="118">
                  <c:v>31.05858205585325</c:v>
                </c:pt>
                <c:pt idx="119">
                  <c:v>30.857330394607203</c:v>
                </c:pt>
                <c:pt idx="120">
                  <c:v>30.658670060718869</c:v>
                </c:pt>
                <c:pt idx="121">
                  <c:v>30.462551325236173</c:v>
                </c:pt>
                <c:pt idx="122">
                  <c:v>30.268925723552677</c:v>
                </c:pt>
                <c:pt idx="123">
                  <c:v>30.077746015479242</c:v>
                </c:pt>
                <c:pt idx="124">
                  <c:v>29.888966146819431</c:v>
                </c:pt>
                <c:pt idx="125">
                  <c:v>29.702541212382844</c:v>
                </c:pt>
                <c:pt idx="126">
                  <c:v>29.518427420374017</c:v>
                </c:pt>
                <c:pt idx="127">
                  <c:v>29.336582058097644</c:v>
                </c:pt>
                <c:pt idx="128">
                  <c:v>29.156963458923649</c:v>
                </c:pt>
                <c:pt idx="129">
                  <c:v>28.979530970458399</c:v>
                </c:pt>
                <c:pt idx="130">
                  <c:v>28.804244923871106</c:v>
                </c:pt>
                <c:pt idx="131">
                  <c:v>28.631066604326676</c:v>
                </c:pt>
                <c:pt idx="132">
                  <c:v>28.459958222478786</c:v>
                </c:pt>
                <c:pt idx="133">
                  <c:v>28.290882886979151</c:v>
                </c:pt>
                <c:pt idx="134">
                  <c:v>28.123804577960787</c:v>
                </c:pt>
                <c:pt idx="135">
                  <c:v>27.958688121455488</c:v>
                </c:pt>
                <c:pt idx="136">
                  <c:v>27.795499164707117</c:v>
                </c:pt>
                <c:pt idx="137">
                  <c:v>27.634204152344498</c:v>
                </c:pt>
                <c:pt idx="138">
                  <c:v>27.47477030337911</c:v>
                </c:pt>
                <c:pt idx="139">
                  <c:v>27.31716558899442</c:v>
                </c:pt>
                <c:pt idx="140">
                  <c:v>27.161358711095406</c:v>
                </c:pt>
                <c:pt idx="141">
                  <c:v>27.00731908158787</c:v>
                </c:pt>
                <c:pt idx="142">
                  <c:v>26.85501680235895</c:v>
                </c:pt>
                <c:pt idx="143">
                  <c:v>26.704422645931167</c:v>
                </c:pt>
                <c:pt idx="144">
                  <c:v>26.555508036763751</c:v>
                </c:pt>
                <c:pt idx="145">
                  <c:v>26.408245033176147</c:v>
                </c:pt>
                <c:pt idx="146">
                  <c:v>26.262606309869632</c:v>
                </c:pt>
                <c:pt idx="147">
                  <c:v>26.118565141024135</c:v>
                </c:pt>
                <c:pt idx="148">
                  <c:v>25.976095383948284</c:v>
                </c:pt>
                <c:pt idx="149">
                  <c:v>25.835171463261588</c:v>
                </c:pt>
                <c:pt idx="150">
                  <c:v>25.695768355588822</c:v>
                </c:pt>
                <c:pt idx="151">
                  <c:v>25.557861574747182</c:v>
                </c:pt>
                <c:pt idx="152">
                  <c:v>25.421427157407958</c:v>
                </c:pt>
                <c:pt idx="153">
                  <c:v>25.286441649214989</c:v>
                </c:pt>
                <c:pt idx="154">
                  <c:v>25.15288209134302</c:v>
                </c:pt>
                <c:pt idx="155">
                  <c:v>25.020726007479858</c:v>
                </c:pt>
                <c:pt idx="156">
                  <c:v>24.889951391216709</c:v>
                </c:pt>
                <c:pt idx="157">
                  <c:v>24.760536693831924</c:v>
                </c:pt>
                <c:pt idx="158">
                  <c:v>24.632460812453903</c:v>
                </c:pt>
                <c:pt idx="159">
                  <c:v>24.505703078589416</c:v>
                </c:pt>
                <c:pt idx="160">
                  <c:v>24.380243247004397</c:v>
                </c:pt>
                <c:pt idx="161">
                  <c:v>24.256061484944453</c:v>
                </c:pt>
                <c:pt idx="162">
                  <c:v>24.133138361683223</c:v>
                </c:pt>
                <c:pt idx="163">
                  <c:v>24.011454838386893</c:v>
                </c:pt>
                <c:pt idx="164">
                  <c:v>23.890992258283795</c:v>
                </c:pt>
                <c:pt idx="165">
                  <c:v>23.771732337128473</c:v>
                </c:pt>
                <c:pt idx="166">
                  <c:v>23.653657153949883</c:v>
                </c:pt>
                <c:pt idx="167">
                  <c:v>23.536749142074015</c:v>
                </c:pt>
                <c:pt idx="168">
                  <c:v>23.420991080411401</c:v>
                </c:pt>
                <c:pt idx="169">
                  <c:v>23.306366085000445</c:v>
                </c:pt>
                <c:pt idx="170">
                  <c:v>23.192857600797922</c:v>
                </c:pt>
                <c:pt idx="171">
                  <c:v>23.080449393708147</c:v>
                </c:pt>
                <c:pt idx="172">
                  <c:v>22.969125542842864</c:v>
                </c:pt>
                <c:pt idx="173">
                  <c:v>22.858870433004046</c:v>
                </c:pt>
                <c:pt idx="174">
                  <c:v>22.749668747382152</c:v>
                </c:pt>
                <c:pt idx="175">
                  <c:v>22.641505460462692</c:v>
                </c:pt>
                <c:pt idx="176">
                  <c:v>22.534365831134174</c:v>
                </c:pt>
                <c:pt idx="177">
                  <c:v>22.428235395990832</c:v>
                </c:pt>
                <c:pt idx="178">
                  <c:v>22.323099962823708</c:v>
                </c:pt>
                <c:pt idx="179">
                  <c:v>22.218945604293932</c:v>
                </c:pt>
                <c:pt idx="180">
                  <c:v>22.115758651782329</c:v>
                </c:pt>
                <c:pt idx="181">
                  <c:v>22.013525689409573</c:v>
                </c:pt>
                <c:pt idx="182">
                  <c:v>21.912233548221465</c:v>
                </c:pt>
                <c:pt idx="183">
                  <c:v>21.811869300534006</c:v>
                </c:pt>
                <c:pt idx="184">
                  <c:v>21.71242025443313</c:v>
                </c:pt>
                <c:pt idx="185">
                  <c:v>21.613873948424288</c:v>
                </c:pt>
                <c:pt idx="186">
                  <c:v>21.516218146227011</c:v>
                </c:pt>
                <c:pt idx="187">
                  <c:v>21.419440831709995</c:v>
                </c:pt>
                <c:pt idx="188">
                  <c:v>21.32353020396226</c:v>
                </c:pt>
                <c:pt idx="189">
                  <c:v>21.228474672496102</c:v>
                </c:pt>
                <c:pt idx="190">
                  <c:v>21.134262852577844</c:v>
                </c:pt>
                <c:pt idx="191">
                  <c:v>21.040883560682307</c:v>
                </c:pt>
                <c:pt idx="192">
                  <c:v>20.948325810067292</c:v>
                </c:pt>
                <c:pt idx="193">
                  <c:v>20.856578806464341</c:v>
                </c:pt>
                <c:pt idx="194">
                  <c:v>20.765631943882259</c:v>
                </c:pt>
                <c:pt idx="195">
                  <c:v>20.675474800519929</c:v>
                </c:pt>
                <c:pt idx="196">
                  <c:v>20.586097134785152</c:v>
                </c:pt>
                <c:pt idx="197">
                  <c:v>20.497488881416309</c:v>
                </c:pt>
                <c:pt idx="198">
                  <c:v>20.409640147703751</c:v>
                </c:pt>
                <c:pt idx="199">
                  <c:v>20.322541209807923</c:v>
                </c:pt>
                <c:pt idx="200">
                  <c:v>20.236182509171389</c:v>
                </c:pt>
                <c:pt idx="201">
                  <c:v>20.150554649021931</c:v>
                </c:pt>
                <c:pt idx="202">
                  <c:v>20.065648390964071</c:v>
                </c:pt>
                <c:pt idx="203">
                  <c:v>19.981454651656389</c:v>
                </c:pt>
                <c:pt idx="204">
                  <c:v>19.897964499572144</c:v>
                </c:pt>
                <c:pt idx="205">
                  <c:v>19.815169151840792</c:v>
                </c:pt>
                <c:pt idx="206">
                  <c:v>19.733059971167986</c:v>
                </c:pt>
                <c:pt idx="207">
                  <c:v>19.651628462831873</c:v>
                </c:pt>
                <c:pt idx="208">
                  <c:v>19.570866271753463</c:v>
                </c:pt>
                <c:pt idx="209">
                  <c:v>19.490765179638899</c:v>
                </c:pt>
                <c:pt idx="210">
                  <c:v>19.411317102191674</c:v>
                </c:pt>
                <c:pt idx="211">
                  <c:v>19.332514086392692</c:v>
                </c:pt>
                <c:pt idx="212">
                  <c:v>19.254348307846367</c:v>
                </c:pt>
                <c:pt idx="213">
                  <c:v>19.176812068190831</c:v>
                </c:pt>
                <c:pt idx="214">
                  <c:v>19.09989779257042</c:v>
                </c:pt>
                <c:pt idx="215">
                  <c:v>19.02359802716882</c:v>
                </c:pt>
                <c:pt idx="216">
                  <c:v>18.947905436801037</c:v>
                </c:pt>
                <c:pt idx="217">
                  <c:v>18.872812802562649</c:v>
                </c:pt>
                <c:pt idx="218">
                  <c:v>18.79831301953476</c:v>
                </c:pt>
                <c:pt idx="219">
                  <c:v>18.724399094543056</c:v>
                </c:pt>
                <c:pt idx="220">
                  <c:v>18.651064143969556</c:v>
                </c:pt>
                <c:pt idx="221">
                  <c:v>18.578301391615554</c:v>
                </c:pt>
                <c:pt idx="222">
                  <c:v>18.506104166614421</c:v>
                </c:pt>
                <c:pt idx="223">
                  <c:v>18.434465901392866</c:v>
                </c:pt>
                <c:pt idx="224">
                  <c:v>18.36338012967936</c:v>
                </c:pt>
                <c:pt idx="225">
                  <c:v>18.292840484558504</c:v>
                </c:pt>
                <c:pt idx="226">
                  <c:v>18.222840696569993</c:v>
                </c:pt>
                <c:pt idx="227">
                  <c:v>18.15337459185114</c:v>
                </c:pt>
                <c:pt idx="228">
                  <c:v>18.084436090321674</c:v>
                </c:pt>
                <c:pt idx="229">
                  <c:v>18.01601920390976</c:v>
                </c:pt>
                <c:pt idx="230">
                  <c:v>17.948118034818126</c:v>
                </c:pt>
                <c:pt idx="231">
                  <c:v>17.880726773829263</c:v>
                </c:pt>
                <c:pt idx="232">
                  <c:v>17.813839698648646</c:v>
                </c:pt>
                <c:pt idx="233">
                  <c:v>17.747451172285036</c:v>
                </c:pt>
                <c:pt idx="234">
                  <c:v>17.681555641466812</c:v>
                </c:pt>
                <c:pt idx="235">
                  <c:v>17.616147635093508</c:v>
                </c:pt>
                <c:pt idx="236">
                  <c:v>17.551221762721564</c:v>
                </c:pt>
                <c:pt idx="237">
                  <c:v>17.486772713083429</c:v>
                </c:pt>
                <c:pt idx="238">
                  <c:v>17.422795252639197</c:v>
                </c:pt>
                <c:pt idx="239">
                  <c:v>17.359284224159918</c:v>
                </c:pt>
                <c:pt idx="240">
                  <c:v>17.296234545341754</c:v>
                </c:pt>
                <c:pt idx="241">
                  <c:v>17.233641207450269</c:v>
                </c:pt>
                <c:pt idx="242">
                  <c:v>17.171499273994009</c:v>
                </c:pt>
                <c:pt idx="243">
                  <c:v>17.109803879426703</c:v>
                </c:pt>
                <c:pt idx="244">
                  <c:v>17.048550227877335</c:v>
                </c:pt>
                <c:pt idx="245">
                  <c:v>16.987733591907396</c:v>
                </c:pt>
                <c:pt idx="246">
                  <c:v>16.92734931129463</c:v>
                </c:pt>
                <c:pt idx="247">
                  <c:v>16.86739279184264</c:v>
                </c:pt>
                <c:pt idx="248">
                  <c:v>16.807859504215713</c:v>
                </c:pt>
                <c:pt idx="249">
                  <c:v>16.748744982798197</c:v>
                </c:pt>
                <c:pt idx="250">
                  <c:v>16.69004482457791</c:v>
                </c:pt>
                <c:pt idx="251">
                  <c:v>16.631754688052915</c:v>
                </c:pt>
                <c:pt idx="252">
                  <c:v>16.573870292161118</c:v>
                </c:pt>
                <c:pt idx="253">
                  <c:v>16.516387415232185</c:v>
                </c:pt>
                <c:pt idx="254">
                  <c:v>16.459301893961136</c:v>
                </c:pt>
                <c:pt idx="255">
                  <c:v>16.402609622403205</c:v>
                </c:pt>
                <c:pt idx="256">
                  <c:v>16.34630655098935</c:v>
                </c:pt>
                <c:pt idx="257">
                  <c:v>16.290388685562011</c:v>
                </c:pt>
                <c:pt idx="258">
                  <c:v>16.234852086430585</c:v>
                </c:pt>
                <c:pt idx="259">
                  <c:v>16.179692867446118</c:v>
                </c:pt>
                <c:pt idx="260">
                  <c:v>16.124907195094853</c:v>
                </c:pt>
                <c:pt idx="261">
                  <c:v>16.070491287610089</c:v>
                </c:pt>
                <c:pt idx="262">
                  <c:v>16.016441414101973</c:v>
                </c:pt>
                <c:pt idx="263">
                  <c:v>15.96275389370482</c:v>
                </c:pt>
                <c:pt idx="264">
                  <c:v>15.909425094741467</c:v>
                </c:pt>
                <c:pt idx="265">
                  <c:v>15.85645143390439</c:v>
                </c:pt>
                <c:pt idx="266">
                  <c:v>15.803829375453077</c:v>
                </c:pt>
                <c:pt idx="267">
                  <c:v>15.751555430427349</c:v>
                </c:pt>
                <c:pt idx="268">
                  <c:v>15.69962615587624</c:v>
                </c:pt>
                <c:pt idx="269">
                  <c:v>15.648038154102085</c:v>
                </c:pt>
                <c:pt idx="270">
                  <c:v>15.596788071919452</c:v>
                </c:pt>
                <c:pt idx="271">
                  <c:v>15.545872599928591</c:v>
                </c:pt>
                <c:pt idx="272">
                  <c:v>15.495288471803081</c:v>
                </c:pt>
                <c:pt idx="273">
                  <c:v>15.445032463591323</c:v>
                </c:pt>
                <c:pt idx="274">
                  <c:v>15.395101393031588</c:v>
                </c:pt>
                <c:pt idx="275">
                  <c:v>15.345492118880312</c:v>
                </c:pt>
                <c:pt idx="276">
                  <c:v>15.29620154025333</c:v>
                </c:pt>
                <c:pt idx="277">
                  <c:v>15.247226595979763</c:v>
                </c:pt>
                <c:pt idx="278">
                  <c:v>15.198564263968303</c:v>
                </c:pt>
                <c:pt idx="279">
                  <c:v>15.150211560585547</c:v>
                </c:pt>
                <c:pt idx="280">
                  <c:v>15.102165540046204</c:v>
                </c:pt>
                <c:pt idx="281">
                  <c:v>15.054423293814851</c:v>
                </c:pt>
                <c:pt idx="282">
                  <c:v>15.006981950018993</c:v>
                </c:pt>
                <c:pt idx="283">
                  <c:v>14.9598386728732</c:v>
                </c:pt>
                <c:pt idx="284">
                  <c:v>14.912990662114067</c:v>
                </c:pt>
                <c:pt idx="285">
                  <c:v>14.866435152445728</c:v>
                </c:pt>
                <c:pt idx="286">
                  <c:v>14.820169412995762</c:v>
                </c:pt>
                <c:pt idx="287">
                  <c:v>14.774190746781203</c:v>
                </c:pt>
                <c:pt idx="288">
                  <c:v>14.728496490184467</c:v>
                </c:pt>
                <c:pt idx="289">
                  <c:v>14.683084012438981</c:v>
                </c:pt>
                <c:pt idx="290">
                  <c:v>14.637950715124273</c:v>
                </c:pt>
                <c:pt idx="291">
                  <c:v>14.593094031670383</c:v>
                </c:pt>
                <c:pt idx="292">
                  <c:v>14.548511426871324</c:v>
                </c:pt>
                <c:pt idx="293">
                  <c:v>14.504200396407457</c:v>
                </c:pt>
                <c:pt idx="294">
                  <c:v>14.460158466376564</c:v>
                </c:pt>
                <c:pt idx="295">
                  <c:v>14.41638319283342</c:v>
                </c:pt>
                <c:pt idx="296">
                  <c:v>14.37287216133773</c:v>
                </c:pt>
                <c:pt idx="297">
                  <c:v>14.329622986510206</c:v>
                </c:pt>
                <c:pt idx="298">
                  <c:v>14.286633311596651</c:v>
                </c:pt>
                <c:pt idx="299">
                  <c:v>14.243900808039859</c:v>
                </c:pt>
                <c:pt idx="300">
                  <c:v>14.201423175059167</c:v>
                </c:pt>
                <c:pt idx="301">
                  <c:v>14.159198139237525</c:v>
                </c:pt>
                <c:pt idx="302">
                  <c:v>14.117223454115891</c:v>
                </c:pt>
                <c:pt idx="303">
                  <c:v>14.075496899794837</c:v>
                </c:pt>
                <c:pt idx="304">
                  <c:v>14.034016282543197</c:v>
                </c:pt>
                <c:pt idx="305">
                  <c:v>13.992779434413594</c:v>
                </c:pt>
                <c:pt idx="306">
                  <c:v>13.951784212864753</c:v>
                </c:pt>
                <c:pt idx="307">
                  <c:v>13.911028500390421</c:v>
                </c:pt>
                <c:pt idx="308">
                  <c:v>13.870510204154758</c:v>
                </c:pt>
                <c:pt idx="309">
                  <c:v>13.830227255634126</c:v>
                </c:pt>
                <c:pt idx="310">
                  <c:v>13.79017761026504</c:v>
                </c:pt>
                <c:pt idx="311">
                  <c:v>13.75035924709827</c:v>
                </c:pt>
                <c:pt idx="312">
                  <c:v>13.710770168458888</c:v>
                </c:pt>
                <c:pt idx="313">
                  <c:v>13.671408399612186</c:v>
                </c:pt>
                <c:pt idx="314">
                  <c:v>13.632271988435335</c:v>
                </c:pt>
                <c:pt idx="315">
                  <c:v>13.593359005094641</c:v>
                </c:pt>
                <c:pt idx="316">
                  <c:v>13.554667541728344</c:v>
                </c:pt>
                <c:pt idx="317">
                  <c:v>13.516195712134808</c:v>
                </c:pt>
                <c:pt idx="318">
                  <c:v>13.477941651465997</c:v>
                </c:pt>
                <c:pt idx="319">
                  <c:v>13.439903515926158</c:v>
                </c:pt>
                <c:pt idx="320">
                  <c:v>13.402079482475571</c:v>
                </c:pt>
                <c:pt idx="321">
                  <c:v>13.364467748539308</c:v>
                </c:pt>
                <c:pt idx="322">
                  <c:v>13.327066531720876</c:v>
                </c:pt>
                <c:pt idx="323">
                  <c:v>13.289874069520637</c:v>
                </c:pt>
                <c:pt idx="324">
                  <c:v>13.252888619058973</c:v>
                </c:pt>
                <c:pt idx="325">
                  <c:v>13.216108456804001</c:v>
                </c:pt>
                <c:pt idx="326">
                  <c:v>13.179531878303862</c:v>
                </c:pt>
                <c:pt idx="327">
                  <c:v>13.14315719792342</c:v>
                </c:pt>
                <c:pt idx="328">
                  <c:v>13.106982748585304</c:v>
                </c:pt>
                <c:pt idx="329">
                  <c:v>13.071006881515236</c:v>
                </c:pt>
                <c:pt idx="330">
                  <c:v>13.035227965991512</c:v>
                </c:pt>
                <c:pt idx="331">
                  <c:v>12.999644389098611</c:v>
                </c:pt>
                <c:pt idx="332">
                  <c:v>12.964254555484825</c:v>
                </c:pt>
                <c:pt idx="333">
                  <c:v>12.929056887123817</c:v>
                </c:pt>
                <c:pt idx="334">
                  <c:v>12.894049823080088</c:v>
                </c:pt>
                <c:pt idx="335">
                  <c:v>12.859231819278207</c:v>
                </c:pt>
                <c:pt idx="336">
                  <c:v>12.824601348275792</c:v>
                </c:pt>
                <c:pt idx="337">
                  <c:v>12.790156899040143</c:v>
                </c:pt>
                <c:pt idx="338">
                  <c:v>12.755896976728469</c:v>
                </c:pt>
                <c:pt idx="339">
                  <c:v>12.721820102471638</c:v>
                </c:pt>
                <c:pt idx="340">
                  <c:v>12.687924813161366</c:v>
                </c:pt>
                <c:pt idx="341">
                  <c:v>12.654209661240827</c:v>
                </c:pt>
                <c:pt idx="342">
                  <c:v>12.620673214498575</c:v>
                </c:pt>
                <c:pt idx="343">
                  <c:v>12.587314055865733</c:v>
                </c:pt>
                <c:pt idx="344">
                  <c:v>12.554130783216408</c:v>
                </c:pt>
                <c:pt idx="345">
                  <c:v>12.521122009171227</c:v>
                </c:pt>
                <c:pt idx="346">
                  <c:v>12.488286360903992</c:v>
                </c:pt>
                <c:pt idx="347">
                  <c:v>12.455622479951343</c:v>
                </c:pt>
                <c:pt idx="348">
                  <c:v>12.423129022025423</c:v>
                </c:pt>
                <c:pt idx="349">
                  <c:v>12.390804656829463</c:v>
                </c:pt>
                <c:pt idx="350">
                  <c:v>12.358648067876221</c:v>
                </c:pt>
                <c:pt idx="351">
                  <c:v>12.326657952309258</c:v>
                </c:pt>
                <c:pt idx="352">
                  <c:v>12.294833020726985</c:v>
                </c:pt>
                <c:pt idx="353">
                  <c:v>12.263171997009408</c:v>
                </c:pt>
                <c:pt idx="354">
                  <c:v>12.23167361814758</c:v>
                </c:pt>
                <c:pt idx="355">
                  <c:v>12.200336634075621</c:v>
                </c:pt>
                <c:pt idx="356">
                  <c:v>12.16915980750537</c:v>
                </c:pt>
                <c:pt idx="357">
                  <c:v>12.138141913763523</c:v>
                </c:pt>
                <c:pt idx="358">
                  <c:v>12.107281740631283</c:v>
                </c:pt>
                <c:pt idx="359">
                  <c:v>12.076578088186436</c:v>
                </c:pt>
                <c:pt idx="360">
                  <c:v>12.04602976864782</c:v>
                </c:pt>
                <c:pt idx="361">
                  <c:v>12.015635606222165</c:v>
                </c:pt>
                <c:pt idx="362">
                  <c:v>11.98539443695323</c:v>
                </c:pt>
                <c:pt idx="363">
                  <c:v>11.955305108573222</c:v>
                </c:pt>
                <c:pt idx="364">
                  <c:v>11.925366480356447</c:v>
                </c:pt>
                <c:pt idx="365">
                  <c:v>11.895577422975139</c:v>
                </c:pt>
                <c:pt idx="366">
                  <c:v>11.865936818357472</c:v>
                </c:pt>
                <c:pt idx="367">
                  <c:v>11.836443559547666</c:v>
                </c:pt>
                <c:pt idx="368">
                  <c:v>11.807096550568184</c:v>
                </c:pt>
                <c:pt idx="369">
                  <c:v>11.77789470628398</c:v>
                </c:pt>
                <c:pt idx="370">
                  <c:v>11.748836952268737</c:v>
                </c:pt>
                <c:pt idx="371">
                  <c:v>11.719922224673097</c:v>
                </c:pt>
                <c:pt idx="372">
                  <c:v>11.691149470094828</c:v>
                </c:pt>
                <c:pt idx="373">
                  <c:v>11.662517645450901</c:v>
                </c:pt>
                <c:pt idx="374">
                  <c:v>11.634025717851438</c:v>
                </c:pt>
                <c:pt idx="375">
                  <c:v>11.605672664475499</c:v>
                </c:pt>
                <c:pt idx="376">
                  <c:v>11.577457472448692</c:v>
                </c:pt>
                <c:pt idx="377">
                  <c:v>11.549379138722554</c:v>
                </c:pt>
                <c:pt idx="378">
                  <c:v>11.521436669955689</c:v>
                </c:pt>
                <c:pt idx="379">
                  <c:v>11.49362908239663</c:v>
                </c:pt>
                <c:pt idx="380">
                  <c:v>11.465955401768385</c:v>
                </c:pt>
                <c:pt idx="381">
                  <c:v>11.438414663154642</c:v>
                </c:pt>
                <c:pt idx="382">
                  <c:v>11.411005910887635</c:v>
                </c:pt>
                <c:pt idx="383">
                  <c:v>11.383728198437586</c:v>
                </c:pt>
                <c:pt idx="384">
                  <c:v>11.356580588303764</c:v>
                </c:pt>
                <c:pt idx="385">
                  <c:v>11.329562151907057</c:v>
                </c:pt>
                <c:pt idx="386">
                  <c:v>11.302671969484113</c:v>
                </c:pt>
                <c:pt idx="387">
                  <c:v>11.275909129982963</c:v>
                </c:pt>
                <c:pt idx="388">
                  <c:v>11.249272730960131</c:v>
                </c:pt>
                <c:pt idx="389">
                  <c:v>11.222761878479199</c:v>
                </c:pt>
                <c:pt idx="390">
                  <c:v>11.196375687010793</c:v>
                </c:pt>
                <c:pt idx="391">
                  <c:v>11.170113279333989</c:v>
                </c:pt>
                <c:pt idx="392">
                  <c:v>11.143973786439105</c:v>
                </c:pt>
                <c:pt idx="393">
                  <c:v>11.117956347431837</c:v>
                </c:pt>
                <c:pt idx="394">
                  <c:v>11.09206010943876</c:v>
                </c:pt>
                <c:pt idx="395">
                  <c:v>11.066284227514116</c:v>
                </c:pt>
                <c:pt idx="396">
                  <c:v>11.040627864547929</c:v>
                </c:pt>
                <c:pt idx="397">
                  <c:v>11.015090191175377</c:v>
                </c:pt>
                <c:pt idx="398">
                  <c:v>10.989670385687422</c:v>
                </c:pt>
                <c:pt idx="399">
                  <c:v>10.964367633942681</c:v>
                </c:pt>
                <c:pt idx="400">
                  <c:v>10.939181129280501</c:v>
                </c:pt>
                <c:pt idx="401">
                  <c:v>10.914110072435237</c:v>
                </c:pt>
                <c:pt idx="402">
                  <c:v>10.889153671451709</c:v>
                </c:pt>
                <c:pt idx="403">
                  <c:v>10.864311141601801</c:v>
                </c:pt>
                <c:pt idx="404">
                  <c:v>10.839581705302226</c:v>
                </c:pt>
                <c:pt idx="405">
                  <c:v>10.814964592033373</c:v>
                </c:pt>
                <c:pt idx="406">
                  <c:v>10.790459038259302</c:v>
                </c:pt>
                <c:pt idx="407">
                  <c:v>10.766064287348781</c:v>
                </c:pt>
                <c:pt idx="408">
                  <c:v>10.74177958949743</c:v>
                </c:pt>
                <c:pt idx="409">
                  <c:v>10.717604201650889</c:v>
                </c:pt>
                <c:pt idx="410">
                  <c:v>10.69353738742903</c:v>
                </c:pt>
                <c:pt idx="411">
                  <c:v>10.669578417051195</c:v>
                </c:pt>
                <c:pt idx="412">
                  <c:v>10.645726567262422</c:v>
                </c:pt>
                <c:pt idx="413">
                  <c:v>10.621981121260674</c:v>
                </c:pt>
                <c:pt idx="414">
                  <c:v>10.598341368625034</c:v>
                </c:pt>
                <c:pt idx="415">
                  <c:v>10.574806605244842</c:v>
                </c:pt>
                <c:pt idx="416">
                  <c:v>10.551376133249802</c:v>
                </c:pt>
                <c:pt idx="417">
                  <c:v>10.528049260940996</c:v>
                </c:pt>
                <c:pt idx="418">
                  <c:v>10.504825302722811</c:v>
                </c:pt>
                <c:pt idx="419">
                  <c:v>10.481703579035781</c:v>
                </c:pt>
                <c:pt idx="420">
                  <c:v>10.458683416290294</c:v>
                </c:pt>
                <c:pt idx="421">
                  <c:v>10.435764146801183</c:v>
                </c:pt>
                <c:pt idx="422">
                  <c:v>10.412945108723179</c:v>
                </c:pt>
                <c:pt idx="423">
                  <c:v>10.390225645987186</c:v>
                </c:pt>
                <c:pt idx="424">
                  <c:v>10.367605108237424</c:v>
                </c:pt>
                <c:pt idx="425">
                  <c:v>10.345082850769357</c:v>
                </c:pt>
                <c:pt idx="426">
                  <c:v>10.322658234468447</c:v>
                </c:pt>
                <c:pt idx="427">
                  <c:v>10.300330625749707</c:v>
                </c:pt>
                <c:pt idx="428">
                  <c:v>10.278099396498012</c:v>
                </c:pt>
                <c:pt idx="429">
                  <c:v>10.255963924009221</c:v>
                </c:pt>
                <c:pt idx="430">
                  <c:v>10.233923590932013</c:v>
                </c:pt>
                <c:pt idx="431">
                  <c:v>10.211977785210506</c:v>
                </c:pt>
                <c:pt idx="432">
                  <c:v>10.190125900027597</c:v>
                </c:pt>
                <c:pt idx="433">
                  <c:v>10.168367333749034</c:v>
                </c:pt>
                <c:pt idx="434">
                  <c:v>10.146701489868194</c:v>
                </c:pt>
                <c:pt idx="435">
                  <c:v>10.12512777695158</c:v>
                </c:pt>
                <c:pt idx="436">
                  <c:v>10.103645608584996</c:v>
                </c:pt>
                <c:pt idx="437">
                  <c:v>10.082254403320416</c:v>
                </c:pt>
                <c:pt idx="438">
                  <c:v>10.060953584623526</c:v>
                </c:pt>
                <c:pt idx="439">
                  <c:v>10.039742580821926</c:v>
                </c:pt>
                <c:pt idx="440">
                  <c:v>10.018620825053985</c:v>
                </c:pt>
                <c:pt idx="441">
                  <c:v>9.9975877552183441</c:v>
                </c:pt>
                <c:pt idx="442">
                  <c:v>9.9766428139240553</c:v>
                </c:pt>
                <c:pt idx="443">
                  <c:v>9.9557854484413344</c:v>
                </c:pt>
                <c:pt idx="444">
                  <c:v>9.9350151106529534</c:v>
                </c:pt>
                <c:pt idx="445">
                  <c:v>9.9143312570062125</c:v>
                </c:pt>
                <c:pt idx="446">
                  <c:v>9.8937333484655277</c:v>
                </c:pt>
                <c:pt idx="447">
                  <c:v>9.8732208504656089</c:v>
                </c:pt>
                <c:pt idx="448">
                  <c:v>9.8527932328652099</c:v>
                </c:pt>
                <c:pt idx="449">
                  <c:v>9.8324499699014609</c:v>
                </c:pt>
                <c:pt idx="450">
                  <c:v>9.8121905401447549</c:v>
                </c:pt>
                <c:pt idx="451">
                  <c:v>9.7920144264542035</c:v>
                </c:pt>
                <c:pt idx="452">
                  <c:v>9.7719211159336279</c:v>
                </c:pt>
                <c:pt idx="453">
                  <c:v>9.7519100998881019</c:v>
                </c:pt>
                <c:pt idx="454">
                  <c:v>9.7319808737810227</c:v>
                </c:pt>
                <c:pt idx="455">
                  <c:v>9.712132937191706</c:v>
                </c:pt>
                <c:pt idx="456">
                  <c:v>9.692365793773499</c:v>
                </c:pt>
                <c:pt idx="457">
                  <c:v>9.6726789512124061</c:v>
                </c:pt>
                <c:pt idx="458">
                  <c:v>9.6530719211862195</c:v>
                </c:pt>
                <c:pt idx="459">
                  <c:v>9.6335442193241416</c:v>
                </c:pt>
                <c:pt idx="460">
                  <c:v>9.6140953651668948</c:v>
                </c:pt>
                <c:pt idx="461">
                  <c:v>9.5947248821273199</c:v>
                </c:pt>
                <c:pt idx="462">
                  <c:v>9.5754322974514494</c:v>
                </c:pt>
                <c:pt idx="463">
                  <c:v>9.5562171421800421</c:v>
                </c:pt>
                <c:pt idx="464">
                  <c:v>9.5370789511105869</c:v>
                </c:pt>
                <c:pt idx="465">
                  <c:v>9.5180172627597592</c:v>
                </c:pt>
                <c:pt idx="466">
                  <c:v>9.4990316193263293</c:v>
                </c:pt>
                <c:pt idx="467">
                  <c:v>9.4801215666545104</c:v>
                </c:pt>
                <c:pt idx="468">
                  <c:v>9.4612866541977443</c:v>
                </c:pt>
                <c:pt idx="469">
                  <c:v>9.4425264349829234</c:v>
                </c:pt>
                <c:pt idx="470">
                  <c:v>9.4238404655750241</c:v>
                </c:pt>
                <c:pt idx="471">
                  <c:v>9.4052283060421811</c:v>
                </c:pt>
                <c:pt idx="472">
                  <c:v>9.3866895199211449</c:v>
                </c:pt>
                <c:pt idx="473">
                  <c:v>9.3682236741831808</c:v>
                </c:pt>
                <c:pt idx="474">
                  <c:v>9.3498303392003432</c:v>
                </c:pt>
                <c:pt idx="475">
                  <c:v>9.3315090887121563</c:v>
                </c:pt>
                <c:pt idx="476">
                  <c:v>9.3132594997926876</c:v>
                </c:pt>
                <c:pt idx="477">
                  <c:v>9.2950811528180015</c:v>
                </c:pt>
                <c:pt idx="478">
                  <c:v>9.2769736314340037</c:v>
                </c:pt>
                <c:pt idx="479">
                  <c:v>9.2589365225246478</c:v>
                </c:pt>
                <c:pt idx="480">
                  <c:v>9.2409694161805156</c:v>
                </c:pt>
                <c:pt idx="481">
                  <c:v>9.223071905667771</c:v>
                </c:pt>
                <c:pt idx="482">
                  <c:v>9.205243587397467</c:v>
                </c:pt>
                <c:pt idx="483">
                  <c:v>9.1874840608952031</c:v>
                </c:pt>
                <c:pt idx="484">
                  <c:v>9.1697929287711464</c:v>
                </c:pt>
                <c:pt idx="485">
                  <c:v>9.1521697966903854</c:v>
                </c:pt>
                <c:pt idx="486">
                  <c:v>9.1346142733436295</c:v>
                </c:pt>
                <c:pt idx="487">
                  <c:v>9.1171259704182557</c:v>
                </c:pt>
                <c:pt idx="488">
                  <c:v>9.099704502569665</c:v>
                </c:pt>
                <c:pt idx="489">
                  <c:v>9.0823494873929889</c:v>
                </c:pt>
                <c:pt idx="490">
                  <c:v>9.0650605453951041</c:v>
                </c:pt>
                <c:pt idx="491">
                  <c:v>9.0478372999669734</c:v>
                </c:pt>
                <c:pt idx="492">
                  <c:v>9.0306793773562983</c:v>
                </c:pt>
                <c:pt idx="493">
                  <c:v>9.0135864066404849</c:v>
                </c:pt>
                <c:pt idx="494">
                  <c:v>8.9965580196999166</c:v>
                </c:pt>
                <c:pt idx="495">
                  <c:v>8.9795938511915203</c:v>
                </c:pt>
                <c:pt idx="496">
                  <c:v>8.9626935385226449</c:v>
                </c:pt>
                <c:pt idx="497">
                  <c:v>8.9458567218252227</c:v>
                </c:pt>
                <c:pt idx="498">
                  <c:v>8.9290830439302287</c:v>
                </c:pt>
                <c:pt idx="499">
                  <c:v>8.912372150342426</c:v>
                </c:pt>
                <c:pt idx="500">
                  <c:v>8.8957236892153873</c:v>
                </c:pt>
                <c:pt idx="501">
                  <c:v>8.8791373113268044</c:v>
                </c:pt>
                <c:pt idx="502">
                  <c:v>8.8626126700540695</c:v>
                </c:pt>
                <c:pt idx="503">
                  <c:v>8.8461494213501251</c:v>
                </c:pt>
                <c:pt idx="504">
                  <c:v>8.8297472237195986</c:v>
                </c:pt>
                <c:pt idx="505">
                  <c:v>8.813405738195172</c:v>
                </c:pt>
                <c:pt idx="506">
                  <c:v>8.7971246283142488</c:v>
                </c:pt>
                <c:pt idx="507">
                  <c:v>8.7809035600958456</c:v>
                </c:pt>
                <c:pt idx="508">
                  <c:v>8.7647422020177697</c:v>
                </c:pt>
                <c:pt idx="509">
                  <c:v>8.7486402249940252</c:v>
                </c:pt>
                <c:pt idx="510">
                  <c:v>8.7325973023524774</c:v>
                </c:pt>
                <c:pt idx="511">
                  <c:v>8.7166131098127568</c:v>
                </c:pt>
                <c:pt idx="512">
                  <c:v>8.7006873254644219</c:v>
                </c:pt>
                <c:pt idx="513">
                  <c:v>8.6848196297453342</c:v>
                </c:pt>
                <c:pt idx="514">
                  <c:v>8.6690097054202955</c:v>
                </c:pt>
                <c:pt idx="515">
                  <c:v>8.6532572375598971</c:v>
                </c:pt>
                <c:pt idx="516">
                  <c:v>8.6375619135196153</c:v>
                </c:pt>
                <c:pt idx="517">
                  <c:v>8.6219234229191244</c:v>
                </c:pt>
                <c:pt idx="518">
                  <c:v>8.6063414576218342</c:v>
                </c:pt>
                <c:pt idx="519">
                  <c:v>8.5908157117146633</c:v>
                </c:pt>
                <c:pt idx="520">
                  <c:v>8.575345881488003</c:v>
                </c:pt>
                <c:pt idx="521">
                  <c:v>8.5599316654159203</c:v>
                </c:pt>
                <c:pt idx="522">
                  <c:v>8.5445727641365732</c:v>
                </c:pt>
                <c:pt idx="523">
                  <c:v>8.5292688804328218</c:v>
                </c:pt>
                <c:pt idx="524">
                  <c:v>8.5140197192130636</c:v>
                </c:pt>
                <c:pt idx="525">
                  <c:v>8.4988249874922595</c:v>
                </c:pt>
                <c:pt idx="526">
                  <c:v>8.4836843943731743</c:v>
                </c:pt>
                <c:pt idx="527">
                  <c:v>8.4685976510278103</c:v>
                </c:pt>
                <c:pt idx="528">
                  <c:v>8.4535644706790443</c:v>
                </c:pt>
                <c:pt idx="529">
                  <c:v>8.4385845685824563</c:v>
                </c:pt>
                <c:pt idx="530">
                  <c:v>8.4236576620083419</c:v>
                </c:pt>
                <c:pt idx="531">
                  <c:v>8.4087834702239412</c:v>
                </c:pt>
                <c:pt idx="532">
                  <c:v>8.3939617144758252</c:v>
                </c:pt>
                <c:pt idx="533">
                  <c:v>8.3791921179724884</c:v>
                </c:pt>
                <c:pt idx="534">
                  <c:v>8.3644744058671208</c:v>
                </c:pt>
                <c:pt idx="535">
                  <c:v>8.3498083052405523</c:v>
                </c:pt>
                <c:pt idx="536">
                  <c:v>8.3351935450843868</c:v>
                </c:pt>
                <c:pt idx="537">
                  <c:v>8.3206298562843077</c:v>
                </c:pt>
                <c:pt idx="538">
                  <c:v>8.306116971603565</c:v>
                </c:pt>
                <c:pt idx="539">
                  <c:v>8.2916546256666201</c:v>
                </c:pt>
                <c:pt idx="540">
                  <c:v>8.2772425549429816</c:v>
                </c:pt>
                <c:pt idx="541">
                  <c:v>8.2628804977311834</c:v>
                </c:pt>
                <c:pt idx="542">
                  <c:v>8.2485681941429618</c:v>
                </c:pt>
                <c:pt idx="543">
                  <c:v>8.2343053860875646</c:v>
                </c:pt>
                <c:pt idx="544">
                  <c:v>8.2200918172562485</c:v>
                </c:pt>
                <c:pt idx="545">
                  <c:v>8.205927233106916</c:v>
                </c:pt>
                <c:pt idx="546">
                  <c:v>8.191811380848927</c:v>
                </c:pt>
                <c:pt idx="547">
                  <c:v>8.1777440094280571</c:v>
                </c:pt>
                <c:pt idx="548">
                  <c:v>8.1637248695116167</c:v>
                </c:pt>
                <c:pt idx="549">
                  <c:v>8.1497537134737179</c:v>
                </c:pt>
                <c:pt idx="550">
                  <c:v>8.1358302953806927</c:v>
                </c:pt>
                <c:pt idx="551">
                  <c:v>8.1219543709766686</c:v>
                </c:pt>
                <c:pt idx="552">
                  <c:v>8.1081256976692799</c:v>
                </c:pt>
                <c:pt idx="553">
                  <c:v>8.0943440345155278</c:v>
                </c:pt>
                <c:pt idx="554">
                  <c:v>8.0806091422077984</c:v>
                </c:pt>
                <c:pt idx="555">
                  <c:v>8.0669207830599952</c:v>
                </c:pt>
                <c:pt idx="556">
                  <c:v>8.053278720993843</c:v>
                </c:pt>
                <c:pt idx="557">
                  <c:v>8.0396827215253062</c:v>
                </c:pt>
                <c:pt idx="558">
                  <c:v>8.0261325517511537</c:v>
                </c:pt>
                <c:pt idx="559">
                  <c:v>8.0126279803356706</c:v>
                </c:pt>
                <c:pt idx="560">
                  <c:v>7.9991687774974816</c:v>
                </c:pt>
                <c:pt idx="561">
                  <c:v>7.9857547149965216</c:v>
                </c:pt>
                <c:pt idx="562">
                  <c:v>7.9723855661211358</c:v>
                </c:pt>
                <c:pt idx="563">
                  <c:v>7.9590611056753051</c:v>
                </c:pt>
                <c:pt idx="564">
                  <c:v>7.9457811099660072</c:v>
                </c:pt>
                <c:pt idx="565">
                  <c:v>7.9325453567906887</c:v>
                </c:pt>
                <c:pt idx="566">
                  <c:v>7.9193536254248809</c:v>
                </c:pt>
                <c:pt idx="567">
                  <c:v>7.9062056966099235</c:v>
                </c:pt>
                <c:pt idx="568">
                  <c:v>7.893101352540822</c:v>
                </c:pt>
                <c:pt idx="569">
                  <c:v>7.8800403768542191</c:v>
                </c:pt>
                <c:pt idx="570">
                  <c:v>7.8670225546164838</c:v>
                </c:pt>
                <c:pt idx="571">
                  <c:v>7.8540476723119257</c:v>
                </c:pt>
                <c:pt idx="572">
                  <c:v>7.8411155178311169</c:v>
                </c:pt>
                <c:pt idx="573">
                  <c:v>7.8282258804593372</c:v>
                </c:pt>
                <c:pt idx="574">
                  <c:v>7.8153785508651294</c:v>
                </c:pt>
                <c:pt idx="575">
                  <c:v>7.802573321088965</c:v>
                </c:pt>
                <c:pt idx="576">
                  <c:v>7.7898099845320239</c:v>
                </c:pt>
                <c:pt idx="577">
                  <c:v>7.7770883359450833</c:v>
                </c:pt>
                <c:pt idx="578">
                  <c:v>7.7644081714175162</c:v>
                </c:pt>
                <c:pt idx="579">
                  <c:v>7.7517692883663987</c:v>
                </c:pt>
                <c:pt idx="580">
                  <c:v>7.7391714855257163</c:v>
                </c:pt>
                <c:pt idx="581">
                  <c:v>7.7266145629356835</c:v>
                </c:pt>
                <c:pt idx="582">
                  <c:v>7.7140983219321644</c:v>
                </c:pt>
                <c:pt idx="583">
                  <c:v>7.7016225651361934</c:v>
                </c:pt>
                <c:pt idx="584">
                  <c:v>7.6891870964436047</c:v>
                </c:pt>
                <c:pt idx="585">
                  <c:v>7.6767917210147489</c:v>
                </c:pt>
                <c:pt idx="586">
                  <c:v>7.6644362452643247</c:v>
                </c:pt>
                <c:pt idx="587">
                  <c:v>7.6521204768512998</c:v>
                </c:pt>
                <c:pt idx="588">
                  <c:v>7.6398442246689209</c:v>
                </c:pt>
                <c:pt idx="589">
                  <c:v>7.6276072988348451</c:v>
                </c:pt>
                <c:pt idx="590">
                  <c:v>7.6154095106813369</c:v>
                </c:pt>
                <c:pt idx="591">
                  <c:v>7.603250672745574</c:v>
                </c:pt>
                <c:pt idx="592">
                  <c:v>7.5911305987600493</c:v>
                </c:pt>
                <c:pt idx="593">
                  <c:v>7.5790491036430501</c:v>
                </c:pt>
                <c:pt idx="594">
                  <c:v>7.5670060034892508</c:v>
                </c:pt>
                <c:pt idx="595">
                  <c:v>7.555001115560362</c:v>
                </c:pt>
                <c:pt idx="596">
                  <c:v>7.5430342582759078</c:v>
                </c:pt>
                <c:pt idx="597">
                  <c:v>7.5311052512040577</c:v>
                </c:pt>
                <c:pt idx="598">
                  <c:v>7.5192139150525596</c:v>
                </c:pt>
                <c:pt idx="599">
                  <c:v>7.5073600716597646</c:v>
                </c:pt>
                <c:pt idx="600">
                  <c:v>7.4955435439857183</c:v>
                </c:pt>
              </c:numCache>
            </c:numRef>
          </c:xVal>
          <c:yVal>
            <c:numRef>
              <c:f>'Ipk-toff1'!$P$602</c:f>
              <c:numCache>
                <c:formatCode>General</c:formatCode>
                <c:ptCount val="1"/>
                <c:pt idx="0">
                  <c:v>3.8157391441494646</c:v>
                </c:pt>
              </c:numCache>
            </c:numRef>
          </c:yVal>
          <c:smooth val="1"/>
        </c:ser>
        <c:ser>
          <c:idx val="1"/>
          <c:order val="1"/>
          <c:tx>
            <c:v>IL_PEAK_Max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'Ipk-toff1'!$L$2:$L$603</c:f>
              <c:numCache>
                <c:formatCode>General</c:formatCode>
                <c:ptCount val="602"/>
                <c:pt idx="0">
                  <c:v>839.30851063829778</c:v>
                </c:pt>
                <c:pt idx="1">
                  <c:v>814.53656914893622</c:v>
                </c:pt>
                <c:pt idx="2">
                  <c:v>789.76462765957444</c:v>
                </c:pt>
                <c:pt idx="3">
                  <c:v>764.99268617021266</c:v>
                </c:pt>
                <c:pt idx="4">
                  <c:v>740.220744680851</c:v>
                </c:pt>
                <c:pt idx="5">
                  <c:v>715.44880319148933</c:v>
                </c:pt>
                <c:pt idx="6">
                  <c:v>690.67686170212755</c:v>
                </c:pt>
                <c:pt idx="7">
                  <c:v>665.904920212766</c:v>
                </c:pt>
                <c:pt idx="8">
                  <c:v>641.13297872340422</c:v>
                </c:pt>
                <c:pt idx="9">
                  <c:v>616.36103723404256</c:v>
                </c:pt>
                <c:pt idx="10">
                  <c:v>591.58909574468078</c:v>
                </c:pt>
                <c:pt idx="11">
                  <c:v>566.81715425531911</c:v>
                </c:pt>
                <c:pt idx="12">
                  <c:v>542.04521276595733</c:v>
                </c:pt>
                <c:pt idx="13">
                  <c:v>517.27327127659566</c:v>
                </c:pt>
                <c:pt idx="14">
                  <c:v>492.501329787234</c:v>
                </c:pt>
                <c:pt idx="15">
                  <c:v>467.72938829787228</c:v>
                </c:pt>
                <c:pt idx="16">
                  <c:v>442.95744680851055</c:v>
                </c:pt>
                <c:pt idx="17">
                  <c:v>418.18550531914889</c:v>
                </c:pt>
                <c:pt idx="18">
                  <c:v>394.71683813076174</c:v>
                </c:pt>
                <c:pt idx="19">
                  <c:v>373.31724980135215</c:v>
                </c:pt>
                <c:pt idx="20">
                  <c:v>352.8374184598178</c:v>
                </c:pt>
                <c:pt idx="21">
                  <c:v>333.23946499672644</c:v>
                </c:pt>
                <c:pt idx="22">
                  <c:v>314.4875621438328</c:v>
                </c:pt>
                <c:pt idx="23">
                  <c:v>296.54779739979801</c:v>
                </c:pt>
                <c:pt idx="24">
                  <c:v>279.38804679980285</c:v>
                </c:pt>
                <c:pt idx="25">
                  <c:v>262.97785854124544</c:v>
                </c:pt>
                <c:pt idx="26">
                  <c:v>247.2883455792323</c:v>
                </c:pt>
                <c:pt idx="27">
                  <c:v>232.29208639550029</c:v>
                </c:pt>
                <c:pt idx="28">
                  <c:v>217.96303322419726</c:v>
                </c:pt>
                <c:pt idx="29">
                  <c:v>204.2764270888598</c:v>
                </c:pt>
                <c:pt idx="30">
                  <c:v>191.20871906803649</c:v>
                </c:pt>
                <c:pt idx="31">
                  <c:v>178.73749726326199</c:v>
                </c:pt>
                <c:pt idx="32">
                  <c:v>166.84141899330083</c:v>
                </c:pt>
                <c:pt idx="33">
                  <c:v>155.50014778347378</c:v>
                </c:pt>
                <c:pt idx="34">
                  <c:v>144.69429475905872</c:v>
                </c:pt>
                <c:pt idx="35">
                  <c:v>134.40536408778055</c:v>
                </c:pt>
                <c:pt idx="36">
                  <c:v>124.6157021487316</c:v>
                </c:pt>
                <c:pt idx="37">
                  <c:v>115.30845013411783</c:v>
                </c:pt>
                <c:pt idx="38">
                  <c:v>106.4674998163709</c:v>
                </c:pt>
                <c:pt idx="39">
                  <c:v>98.077452236718287</c:v>
                </c:pt>
                <c:pt idx="40">
                  <c:v>90.123579092548937</c:v>
                </c:pt>
                <c:pt idx="41">
                  <c:v>82.591786620099214</c:v>
                </c:pt>
                <c:pt idx="42">
                  <c:v>75.46858178632786</c:v>
                </c:pt>
                <c:pt idx="43">
                  <c:v>68.74104061955029</c:v>
                </c:pt>
                <c:pt idx="44">
                  <c:v>62.396778522626803</c:v>
                </c:pt>
                <c:pt idx="45">
                  <c:v>59.284136546136196</c:v>
                </c:pt>
                <c:pt idx="46">
                  <c:v>58.555177218719187</c:v>
                </c:pt>
                <c:pt idx="47">
                  <c:v>57.843926749453665</c:v>
                </c:pt>
                <c:pt idx="48">
                  <c:v>57.149747571634762</c:v>
                </c:pt>
                <c:pt idx="49">
                  <c:v>56.472032361116604</c:v>
                </c:pt>
                <c:pt idx="50">
                  <c:v>55.810202264157653</c:v>
                </c:pt>
                <c:pt idx="51">
                  <c:v>55.163705248436194</c:v>
                </c:pt>
                <c:pt idx="52">
                  <c:v>54.532014567362985</c:v>
                </c:pt>
                <c:pt idx="53">
                  <c:v>53.914627328712129</c:v>
                </c:pt>
                <c:pt idx="54">
                  <c:v>53.311063159395346</c:v>
                </c:pt>
                <c:pt idx="55">
                  <c:v>52.720862958929075</c:v>
                </c:pt>
                <c:pt idx="56">
                  <c:v>52.143587734796107</c:v>
                </c:pt>
                <c:pt idx="57">
                  <c:v>51.578817513492801</c:v>
                </c:pt>
                <c:pt idx="58">
                  <c:v>51.02615032158522</c:v>
                </c:pt>
                <c:pt idx="59">
                  <c:v>50.4852012315785</c:v>
                </c:pt>
                <c:pt idx="60">
                  <c:v>49.955601467840594</c:v>
                </c:pt>
                <c:pt idx="61">
                  <c:v>49.436997568215808</c:v>
                </c:pt>
                <c:pt idx="62">
                  <c:v>48.929050597323155</c:v>
                </c:pt>
                <c:pt idx="63">
                  <c:v>48.431435407859844</c:v>
                </c:pt>
                <c:pt idx="64">
                  <c:v>47.943839946526786</c:v>
                </c:pt>
                <c:pt idx="65">
                  <c:v>47.465964601462929</c:v>
                </c:pt>
                <c:pt idx="66">
                  <c:v>46.997521588320602</c:v>
                </c:pt>
                <c:pt idx="67">
                  <c:v>46.538234372338678</c:v>
                </c:pt>
                <c:pt idx="68">
                  <c:v>46.087837123974872</c:v>
                </c:pt>
                <c:pt idx="69">
                  <c:v>45.646074205845274</c:v>
                </c:pt>
                <c:pt idx="70">
                  <c:v>45.212699688890751</c:v>
                </c:pt>
                <c:pt idx="71">
                  <c:v>44.787476895845749</c:v>
                </c:pt>
                <c:pt idx="72">
                  <c:v>44.370177970229051</c:v>
                </c:pt>
                <c:pt idx="73">
                  <c:v>43.960583469207165</c:v>
                </c:pt>
                <c:pt idx="74">
                  <c:v>43.558481978801844</c:v>
                </c:pt>
                <c:pt idx="75">
                  <c:v>43.163669750024098</c:v>
                </c:pt>
                <c:pt idx="76">
                  <c:v>42.775950354618807</c:v>
                </c:pt>
                <c:pt idx="77">
                  <c:v>42.395134359197918</c:v>
                </c:pt>
                <c:pt idx="78">
                  <c:v>42.021039016626325</c:v>
                </c:pt>
                <c:pt idx="79">
                  <c:v>41.653487973604172</c:v>
                </c:pt>
                <c:pt idx="80">
                  <c:v>41.292310993462465</c:v>
                </c:pt>
                <c:pt idx="81">
                  <c:v>40.937343693256452</c:v>
                </c:pt>
                <c:pt idx="82">
                  <c:v>40.588427294303919</c:v>
                </c:pt>
                <c:pt idx="83">
                  <c:v>40.245408385372826</c:v>
                </c:pt>
                <c:pt idx="84">
                  <c:v>39.908138697776351</c:v>
                </c:pt>
                <c:pt idx="85">
                  <c:v>39.576474891682658</c:v>
                </c:pt>
                <c:pt idx="86">
                  <c:v>39.250278352992282</c:v>
                </c:pt>
                <c:pt idx="87">
                  <c:v>38.929415000178402</c:v>
                </c:pt>
                <c:pt idx="88">
                  <c:v>38.613755100524635</c:v>
                </c:pt>
                <c:pt idx="89">
                  <c:v>38.303173095231045</c:v>
                </c:pt>
                <c:pt idx="90">
                  <c:v>37.997547432893278</c:v>
                </c:pt>
                <c:pt idx="91">
                  <c:v>37.696760410890619</c:v>
                </c:pt>
                <c:pt idx="92">
                  <c:v>37.400698024248378</c:v>
                </c:pt>
                <c:pt idx="93">
                  <c:v>37.109249821566699</c:v>
                </c:pt>
                <c:pt idx="94">
                  <c:v>36.822308767633452</c:v>
                </c:pt>
                <c:pt idx="95">
                  <c:v>36.539771112362196</c:v>
                </c:pt>
                <c:pt idx="96">
                  <c:v>36.26153626571795</c:v>
                </c:pt>
                <c:pt idx="97">
                  <c:v>35.987506678314155</c:v>
                </c:pt>
                <c:pt idx="98">
                  <c:v>35.717587727383041</c:v>
                </c:pt>
                <c:pt idx="99">
                  <c:v>35.451687607839268</c:v>
                </c:pt>
                <c:pt idx="100">
                  <c:v>35.189717228173649</c:v>
                </c:pt>
                <c:pt idx="101">
                  <c:v>34.931590110928589</c:v>
                </c:pt>
                <c:pt idx="102">
                  <c:v>34.677222297522036</c:v>
                </c:pt>
                <c:pt idx="103">
                  <c:v>34.426532257199646</c:v>
                </c:pt>
                <c:pt idx="104">
                  <c:v>34.179440799907866</c:v>
                </c:pt>
                <c:pt idx="105">
                  <c:v>33.935870992892347</c:v>
                </c:pt>
                <c:pt idx="106">
                  <c:v>33.69574808083712</c:v>
                </c:pt>
                <c:pt idx="107">
                  <c:v>33.458999409370435</c:v>
                </c:pt>
                <c:pt idx="108">
                  <c:v>33.225554351772807</c:v>
                </c:pt>
                <c:pt idx="109">
                  <c:v>32.995344238731967</c:v>
                </c:pt>
                <c:pt idx="110">
                  <c:v>32.768302290998008</c:v>
                </c:pt>
                <c:pt idx="111">
                  <c:v>32.54436355479988</c:v>
                </c:pt>
                <c:pt idx="112">
                  <c:v>32.323464839892132</c:v>
                </c:pt>
                <c:pt idx="113">
                  <c:v>32.105544660107725</c:v>
                </c:pt>
                <c:pt idx="114">
                  <c:v>31.890543176299445</c:v>
                </c:pt>
                <c:pt idx="115">
                  <c:v>31.678402141558699</c:v>
                </c:pt>
                <c:pt idx="116">
                  <c:v>31.469064848606333</c:v>
                </c:pt>
                <c:pt idx="117">
                  <c:v>31.262476079255688</c:v>
                </c:pt>
                <c:pt idx="118">
                  <c:v>31.05858205585325</c:v>
                </c:pt>
                <c:pt idx="119">
                  <c:v>30.857330394607203</c:v>
                </c:pt>
                <c:pt idx="120">
                  <c:v>30.658670060718869</c:v>
                </c:pt>
                <c:pt idx="121">
                  <c:v>30.462551325236173</c:v>
                </c:pt>
                <c:pt idx="122">
                  <c:v>30.268925723552677</c:v>
                </c:pt>
                <c:pt idx="123">
                  <c:v>30.077746015479242</c:v>
                </c:pt>
                <c:pt idx="124">
                  <c:v>29.888966146819431</c:v>
                </c:pt>
                <c:pt idx="125">
                  <c:v>29.702541212382844</c:v>
                </c:pt>
                <c:pt idx="126">
                  <c:v>29.518427420374017</c:v>
                </c:pt>
                <c:pt idx="127">
                  <c:v>29.336582058097644</c:v>
                </c:pt>
                <c:pt idx="128">
                  <c:v>29.156963458923649</c:v>
                </c:pt>
                <c:pt idx="129">
                  <c:v>28.979530970458399</c:v>
                </c:pt>
                <c:pt idx="130">
                  <c:v>28.804244923871106</c:v>
                </c:pt>
                <c:pt idx="131">
                  <c:v>28.631066604326676</c:v>
                </c:pt>
                <c:pt idx="132">
                  <c:v>28.459958222478786</c:v>
                </c:pt>
                <c:pt idx="133">
                  <c:v>28.290882886979151</c:v>
                </c:pt>
                <c:pt idx="134">
                  <c:v>28.123804577960787</c:v>
                </c:pt>
                <c:pt idx="135">
                  <c:v>27.958688121455488</c:v>
                </c:pt>
                <c:pt idx="136">
                  <c:v>27.795499164707117</c:v>
                </c:pt>
                <c:pt idx="137">
                  <c:v>27.634204152344498</c:v>
                </c:pt>
                <c:pt idx="138">
                  <c:v>27.47477030337911</c:v>
                </c:pt>
                <c:pt idx="139">
                  <c:v>27.31716558899442</c:v>
                </c:pt>
                <c:pt idx="140">
                  <c:v>27.161358711095406</c:v>
                </c:pt>
                <c:pt idx="141">
                  <c:v>27.00731908158787</c:v>
                </c:pt>
                <c:pt idx="142">
                  <c:v>26.85501680235895</c:v>
                </c:pt>
                <c:pt idx="143">
                  <c:v>26.704422645931167</c:v>
                </c:pt>
                <c:pt idx="144">
                  <c:v>26.555508036763751</c:v>
                </c:pt>
                <c:pt idx="145">
                  <c:v>26.408245033176147</c:v>
                </c:pt>
                <c:pt idx="146">
                  <c:v>26.262606309869632</c:v>
                </c:pt>
                <c:pt idx="147">
                  <c:v>26.118565141024135</c:v>
                </c:pt>
                <c:pt idx="148">
                  <c:v>25.976095383948284</c:v>
                </c:pt>
                <c:pt idx="149">
                  <c:v>25.835171463261588</c:v>
                </c:pt>
                <c:pt idx="150">
                  <c:v>25.695768355588822</c:v>
                </c:pt>
                <c:pt idx="151">
                  <c:v>25.557861574747182</c:v>
                </c:pt>
                <c:pt idx="152">
                  <c:v>25.421427157407958</c:v>
                </c:pt>
                <c:pt idx="153">
                  <c:v>25.286441649214989</c:v>
                </c:pt>
                <c:pt idx="154">
                  <c:v>25.15288209134302</c:v>
                </c:pt>
                <c:pt idx="155">
                  <c:v>25.020726007479858</c:v>
                </c:pt>
                <c:pt idx="156">
                  <c:v>24.889951391216709</c:v>
                </c:pt>
                <c:pt idx="157">
                  <c:v>24.760536693831924</c:v>
                </c:pt>
                <c:pt idx="158">
                  <c:v>24.632460812453903</c:v>
                </c:pt>
                <c:pt idx="159">
                  <c:v>24.505703078589416</c:v>
                </c:pt>
                <c:pt idx="160">
                  <c:v>24.380243247004397</c:v>
                </c:pt>
                <c:pt idx="161">
                  <c:v>24.256061484944453</c:v>
                </c:pt>
                <c:pt idx="162">
                  <c:v>24.133138361683223</c:v>
                </c:pt>
                <c:pt idx="163">
                  <c:v>24.011454838386893</c:v>
                </c:pt>
                <c:pt idx="164">
                  <c:v>23.890992258283795</c:v>
                </c:pt>
                <c:pt idx="165">
                  <c:v>23.771732337128473</c:v>
                </c:pt>
                <c:pt idx="166">
                  <c:v>23.653657153949883</c:v>
                </c:pt>
                <c:pt idx="167">
                  <c:v>23.536749142074015</c:v>
                </c:pt>
                <c:pt idx="168">
                  <c:v>23.420991080411401</c:v>
                </c:pt>
                <c:pt idx="169">
                  <c:v>23.306366085000445</c:v>
                </c:pt>
                <c:pt idx="170">
                  <c:v>23.192857600797922</c:v>
                </c:pt>
                <c:pt idx="171">
                  <c:v>23.080449393708147</c:v>
                </c:pt>
                <c:pt idx="172">
                  <c:v>22.969125542842864</c:v>
                </c:pt>
                <c:pt idx="173">
                  <c:v>22.858870433004046</c:v>
                </c:pt>
                <c:pt idx="174">
                  <c:v>22.749668747382152</c:v>
                </c:pt>
                <c:pt idx="175">
                  <c:v>22.641505460462692</c:v>
                </c:pt>
                <c:pt idx="176">
                  <c:v>22.534365831134174</c:v>
                </c:pt>
                <c:pt idx="177">
                  <c:v>22.428235395990832</c:v>
                </c:pt>
                <c:pt idx="178">
                  <c:v>22.323099962823708</c:v>
                </c:pt>
                <c:pt idx="179">
                  <c:v>22.218945604293932</c:v>
                </c:pt>
                <c:pt idx="180">
                  <c:v>22.115758651782329</c:v>
                </c:pt>
                <c:pt idx="181">
                  <c:v>22.013525689409573</c:v>
                </c:pt>
                <c:pt idx="182">
                  <c:v>21.912233548221465</c:v>
                </c:pt>
                <c:pt idx="183">
                  <c:v>21.811869300534006</c:v>
                </c:pt>
                <c:pt idx="184">
                  <c:v>21.71242025443313</c:v>
                </c:pt>
                <c:pt idx="185">
                  <c:v>21.613873948424288</c:v>
                </c:pt>
                <c:pt idx="186">
                  <c:v>21.516218146227011</c:v>
                </c:pt>
                <c:pt idx="187">
                  <c:v>21.419440831709995</c:v>
                </c:pt>
                <c:pt idx="188">
                  <c:v>21.32353020396226</c:v>
                </c:pt>
                <c:pt idx="189">
                  <c:v>21.228474672496102</c:v>
                </c:pt>
                <c:pt idx="190">
                  <c:v>21.134262852577844</c:v>
                </c:pt>
                <c:pt idx="191">
                  <c:v>21.040883560682307</c:v>
                </c:pt>
                <c:pt idx="192">
                  <c:v>20.948325810067292</c:v>
                </c:pt>
                <c:pt idx="193">
                  <c:v>20.856578806464341</c:v>
                </c:pt>
                <c:pt idx="194">
                  <c:v>20.765631943882259</c:v>
                </c:pt>
                <c:pt idx="195">
                  <c:v>20.675474800519929</c:v>
                </c:pt>
                <c:pt idx="196">
                  <c:v>20.586097134785152</c:v>
                </c:pt>
                <c:pt idx="197">
                  <c:v>20.497488881416309</c:v>
                </c:pt>
                <c:pt idx="198">
                  <c:v>20.409640147703751</c:v>
                </c:pt>
                <c:pt idx="199">
                  <c:v>20.322541209807923</c:v>
                </c:pt>
                <c:pt idx="200">
                  <c:v>20.236182509171389</c:v>
                </c:pt>
                <c:pt idx="201">
                  <c:v>20.150554649021931</c:v>
                </c:pt>
                <c:pt idx="202">
                  <c:v>20.065648390964071</c:v>
                </c:pt>
                <c:pt idx="203">
                  <c:v>19.981454651656389</c:v>
                </c:pt>
                <c:pt idx="204">
                  <c:v>19.897964499572144</c:v>
                </c:pt>
                <c:pt idx="205">
                  <c:v>19.815169151840792</c:v>
                </c:pt>
                <c:pt idx="206">
                  <c:v>19.733059971167986</c:v>
                </c:pt>
                <c:pt idx="207">
                  <c:v>19.651628462831873</c:v>
                </c:pt>
                <c:pt idx="208">
                  <c:v>19.570866271753463</c:v>
                </c:pt>
                <c:pt idx="209">
                  <c:v>19.490765179638899</c:v>
                </c:pt>
                <c:pt idx="210">
                  <c:v>19.411317102191674</c:v>
                </c:pt>
                <c:pt idx="211">
                  <c:v>19.332514086392692</c:v>
                </c:pt>
                <c:pt idx="212">
                  <c:v>19.254348307846367</c:v>
                </c:pt>
                <c:pt idx="213">
                  <c:v>19.176812068190831</c:v>
                </c:pt>
                <c:pt idx="214">
                  <c:v>19.09989779257042</c:v>
                </c:pt>
                <c:pt idx="215">
                  <c:v>19.02359802716882</c:v>
                </c:pt>
                <c:pt idx="216">
                  <c:v>18.947905436801037</c:v>
                </c:pt>
                <c:pt idx="217">
                  <c:v>18.872812802562649</c:v>
                </c:pt>
                <c:pt idx="218">
                  <c:v>18.79831301953476</c:v>
                </c:pt>
                <c:pt idx="219">
                  <c:v>18.724399094543056</c:v>
                </c:pt>
                <c:pt idx="220">
                  <c:v>18.651064143969556</c:v>
                </c:pt>
                <c:pt idx="221">
                  <c:v>18.578301391615554</c:v>
                </c:pt>
                <c:pt idx="222">
                  <c:v>18.506104166614421</c:v>
                </c:pt>
                <c:pt idx="223">
                  <c:v>18.434465901392866</c:v>
                </c:pt>
                <c:pt idx="224">
                  <c:v>18.36338012967936</c:v>
                </c:pt>
                <c:pt idx="225">
                  <c:v>18.292840484558504</c:v>
                </c:pt>
                <c:pt idx="226">
                  <c:v>18.222840696569993</c:v>
                </c:pt>
                <c:pt idx="227">
                  <c:v>18.15337459185114</c:v>
                </c:pt>
                <c:pt idx="228">
                  <c:v>18.084436090321674</c:v>
                </c:pt>
                <c:pt idx="229">
                  <c:v>18.01601920390976</c:v>
                </c:pt>
                <c:pt idx="230">
                  <c:v>17.948118034818126</c:v>
                </c:pt>
                <c:pt idx="231">
                  <c:v>17.880726773829263</c:v>
                </c:pt>
                <c:pt idx="232">
                  <c:v>17.813839698648646</c:v>
                </c:pt>
                <c:pt idx="233">
                  <c:v>17.747451172285036</c:v>
                </c:pt>
                <c:pt idx="234">
                  <c:v>17.681555641466812</c:v>
                </c:pt>
                <c:pt idx="235">
                  <c:v>17.616147635093508</c:v>
                </c:pt>
                <c:pt idx="236">
                  <c:v>17.551221762721564</c:v>
                </c:pt>
                <c:pt idx="237">
                  <c:v>17.486772713083429</c:v>
                </c:pt>
                <c:pt idx="238">
                  <c:v>17.422795252639197</c:v>
                </c:pt>
                <c:pt idx="239">
                  <c:v>17.359284224159918</c:v>
                </c:pt>
                <c:pt idx="240">
                  <c:v>17.296234545341754</c:v>
                </c:pt>
                <c:pt idx="241">
                  <c:v>17.233641207450269</c:v>
                </c:pt>
                <c:pt idx="242">
                  <c:v>17.171499273994009</c:v>
                </c:pt>
                <c:pt idx="243">
                  <c:v>17.109803879426703</c:v>
                </c:pt>
                <c:pt idx="244">
                  <c:v>17.048550227877335</c:v>
                </c:pt>
                <c:pt idx="245">
                  <c:v>16.987733591907396</c:v>
                </c:pt>
                <c:pt idx="246">
                  <c:v>16.92734931129463</c:v>
                </c:pt>
                <c:pt idx="247">
                  <c:v>16.86739279184264</c:v>
                </c:pt>
                <c:pt idx="248">
                  <c:v>16.807859504215713</c:v>
                </c:pt>
                <c:pt idx="249">
                  <c:v>16.748744982798197</c:v>
                </c:pt>
                <c:pt idx="250">
                  <c:v>16.69004482457791</c:v>
                </c:pt>
                <c:pt idx="251">
                  <c:v>16.631754688052915</c:v>
                </c:pt>
                <c:pt idx="252">
                  <c:v>16.573870292161118</c:v>
                </c:pt>
                <c:pt idx="253">
                  <c:v>16.516387415232185</c:v>
                </c:pt>
                <c:pt idx="254">
                  <c:v>16.459301893961136</c:v>
                </c:pt>
                <c:pt idx="255">
                  <c:v>16.402609622403205</c:v>
                </c:pt>
                <c:pt idx="256">
                  <c:v>16.34630655098935</c:v>
                </c:pt>
                <c:pt idx="257">
                  <c:v>16.290388685562011</c:v>
                </c:pt>
                <c:pt idx="258">
                  <c:v>16.234852086430585</c:v>
                </c:pt>
                <c:pt idx="259">
                  <c:v>16.179692867446118</c:v>
                </c:pt>
                <c:pt idx="260">
                  <c:v>16.124907195094853</c:v>
                </c:pt>
                <c:pt idx="261">
                  <c:v>16.070491287610089</c:v>
                </c:pt>
                <c:pt idx="262">
                  <c:v>16.016441414101973</c:v>
                </c:pt>
                <c:pt idx="263">
                  <c:v>15.96275389370482</c:v>
                </c:pt>
                <c:pt idx="264">
                  <c:v>15.909425094741467</c:v>
                </c:pt>
                <c:pt idx="265">
                  <c:v>15.85645143390439</c:v>
                </c:pt>
                <c:pt idx="266">
                  <c:v>15.803829375453077</c:v>
                </c:pt>
                <c:pt idx="267">
                  <c:v>15.751555430427349</c:v>
                </c:pt>
                <c:pt idx="268">
                  <c:v>15.69962615587624</c:v>
                </c:pt>
                <c:pt idx="269">
                  <c:v>15.648038154102085</c:v>
                </c:pt>
                <c:pt idx="270">
                  <c:v>15.596788071919452</c:v>
                </c:pt>
                <c:pt idx="271">
                  <c:v>15.545872599928591</c:v>
                </c:pt>
                <c:pt idx="272">
                  <c:v>15.495288471803081</c:v>
                </c:pt>
                <c:pt idx="273">
                  <c:v>15.445032463591323</c:v>
                </c:pt>
                <c:pt idx="274">
                  <c:v>15.395101393031588</c:v>
                </c:pt>
                <c:pt idx="275">
                  <c:v>15.345492118880312</c:v>
                </c:pt>
                <c:pt idx="276">
                  <c:v>15.29620154025333</c:v>
                </c:pt>
                <c:pt idx="277">
                  <c:v>15.247226595979763</c:v>
                </c:pt>
                <c:pt idx="278">
                  <c:v>15.198564263968303</c:v>
                </c:pt>
                <c:pt idx="279">
                  <c:v>15.150211560585547</c:v>
                </c:pt>
                <c:pt idx="280">
                  <c:v>15.102165540046204</c:v>
                </c:pt>
                <c:pt idx="281">
                  <c:v>15.054423293814851</c:v>
                </c:pt>
                <c:pt idx="282">
                  <c:v>15.006981950018993</c:v>
                </c:pt>
                <c:pt idx="283">
                  <c:v>14.9598386728732</c:v>
                </c:pt>
                <c:pt idx="284">
                  <c:v>14.912990662114067</c:v>
                </c:pt>
                <c:pt idx="285">
                  <c:v>14.866435152445728</c:v>
                </c:pt>
                <c:pt idx="286">
                  <c:v>14.820169412995762</c:v>
                </c:pt>
                <c:pt idx="287">
                  <c:v>14.774190746781203</c:v>
                </c:pt>
                <c:pt idx="288">
                  <c:v>14.728496490184467</c:v>
                </c:pt>
                <c:pt idx="289">
                  <c:v>14.683084012438981</c:v>
                </c:pt>
                <c:pt idx="290">
                  <c:v>14.637950715124273</c:v>
                </c:pt>
                <c:pt idx="291">
                  <c:v>14.593094031670383</c:v>
                </c:pt>
                <c:pt idx="292">
                  <c:v>14.548511426871324</c:v>
                </c:pt>
                <c:pt idx="293">
                  <c:v>14.504200396407457</c:v>
                </c:pt>
                <c:pt idx="294">
                  <c:v>14.460158466376564</c:v>
                </c:pt>
                <c:pt idx="295">
                  <c:v>14.41638319283342</c:v>
                </c:pt>
                <c:pt idx="296">
                  <c:v>14.37287216133773</c:v>
                </c:pt>
                <c:pt idx="297">
                  <c:v>14.329622986510206</c:v>
                </c:pt>
                <c:pt idx="298">
                  <c:v>14.286633311596651</c:v>
                </c:pt>
                <c:pt idx="299">
                  <c:v>14.243900808039859</c:v>
                </c:pt>
                <c:pt idx="300">
                  <c:v>14.201423175059167</c:v>
                </c:pt>
                <c:pt idx="301">
                  <c:v>14.159198139237525</c:v>
                </c:pt>
                <c:pt idx="302">
                  <c:v>14.117223454115891</c:v>
                </c:pt>
                <c:pt idx="303">
                  <c:v>14.075496899794837</c:v>
                </c:pt>
                <c:pt idx="304">
                  <c:v>14.034016282543197</c:v>
                </c:pt>
                <c:pt idx="305">
                  <c:v>13.992779434413594</c:v>
                </c:pt>
                <c:pt idx="306">
                  <c:v>13.951784212864753</c:v>
                </c:pt>
                <c:pt idx="307">
                  <c:v>13.911028500390421</c:v>
                </c:pt>
                <c:pt idx="308">
                  <c:v>13.870510204154758</c:v>
                </c:pt>
                <c:pt idx="309">
                  <c:v>13.830227255634126</c:v>
                </c:pt>
                <c:pt idx="310">
                  <c:v>13.79017761026504</c:v>
                </c:pt>
                <c:pt idx="311">
                  <c:v>13.75035924709827</c:v>
                </c:pt>
                <c:pt idx="312">
                  <c:v>13.710770168458888</c:v>
                </c:pt>
                <c:pt idx="313">
                  <c:v>13.671408399612186</c:v>
                </c:pt>
                <c:pt idx="314">
                  <c:v>13.632271988435335</c:v>
                </c:pt>
                <c:pt idx="315">
                  <c:v>13.593359005094641</c:v>
                </c:pt>
                <c:pt idx="316">
                  <c:v>13.554667541728344</c:v>
                </c:pt>
                <c:pt idx="317">
                  <c:v>13.516195712134808</c:v>
                </c:pt>
                <c:pt idx="318">
                  <c:v>13.477941651465997</c:v>
                </c:pt>
                <c:pt idx="319">
                  <c:v>13.439903515926158</c:v>
                </c:pt>
                <c:pt idx="320">
                  <c:v>13.402079482475571</c:v>
                </c:pt>
                <c:pt idx="321">
                  <c:v>13.364467748539308</c:v>
                </c:pt>
                <c:pt idx="322">
                  <c:v>13.327066531720876</c:v>
                </c:pt>
                <c:pt idx="323">
                  <c:v>13.289874069520637</c:v>
                </c:pt>
                <c:pt idx="324">
                  <c:v>13.252888619058973</c:v>
                </c:pt>
                <c:pt idx="325">
                  <c:v>13.216108456804001</c:v>
                </c:pt>
                <c:pt idx="326">
                  <c:v>13.179531878303862</c:v>
                </c:pt>
                <c:pt idx="327">
                  <c:v>13.14315719792342</c:v>
                </c:pt>
                <c:pt idx="328">
                  <c:v>13.106982748585304</c:v>
                </c:pt>
                <c:pt idx="329">
                  <c:v>13.071006881515236</c:v>
                </c:pt>
                <c:pt idx="330">
                  <c:v>13.035227965991512</c:v>
                </c:pt>
                <c:pt idx="331">
                  <c:v>12.999644389098611</c:v>
                </c:pt>
                <c:pt idx="332">
                  <c:v>12.964254555484825</c:v>
                </c:pt>
                <c:pt idx="333">
                  <c:v>12.929056887123817</c:v>
                </c:pt>
                <c:pt idx="334">
                  <c:v>12.894049823080088</c:v>
                </c:pt>
                <c:pt idx="335">
                  <c:v>12.859231819278207</c:v>
                </c:pt>
                <c:pt idx="336">
                  <c:v>12.824601348275792</c:v>
                </c:pt>
                <c:pt idx="337">
                  <c:v>12.790156899040143</c:v>
                </c:pt>
                <c:pt idx="338">
                  <c:v>12.755896976728469</c:v>
                </c:pt>
                <c:pt idx="339">
                  <c:v>12.721820102471638</c:v>
                </c:pt>
                <c:pt idx="340">
                  <c:v>12.687924813161366</c:v>
                </c:pt>
                <c:pt idx="341">
                  <c:v>12.654209661240827</c:v>
                </c:pt>
                <c:pt idx="342">
                  <c:v>12.620673214498575</c:v>
                </c:pt>
                <c:pt idx="343">
                  <c:v>12.587314055865733</c:v>
                </c:pt>
                <c:pt idx="344">
                  <c:v>12.554130783216408</c:v>
                </c:pt>
                <c:pt idx="345">
                  <c:v>12.521122009171227</c:v>
                </c:pt>
                <c:pt idx="346">
                  <c:v>12.488286360903992</c:v>
                </c:pt>
                <c:pt idx="347">
                  <c:v>12.455622479951343</c:v>
                </c:pt>
                <c:pt idx="348">
                  <c:v>12.423129022025423</c:v>
                </c:pt>
                <c:pt idx="349">
                  <c:v>12.390804656829463</c:v>
                </c:pt>
                <c:pt idx="350">
                  <c:v>12.358648067876221</c:v>
                </c:pt>
                <c:pt idx="351">
                  <c:v>12.326657952309258</c:v>
                </c:pt>
                <c:pt idx="352">
                  <c:v>12.294833020726985</c:v>
                </c:pt>
                <c:pt idx="353">
                  <c:v>12.263171997009408</c:v>
                </c:pt>
                <c:pt idx="354">
                  <c:v>12.23167361814758</c:v>
                </c:pt>
                <c:pt idx="355">
                  <c:v>12.200336634075621</c:v>
                </c:pt>
                <c:pt idx="356">
                  <c:v>12.16915980750537</c:v>
                </c:pt>
                <c:pt idx="357">
                  <c:v>12.138141913763523</c:v>
                </c:pt>
                <c:pt idx="358">
                  <c:v>12.107281740631283</c:v>
                </c:pt>
                <c:pt idx="359">
                  <c:v>12.076578088186436</c:v>
                </c:pt>
                <c:pt idx="360">
                  <c:v>12.04602976864782</c:v>
                </c:pt>
                <c:pt idx="361">
                  <c:v>12.015635606222165</c:v>
                </c:pt>
                <c:pt idx="362">
                  <c:v>11.98539443695323</c:v>
                </c:pt>
                <c:pt idx="363">
                  <c:v>11.955305108573222</c:v>
                </c:pt>
                <c:pt idx="364">
                  <c:v>11.925366480356447</c:v>
                </c:pt>
                <c:pt idx="365">
                  <c:v>11.895577422975139</c:v>
                </c:pt>
                <c:pt idx="366">
                  <c:v>11.865936818357472</c:v>
                </c:pt>
                <c:pt idx="367">
                  <c:v>11.836443559547666</c:v>
                </c:pt>
                <c:pt idx="368">
                  <c:v>11.807096550568184</c:v>
                </c:pt>
                <c:pt idx="369">
                  <c:v>11.77789470628398</c:v>
                </c:pt>
                <c:pt idx="370">
                  <c:v>11.748836952268737</c:v>
                </c:pt>
                <c:pt idx="371">
                  <c:v>11.719922224673097</c:v>
                </c:pt>
                <c:pt idx="372">
                  <c:v>11.691149470094828</c:v>
                </c:pt>
                <c:pt idx="373">
                  <c:v>11.662517645450901</c:v>
                </c:pt>
                <c:pt idx="374">
                  <c:v>11.634025717851438</c:v>
                </c:pt>
                <c:pt idx="375">
                  <c:v>11.605672664475499</c:v>
                </c:pt>
                <c:pt idx="376">
                  <c:v>11.577457472448692</c:v>
                </c:pt>
                <c:pt idx="377">
                  <c:v>11.549379138722554</c:v>
                </c:pt>
                <c:pt idx="378">
                  <c:v>11.521436669955689</c:v>
                </c:pt>
                <c:pt idx="379">
                  <c:v>11.49362908239663</c:v>
                </c:pt>
                <c:pt idx="380">
                  <c:v>11.465955401768385</c:v>
                </c:pt>
                <c:pt idx="381">
                  <c:v>11.438414663154642</c:v>
                </c:pt>
                <c:pt idx="382">
                  <c:v>11.411005910887635</c:v>
                </c:pt>
                <c:pt idx="383">
                  <c:v>11.383728198437586</c:v>
                </c:pt>
                <c:pt idx="384">
                  <c:v>11.356580588303764</c:v>
                </c:pt>
                <c:pt idx="385">
                  <c:v>11.329562151907057</c:v>
                </c:pt>
                <c:pt idx="386">
                  <c:v>11.302671969484113</c:v>
                </c:pt>
                <c:pt idx="387">
                  <c:v>11.275909129982963</c:v>
                </c:pt>
                <c:pt idx="388">
                  <c:v>11.249272730960131</c:v>
                </c:pt>
                <c:pt idx="389">
                  <c:v>11.222761878479199</c:v>
                </c:pt>
                <c:pt idx="390">
                  <c:v>11.196375687010793</c:v>
                </c:pt>
                <c:pt idx="391">
                  <c:v>11.170113279333989</c:v>
                </c:pt>
                <c:pt idx="392">
                  <c:v>11.143973786439105</c:v>
                </c:pt>
                <c:pt idx="393">
                  <c:v>11.117956347431837</c:v>
                </c:pt>
                <c:pt idx="394">
                  <c:v>11.09206010943876</c:v>
                </c:pt>
                <c:pt idx="395">
                  <c:v>11.066284227514116</c:v>
                </c:pt>
                <c:pt idx="396">
                  <c:v>11.040627864547929</c:v>
                </c:pt>
                <c:pt idx="397">
                  <c:v>11.015090191175377</c:v>
                </c:pt>
                <c:pt idx="398">
                  <c:v>10.989670385687422</c:v>
                </c:pt>
                <c:pt idx="399">
                  <c:v>10.964367633942681</c:v>
                </c:pt>
                <c:pt idx="400">
                  <c:v>10.939181129280501</c:v>
                </c:pt>
                <c:pt idx="401">
                  <c:v>10.914110072435237</c:v>
                </c:pt>
                <c:pt idx="402">
                  <c:v>10.889153671451709</c:v>
                </c:pt>
                <c:pt idx="403">
                  <c:v>10.864311141601801</c:v>
                </c:pt>
                <c:pt idx="404">
                  <c:v>10.839581705302226</c:v>
                </c:pt>
                <c:pt idx="405">
                  <c:v>10.814964592033373</c:v>
                </c:pt>
                <c:pt idx="406">
                  <c:v>10.790459038259302</c:v>
                </c:pt>
                <c:pt idx="407">
                  <c:v>10.766064287348781</c:v>
                </c:pt>
                <c:pt idx="408">
                  <c:v>10.74177958949743</c:v>
                </c:pt>
                <c:pt idx="409">
                  <c:v>10.717604201650889</c:v>
                </c:pt>
                <c:pt idx="410">
                  <c:v>10.69353738742903</c:v>
                </c:pt>
                <c:pt idx="411">
                  <c:v>10.669578417051195</c:v>
                </c:pt>
                <c:pt idx="412">
                  <c:v>10.645726567262422</c:v>
                </c:pt>
                <c:pt idx="413">
                  <c:v>10.621981121260674</c:v>
                </c:pt>
                <c:pt idx="414">
                  <c:v>10.598341368625034</c:v>
                </c:pt>
                <c:pt idx="415">
                  <c:v>10.574806605244842</c:v>
                </c:pt>
                <c:pt idx="416">
                  <c:v>10.551376133249802</c:v>
                </c:pt>
                <c:pt idx="417">
                  <c:v>10.528049260940996</c:v>
                </c:pt>
                <c:pt idx="418">
                  <c:v>10.504825302722811</c:v>
                </c:pt>
                <c:pt idx="419">
                  <c:v>10.481703579035781</c:v>
                </c:pt>
                <c:pt idx="420">
                  <c:v>10.458683416290294</c:v>
                </c:pt>
                <c:pt idx="421">
                  <c:v>10.435764146801183</c:v>
                </c:pt>
                <c:pt idx="422">
                  <c:v>10.412945108723179</c:v>
                </c:pt>
                <c:pt idx="423">
                  <c:v>10.390225645987186</c:v>
                </c:pt>
                <c:pt idx="424">
                  <c:v>10.367605108237424</c:v>
                </c:pt>
                <c:pt idx="425">
                  <c:v>10.345082850769357</c:v>
                </c:pt>
                <c:pt idx="426">
                  <c:v>10.322658234468447</c:v>
                </c:pt>
                <c:pt idx="427">
                  <c:v>10.300330625749707</c:v>
                </c:pt>
                <c:pt idx="428">
                  <c:v>10.278099396498012</c:v>
                </c:pt>
                <c:pt idx="429">
                  <c:v>10.255963924009221</c:v>
                </c:pt>
                <c:pt idx="430">
                  <c:v>10.233923590932013</c:v>
                </c:pt>
                <c:pt idx="431">
                  <c:v>10.211977785210506</c:v>
                </c:pt>
                <c:pt idx="432">
                  <c:v>10.190125900027597</c:v>
                </c:pt>
                <c:pt idx="433">
                  <c:v>10.168367333749034</c:v>
                </c:pt>
                <c:pt idx="434">
                  <c:v>10.146701489868194</c:v>
                </c:pt>
                <c:pt idx="435">
                  <c:v>10.12512777695158</c:v>
                </c:pt>
                <c:pt idx="436">
                  <c:v>10.103645608584996</c:v>
                </c:pt>
                <c:pt idx="437">
                  <c:v>10.082254403320416</c:v>
                </c:pt>
                <c:pt idx="438">
                  <c:v>10.060953584623526</c:v>
                </c:pt>
                <c:pt idx="439">
                  <c:v>10.039742580821926</c:v>
                </c:pt>
                <c:pt idx="440">
                  <c:v>10.018620825053985</c:v>
                </c:pt>
                <c:pt idx="441">
                  <c:v>9.9975877552183441</c:v>
                </c:pt>
                <c:pt idx="442">
                  <c:v>9.9766428139240553</c:v>
                </c:pt>
                <c:pt idx="443">
                  <c:v>9.9557854484413344</c:v>
                </c:pt>
                <c:pt idx="444">
                  <c:v>9.9350151106529534</c:v>
                </c:pt>
                <c:pt idx="445">
                  <c:v>9.9143312570062125</c:v>
                </c:pt>
                <c:pt idx="446">
                  <c:v>9.8937333484655277</c:v>
                </c:pt>
                <c:pt idx="447">
                  <c:v>9.8732208504656089</c:v>
                </c:pt>
                <c:pt idx="448">
                  <c:v>9.8527932328652099</c:v>
                </c:pt>
                <c:pt idx="449">
                  <c:v>9.8324499699014609</c:v>
                </c:pt>
                <c:pt idx="450">
                  <c:v>9.8121905401447549</c:v>
                </c:pt>
                <c:pt idx="451">
                  <c:v>9.7920144264542035</c:v>
                </c:pt>
                <c:pt idx="452">
                  <c:v>9.7719211159336279</c:v>
                </c:pt>
                <c:pt idx="453">
                  <c:v>9.7519100998881019</c:v>
                </c:pt>
                <c:pt idx="454">
                  <c:v>9.7319808737810227</c:v>
                </c:pt>
                <c:pt idx="455">
                  <c:v>9.712132937191706</c:v>
                </c:pt>
                <c:pt idx="456">
                  <c:v>9.692365793773499</c:v>
                </c:pt>
                <c:pt idx="457">
                  <c:v>9.6726789512124061</c:v>
                </c:pt>
                <c:pt idx="458">
                  <c:v>9.6530719211862195</c:v>
                </c:pt>
                <c:pt idx="459">
                  <c:v>9.6335442193241416</c:v>
                </c:pt>
                <c:pt idx="460">
                  <c:v>9.6140953651668948</c:v>
                </c:pt>
                <c:pt idx="461">
                  <c:v>9.5947248821273199</c:v>
                </c:pt>
                <c:pt idx="462">
                  <c:v>9.5754322974514494</c:v>
                </c:pt>
                <c:pt idx="463">
                  <c:v>9.5562171421800421</c:v>
                </c:pt>
                <c:pt idx="464">
                  <c:v>9.5370789511105869</c:v>
                </c:pt>
                <c:pt idx="465">
                  <c:v>9.5180172627597592</c:v>
                </c:pt>
                <c:pt idx="466">
                  <c:v>9.4990316193263293</c:v>
                </c:pt>
                <c:pt idx="467">
                  <c:v>9.4801215666545104</c:v>
                </c:pt>
                <c:pt idx="468">
                  <c:v>9.4612866541977443</c:v>
                </c:pt>
                <c:pt idx="469">
                  <c:v>9.4425264349829234</c:v>
                </c:pt>
                <c:pt idx="470">
                  <c:v>9.4238404655750241</c:v>
                </c:pt>
                <c:pt idx="471">
                  <c:v>9.4052283060421811</c:v>
                </c:pt>
                <c:pt idx="472">
                  <c:v>9.3866895199211449</c:v>
                </c:pt>
                <c:pt idx="473">
                  <c:v>9.3682236741831808</c:v>
                </c:pt>
                <c:pt idx="474">
                  <c:v>9.3498303392003432</c:v>
                </c:pt>
                <c:pt idx="475">
                  <c:v>9.3315090887121563</c:v>
                </c:pt>
                <c:pt idx="476">
                  <c:v>9.3132594997926876</c:v>
                </c:pt>
                <c:pt idx="477">
                  <c:v>9.2950811528180015</c:v>
                </c:pt>
                <c:pt idx="478">
                  <c:v>9.2769736314340037</c:v>
                </c:pt>
                <c:pt idx="479">
                  <c:v>9.2589365225246478</c:v>
                </c:pt>
                <c:pt idx="480">
                  <c:v>9.2409694161805156</c:v>
                </c:pt>
                <c:pt idx="481">
                  <c:v>9.223071905667771</c:v>
                </c:pt>
                <c:pt idx="482">
                  <c:v>9.205243587397467</c:v>
                </c:pt>
                <c:pt idx="483">
                  <c:v>9.1874840608952031</c:v>
                </c:pt>
                <c:pt idx="484">
                  <c:v>9.1697929287711464</c:v>
                </c:pt>
                <c:pt idx="485">
                  <c:v>9.1521697966903854</c:v>
                </c:pt>
                <c:pt idx="486">
                  <c:v>9.1346142733436295</c:v>
                </c:pt>
                <c:pt idx="487">
                  <c:v>9.1171259704182557</c:v>
                </c:pt>
                <c:pt idx="488">
                  <c:v>9.099704502569665</c:v>
                </c:pt>
                <c:pt idx="489">
                  <c:v>9.0823494873929889</c:v>
                </c:pt>
                <c:pt idx="490">
                  <c:v>9.0650605453951041</c:v>
                </c:pt>
                <c:pt idx="491">
                  <c:v>9.0478372999669734</c:v>
                </c:pt>
                <c:pt idx="492">
                  <c:v>9.0306793773562983</c:v>
                </c:pt>
                <c:pt idx="493">
                  <c:v>9.0135864066404849</c:v>
                </c:pt>
                <c:pt idx="494">
                  <c:v>8.9965580196999166</c:v>
                </c:pt>
                <c:pt idx="495">
                  <c:v>8.9795938511915203</c:v>
                </c:pt>
                <c:pt idx="496">
                  <c:v>8.9626935385226449</c:v>
                </c:pt>
                <c:pt idx="497">
                  <c:v>8.9458567218252227</c:v>
                </c:pt>
                <c:pt idx="498">
                  <c:v>8.9290830439302287</c:v>
                </c:pt>
                <c:pt idx="499">
                  <c:v>8.912372150342426</c:v>
                </c:pt>
                <c:pt idx="500">
                  <c:v>8.8957236892153873</c:v>
                </c:pt>
                <c:pt idx="501">
                  <c:v>8.8791373113268044</c:v>
                </c:pt>
                <c:pt idx="502">
                  <c:v>8.8626126700540695</c:v>
                </c:pt>
                <c:pt idx="503">
                  <c:v>8.8461494213501251</c:v>
                </c:pt>
                <c:pt idx="504">
                  <c:v>8.8297472237195986</c:v>
                </c:pt>
                <c:pt idx="505">
                  <c:v>8.813405738195172</c:v>
                </c:pt>
                <c:pt idx="506">
                  <c:v>8.7971246283142488</c:v>
                </c:pt>
                <c:pt idx="507">
                  <c:v>8.7809035600958456</c:v>
                </c:pt>
                <c:pt idx="508">
                  <c:v>8.7647422020177697</c:v>
                </c:pt>
                <c:pt idx="509">
                  <c:v>8.7486402249940252</c:v>
                </c:pt>
                <c:pt idx="510">
                  <c:v>8.7325973023524774</c:v>
                </c:pt>
                <c:pt idx="511">
                  <c:v>8.7166131098127568</c:v>
                </c:pt>
                <c:pt idx="512">
                  <c:v>8.7006873254644219</c:v>
                </c:pt>
                <c:pt idx="513">
                  <c:v>8.6848196297453342</c:v>
                </c:pt>
                <c:pt idx="514">
                  <c:v>8.6690097054202955</c:v>
                </c:pt>
                <c:pt idx="515">
                  <c:v>8.6532572375598971</c:v>
                </c:pt>
                <c:pt idx="516">
                  <c:v>8.6375619135196153</c:v>
                </c:pt>
                <c:pt idx="517">
                  <c:v>8.6219234229191244</c:v>
                </c:pt>
                <c:pt idx="518">
                  <c:v>8.6063414576218342</c:v>
                </c:pt>
                <c:pt idx="519">
                  <c:v>8.5908157117146633</c:v>
                </c:pt>
                <c:pt idx="520">
                  <c:v>8.575345881488003</c:v>
                </c:pt>
                <c:pt idx="521">
                  <c:v>8.5599316654159203</c:v>
                </c:pt>
                <c:pt idx="522">
                  <c:v>8.5445727641365732</c:v>
                </c:pt>
                <c:pt idx="523">
                  <c:v>8.5292688804328218</c:v>
                </c:pt>
                <c:pt idx="524">
                  <c:v>8.5140197192130636</c:v>
                </c:pt>
                <c:pt idx="525">
                  <c:v>8.4988249874922595</c:v>
                </c:pt>
                <c:pt idx="526">
                  <c:v>8.4836843943731743</c:v>
                </c:pt>
                <c:pt idx="527">
                  <c:v>8.4685976510278103</c:v>
                </c:pt>
                <c:pt idx="528">
                  <c:v>8.4535644706790443</c:v>
                </c:pt>
                <c:pt idx="529">
                  <c:v>8.4385845685824563</c:v>
                </c:pt>
                <c:pt idx="530">
                  <c:v>8.4236576620083419</c:v>
                </c:pt>
                <c:pt idx="531">
                  <c:v>8.4087834702239412</c:v>
                </c:pt>
                <c:pt idx="532">
                  <c:v>8.3939617144758252</c:v>
                </c:pt>
                <c:pt idx="533">
                  <c:v>8.3791921179724884</c:v>
                </c:pt>
                <c:pt idx="534">
                  <c:v>8.3644744058671208</c:v>
                </c:pt>
                <c:pt idx="535">
                  <c:v>8.3498083052405523</c:v>
                </c:pt>
                <c:pt idx="536">
                  <c:v>8.3351935450843868</c:v>
                </c:pt>
                <c:pt idx="537">
                  <c:v>8.3206298562843077</c:v>
                </c:pt>
                <c:pt idx="538">
                  <c:v>8.306116971603565</c:v>
                </c:pt>
                <c:pt idx="539">
                  <c:v>8.2916546256666201</c:v>
                </c:pt>
                <c:pt idx="540">
                  <c:v>8.2772425549429816</c:v>
                </c:pt>
                <c:pt idx="541">
                  <c:v>8.2628804977311834</c:v>
                </c:pt>
                <c:pt idx="542">
                  <c:v>8.2485681941429618</c:v>
                </c:pt>
                <c:pt idx="543">
                  <c:v>8.2343053860875646</c:v>
                </c:pt>
                <c:pt idx="544">
                  <c:v>8.2200918172562485</c:v>
                </c:pt>
                <c:pt idx="545">
                  <c:v>8.205927233106916</c:v>
                </c:pt>
                <c:pt idx="546">
                  <c:v>8.191811380848927</c:v>
                </c:pt>
                <c:pt idx="547">
                  <c:v>8.1777440094280571</c:v>
                </c:pt>
                <c:pt idx="548">
                  <c:v>8.1637248695116167</c:v>
                </c:pt>
                <c:pt idx="549">
                  <c:v>8.1497537134737179</c:v>
                </c:pt>
                <c:pt idx="550">
                  <c:v>8.1358302953806927</c:v>
                </c:pt>
                <c:pt idx="551">
                  <c:v>8.1219543709766686</c:v>
                </c:pt>
                <c:pt idx="552">
                  <c:v>8.1081256976692799</c:v>
                </c:pt>
                <c:pt idx="553">
                  <c:v>8.0943440345155278</c:v>
                </c:pt>
                <c:pt idx="554">
                  <c:v>8.0806091422077984</c:v>
                </c:pt>
                <c:pt idx="555">
                  <c:v>8.0669207830599952</c:v>
                </c:pt>
                <c:pt idx="556">
                  <c:v>8.053278720993843</c:v>
                </c:pt>
                <c:pt idx="557">
                  <c:v>8.0396827215253062</c:v>
                </c:pt>
                <c:pt idx="558">
                  <c:v>8.0261325517511537</c:v>
                </c:pt>
                <c:pt idx="559">
                  <c:v>8.0126279803356706</c:v>
                </c:pt>
                <c:pt idx="560">
                  <c:v>7.9991687774974816</c:v>
                </c:pt>
                <c:pt idx="561">
                  <c:v>7.9857547149965216</c:v>
                </c:pt>
                <c:pt idx="562">
                  <c:v>7.9723855661211358</c:v>
                </c:pt>
                <c:pt idx="563">
                  <c:v>7.9590611056753051</c:v>
                </c:pt>
                <c:pt idx="564">
                  <c:v>7.9457811099660072</c:v>
                </c:pt>
                <c:pt idx="565">
                  <c:v>7.9325453567906887</c:v>
                </c:pt>
                <c:pt idx="566">
                  <c:v>7.9193536254248809</c:v>
                </c:pt>
                <c:pt idx="567">
                  <c:v>7.9062056966099235</c:v>
                </c:pt>
                <c:pt idx="568">
                  <c:v>7.893101352540822</c:v>
                </c:pt>
                <c:pt idx="569">
                  <c:v>7.8800403768542191</c:v>
                </c:pt>
                <c:pt idx="570">
                  <c:v>7.8670225546164838</c:v>
                </c:pt>
                <c:pt idx="571">
                  <c:v>7.8540476723119257</c:v>
                </c:pt>
                <c:pt idx="572">
                  <c:v>7.8411155178311169</c:v>
                </c:pt>
                <c:pt idx="573">
                  <c:v>7.8282258804593372</c:v>
                </c:pt>
                <c:pt idx="574">
                  <c:v>7.8153785508651294</c:v>
                </c:pt>
                <c:pt idx="575">
                  <c:v>7.802573321088965</c:v>
                </c:pt>
                <c:pt idx="576">
                  <c:v>7.7898099845320239</c:v>
                </c:pt>
                <c:pt idx="577">
                  <c:v>7.7770883359450833</c:v>
                </c:pt>
                <c:pt idx="578">
                  <c:v>7.7644081714175162</c:v>
                </c:pt>
                <c:pt idx="579">
                  <c:v>7.7517692883663987</c:v>
                </c:pt>
                <c:pt idx="580">
                  <c:v>7.7391714855257163</c:v>
                </c:pt>
                <c:pt idx="581">
                  <c:v>7.7266145629356835</c:v>
                </c:pt>
                <c:pt idx="582">
                  <c:v>7.7140983219321644</c:v>
                </c:pt>
                <c:pt idx="583">
                  <c:v>7.7016225651361934</c:v>
                </c:pt>
                <c:pt idx="584">
                  <c:v>7.6891870964436047</c:v>
                </c:pt>
                <c:pt idx="585">
                  <c:v>7.6767917210147489</c:v>
                </c:pt>
                <c:pt idx="586">
                  <c:v>7.6644362452643247</c:v>
                </c:pt>
                <c:pt idx="587">
                  <c:v>7.6521204768512998</c:v>
                </c:pt>
                <c:pt idx="588">
                  <c:v>7.6398442246689209</c:v>
                </c:pt>
                <c:pt idx="589">
                  <c:v>7.6276072988348451</c:v>
                </c:pt>
                <c:pt idx="590">
                  <c:v>7.6154095106813369</c:v>
                </c:pt>
                <c:pt idx="591">
                  <c:v>7.603250672745574</c:v>
                </c:pt>
                <c:pt idx="592">
                  <c:v>7.5911305987600493</c:v>
                </c:pt>
                <c:pt idx="593">
                  <c:v>7.5790491036430501</c:v>
                </c:pt>
                <c:pt idx="594">
                  <c:v>7.5670060034892508</c:v>
                </c:pt>
                <c:pt idx="595">
                  <c:v>7.555001115560362</c:v>
                </c:pt>
                <c:pt idx="596">
                  <c:v>7.5430342582759078</c:v>
                </c:pt>
                <c:pt idx="597">
                  <c:v>7.5311052512040577</c:v>
                </c:pt>
                <c:pt idx="598">
                  <c:v>7.5192139150525596</c:v>
                </c:pt>
                <c:pt idx="599">
                  <c:v>7.5073600716597646</c:v>
                </c:pt>
                <c:pt idx="600">
                  <c:v>7.4955435439857183</c:v>
                </c:pt>
                <c:pt idx="601">
                  <c:v>7.4837641561033568</c:v>
                </c:pt>
              </c:numCache>
            </c:numRef>
          </c:xVal>
          <c:yVal>
            <c:numRef>
              <c:f>'Ipk-toff1'!$D$2:$D$603</c:f>
              <c:numCache>
                <c:formatCode>General</c:formatCode>
                <c:ptCount val="602"/>
                <c:pt idx="0">
                  <c:v>1100</c:v>
                </c:pt>
                <c:pt idx="1">
                  <c:v>1083.5</c:v>
                </c:pt>
                <c:pt idx="2">
                  <c:v>1067</c:v>
                </c:pt>
                <c:pt idx="3">
                  <c:v>1050.5</c:v>
                </c:pt>
                <c:pt idx="4">
                  <c:v>1034</c:v>
                </c:pt>
                <c:pt idx="5">
                  <c:v>1017.5</c:v>
                </c:pt>
                <c:pt idx="6">
                  <c:v>1001</c:v>
                </c:pt>
                <c:pt idx="7">
                  <c:v>984.5</c:v>
                </c:pt>
                <c:pt idx="8">
                  <c:v>968</c:v>
                </c:pt>
                <c:pt idx="9">
                  <c:v>951.5</c:v>
                </c:pt>
                <c:pt idx="10">
                  <c:v>935</c:v>
                </c:pt>
                <c:pt idx="11">
                  <c:v>918.5</c:v>
                </c:pt>
                <c:pt idx="12">
                  <c:v>902</c:v>
                </c:pt>
                <c:pt idx="13">
                  <c:v>885.5</c:v>
                </c:pt>
                <c:pt idx="14">
                  <c:v>869</c:v>
                </c:pt>
                <c:pt idx="15">
                  <c:v>852.5</c:v>
                </c:pt>
                <c:pt idx="16">
                  <c:v>836</c:v>
                </c:pt>
                <c:pt idx="17">
                  <c:v>819.5</c:v>
                </c:pt>
                <c:pt idx="18">
                  <c:v>803</c:v>
                </c:pt>
                <c:pt idx="19">
                  <c:v>786.5</c:v>
                </c:pt>
                <c:pt idx="20">
                  <c:v>770</c:v>
                </c:pt>
                <c:pt idx="21">
                  <c:v>753.5</c:v>
                </c:pt>
                <c:pt idx="22">
                  <c:v>737</c:v>
                </c:pt>
                <c:pt idx="23">
                  <c:v>720.5</c:v>
                </c:pt>
                <c:pt idx="24">
                  <c:v>704</c:v>
                </c:pt>
                <c:pt idx="25">
                  <c:v>687.5</c:v>
                </c:pt>
                <c:pt idx="26">
                  <c:v>671</c:v>
                </c:pt>
                <c:pt idx="27">
                  <c:v>654.5</c:v>
                </c:pt>
                <c:pt idx="28">
                  <c:v>638</c:v>
                </c:pt>
                <c:pt idx="29">
                  <c:v>621.5</c:v>
                </c:pt>
                <c:pt idx="30">
                  <c:v>605</c:v>
                </c:pt>
                <c:pt idx="31">
                  <c:v>588.5</c:v>
                </c:pt>
                <c:pt idx="32">
                  <c:v>572</c:v>
                </c:pt>
                <c:pt idx="33">
                  <c:v>555.5</c:v>
                </c:pt>
                <c:pt idx="34">
                  <c:v>539</c:v>
                </c:pt>
                <c:pt idx="35">
                  <c:v>522.5</c:v>
                </c:pt>
                <c:pt idx="36">
                  <c:v>506</c:v>
                </c:pt>
                <c:pt idx="37">
                  <c:v>489.5</c:v>
                </c:pt>
                <c:pt idx="38">
                  <c:v>473</c:v>
                </c:pt>
                <c:pt idx="39">
                  <c:v>456.5</c:v>
                </c:pt>
                <c:pt idx="40">
                  <c:v>440</c:v>
                </c:pt>
                <c:pt idx="41">
                  <c:v>423.5</c:v>
                </c:pt>
                <c:pt idx="42">
                  <c:v>407</c:v>
                </c:pt>
                <c:pt idx="43">
                  <c:v>390.5</c:v>
                </c:pt>
                <c:pt idx="44">
                  <c:v>374</c:v>
                </c:pt>
                <c:pt idx="45">
                  <c:v>366.66666666666669</c:v>
                </c:pt>
                <c:pt idx="46">
                  <c:v>366.66666666666669</c:v>
                </c:pt>
                <c:pt idx="47">
                  <c:v>366.66666666666669</c:v>
                </c:pt>
                <c:pt idx="48">
                  <c:v>366.66666666666669</c:v>
                </c:pt>
                <c:pt idx="49">
                  <c:v>366.66666666666669</c:v>
                </c:pt>
                <c:pt idx="50">
                  <c:v>366.66666666666669</c:v>
                </c:pt>
                <c:pt idx="51">
                  <c:v>366.66666666666669</c:v>
                </c:pt>
                <c:pt idx="52">
                  <c:v>366.66666666666669</c:v>
                </c:pt>
                <c:pt idx="53">
                  <c:v>366.66666666666669</c:v>
                </c:pt>
                <c:pt idx="54">
                  <c:v>366.66666666666669</c:v>
                </c:pt>
                <c:pt idx="55">
                  <c:v>366.66666666666669</c:v>
                </c:pt>
                <c:pt idx="56">
                  <c:v>366.66666666666669</c:v>
                </c:pt>
                <c:pt idx="57">
                  <c:v>366.66666666666669</c:v>
                </c:pt>
                <c:pt idx="58">
                  <c:v>366.66666666666669</c:v>
                </c:pt>
                <c:pt idx="59">
                  <c:v>366.66666666666669</c:v>
                </c:pt>
                <c:pt idx="60">
                  <c:v>366.66666666666669</c:v>
                </c:pt>
                <c:pt idx="61">
                  <c:v>366.66666666666669</c:v>
                </c:pt>
                <c:pt idx="62">
                  <c:v>366.66666666666669</c:v>
                </c:pt>
                <c:pt idx="63">
                  <c:v>366.66666666666669</c:v>
                </c:pt>
                <c:pt idx="64">
                  <c:v>366.66666666666669</c:v>
                </c:pt>
                <c:pt idx="65">
                  <c:v>366.66666666666669</c:v>
                </c:pt>
                <c:pt idx="66">
                  <c:v>366.66666666666669</c:v>
                </c:pt>
                <c:pt idx="67">
                  <c:v>366.66666666666669</c:v>
                </c:pt>
                <c:pt idx="68">
                  <c:v>366.66666666666669</c:v>
                </c:pt>
                <c:pt idx="69">
                  <c:v>366.66666666666669</c:v>
                </c:pt>
                <c:pt idx="70">
                  <c:v>366.66666666666669</c:v>
                </c:pt>
                <c:pt idx="71">
                  <c:v>366.66666666666669</c:v>
                </c:pt>
                <c:pt idx="72">
                  <c:v>366.66666666666669</c:v>
                </c:pt>
                <c:pt idx="73">
                  <c:v>366.66666666666669</c:v>
                </c:pt>
                <c:pt idx="74">
                  <c:v>366.66666666666669</c:v>
                </c:pt>
                <c:pt idx="75">
                  <c:v>366.66666666666669</c:v>
                </c:pt>
                <c:pt idx="76">
                  <c:v>366.66666666666669</c:v>
                </c:pt>
                <c:pt idx="77">
                  <c:v>366.66666666666669</c:v>
                </c:pt>
                <c:pt idx="78">
                  <c:v>366.66666666666669</c:v>
                </c:pt>
                <c:pt idx="79">
                  <c:v>366.66666666666669</c:v>
                </c:pt>
                <c:pt idx="80">
                  <c:v>366.66666666666669</c:v>
                </c:pt>
                <c:pt idx="81">
                  <c:v>366.66666666666669</c:v>
                </c:pt>
                <c:pt idx="82">
                  <c:v>366.66666666666669</c:v>
                </c:pt>
                <c:pt idx="83">
                  <c:v>366.66666666666669</c:v>
                </c:pt>
                <c:pt idx="84">
                  <c:v>366.66666666666669</c:v>
                </c:pt>
                <c:pt idx="85">
                  <c:v>366.66666666666669</c:v>
                </c:pt>
                <c:pt idx="86">
                  <c:v>366.66666666666669</c:v>
                </c:pt>
                <c:pt idx="87">
                  <c:v>366.66666666666669</c:v>
                </c:pt>
                <c:pt idx="88">
                  <c:v>366.66666666666669</c:v>
                </c:pt>
                <c:pt idx="89">
                  <c:v>366.66666666666669</c:v>
                </c:pt>
                <c:pt idx="90">
                  <c:v>366.66666666666669</c:v>
                </c:pt>
                <c:pt idx="91">
                  <c:v>366.66666666666669</c:v>
                </c:pt>
                <c:pt idx="92">
                  <c:v>366.66666666666669</c:v>
                </c:pt>
                <c:pt idx="93">
                  <c:v>366.66666666666669</c:v>
                </c:pt>
                <c:pt idx="94">
                  <c:v>366.66666666666669</c:v>
                </c:pt>
                <c:pt idx="95">
                  <c:v>366.66666666666669</c:v>
                </c:pt>
                <c:pt idx="96">
                  <c:v>366.66666666666669</c:v>
                </c:pt>
                <c:pt idx="97">
                  <c:v>366.66666666666669</c:v>
                </c:pt>
                <c:pt idx="98">
                  <c:v>366.66666666666669</c:v>
                </c:pt>
                <c:pt idx="99">
                  <c:v>366.66666666666669</c:v>
                </c:pt>
                <c:pt idx="100">
                  <c:v>366.66666666666669</c:v>
                </c:pt>
                <c:pt idx="101">
                  <c:v>366.66666666666669</c:v>
                </c:pt>
                <c:pt idx="102">
                  <c:v>366.66666666666669</c:v>
                </c:pt>
                <c:pt idx="103">
                  <c:v>366.66666666666669</c:v>
                </c:pt>
                <c:pt idx="104">
                  <c:v>366.66666666666669</c:v>
                </c:pt>
                <c:pt idx="105">
                  <c:v>366.66666666666669</c:v>
                </c:pt>
                <c:pt idx="106">
                  <c:v>366.66666666666669</c:v>
                </c:pt>
                <c:pt idx="107">
                  <c:v>366.66666666666669</c:v>
                </c:pt>
                <c:pt idx="108">
                  <c:v>366.66666666666669</c:v>
                </c:pt>
                <c:pt idx="109">
                  <c:v>366.66666666666669</c:v>
                </c:pt>
                <c:pt idx="110">
                  <c:v>366.66666666666669</c:v>
                </c:pt>
                <c:pt idx="111">
                  <c:v>366.66666666666669</c:v>
                </c:pt>
                <c:pt idx="112">
                  <c:v>366.66666666666669</c:v>
                </c:pt>
                <c:pt idx="113">
                  <c:v>366.66666666666669</c:v>
                </c:pt>
                <c:pt idx="114">
                  <c:v>366.66666666666669</c:v>
                </c:pt>
                <c:pt idx="115">
                  <c:v>366.66666666666669</c:v>
                </c:pt>
                <c:pt idx="116">
                  <c:v>366.66666666666669</c:v>
                </c:pt>
                <c:pt idx="117">
                  <c:v>366.66666666666669</c:v>
                </c:pt>
                <c:pt idx="118">
                  <c:v>366.66666666666669</c:v>
                </c:pt>
                <c:pt idx="119">
                  <c:v>366.66666666666669</c:v>
                </c:pt>
                <c:pt idx="120">
                  <c:v>366.66666666666669</c:v>
                </c:pt>
                <c:pt idx="121">
                  <c:v>366.66666666666669</c:v>
                </c:pt>
                <c:pt idx="122">
                  <c:v>366.66666666666669</c:v>
                </c:pt>
                <c:pt idx="123">
                  <c:v>366.66666666666669</c:v>
                </c:pt>
                <c:pt idx="124">
                  <c:v>366.66666666666669</c:v>
                </c:pt>
                <c:pt idx="125">
                  <c:v>366.66666666666669</c:v>
                </c:pt>
                <c:pt idx="126">
                  <c:v>366.66666666666669</c:v>
                </c:pt>
                <c:pt idx="127">
                  <c:v>366.66666666666669</c:v>
                </c:pt>
                <c:pt idx="128">
                  <c:v>366.66666666666669</c:v>
                </c:pt>
                <c:pt idx="129">
                  <c:v>366.66666666666669</c:v>
                </c:pt>
                <c:pt idx="130">
                  <c:v>366.66666666666669</c:v>
                </c:pt>
                <c:pt idx="131">
                  <c:v>366.66666666666669</c:v>
                </c:pt>
                <c:pt idx="132">
                  <c:v>366.66666666666669</c:v>
                </c:pt>
                <c:pt idx="133">
                  <c:v>366.66666666666669</c:v>
                </c:pt>
                <c:pt idx="134">
                  <c:v>366.66666666666669</c:v>
                </c:pt>
                <c:pt idx="135">
                  <c:v>366.66666666666669</c:v>
                </c:pt>
                <c:pt idx="136">
                  <c:v>366.66666666666669</c:v>
                </c:pt>
                <c:pt idx="137">
                  <c:v>366.66666666666669</c:v>
                </c:pt>
                <c:pt idx="138">
                  <c:v>366.66666666666669</c:v>
                </c:pt>
                <c:pt idx="139">
                  <c:v>366.66666666666669</c:v>
                </c:pt>
                <c:pt idx="140">
                  <c:v>366.66666666666669</c:v>
                </c:pt>
                <c:pt idx="141">
                  <c:v>366.66666666666669</c:v>
                </c:pt>
                <c:pt idx="142">
                  <c:v>366.66666666666669</c:v>
                </c:pt>
                <c:pt idx="143">
                  <c:v>366.66666666666669</c:v>
                </c:pt>
                <c:pt idx="144">
                  <c:v>366.66666666666669</c:v>
                </c:pt>
                <c:pt idx="145">
                  <c:v>366.66666666666669</c:v>
                </c:pt>
                <c:pt idx="146">
                  <c:v>366.66666666666669</c:v>
                </c:pt>
                <c:pt idx="147">
                  <c:v>366.66666666666669</c:v>
                </c:pt>
                <c:pt idx="148">
                  <c:v>366.66666666666669</c:v>
                </c:pt>
                <c:pt idx="149">
                  <c:v>366.66666666666669</c:v>
                </c:pt>
                <c:pt idx="150">
                  <c:v>366.66666666666669</c:v>
                </c:pt>
                <c:pt idx="151">
                  <c:v>366.66666666666669</c:v>
                </c:pt>
                <c:pt idx="152">
                  <c:v>366.66666666666669</c:v>
                </c:pt>
                <c:pt idx="153">
                  <c:v>366.66666666666669</c:v>
                </c:pt>
                <c:pt idx="154">
                  <c:v>366.66666666666669</c:v>
                </c:pt>
                <c:pt idx="155">
                  <c:v>366.66666666666669</c:v>
                </c:pt>
                <c:pt idx="156">
                  <c:v>366.66666666666669</c:v>
                </c:pt>
                <c:pt idx="157">
                  <c:v>366.66666666666669</c:v>
                </c:pt>
                <c:pt idx="158">
                  <c:v>366.66666666666669</c:v>
                </c:pt>
                <c:pt idx="159">
                  <c:v>366.66666666666669</c:v>
                </c:pt>
                <c:pt idx="160">
                  <c:v>366.66666666666669</c:v>
                </c:pt>
                <c:pt idx="161">
                  <c:v>366.66666666666669</c:v>
                </c:pt>
                <c:pt idx="162">
                  <c:v>366.66666666666669</c:v>
                </c:pt>
                <c:pt idx="163">
                  <c:v>366.66666666666669</c:v>
                </c:pt>
                <c:pt idx="164">
                  <c:v>366.66666666666669</c:v>
                </c:pt>
                <c:pt idx="165">
                  <c:v>366.66666666666669</c:v>
                </c:pt>
                <c:pt idx="166">
                  <c:v>366.66666666666669</c:v>
                </c:pt>
                <c:pt idx="167">
                  <c:v>366.66666666666669</c:v>
                </c:pt>
                <c:pt idx="168">
                  <c:v>366.66666666666669</c:v>
                </c:pt>
                <c:pt idx="169">
                  <c:v>366.66666666666669</c:v>
                </c:pt>
                <c:pt idx="170">
                  <c:v>366.66666666666669</c:v>
                </c:pt>
                <c:pt idx="171">
                  <c:v>366.66666666666669</c:v>
                </c:pt>
                <c:pt idx="172">
                  <c:v>366.66666666666669</c:v>
                </c:pt>
                <c:pt idx="173">
                  <c:v>366.66666666666669</c:v>
                </c:pt>
                <c:pt idx="174">
                  <c:v>366.66666666666669</c:v>
                </c:pt>
                <c:pt idx="175">
                  <c:v>366.66666666666669</c:v>
                </c:pt>
                <c:pt idx="176">
                  <c:v>366.66666666666669</c:v>
                </c:pt>
                <c:pt idx="177">
                  <c:v>366.66666666666669</c:v>
                </c:pt>
                <c:pt idx="178">
                  <c:v>366.66666666666669</c:v>
                </c:pt>
                <c:pt idx="179">
                  <c:v>366.66666666666669</c:v>
                </c:pt>
                <c:pt idx="180">
                  <c:v>366.66666666666669</c:v>
                </c:pt>
                <c:pt idx="181">
                  <c:v>366.66666666666669</c:v>
                </c:pt>
                <c:pt idx="182">
                  <c:v>366.66666666666669</c:v>
                </c:pt>
                <c:pt idx="183">
                  <c:v>366.66666666666669</c:v>
                </c:pt>
                <c:pt idx="184">
                  <c:v>366.66666666666669</c:v>
                </c:pt>
                <c:pt idx="185">
                  <c:v>366.66666666666669</c:v>
                </c:pt>
                <c:pt idx="186">
                  <c:v>366.66666666666669</c:v>
                </c:pt>
                <c:pt idx="187">
                  <c:v>366.66666666666669</c:v>
                </c:pt>
                <c:pt idx="188">
                  <c:v>366.66666666666669</c:v>
                </c:pt>
                <c:pt idx="189">
                  <c:v>366.66666666666669</c:v>
                </c:pt>
                <c:pt idx="190">
                  <c:v>366.66666666666669</c:v>
                </c:pt>
                <c:pt idx="191">
                  <c:v>366.66666666666669</c:v>
                </c:pt>
                <c:pt idx="192">
                  <c:v>366.66666666666669</c:v>
                </c:pt>
                <c:pt idx="193">
                  <c:v>366.66666666666669</c:v>
                </c:pt>
                <c:pt idx="194">
                  <c:v>366.66666666666669</c:v>
                </c:pt>
                <c:pt idx="195">
                  <c:v>366.66666666666669</c:v>
                </c:pt>
                <c:pt idx="196">
                  <c:v>366.66666666666669</c:v>
                </c:pt>
                <c:pt idx="197">
                  <c:v>366.66666666666669</c:v>
                </c:pt>
                <c:pt idx="198">
                  <c:v>366.66666666666669</c:v>
                </c:pt>
                <c:pt idx="199">
                  <c:v>366.66666666666669</c:v>
                </c:pt>
                <c:pt idx="200">
                  <c:v>366.66666666666669</c:v>
                </c:pt>
                <c:pt idx="201">
                  <c:v>366.66666666666669</c:v>
                </c:pt>
                <c:pt idx="202">
                  <c:v>366.66666666666669</c:v>
                </c:pt>
                <c:pt idx="203">
                  <c:v>366.66666666666669</c:v>
                </c:pt>
                <c:pt idx="204">
                  <c:v>366.66666666666669</c:v>
                </c:pt>
                <c:pt idx="205">
                  <c:v>366.66666666666669</c:v>
                </c:pt>
                <c:pt idx="206">
                  <c:v>366.66666666666669</c:v>
                </c:pt>
                <c:pt idx="207">
                  <c:v>366.66666666666669</c:v>
                </c:pt>
                <c:pt idx="208">
                  <c:v>366.66666666666669</c:v>
                </c:pt>
                <c:pt idx="209">
                  <c:v>366.66666666666669</c:v>
                </c:pt>
                <c:pt idx="210">
                  <c:v>366.66666666666669</c:v>
                </c:pt>
                <c:pt idx="211">
                  <c:v>366.66666666666669</c:v>
                </c:pt>
                <c:pt idx="212">
                  <c:v>366.66666666666669</c:v>
                </c:pt>
                <c:pt idx="213">
                  <c:v>366.66666666666669</c:v>
                </c:pt>
                <c:pt idx="214">
                  <c:v>366.66666666666669</c:v>
                </c:pt>
                <c:pt idx="215">
                  <c:v>366.66666666666669</c:v>
                </c:pt>
                <c:pt idx="216">
                  <c:v>366.66666666666669</c:v>
                </c:pt>
                <c:pt idx="217">
                  <c:v>366.66666666666669</c:v>
                </c:pt>
                <c:pt idx="218">
                  <c:v>366.66666666666669</c:v>
                </c:pt>
                <c:pt idx="219">
                  <c:v>366.66666666666669</c:v>
                </c:pt>
                <c:pt idx="220">
                  <c:v>366.66666666666669</c:v>
                </c:pt>
                <c:pt idx="221">
                  <c:v>366.66666666666669</c:v>
                </c:pt>
                <c:pt idx="222">
                  <c:v>366.66666666666669</c:v>
                </c:pt>
                <c:pt idx="223">
                  <c:v>366.66666666666669</c:v>
                </c:pt>
                <c:pt idx="224">
                  <c:v>366.66666666666669</c:v>
                </c:pt>
                <c:pt idx="225">
                  <c:v>366.66666666666669</c:v>
                </c:pt>
                <c:pt idx="226">
                  <c:v>366.66666666666669</c:v>
                </c:pt>
                <c:pt idx="227">
                  <c:v>366.66666666666669</c:v>
                </c:pt>
                <c:pt idx="228">
                  <c:v>366.66666666666669</c:v>
                </c:pt>
                <c:pt idx="229">
                  <c:v>366.66666666666669</c:v>
                </c:pt>
                <c:pt idx="230">
                  <c:v>366.66666666666669</c:v>
                </c:pt>
                <c:pt idx="231">
                  <c:v>366.66666666666669</c:v>
                </c:pt>
                <c:pt idx="232">
                  <c:v>366.66666666666669</c:v>
                </c:pt>
                <c:pt idx="233">
                  <c:v>366.66666666666669</c:v>
                </c:pt>
                <c:pt idx="234">
                  <c:v>366.66666666666669</c:v>
                </c:pt>
                <c:pt idx="235">
                  <c:v>366.66666666666669</c:v>
                </c:pt>
                <c:pt idx="236">
                  <c:v>366.66666666666669</c:v>
                </c:pt>
                <c:pt idx="237">
                  <c:v>366.66666666666669</c:v>
                </c:pt>
                <c:pt idx="238">
                  <c:v>366.66666666666669</c:v>
                </c:pt>
                <c:pt idx="239">
                  <c:v>366.66666666666669</c:v>
                </c:pt>
                <c:pt idx="240">
                  <c:v>366.66666666666669</c:v>
                </c:pt>
                <c:pt idx="241">
                  <c:v>366.66666666666669</c:v>
                </c:pt>
                <c:pt idx="242">
                  <c:v>366.66666666666669</c:v>
                </c:pt>
                <c:pt idx="243">
                  <c:v>366.66666666666669</c:v>
                </c:pt>
                <c:pt idx="244">
                  <c:v>366.66666666666669</c:v>
                </c:pt>
                <c:pt idx="245">
                  <c:v>366.66666666666669</c:v>
                </c:pt>
                <c:pt idx="246">
                  <c:v>366.66666666666669</c:v>
                </c:pt>
                <c:pt idx="247">
                  <c:v>366.66666666666669</c:v>
                </c:pt>
                <c:pt idx="248">
                  <c:v>366.66666666666669</c:v>
                </c:pt>
                <c:pt idx="249">
                  <c:v>366.66666666666669</c:v>
                </c:pt>
                <c:pt idx="250">
                  <c:v>366.66666666666669</c:v>
                </c:pt>
                <c:pt idx="251">
                  <c:v>366.66666666666669</c:v>
                </c:pt>
                <c:pt idx="252">
                  <c:v>366.66666666666669</c:v>
                </c:pt>
                <c:pt idx="253">
                  <c:v>366.66666666666669</c:v>
                </c:pt>
                <c:pt idx="254">
                  <c:v>366.66666666666669</c:v>
                </c:pt>
                <c:pt idx="255">
                  <c:v>366.66666666666669</c:v>
                </c:pt>
                <c:pt idx="256">
                  <c:v>366.66666666666669</c:v>
                </c:pt>
                <c:pt idx="257">
                  <c:v>366.66666666666669</c:v>
                </c:pt>
                <c:pt idx="258">
                  <c:v>366.66666666666669</c:v>
                </c:pt>
                <c:pt idx="259">
                  <c:v>366.66666666666669</c:v>
                </c:pt>
                <c:pt idx="260">
                  <c:v>366.66666666666669</c:v>
                </c:pt>
                <c:pt idx="261">
                  <c:v>366.66666666666669</c:v>
                </c:pt>
                <c:pt idx="262">
                  <c:v>366.66666666666669</c:v>
                </c:pt>
                <c:pt idx="263">
                  <c:v>366.66666666666669</c:v>
                </c:pt>
                <c:pt idx="264">
                  <c:v>366.66666666666669</c:v>
                </c:pt>
                <c:pt idx="265">
                  <c:v>366.66666666666669</c:v>
                </c:pt>
                <c:pt idx="266">
                  <c:v>366.66666666666669</c:v>
                </c:pt>
                <c:pt idx="267">
                  <c:v>366.66666666666669</c:v>
                </c:pt>
                <c:pt idx="268">
                  <c:v>366.66666666666669</c:v>
                </c:pt>
                <c:pt idx="269">
                  <c:v>366.66666666666669</c:v>
                </c:pt>
                <c:pt idx="270">
                  <c:v>366.66666666666669</c:v>
                </c:pt>
                <c:pt idx="271">
                  <c:v>366.66666666666669</c:v>
                </c:pt>
                <c:pt idx="272">
                  <c:v>366.66666666666669</c:v>
                </c:pt>
                <c:pt idx="273">
                  <c:v>366.66666666666669</c:v>
                </c:pt>
                <c:pt idx="274">
                  <c:v>366.66666666666669</c:v>
                </c:pt>
                <c:pt idx="275">
                  <c:v>366.66666666666669</c:v>
                </c:pt>
                <c:pt idx="276">
                  <c:v>366.66666666666669</c:v>
                </c:pt>
                <c:pt idx="277">
                  <c:v>366.66666666666669</c:v>
                </c:pt>
                <c:pt idx="278">
                  <c:v>366.66666666666669</c:v>
                </c:pt>
                <c:pt idx="279">
                  <c:v>366.66666666666669</c:v>
                </c:pt>
                <c:pt idx="280">
                  <c:v>366.66666666666669</c:v>
                </c:pt>
                <c:pt idx="281">
                  <c:v>366.66666666666669</c:v>
                </c:pt>
                <c:pt idx="282">
                  <c:v>366.66666666666669</c:v>
                </c:pt>
                <c:pt idx="283">
                  <c:v>366.66666666666669</c:v>
                </c:pt>
                <c:pt idx="284">
                  <c:v>366.66666666666669</c:v>
                </c:pt>
                <c:pt idx="285">
                  <c:v>366.66666666666669</c:v>
                </c:pt>
                <c:pt idx="286">
                  <c:v>366.66666666666669</c:v>
                </c:pt>
                <c:pt idx="287">
                  <c:v>366.66666666666669</c:v>
                </c:pt>
                <c:pt idx="288">
                  <c:v>366.66666666666669</c:v>
                </c:pt>
                <c:pt idx="289">
                  <c:v>366.66666666666669</c:v>
                </c:pt>
                <c:pt idx="290">
                  <c:v>366.66666666666669</c:v>
                </c:pt>
                <c:pt idx="291">
                  <c:v>366.66666666666669</c:v>
                </c:pt>
                <c:pt idx="292">
                  <c:v>366.66666666666669</c:v>
                </c:pt>
                <c:pt idx="293">
                  <c:v>366.66666666666669</c:v>
                </c:pt>
                <c:pt idx="294">
                  <c:v>366.66666666666669</c:v>
                </c:pt>
                <c:pt idx="295">
                  <c:v>366.66666666666669</c:v>
                </c:pt>
                <c:pt idx="296">
                  <c:v>366.66666666666669</c:v>
                </c:pt>
                <c:pt idx="297">
                  <c:v>366.66666666666669</c:v>
                </c:pt>
                <c:pt idx="298">
                  <c:v>366.66666666666669</c:v>
                </c:pt>
                <c:pt idx="299">
                  <c:v>366.66666666666669</c:v>
                </c:pt>
                <c:pt idx="300">
                  <c:v>366.66666666666669</c:v>
                </c:pt>
                <c:pt idx="301">
                  <c:v>366.66666666666669</c:v>
                </c:pt>
                <c:pt idx="302">
                  <c:v>366.66666666666669</c:v>
                </c:pt>
                <c:pt idx="303">
                  <c:v>366.66666666666669</c:v>
                </c:pt>
                <c:pt idx="304">
                  <c:v>366.66666666666669</c:v>
                </c:pt>
                <c:pt idx="305">
                  <c:v>366.66666666666669</c:v>
                </c:pt>
                <c:pt idx="306">
                  <c:v>366.66666666666669</c:v>
                </c:pt>
                <c:pt idx="307">
                  <c:v>366.66666666666669</c:v>
                </c:pt>
                <c:pt idx="308">
                  <c:v>366.66666666666669</c:v>
                </c:pt>
                <c:pt idx="309">
                  <c:v>366.66666666666669</c:v>
                </c:pt>
                <c:pt idx="310">
                  <c:v>366.66666666666669</c:v>
                </c:pt>
                <c:pt idx="311">
                  <c:v>366.66666666666669</c:v>
                </c:pt>
                <c:pt idx="312">
                  <c:v>366.66666666666669</c:v>
                </c:pt>
                <c:pt idx="313">
                  <c:v>366.66666666666669</c:v>
                </c:pt>
                <c:pt idx="314">
                  <c:v>366.66666666666669</c:v>
                </c:pt>
                <c:pt idx="315">
                  <c:v>366.66666666666669</c:v>
                </c:pt>
                <c:pt idx="316">
                  <c:v>366.66666666666669</c:v>
                </c:pt>
                <c:pt idx="317">
                  <c:v>366.66666666666669</c:v>
                </c:pt>
                <c:pt idx="318">
                  <c:v>366.66666666666669</c:v>
                </c:pt>
                <c:pt idx="319">
                  <c:v>366.66666666666669</c:v>
                </c:pt>
                <c:pt idx="320">
                  <c:v>366.66666666666669</c:v>
                </c:pt>
                <c:pt idx="321">
                  <c:v>366.66666666666669</c:v>
                </c:pt>
                <c:pt idx="322">
                  <c:v>366.66666666666669</c:v>
                </c:pt>
                <c:pt idx="323">
                  <c:v>366.66666666666669</c:v>
                </c:pt>
                <c:pt idx="324">
                  <c:v>366.66666666666669</c:v>
                </c:pt>
                <c:pt idx="325">
                  <c:v>366.66666666666669</c:v>
                </c:pt>
                <c:pt idx="326">
                  <c:v>366.66666666666669</c:v>
                </c:pt>
                <c:pt idx="327">
                  <c:v>366.66666666666669</c:v>
                </c:pt>
                <c:pt idx="328">
                  <c:v>366.66666666666669</c:v>
                </c:pt>
                <c:pt idx="329">
                  <c:v>366.66666666666669</c:v>
                </c:pt>
                <c:pt idx="330">
                  <c:v>366.66666666666669</c:v>
                </c:pt>
                <c:pt idx="331">
                  <c:v>366.66666666666669</c:v>
                </c:pt>
                <c:pt idx="332">
                  <c:v>366.66666666666669</c:v>
                </c:pt>
                <c:pt idx="333">
                  <c:v>366.66666666666669</c:v>
                </c:pt>
                <c:pt idx="334">
                  <c:v>366.66666666666669</c:v>
                </c:pt>
                <c:pt idx="335">
                  <c:v>366.66666666666669</c:v>
                </c:pt>
                <c:pt idx="336">
                  <c:v>366.66666666666669</c:v>
                </c:pt>
                <c:pt idx="337">
                  <c:v>366.66666666666669</c:v>
                </c:pt>
                <c:pt idx="338">
                  <c:v>366.66666666666669</c:v>
                </c:pt>
                <c:pt idx="339">
                  <c:v>366.66666666666669</c:v>
                </c:pt>
                <c:pt idx="340">
                  <c:v>366.66666666666669</c:v>
                </c:pt>
                <c:pt idx="341">
                  <c:v>366.66666666666669</c:v>
                </c:pt>
                <c:pt idx="342">
                  <c:v>366.66666666666669</c:v>
                </c:pt>
                <c:pt idx="343">
                  <c:v>366.66666666666669</c:v>
                </c:pt>
                <c:pt idx="344">
                  <c:v>366.66666666666669</c:v>
                </c:pt>
                <c:pt idx="345">
                  <c:v>366.66666666666669</c:v>
                </c:pt>
                <c:pt idx="346">
                  <c:v>366.66666666666669</c:v>
                </c:pt>
                <c:pt idx="347">
                  <c:v>366.66666666666669</c:v>
                </c:pt>
                <c:pt idx="348">
                  <c:v>366.66666666666669</c:v>
                </c:pt>
                <c:pt idx="349">
                  <c:v>366.66666666666669</c:v>
                </c:pt>
                <c:pt idx="350">
                  <c:v>366.66666666666669</c:v>
                </c:pt>
                <c:pt idx="351">
                  <c:v>366.66666666666669</c:v>
                </c:pt>
                <c:pt idx="352">
                  <c:v>366.66666666666669</c:v>
                </c:pt>
                <c:pt idx="353">
                  <c:v>366.66666666666669</c:v>
                </c:pt>
                <c:pt idx="354">
                  <c:v>366.66666666666669</c:v>
                </c:pt>
                <c:pt idx="355">
                  <c:v>366.66666666666669</c:v>
                </c:pt>
                <c:pt idx="356">
                  <c:v>366.66666666666669</c:v>
                </c:pt>
                <c:pt idx="357">
                  <c:v>366.66666666666669</c:v>
                </c:pt>
                <c:pt idx="358">
                  <c:v>366.66666666666669</c:v>
                </c:pt>
                <c:pt idx="359">
                  <c:v>366.66666666666669</c:v>
                </c:pt>
                <c:pt idx="360">
                  <c:v>366.66666666666669</c:v>
                </c:pt>
                <c:pt idx="361">
                  <c:v>366.66666666666669</c:v>
                </c:pt>
                <c:pt idx="362">
                  <c:v>366.66666666666669</c:v>
                </c:pt>
                <c:pt idx="363">
                  <c:v>366.66666666666669</c:v>
                </c:pt>
                <c:pt idx="364">
                  <c:v>366.66666666666669</c:v>
                </c:pt>
                <c:pt idx="365">
                  <c:v>366.66666666666669</c:v>
                </c:pt>
                <c:pt idx="366">
                  <c:v>366.66666666666669</c:v>
                </c:pt>
                <c:pt idx="367">
                  <c:v>366.66666666666669</c:v>
                </c:pt>
                <c:pt idx="368">
                  <c:v>366.66666666666669</c:v>
                </c:pt>
                <c:pt idx="369">
                  <c:v>366.66666666666669</c:v>
                </c:pt>
                <c:pt idx="370">
                  <c:v>366.66666666666669</c:v>
                </c:pt>
                <c:pt idx="371">
                  <c:v>366.66666666666669</c:v>
                </c:pt>
                <c:pt idx="372">
                  <c:v>366.66666666666669</c:v>
                </c:pt>
                <c:pt idx="373">
                  <c:v>366.66666666666669</c:v>
                </c:pt>
                <c:pt idx="374">
                  <c:v>366.66666666666669</c:v>
                </c:pt>
                <c:pt idx="375">
                  <c:v>366.66666666666669</c:v>
                </c:pt>
                <c:pt idx="376">
                  <c:v>366.66666666666669</c:v>
                </c:pt>
                <c:pt idx="377">
                  <c:v>366.66666666666669</c:v>
                </c:pt>
                <c:pt idx="378">
                  <c:v>366.66666666666669</c:v>
                </c:pt>
                <c:pt idx="379">
                  <c:v>366.66666666666669</c:v>
                </c:pt>
                <c:pt idx="380">
                  <c:v>366.66666666666669</c:v>
                </c:pt>
                <c:pt idx="381">
                  <c:v>366.66666666666669</c:v>
                </c:pt>
                <c:pt idx="382">
                  <c:v>366.66666666666669</c:v>
                </c:pt>
                <c:pt idx="383">
                  <c:v>366.66666666666669</c:v>
                </c:pt>
                <c:pt idx="384">
                  <c:v>366.66666666666669</c:v>
                </c:pt>
                <c:pt idx="385">
                  <c:v>366.66666666666669</c:v>
                </c:pt>
                <c:pt idx="386">
                  <c:v>366.66666666666669</c:v>
                </c:pt>
                <c:pt idx="387">
                  <c:v>366.66666666666669</c:v>
                </c:pt>
                <c:pt idx="388">
                  <c:v>366.66666666666669</c:v>
                </c:pt>
                <c:pt idx="389">
                  <c:v>366.66666666666669</c:v>
                </c:pt>
                <c:pt idx="390">
                  <c:v>366.66666666666669</c:v>
                </c:pt>
                <c:pt idx="391">
                  <c:v>366.66666666666669</c:v>
                </c:pt>
                <c:pt idx="392">
                  <c:v>366.66666666666669</c:v>
                </c:pt>
                <c:pt idx="393">
                  <c:v>366.66666666666669</c:v>
                </c:pt>
                <c:pt idx="394">
                  <c:v>366.66666666666669</c:v>
                </c:pt>
                <c:pt idx="395">
                  <c:v>366.66666666666669</c:v>
                </c:pt>
                <c:pt idx="396">
                  <c:v>366.66666666666669</c:v>
                </c:pt>
                <c:pt idx="397">
                  <c:v>366.66666666666669</c:v>
                </c:pt>
                <c:pt idx="398">
                  <c:v>366.66666666666669</c:v>
                </c:pt>
                <c:pt idx="399">
                  <c:v>366.66666666666669</c:v>
                </c:pt>
                <c:pt idx="400">
                  <c:v>366.66666666666669</c:v>
                </c:pt>
                <c:pt idx="401">
                  <c:v>366.66666666666669</c:v>
                </c:pt>
                <c:pt idx="402">
                  <c:v>366.66666666666669</c:v>
                </c:pt>
                <c:pt idx="403">
                  <c:v>366.66666666666669</c:v>
                </c:pt>
                <c:pt idx="404">
                  <c:v>366.66666666666669</c:v>
                </c:pt>
                <c:pt idx="405">
                  <c:v>366.66666666666669</c:v>
                </c:pt>
                <c:pt idx="406">
                  <c:v>366.66666666666669</c:v>
                </c:pt>
                <c:pt idx="407">
                  <c:v>366.66666666666669</c:v>
                </c:pt>
                <c:pt idx="408">
                  <c:v>366.66666666666669</c:v>
                </c:pt>
                <c:pt idx="409">
                  <c:v>366.66666666666669</c:v>
                </c:pt>
                <c:pt idx="410">
                  <c:v>366.66666666666669</c:v>
                </c:pt>
                <c:pt idx="411">
                  <c:v>366.66666666666669</c:v>
                </c:pt>
                <c:pt idx="412">
                  <c:v>366.66666666666669</c:v>
                </c:pt>
                <c:pt idx="413">
                  <c:v>366.66666666666669</c:v>
                </c:pt>
                <c:pt idx="414">
                  <c:v>366.66666666666669</c:v>
                </c:pt>
                <c:pt idx="415">
                  <c:v>366.66666666666669</c:v>
                </c:pt>
                <c:pt idx="416">
                  <c:v>366.66666666666669</c:v>
                </c:pt>
                <c:pt idx="417">
                  <c:v>366.66666666666669</c:v>
                </c:pt>
                <c:pt idx="418">
                  <c:v>366.66666666666669</c:v>
                </c:pt>
                <c:pt idx="419">
                  <c:v>366.66666666666669</c:v>
                </c:pt>
                <c:pt idx="420">
                  <c:v>366.66666666666669</c:v>
                </c:pt>
                <c:pt idx="421">
                  <c:v>366.66666666666669</c:v>
                </c:pt>
                <c:pt idx="422">
                  <c:v>366.66666666666669</c:v>
                </c:pt>
                <c:pt idx="423">
                  <c:v>366.66666666666669</c:v>
                </c:pt>
                <c:pt idx="424">
                  <c:v>366.66666666666669</c:v>
                </c:pt>
                <c:pt idx="425">
                  <c:v>366.66666666666669</c:v>
                </c:pt>
                <c:pt idx="426">
                  <c:v>366.66666666666669</c:v>
                </c:pt>
                <c:pt idx="427">
                  <c:v>366.66666666666669</c:v>
                </c:pt>
                <c:pt idx="428">
                  <c:v>366.66666666666669</c:v>
                </c:pt>
                <c:pt idx="429">
                  <c:v>366.66666666666669</c:v>
                </c:pt>
                <c:pt idx="430">
                  <c:v>366.66666666666669</c:v>
                </c:pt>
                <c:pt idx="431">
                  <c:v>366.66666666666669</c:v>
                </c:pt>
                <c:pt idx="432">
                  <c:v>366.66666666666669</c:v>
                </c:pt>
                <c:pt idx="433">
                  <c:v>366.66666666666669</c:v>
                </c:pt>
                <c:pt idx="434">
                  <c:v>366.66666666666669</c:v>
                </c:pt>
                <c:pt idx="435">
                  <c:v>366.66666666666669</c:v>
                </c:pt>
                <c:pt idx="436">
                  <c:v>366.66666666666669</c:v>
                </c:pt>
                <c:pt idx="437">
                  <c:v>366.66666666666669</c:v>
                </c:pt>
                <c:pt idx="438">
                  <c:v>366.66666666666669</c:v>
                </c:pt>
                <c:pt idx="439">
                  <c:v>366.66666666666669</c:v>
                </c:pt>
                <c:pt idx="440">
                  <c:v>366.66666666666669</c:v>
                </c:pt>
                <c:pt idx="441">
                  <c:v>366.66666666666669</c:v>
                </c:pt>
                <c:pt idx="442">
                  <c:v>366.66666666666669</c:v>
                </c:pt>
                <c:pt idx="443">
                  <c:v>366.66666666666669</c:v>
                </c:pt>
                <c:pt idx="444">
                  <c:v>366.66666666666669</c:v>
                </c:pt>
                <c:pt idx="445">
                  <c:v>366.66666666666669</c:v>
                </c:pt>
                <c:pt idx="446">
                  <c:v>366.66666666666669</c:v>
                </c:pt>
                <c:pt idx="447">
                  <c:v>366.66666666666669</c:v>
                </c:pt>
                <c:pt idx="448">
                  <c:v>366.66666666666669</c:v>
                </c:pt>
                <c:pt idx="449">
                  <c:v>366.66666666666669</c:v>
                </c:pt>
                <c:pt idx="450">
                  <c:v>366.66666666666669</c:v>
                </c:pt>
                <c:pt idx="451">
                  <c:v>366.66666666666669</c:v>
                </c:pt>
                <c:pt idx="452">
                  <c:v>366.66666666666669</c:v>
                </c:pt>
                <c:pt idx="453">
                  <c:v>366.66666666666669</c:v>
                </c:pt>
                <c:pt idx="454">
                  <c:v>366.66666666666669</c:v>
                </c:pt>
                <c:pt idx="455">
                  <c:v>366.66666666666669</c:v>
                </c:pt>
                <c:pt idx="456">
                  <c:v>366.66666666666669</c:v>
                </c:pt>
                <c:pt idx="457">
                  <c:v>366.66666666666669</c:v>
                </c:pt>
                <c:pt idx="458">
                  <c:v>366.66666666666669</c:v>
                </c:pt>
                <c:pt idx="459">
                  <c:v>366.66666666666669</c:v>
                </c:pt>
                <c:pt idx="460">
                  <c:v>366.66666666666669</c:v>
                </c:pt>
                <c:pt idx="461">
                  <c:v>366.66666666666669</c:v>
                </c:pt>
                <c:pt idx="462">
                  <c:v>366.66666666666669</c:v>
                </c:pt>
                <c:pt idx="463">
                  <c:v>366.66666666666669</c:v>
                </c:pt>
                <c:pt idx="464">
                  <c:v>366.66666666666669</c:v>
                </c:pt>
                <c:pt idx="465">
                  <c:v>366.66666666666669</c:v>
                </c:pt>
                <c:pt idx="466">
                  <c:v>366.66666666666669</c:v>
                </c:pt>
                <c:pt idx="467">
                  <c:v>366.66666666666669</c:v>
                </c:pt>
                <c:pt idx="468">
                  <c:v>366.66666666666669</c:v>
                </c:pt>
                <c:pt idx="469">
                  <c:v>366.66666666666669</c:v>
                </c:pt>
                <c:pt idx="470">
                  <c:v>366.66666666666669</c:v>
                </c:pt>
                <c:pt idx="471">
                  <c:v>366.66666666666669</c:v>
                </c:pt>
                <c:pt idx="472">
                  <c:v>366.66666666666669</c:v>
                </c:pt>
                <c:pt idx="473">
                  <c:v>366.66666666666669</c:v>
                </c:pt>
                <c:pt idx="474">
                  <c:v>366.66666666666669</c:v>
                </c:pt>
                <c:pt idx="475">
                  <c:v>366.66666666666669</c:v>
                </c:pt>
                <c:pt idx="476">
                  <c:v>366.66666666666669</c:v>
                </c:pt>
                <c:pt idx="477">
                  <c:v>366.66666666666669</c:v>
                </c:pt>
                <c:pt idx="478">
                  <c:v>366.66666666666669</c:v>
                </c:pt>
                <c:pt idx="479">
                  <c:v>366.66666666666669</c:v>
                </c:pt>
                <c:pt idx="480">
                  <c:v>366.66666666666669</c:v>
                </c:pt>
                <c:pt idx="481">
                  <c:v>366.66666666666669</c:v>
                </c:pt>
                <c:pt idx="482">
                  <c:v>366.66666666666669</c:v>
                </c:pt>
                <c:pt idx="483">
                  <c:v>366.66666666666669</c:v>
                </c:pt>
                <c:pt idx="484">
                  <c:v>366.66666666666669</c:v>
                </c:pt>
                <c:pt idx="485">
                  <c:v>366.66666666666669</c:v>
                </c:pt>
                <c:pt idx="486">
                  <c:v>366.66666666666669</c:v>
                </c:pt>
                <c:pt idx="487">
                  <c:v>366.66666666666669</c:v>
                </c:pt>
                <c:pt idx="488">
                  <c:v>366.66666666666669</c:v>
                </c:pt>
                <c:pt idx="489">
                  <c:v>366.66666666666669</c:v>
                </c:pt>
                <c:pt idx="490">
                  <c:v>366.66666666666669</c:v>
                </c:pt>
                <c:pt idx="491">
                  <c:v>366.66666666666669</c:v>
                </c:pt>
                <c:pt idx="492">
                  <c:v>366.66666666666669</c:v>
                </c:pt>
                <c:pt idx="493">
                  <c:v>366.66666666666669</c:v>
                </c:pt>
                <c:pt idx="494">
                  <c:v>366.66666666666669</c:v>
                </c:pt>
                <c:pt idx="495">
                  <c:v>366.66666666666669</c:v>
                </c:pt>
                <c:pt idx="496">
                  <c:v>366.66666666666669</c:v>
                </c:pt>
                <c:pt idx="497">
                  <c:v>366.66666666666669</c:v>
                </c:pt>
                <c:pt idx="498">
                  <c:v>366.66666666666669</c:v>
                </c:pt>
                <c:pt idx="499">
                  <c:v>366.66666666666669</c:v>
                </c:pt>
                <c:pt idx="500">
                  <c:v>366.66666666666669</c:v>
                </c:pt>
                <c:pt idx="501">
                  <c:v>366.66666666666669</c:v>
                </c:pt>
                <c:pt idx="502">
                  <c:v>366.66666666666669</c:v>
                </c:pt>
                <c:pt idx="503">
                  <c:v>366.66666666666669</c:v>
                </c:pt>
                <c:pt idx="504">
                  <c:v>366.66666666666669</c:v>
                </c:pt>
                <c:pt idx="505">
                  <c:v>366.66666666666669</c:v>
                </c:pt>
                <c:pt idx="506">
                  <c:v>366.66666666666669</c:v>
                </c:pt>
                <c:pt idx="507">
                  <c:v>366.66666666666669</c:v>
                </c:pt>
                <c:pt idx="508">
                  <c:v>366.66666666666669</c:v>
                </c:pt>
                <c:pt idx="509">
                  <c:v>366.66666666666669</c:v>
                </c:pt>
                <c:pt idx="510">
                  <c:v>366.66666666666669</c:v>
                </c:pt>
                <c:pt idx="511">
                  <c:v>366.66666666666669</c:v>
                </c:pt>
                <c:pt idx="512">
                  <c:v>366.66666666666669</c:v>
                </c:pt>
                <c:pt idx="513">
                  <c:v>366.66666666666669</c:v>
                </c:pt>
                <c:pt idx="514">
                  <c:v>366.66666666666669</c:v>
                </c:pt>
                <c:pt idx="515">
                  <c:v>366.66666666666669</c:v>
                </c:pt>
                <c:pt idx="516">
                  <c:v>366.66666666666669</c:v>
                </c:pt>
                <c:pt idx="517">
                  <c:v>366.66666666666669</c:v>
                </c:pt>
                <c:pt idx="518">
                  <c:v>366.66666666666669</c:v>
                </c:pt>
                <c:pt idx="519">
                  <c:v>366.66666666666669</c:v>
                </c:pt>
                <c:pt idx="520">
                  <c:v>366.66666666666669</c:v>
                </c:pt>
                <c:pt idx="521">
                  <c:v>366.66666666666669</c:v>
                </c:pt>
                <c:pt idx="522">
                  <c:v>366.66666666666669</c:v>
                </c:pt>
                <c:pt idx="523">
                  <c:v>366.66666666666669</c:v>
                </c:pt>
                <c:pt idx="524">
                  <c:v>366.66666666666669</c:v>
                </c:pt>
                <c:pt idx="525">
                  <c:v>366.66666666666669</c:v>
                </c:pt>
                <c:pt idx="526">
                  <c:v>366.66666666666669</c:v>
                </c:pt>
                <c:pt idx="527">
                  <c:v>366.66666666666669</c:v>
                </c:pt>
                <c:pt idx="528">
                  <c:v>366.66666666666669</c:v>
                </c:pt>
                <c:pt idx="529">
                  <c:v>366.66666666666669</c:v>
                </c:pt>
                <c:pt idx="530">
                  <c:v>366.66666666666669</c:v>
                </c:pt>
                <c:pt idx="531">
                  <c:v>366.66666666666669</c:v>
                </c:pt>
                <c:pt idx="532">
                  <c:v>366.66666666666669</c:v>
                </c:pt>
                <c:pt idx="533">
                  <c:v>366.66666666666669</c:v>
                </c:pt>
                <c:pt idx="534">
                  <c:v>366.66666666666669</c:v>
                </c:pt>
                <c:pt idx="535">
                  <c:v>366.66666666666669</c:v>
                </c:pt>
                <c:pt idx="536">
                  <c:v>366.66666666666669</c:v>
                </c:pt>
                <c:pt idx="537">
                  <c:v>366.66666666666669</c:v>
                </c:pt>
                <c:pt idx="538">
                  <c:v>366.66666666666669</c:v>
                </c:pt>
                <c:pt idx="539">
                  <c:v>366.66666666666669</c:v>
                </c:pt>
                <c:pt idx="540">
                  <c:v>366.66666666666669</c:v>
                </c:pt>
                <c:pt idx="541">
                  <c:v>366.66666666666669</c:v>
                </c:pt>
                <c:pt idx="542">
                  <c:v>366.66666666666669</c:v>
                </c:pt>
                <c:pt idx="543">
                  <c:v>366.66666666666669</c:v>
                </c:pt>
                <c:pt idx="544">
                  <c:v>366.66666666666669</c:v>
                </c:pt>
                <c:pt idx="545">
                  <c:v>366.66666666666669</c:v>
                </c:pt>
                <c:pt idx="546">
                  <c:v>366.66666666666669</c:v>
                </c:pt>
                <c:pt idx="547">
                  <c:v>366.66666666666669</c:v>
                </c:pt>
                <c:pt idx="548">
                  <c:v>366.66666666666669</c:v>
                </c:pt>
                <c:pt idx="549">
                  <c:v>366.66666666666669</c:v>
                </c:pt>
                <c:pt idx="550">
                  <c:v>366.66666666666669</c:v>
                </c:pt>
                <c:pt idx="551">
                  <c:v>366.66666666666669</c:v>
                </c:pt>
                <c:pt idx="552">
                  <c:v>366.66666666666669</c:v>
                </c:pt>
                <c:pt idx="553">
                  <c:v>366.66666666666669</c:v>
                </c:pt>
                <c:pt idx="554">
                  <c:v>366.66666666666669</c:v>
                </c:pt>
                <c:pt idx="555">
                  <c:v>366.66666666666669</c:v>
                </c:pt>
                <c:pt idx="556">
                  <c:v>366.66666666666669</c:v>
                </c:pt>
                <c:pt idx="557">
                  <c:v>366.66666666666669</c:v>
                </c:pt>
                <c:pt idx="558">
                  <c:v>366.66666666666669</c:v>
                </c:pt>
                <c:pt idx="559">
                  <c:v>366.66666666666669</c:v>
                </c:pt>
                <c:pt idx="560">
                  <c:v>366.66666666666669</c:v>
                </c:pt>
                <c:pt idx="561">
                  <c:v>366.66666666666669</c:v>
                </c:pt>
                <c:pt idx="562">
                  <c:v>366.66666666666669</c:v>
                </c:pt>
                <c:pt idx="563">
                  <c:v>366.66666666666669</c:v>
                </c:pt>
                <c:pt idx="564">
                  <c:v>366.66666666666669</c:v>
                </c:pt>
                <c:pt idx="565">
                  <c:v>366.66666666666669</c:v>
                </c:pt>
                <c:pt idx="566">
                  <c:v>366.66666666666669</c:v>
                </c:pt>
                <c:pt idx="567">
                  <c:v>366.66666666666669</c:v>
                </c:pt>
                <c:pt idx="568">
                  <c:v>366.66666666666669</c:v>
                </c:pt>
                <c:pt idx="569">
                  <c:v>366.66666666666669</c:v>
                </c:pt>
                <c:pt idx="570">
                  <c:v>366.66666666666669</c:v>
                </c:pt>
                <c:pt idx="571">
                  <c:v>366.66666666666669</c:v>
                </c:pt>
                <c:pt idx="572">
                  <c:v>366.66666666666669</c:v>
                </c:pt>
                <c:pt idx="573">
                  <c:v>366.66666666666669</c:v>
                </c:pt>
                <c:pt idx="574">
                  <c:v>366.66666666666669</c:v>
                </c:pt>
                <c:pt idx="575">
                  <c:v>366.66666666666669</c:v>
                </c:pt>
                <c:pt idx="576">
                  <c:v>366.66666666666669</c:v>
                </c:pt>
                <c:pt idx="577">
                  <c:v>366.66666666666669</c:v>
                </c:pt>
                <c:pt idx="578">
                  <c:v>366.66666666666669</c:v>
                </c:pt>
                <c:pt idx="579">
                  <c:v>366.66666666666669</c:v>
                </c:pt>
                <c:pt idx="580">
                  <c:v>366.66666666666669</c:v>
                </c:pt>
                <c:pt idx="581">
                  <c:v>366.66666666666669</c:v>
                </c:pt>
                <c:pt idx="582">
                  <c:v>366.66666666666669</c:v>
                </c:pt>
                <c:pt idx="583">
                  <c:v>366.66666666666669</c:v>
                </c:pt>
                <c:pt idx="584">
                  <c:v>366.66666666666669</c:v>
                </c:pt>
                <c:pt idx="585">
                  <c:v>366.66666666666669</c:v>
                </c:pt>
                <c:pt idx="586">
                  <c:v>366.66666666666669</c:v>
                </c:pt>
                <c:pt idx="587">
                  <c:v>366.66666666666669</c:v>
                </c:pt>
                <c:pt idx="588">
                  <c:v>366.66666666666669</c:v>
                </c:pt>
                <c:pt idx="589">
                  <c:v>366.66666666666669</c:v>
                </c:pt>
                <c:pt idx="590">
                  <c:v>366.66666666666669</c:v>
                </c:pt>
                <c:pt idx="591">
                  <c:v>366.66666666666669</c:v>
                </c:pt>
                <c:pt idx="592">
                  <c:v>366.66666666666669</c:v>
                </c:pt>
                <c:pt idx="593">
                  <c:v>366.66666666666669</c:v>
                </c:pt>
                <c:pt idx="594">
                  <c:v>366.66666666666669</c:v>
                </c:pt>
                <c:pt idx="595">
                  <c:v>366.66666666666669</c:v>
                </c:pt>
                <c:pt idx="596">
                  <c:v>366.66666666666669</c:v>
                </c:pt>
                <c:pt idx="597">
                  <c:v>366.66666666666669</c:v>
                </c:pt>
                <c:pt idx="598">
                  <c:v>366.66666666666669</c:v>
                </c:pt>
                <c:pt idx="599">
                  <c:v>366.66666666666669</c:v>
                </c:pt>
                <c:pt idx="600">
                  <c:v>366.66666666666669</c:v>
                </c:pt>
                <c:pt idx="601">
                  <c:v>366.66666666666669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50560"/>
        <c:axId val="202077312"/>
      </c:scatterChart>
      <c:valAx>
        <c:axId val="20205056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(mA)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87164585529171057"/>
              <c:y val="0.88347190103014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077312"/>
        <c:crosses val="autoZero"/>
        <c:crossBetween val="midCat"/>
        <c:majorUnit val="100"/>
      </c:valAx>
      <c:valAx>
        <c:axId val="20207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(mA)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1.2221133775600888E-2"/>
              <c:y val="2.570990227604259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05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279458045272431"/>
          <c:y val="0.33307223305127664"/>
          <c:w val="0.19682241966945144"/>
          <c:h val="0.10351628261002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100" b="1" baseline="0"/>
              <a:t>I</a:t>
            </a:r>
            <a:r>
              <a:rPr lang="en-US" altLang="zh-CN" sz="1100" b="1" baseline="-25000"/>
              <a:t>L_PEAK</a:t>
            </a:r>
            <a:r>
              <a:rPr lang="en-US" altLang="zh-CN" sz="1100" b="1" baseline="0"/>
              <a:t> in L2 under </a:t>
            </a:r>
            <a:r>
              <a:rPr lang="en-US" altLang="zh-CN" sz="1100" b="1" i="0" u="none" strike="noStrike" baseline="0">
                <a:effectLst/>
              </a:rPr>
              <a:t>V</a:t>
            </a:r>
            <a:r>
              <a:rPr lang="en-US" altLang="zh-CN" sz="1100" b="1" i="0" u="none" strike="noStrike" baseline="-25000">
                <a:effectLst/>
              </a:rPr>
              <a:t>AC_Min</a:t>
            </a:r>
            <a:r>
              <a:rPr lang="en-US" altLang="zh-CN" sz="1100" b="1" i="0" u="none" strike="noStrike" baseline="0">
                <a:effectLst/>
              </a:rPr>
              <a:t> (I</a:t>
            </a:r>
            <a:r>
              <a:rPr lang="en-US" altLang="zh-CN" sz="1100" b="1" i="0" u="none" strike="noStrike" baseline="-25000">
                <a:effectLst/>
              </a:rPr>
              <a:t>L_PEAK</a:t>
            </a:r>
            <a:r>
              <a:rPr lang="en-US" altLang="zh-CN" sz="1100" b="1" i="0" u="none" strike="noStrike" baseline="0">
                <a:effectLst/>
              </a:rPr>
              <a:t> </a:t>
            </a:r>
            <a:r>
              <a:rPr lang="en-US" altLang="zh-CN" sz="1100" b="1" baseline="0"/>
              <a:t>vs. I</a:t>
            </a:r>
            <a:r>
              <a:rPr lang="en-US" altLang="zh-CN" sz="1100" b="1" baseline="-25000"/>
              <a:t>OUT</a:t>
            </a:r>
            <a:r>
              <a:rPr lang="en-US" altLang="zh-CN" sz="1100" b="1" baseline="0"/>
              <a:t>)</a:t>
            </a:r>
            <a:endParaRPr lang="zh-CN" altLang="en-US" sz="1100" b="1" baseline="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148492290553717E-2"/>
          <c:y val="0.16377275521073009"/>
          <c:w val="0.7593058553893125"/>
          <c:h val="0.61437658875317747"/>
        </c:manualLayout>
      </c:layout>
      <c:scatterChart>
        <c:scatterStyle val="lineMarker"/>
        <c:varyColors val="0"/>
        <c:ser>
          <c:idx val="1"/>
          <c:order val="0"/>
          <c:tx>
            <c:v>IL_peak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'Ipk-toff1'!$U$8:$U$23</c:f>
              <c:numCache>
                <c:formatCode>General</c:formatCode>
                <c:ptCount val="16"/>
                <c:pt idx="0">
                  <c:v>0</c:v>
                </c:pt>
                <c:pt idx="1">
                  <c:v>3.0872776327054785</c:v>
                </c:pt>
                <c:pt idx="2">
                  <c:v>21.037277632705479</c:v>
                </c:pt>
                <c:pt idx="3">
                  <c:v>21.037277632705479</c:v>
                </c:pt>
                <c:pt idx="4">
                  <c:v>24.124555265410958</c:v>
                </c:pt>
                <c:pt idx="5">
                  <c:v>42.074555265410957</c:v>
                </c:pt>
                <c:pt idx="6">
                  <c:v>42.074555265410957</c:v>
                </c:pt>
                <c:pt idx="7">
                  <c:v>45.161832898116437</c:v>
                </c:pt>
                <c:pt idx="8">
                  <c:v>63.111832898116432</c:v>
                </c:pt>
                <c:pt idx="9">
                  <c:v>63.111832898116432</c:v>
                </c:pt>
                <c:pt idx="10">
                  <c:v>66.199110530821912</c:v>
                </c:pt>
                <c:pt idx="11">
                  <c:v>84.149110530821915</c:v>
                </c:pt>
                <c:pt idx="12">
                  <c:v>84.149110530821915</c:v>
                </c:pt>
                <c:pt idx="13">
                  <c:v>87.236388163527394</c:v>
                </c:pt>
                <c:pt idx="14">
                  <c:v>105.1863881635274</c:v>
                </c:pt>
                <c:pt idx="15">
                  <c:v>105.1863881635274</c:v>
                </c:pt>
              </c:numCache>
            </c:numRef>
          </c:xVal>
          <c:yVal>
            <c:numRef>
              <c:f>'Ipk-toff1'!$V$8:$V$23</c:f>
              <c:numCache>
                <c:formatCode>General</c:formatCode>
                <c:ptCount val="16"/>
                <c:pt idx="0">
                  <c:v>182.09042553191478</c:v>
                </c:pt>
                <c:pt idx="1">
                  <c:v>902</c:v>
                </c:pt>
                <c:pt idx="2">
                  <c:v>182.09042553191478</c:v>
                </c:pt>
                <c:pt idx="3">
                  <c:v>182.09042553191478</c:v>
                </c:pt>
                <c:pt idx="4">
                  <c:v>902</c:v>
                </c:pt>
                <c:pt idx="5">
                  <c:v>182.09042553191478</c:v>
                </c:pt>
                <c:pt idx="6">
                  <c:v>182.09042553191478</c:v>
                </c:pt>
                <c:pt idx="7">
                  <c:v>902</c:v>
                </c:pt>
                <c:pt idx="8">
                  <c:v>182.09042553191478</c:v>
                </c:pt>
                <c:pt idx="9">
                  <c:v>182.09042553191478</c:v>
                </c:pt>
                <c:pt idx="10">
                  <c:v>902</c:v>
                </c:pt>
                <c:pt idx="11">
                  <c:v>182.09042553191478</c:v>
                </c:pt>
                <c:pt idx="12">
                  <c:v>182.09042553191478</c:v>
                </c:pt>
                <c:pt idx="13">
                  <c:v>902</c:v>
                </c:pt>
                <c:pt idx="14">
                  <c:v>182.09042553191478</c:v>
                </c:pt>
                <c:pt idx="15">
                  <c:v>182.09042553191478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107136"/>
        <c:axId val="203514240"/>
      </c:scatterChart>
      <c:valAx>
        <c:axId val="202107136"/>
        <c:scaling>
          <c:orientation val="minMax"/>
          <c:max val="160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(uS)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87164585529171057"/>
              <c:y val="0.88347190103014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14240"/>
        <c:crosses val="autoZero"/>
        <c:crossBetween val="midCat"/>
      </c:valAx>
      <c:valAx>
        <c:axId val="20351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(mA)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1.2221133775600888E-2"/>
              <c:y val="2.570990227604259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07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zh-CN" alt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altLang="en-U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100" b="1" baseline="0"/>
              <a:t>I</a:t>
            </a:r>
            <a:r>
              <a:rPr lang="en-US" altLang="zh-CN" sz="1100" b="1" baseline="-25000"/>
              <a:t>L_PEAK</a:t>
            </a:r>
            <a:r>
              <a:rPr lang="en-US" altLang="zh-CN" sz="1100" b="1" baseline="0"/>
              <a:t> in L2 under </a:t>
            </a:r>
            <a:r>
              <a:rPr lang="en-US" altLang="zh-CN" sz="1100" b="1" i="0" u="none" strike="noStrike" baseline="0">
                <a:effectLst/>
              </a:rPr>
              <a:t>V</a:t>
            </a:r>
            <a:r>
              <a:rPr lang="en-US" altLang="zh-CN" sz="1100" b="1" i="0" u="none" strike="noStrike" baseline="-25000">
                <a:effectLst/>
              </a:rPr>
              <a:t>AC_Min</a:t>
            </a:r>
            <a:r>
              <a:rPr lang="en-US" altLang="zh-CN" sz="1100" b="1" i="0" u="none" strike="noStrike" baseline="0">
                <a:effectLst/>
              </a:rPr>
              <a:t> (I</a:t>
            </a:r>
            <a:r>
              <a:rPr lang="en-US" altLang="zh-CN" sz="1100" b="1" i="0" u="none" strike="noStrike" baseline="-25000">
                <a:effectLst/>
              </a:rPr>
              <a:t>L_PEAK</a:t>
            </a:r>
            <a:r>
              <a:rPr lang="en-US" altLang="zh-CN" sz="1100" b="1" i="0" u="none" strike="noStrike" baseline="0">
                <a:effectLst/>
              </a:rPr>
              <a:t> </a:t>
            </a:r>
            <a:r>
              <a:rPr lang="en-US" altLang="zh-CN" sz="1100" b="1" baseline="0"/>
              <a:t>vs. I</a:t>
            </a:r>
            <a:r>
              <a:rPr lang="en-US" altLang="zh-CN" sz="1100" b="1" baseline="-25000"/>
              <a:t>OUT</a:t>
            </a:r>
            <a:r>
              <a:rPr lang="en-US" altLang="zh-CN" sz="1100" b="1" baseline="0"/>
              <a:t>)</a:t>
            </a:r>
            <a:endParaRPr lang="zh-CN" altLang="en-US" sz="1100" b="1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148492290553717E-2"/>
          <c:y val="0.16377275521073009"/>
          <c:w val="0.7593058553893125"/>
          <c:h val="0.61437658875317747"/>
        </c:manualLayout>
      </c:layout>
      <c:scatterChart>
        <c:scatterStyle val="lineMarker"/>
        <c:varyColors val="0"/>
        <c:ser>
          <c:idx val="1"/>
          <c:order val="0"/>
          <c:tx>
            <c:v>IL_peak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'Ipk-toff1'!$U$8:$U$23</c:f>
              <c:numCache>
                <c:formatCode>General</c:formatCode>
                <c:ptCount val="16"/>
                <c:pt idx="0">
                  <c:v>0</c:v>
                </c:pt>
                <c:pt idx="1">
                  <c:v>3.0872776327054785</c:v>
                </c:pt>
                <c:pt idx="2">
                  <c:v>21.037277632705479</c:v>
                </c:pt>
                <c:pt idx="3">
                  <c:v>21.037277632705479</c:v>
                </c:pt>
                <c:pt idx="4">
                  <c:v>24.124555265410958</c:v>
                </c:pt>
                <c:pt idx="5">
                  <c:v>42.074555265410957</c:v>
                </c:pt>
                <c:pt idx="6">
                  <c:v>42.074555265410957</c:v>
                </c:pt>
                <c:pt idx="7">
                  <c:v>45.161832898116437</c:v>
                </c:pt>
                <c:pt idx="8">
                  <c:v>63.111832898116432</c:v>
                </c:pt>
                <c:pt idx="9">
                  <c:v>63.111832898116432</c:v>
                </c:pt>
                <c:pt idx="10">
                  <c:v>66.199110530821912</c:v>
                </c:pt>
                <c:pt idx="11">
                  <c:v>84.149110530821915</c:v>
                </c:pt>
                <c:pt idx="12">
                  <c:v>84.149110530821915</c:v>
                </c:pt>
                <c:pt idx="13">
                  <c:v>87.236388163527394</c:v>
                </c:pt>
                <c:pt idx="14">
                  <c:v>105.1863881635274</c:v>
                </c:pt>
                <c:pt idx="15">
                  <c:v>105.1863881635274</c:v>
                </c:pt>
              </c:numCache>
            </c:numRef>
          </c:xVal>
          <c:yVal>
            <c:numRef>
              <c:f>'Ipk-toff1'!$V$8:$V$23</c:f>
              <c:numCache>
                <c:formatCode>General</c:formatCode>
                <c:ptCount val="16"/>
                <c:pt idx="0">
                  <c:v>182.09042553191478</c:v>
                </c:pt>
                <c:pt idx="1">
                  <c:v>902</c:v>
                </c:pt>
                <c:pt idx="2">
                  <c:v>182.09042553191478</c:v>
                </c:pt>
                <c:pt idx="3">
                  <c:v>182.09042553191478</c:v>
                </c:pt>
                <c:pt idx="4">
                  <c:v>902</c:v>
                </c:pt>
                <c:pt idx="5">
                  <c:v>182.09042553191478</c:v>
                </c:pt>
                <c:pt idx="6">
                  <c:v>182.09042553191478</c:v>
                </c:pt>
                <c:pt idx="7">
                  <c:v>902</c:v>
                </c:pt>
                <c:pt idx="8">
                  <c:v>182.09042553191478</c:v>
                </c:pt>
                <c:pt idx="9">
                  <c:v>182.09042553191478</c:v>
                </c:pt>
                <c:pt idx="10">
                  <c:v>902</c:v>
                </c:pt>
                <c:pt idx="11">
                  <c:v>182.09042553191478</c:v>
                </c:pt>
                <c:pt idx="12">
                  <c:v>182.09042553191478</c:v>
                </c:pt>
                <c:pt idx="13">
                  <c:v>902</c:v>
                </c:pt>
                <c:pt idx="14">
                  <c:v>182.09042553191478</c:v>
                </c:pt>
                <c:pt idx="15">
                  <c:v>182.09042553191478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484160"/>
        <c:axId val="198665344"/>
      </c:scatterChart>
      <c:valAx>
        <c:axId val="203484160"/>
        <c:scaling>
          <c:orientation val="minMax"/>
          <c:max val="160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(uS)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87164585529171057"/>
              <c:y val="0.88347190103014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65344"/>
        <c:crosses val="autoZero"/>
        <c:crossBetween val="midCat"/>
      </c:valAx>
      <c:valAx>
        <c:axId val="19866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(mA)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1.2221133775600888E-2"/>
              <c:y val="2.570990227604259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84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zh-CN" alt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altLang="en-U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758480</xdr:colOff>
      <xdr:row>2</xdr:row>
      <xdr:rowOff>150304</xdr:rowOff>
    </xdr:to>
    <xdr:pic>
      <xdr:nvPicPr>
        <xdr:cNvPr id="2" name="图片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25" t="8572" r="1817" b="14285"/>
        <a:stretch/>
      </xdr:blipFill>
      <xdr:spPr>
        <a:xfrm>
          <a:off x="76200" y="0"/>
          <a:ext cx="2044355" cy="502729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30</xdr:row>
      <xdr:rowOff>57150</xdr:rowOff>
    </xdr:from>
    <xdr:to>
      <xdr:col>16</xdr:col>
      <xdr:colOff>266700</xdr:colOff>
      <xdr:row>43</xdr:row>
      <xdr:rowOff>0</xdr:rowOff>
    </xdr:to>
    <xdr:graphicFrame macro="">
      <xdr:nvGraphicFramePr>
        <xdr:cNvPr id="7" name="图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10584</xdr:colOff>
      <xdr:row>57</xdr:row>
      <xdr:rowOff>40822</xdr:rowOff>
    </xdr:from>
    <xdr:to>
      <xdr:col>16</xdr:col>
      <xdr:colOff>249010</xdr:colOff>
      <xdr:row>70</xdr:row>
      <xdr:rowOff>40822</xdr:rowOff>
    </xdr:to>
    <xdr:graphicFrame macro="">
      <xdr:nvGraphicFramePr>
        <xdr:cNvPr id="6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11906</xdr:colOff>
      <xdr:row>70</xdr:row>
      <xdr:rowOff>88636</xdr:rowOff>
    </xdr:from>
    <xdr:to>
      <xdr:col>16</xdr:col>
      <xdr:colOff>269081</xdr:colOff>
      <xdr:row>90</xdr:row>
      <xdr:rowOff>48155</xdr:rowOff>
    </xdr:to>
    <xdr:graphicFrame macro="">
      <xdr:nvGraphicFramePr>
        <xdr:cNvPr id="8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600075</xdr:colOff>
      <xdr:row>27</xdr:row>
      <xdr:rowOff>57150</xdr:rowOff>
    </xdr:from>
    <xdr:ext cx="2969339" cy="264560"/>
    <xdr:sp macro="" textlink="">
      <xdr:nvSpPr>
        <xdr:cNvPr id="4" name="文本框 3"/>
        <xdr:cNvSpPr txBox="1"/>
      </xdr:nvSpPr>
      <xdr:spPr>
        <a:xfrm>
          <a:off x="8410575" y="5144621"/>
          <a:ext cx="2969339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The Typical</a:t>
          </a:r>
          <a:r>
            <a:rPr lang="en-US" altLang="zh-CN" sz="1100" baseline="0"/>
            <a:t> Schematic of  </a:t>
          </a:r>
          <a:r>
            <a:rPr lang="en-US" altLang="zh-CN" sz="1100"/>
            <a:t>AP3928 Buck</a:t>
          </a:r>
          <a:r>
            <a:rPr lang="en-US" altLang="zh-CN" sz="1100" baseline="0"/>
            <a:t> Solution</a:t>
          </a:r>
          <a:endParaRPr lang="zh-CN" altLang="en-US" sz="1100"/>
        </a:p>
      </xdr:txBody>
    </xdr:sp>
    <xdr:clientData/>
  </xdr:oneCellAnchor>
  <xdr:oneCellAnchor>
    <xdr:from>
      <xdr:col>1</xdr:col>
      <xdr:colOff>0</xdr:colOff>
      <xdr:row>28</xdr:row>
      <xdr:rowOff>47625</xdr:rowOff>
    </xdr:from>
    <xdr:ext cx="5048250" cy="796885"/>
    <xdr:sp macro="" textlink="">
      <xdr:nvSpPr>
        <xdr:cNvPr id="9" name="文本框 8"/>
        <xdr:cNvSpPr txBox="1"/>
      </xdr:nvSpPr>
      <xdr:spPr>
        <a:xfrm>
          <a:off x="328083" y="5339292"/>
          <a:ext cx="5048250" cy="79688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altLang="zh-CN" sz="1200" b="1"/>
            <a:t>Instructions: </a:t>
          </a:r>
          <a:r>
            <a:rPr lang="en-US" altLang="zh-CN" sz="1100"/>
            <a:t>Parameters </a:t>
          </a:r>
          <a:r>
            <a:rPr lang="en-US" altLang="zh-CN" sz="1100">
              <a:solidFill>
                <a:srgbClr val="FF33CC"/>
              </a:solidFill>
            </a:rPr>
            <a:t>in pink cells </a:t>
          </a:r>
          <a:r>
            <a:rPr lang="en-US" altLang="zh-CN" sz="1100"/>
            <a:t>are needed to fill in according to the actual application. Then this design tool will select the siutable version of AP3928 and calculate the value </a:t>
          </a:r>
          <a:r>
            <a:rPr lang="en-US" altLang="zh-CN" sz="1100">
              <a:solidFill>
                <a:srgbClr val="00B050"/>
              </a:solidFill>
            </a:rPr>
            <a:t>(in green</a:t>
          </a:r>
          <a:r>
            <a:rPr lang="en-US" altLang="zh-CN" sz="1100" baseline="0">
              <a:solidFill>
                <a:srgbClr val="00B050"/>
              </a:solidFill>
            </a:rPr>
            <a:t> cells</a:t>
          </a:r>
          <a:r>
            <a:rPr lang="en-US" altLang="zh-CN" sz="1100"/>
            <a:t>) of Power Inductor and Freewheeling Diode. Besides, system operating parameters will be figured out.</a:t>
          </a:r>
          <a:endParaRPr lang="zh-CN" altLang="en-US" sz="1100"/>
        </a:p>
      </xdr:txBody>
    </xdr:sp>
    <xdr:clientData/>
  </xdr:oneCellAnchor>
  <xdr:twoCellAnchor>
    <xdr:from>
      <xdr:col>8</xdr:col>
      <xdr:colOff>9525</xdr:colOff>
      <xdr:row>43</xdr:row>
      <xdr:rowOff>28575</xdr:rowOff>
    </xdr:from>
    <xdr:to>
      <xdr:col>16</xdr:col>
      <xdr:colOff>253999</xdr:colOff>
      <xdr:row>56</xdr:row>
      <xdr:rowOff>180975</xdr:rowOff>
    </xdr:to>
    <xdr:graphicFrame macro="">
      <xdr:nvGraphicFramePr>
        <xdr:cNvPr id="13" name="图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481853</xdr:colOff>
      <xdr:row>4</xdr:row>
      <xdr:rowOff>36419</xdr:rowOff>
    </xdr:from>
    <xdr:to>
      <xdr:col>13</xdr:col>
      <xdr:colOff>365433</xdr:colOff>
      <xdr:row>14</xdr:row>
      <xdr:rowOff>36182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519147" y="820831"/>
          <a:ext cx="3503080" cy="1893557"/>
        </a:xfrm>
        <a:prstGeom prst="rect">
          <a:avLst/>
        </a:prstGeom>
      </xdr:spPr>
    </xdr:pic>
    <xdr:clientData/>
  </xdr:twoCellAnchor>
  <xdr:oneCellAnchor>
    <xdr:from>
      <xdr:col>9</xdr:col>
      <xdr:colOff>67796</xdr:colOff>
      <xdr:row>14</xdr:row>
      <xdr:rowOff>150719</xdr:rowOff>
    </xdr:from>
    <xdr:ext cx="2817374" cy="264560"/>
    <xdr:sp macro="" textlink="">
      <xdr:nvSpPr>
        <xdr:cNvPr id="14" name="文本框 9"/>
        <xdr:cNvSpPr txBox="1"/>
      </xdr:nvSpPr>
      <xdr:spPr>
        <a:xfrm>
          <a:off x="7878296" y="2828925"/>
          <a:ext cx="2817374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AP3928's</a:t>
          </a:r>
          <a:r>
            <a:rPr lang="en-US" altLang="zh-CN" sz="1100" baseline="0"/>
            <a:t> Pins Distribution and SO-8 Package.</a:t>
          </a:r>
          <a:endParaRPr lang="zh-CN" altLang="en-US" sz="1100"/>
        </a:p>
      </xdr:txBody>
    </xdr:sp>
    <xdr:clientData/>
  </xdr:oneCellAnchor>
  <xdr:twoCellAnchor editAs="oneCell">
    <xdr:from>
      <xdr:col>6</xdr:col>
      <xdr:colOff>739588</xdr:colOff>
      <xdr:row>16</xdr:row>
      <xdr:rowOff>100727</xdr:rowOff>
    </xdr:from>
    <xdr:to>
      <xdr:col>16</xdr:col>
      <xdr:colOff>571499</xdr:colOff>
      <xdr:row>27</xdr:row>
      <xdr:rowOff>100852</xdr:rowOff>
    </xdr:to>
    <xdr:pic>
      <xdr:nvPicPr>
        <xdr:cNvPr id="5" name="图片 4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7063" t="36616" r="24200" b="26155"/>
        <a:stretch/>
      </xdr:blipFill>
      <xdr:spPr>
        <a:xfrm>
          <a:off x="6544235" y="3137521"/>
          <a:ext cx="6734735" cy="205080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0.87402</cdr:y>
    </cdr:from>
    <cdr:to>
      <cdr:x>0.5832</cdr:x>
      <cdr:y>0.99213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0" y="2114549"/>
          <a:ext cx="3505200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**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If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Fsw under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AC_Max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is wanted, please set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AC_Min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to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AC_Max.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 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0.87402</cdr:y>
    </cdr:from>
    <cdr:to>
      <cdr:x>0.5832</cdr:x>
      <cdr:y>0.99213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0" y="2114549"/>
          <a:ext cx="3505200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**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If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altLang="zh-CN" sz="1100" b="1" baseline="0">
              <a:solidFill>
                <a:schemeClr val="bg1">
                  <a:lumMod val="50000"/>
                </a:schemeClr>
              </a:solidFill>
              <a:effectLst/>
            </a:rPr>
            <a:t>I</a:t>
          </a:r>
          <a:r>
            <a:rPr lang="en-US" altLang="zh-CN" sz="1100" b="1" baseline="-25000">
              <a:solidFill>
                <a:schemeClr val="bg1">
                  <a:lumMod val="50000"/>
                </a:schemeClr>
              </a:solidFill>
              <a:effectLst/>
            </a:rPr>
            <a:t>L_PEAK_Max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under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AC_Max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is wanted, please set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AC_Min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to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AC_Max.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 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0.87402</cdr:y>
    </cdr:from>
    <cdr:to>
      <cdr:x>0.5832</cdr:x>
      <cdr:y>0.99213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0" y="2114549"/>
          <a:ext cx="3505200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**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If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altLang="zh-CN" sz="1100" b="1" baseline="0">
              <a:solidFill>
                <a:schemeClr val="bg1">
                  <a:lumMod val="50000"/>
                </a:schemeClr>
              </a:solidFill>
              <a:effectLst/>
            </a:rPr>
            <a:t>I</a:t>
          </a:r>
          <a:r>
            <a:rPr lang="en-US" altLang="zh-CN" sz="1100" b="1" baseline="-25000">
              <a:solidFill>
                <a:schemeClr val="bg1">
                  <a:lumMod val="50000"/>
                </a:schemeClr>
              </a:solidFill>
              <a:effectLst/>
            </a:rPr>
            <a:t>L_PEAK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under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AC_Max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is wanted, please set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AC_Min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to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AC_Max.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 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161925</xdr:colOff>
      <xdr:row>0</xdr:row>
      <xdr:rowOff>19050</xdr:rowOff>
    </xdr:from>
    <xdr:ext cx="3238500" cy="609013"/>
    <xdr:sp macro="" textlink="">
      <xdr:nvSpPr>
        <xdr:cNvPr id="3" name="文本框 2"/>
        <xdr:cNvSpPr txBox="1"/>
      </xdr:nvSpPr>
      <xdr:spPr>
        <a:xfrm>
          <a:off x="12115800" y="19050"/>
          <a:ext cx="3238500" cy="60901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CN" sz="1100"/>
            <a:t>5.</a:t>
          </a:r>
          <a:r>
            <a:rPr lang="zh-CN" altLang="en-US" sz="1100" baseline="0"/>
            <a:t> </a:t>
          </a:r>
          <a:r>
            <a:rPr lang="en-US" altLang="zh-CN" sz="1100" baseline="0"/>
            <a:t>Select which type of AP3917X</a:t>
          </a:r>
        </a:p>
        <a:p>
          <a:r>
            <a:rPr lang="en-US" altLang="zh-CN" sz="1100" baseline="0"/>
            <a:t>1) when Vo is given and Lm&lt;2mH, the capacity of AP3917X is:</a:t>
          </a:r>
        </a:p>
      </xdr:txBody>
    </xdr:sp>
    <xdr:clientData/>
  </xdr:oneCellAnchor>
  <xdr:oneCellAnchor>
    <xdr:from>
      <xdr:col>12</xdr:col>
      <xdr:colOff>428625</xdr:colOff>
      <xdr:row>0</xdr:row>
      <xdr:rowOff>19050</xdr:rowOff>
    </xdr:from>
    <xdr:ext cx="3009900" cy="1320233"/>
    <xdr:sp macro="" textlink="">
      <xdr:nvSpPr>
        <xdr:cNvPr id="4" name="文本框 3"/>
        <xdr:cNvSpPr txBox="1"/>
      </xdr:nvSpPr>
      <xdr:spPr>
        <a:xfrm>
          <a:off x="9001125" y="19050"/>
          <a:ext cx="3009900" cy="132023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CN" sz="1100"/>
            <a:t>4. Constrained</a:t>
          </a:r>
          <a:r>
            <a:rPr lang="en-US" altLang="zh-CN" sz="1100" baseline="0"/>
            <a:t> conditions to select L1's value</a:t>
          </a:r>
          <a:endParaRPr lang="en-US" altLang="zh-CN" sz="1100"/>
        </a:p>
        <a:p>
          <a:r>
            <a:rPr lang="en-US" altLang="zh-CN" sz="1100"/>
            <a:t>1</a:t>
          </a:r>
          <a:r>
            <a:rPr lang="zh-CN" altLang="en-US" sz="1100"/>
            <a:t>）</a:t>
          </a:r>
          <a:r>
            <a:rPr lang="en-US" altLang="zh-CN" sz="1100"/>
            <a:t>Be bigger to guarantee enough</a:t>
          </a:r>
          <a:r>
            <a:rPr lang="en-US" altLang="zh-CN" sz="1100" baseline="0"/>
            <a:t> output current</a:t>
          </a:r>
        </a:p>
        <a:p>
          <a:r>
            <a:rPr lang="en-US" altLang="zh-CN" sz="1100" baseline="0"/>
            <a:t>2</a:t>
          </a:r>
          <a:r>
            <a:rPr lang="zh-CN" altLang="en-US" sz="1100" baseline="0"/>
            <a:t>）</a:t>
          </a:r>
          <a:r>
            <a:rPr lang="en-US" altLang="zh-CN" sz="1100" baseline="0"/>
            <a:t>Be smaller to increase efficiency because too many turns of wires causes power loss and L1 with </a:t>
          </a:r>
          <a:r>
            <a:rPr lang="en-US" altLang="zh-CN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bigger inductance is inclined to saturation. Being less than 2mH is suggested.</a:t>
          </a:r>
          <a:endParaRPr lang="zh-CN" altLang="en-US" sz="1100"/>
        </a:p>
      </xdr:txBody>
    </xdr:sp>
    <xdr:clientData/>
  </xdr:oneCellAnchor>
  <xdr:twoCellAnchor editAs="oneCell">
    <xdr:from>
      <xdr:col>5</xdr:col>
      <xdr:colOff>133350</xdr:colOff>
      <xdr:row>2</xdr:row>
      <xdr:rowOff>57151</xdr:rowOff>
    </xdr:from>
    <xdr:to>
      <xdr:col>8</xdr:col>
      <xdr:colOff>342899</xdr:colOff>
      <xdr:row>13</xdr:row>
      <xdr:rowOff>161925</xdr:rowOff>
    </xdr:to>
    <xdr:pic>
      <xdr:nvPicPr>
        <xdr:cNvPr id="5" name="图片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054"/>
        <a:stretch/>
      </xdr:blipFill>
      <xdr:spPr>
        <a:xfrm>
          <a:off x="3867150" y="400051"/>
          <a:ext cx="2276475" cy="2219324"/>
        </a:xfrm>
        <a:prstGeom prst="rect">
          <a:avLst/>
        </a:prstGeom>
      </xdr:spPr>
    </xdr:pic>
    <xdr:clientData/>
  </xdr:twoCellAnchor>
  <xdr:oneCellAnchor>
    <xdr:from>
      <xdr:col>5</xdr:col>
      <xdr:colOff>28575</xdr:colOff>
      <xdr:row>0</xdr:row>
      <xdr:rowOff>19050</xdr:rowOff>
    </xdr:from>
    <xdr:ext cx="2609850" cy="264560"/>
    <xdr:sp macro="" textlink="">
      <xdr:nvSpPr>
        <xdr:cNvPr id="6" name="文本框 5"/>
        <xdr:cNvSpPr txBox="1"/>
      </xdr:nvSpPr>
      <xdr:spPr>
        <a:xfrm>
          <a:off x="3762375" y="19050"/>
          <a:ext cx="2609850" cy="26456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CN" sz="1100"/>
            <a:t>2. DIODES</a:t>
          </a:r>
          <a:r>
            <a:rPr lang="en-US" altLang="zh-CN" sz="1100" baseline="0"/>
            <a:t> </a:t>
          </a:r>
          <a:r>
            <a:rPr lang="en-US" altLang="zh-CN" sz="1100"/>
            <a:t>ES1J's</a:t>
          </a:r>
          <a:r>
            <a:rPr lang="en-US" altLang="zh-CN" sz="1100" baseline="0"/>
            <a:t> Vf</a:t>
          </a:r>
          <a:endParaRPr lang="zh-CN" altLang="en-US" sz="1100"/>
        </a:p>
      </xdr:txBody>
    </xdr:sp>
    <xdr:clientData/>
  </xdr:oneCellAnchor>
  <xdr:oneCellAnchor>
    <xdr:from>
      <xdr:col>8</xdr:col>
      <xdr:colOff>647700</xdr:colOff>
      <xdr:row>0</xdr:row>
      <xdr:rowOff>19050</xdr:rowOff>
    </xdr:from>
    <xdr:ext cx="2609850" cy="264560"/>
    <xdr:sp macro="" textlink="">
      <xdr:nvSpPr>
        <xdr:cNvPr id="7" name="文本框 6"/>
        <xdr:cNvSpPr txBox="1"/>
      </xdr:nvSpPr>
      <xdr:spPr>
        <a:xfrm>
          <a:off x="5457825" y="19050"/>
          <a:ext cx="2609850" cy="26456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CN" sz="1100"/>
            <a:t>3. DIODES</a:t>
          </a:r>
          <a:r>
            <a:rPr lang="en-US" altLang="zh-CN" sz="1100" baseline="0"/>
            <a:t> RS1M</a:t>
          </a:r>
          <a:r>
            <a:rPr lang="en-US" altLang="zh-CN" sz="1100"/>
            <a:t>'s</a:t>
          </a:r>
          <a:r>
            <a:rPr lang="en-US" altLang="zh-CN" sz="1100" baseline="0"/>
            <a:t> Vf</a:t>
          </a:r>
          <a:endParaRPr lang="zh-CN" altLang="en-US" sz="1100"/>
        </a:p>
      </xdr:txBody>
    </xdr:sp>
    <xdr:clientData/>
  </xdr:oneCellAnchor>
  <xdr:twoCellAnchor editAs="oneCell">
    <xdr:from>
      <xdr:col>9</xdr:col>
      <xdr:colOff>85724</xdr:colOff>
      <xdr:row>2</xdr:row>
      <xdr:rowOff>85926</xdr:rowOff>
    </xdr:from>
    <xdr:to>
      <xdr:col>12</xdr:col>
      <xdr:colOff>78543</xdr:colOff>
      <xdr:row>13</xdr:row>
      <xdr:rowOff>123825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1649" y="428826"/>
          <a:ext cx="2240719" cy="215244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19050</xdr:rowOff>
    </xdr:from>
    <xdr:ext cx="3009900" cy="264560"/>
    <xdr:sp macro="" textlink="">
      <xdr:nvSpPr>
        <xdr:cNvPr id="9" name="文本框 8"/>
        <xdr:cNvSpPr txBox="1"/>
      </xdr:nvSpPr>
      <xdr:spPr>
        <a:xfrm>
          <a:off x="0" y="19050"/>
          <a:ext cx="3009900" cy="26456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CN" sz="1100"/>
            <a:t>1. AP3917X's</a:t>
          </a:r>
          <a:r>
            <a:rPr lang="en-US" altLang="zh-CN" sz="1100" baseline="0"/>
            <a:t> parameters (refer to datasheets)</a:t>
          </a:r>
          <a:endParaRPr lang="zh-CN" altLang="en-US" sz="1100"/>
        </a:p>
      </xdr:txBody>
    </xdr:sp>
    <xdr:clientData/>
  </xdr:oneCellAnchor>
  <xdr:twoCellAnchor editAs="oneCell">
    <xdr:from>
      <xdr:col>5</xdr:col>
      <xdr:colOff>683559</xdr:colOff>
      <xdr:row>34</xdr:row>
      <xdr:rowOff>76200</xdr:rowOff>
    </xdr:from>
    <xdr:to>
      <xdr:col>9</xdr:col>
      <xdr:colOff>683558</xdr:colOff>
      <xdr:row>39</xdr:row>
      <xdr:rowOff>103519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7030" y="6060141"/>
          <a:ext cx="2745441" cy="867760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 editAs="oneCell">
    <xdr:from>
      <xdr:col>6</xdr:col>
      <xdr:colOff>9526</xdr:colOff>
      <xdr:row>39</xdr:row>
      <xdr:rowOff>152401</xdr:rowOff>
    </xdr:from>
    <xdr:to>
      <xdr:col>14</xdr:col>
      <xdr:colOff>399491</xdr:colOff>
      <xdr:row>44</xdr:row>
      <xdr:rowOff>22273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67761" y="6976783"/>
          <a:ext cx="7942730" cy="710314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 editAs="oneCell">
    <xdr:from>
      <xdr:col>15</xdr:col>
      <xdr:colOff>145676</xdr:colOff>
      <xdr:row>32</xdr:row>
      <xdr:rowOff>78442</xdr:rowOff>
    </xdr:from>
    <xdr:to>
      <xdr:col>19</xdr:col>
      <xdr:colOff>23736</xdr:colOff>
      <xdr:row>36</xdr:row>
      <xdr:rowOff>6089</xdr:rowOff>
    </xdr:to>
    <xdr:pic>
      <xdr:nvPicPr>
        <xdr:cNvPr id="11" name="图片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962529" y="5726207"/>
          <a:ext cx="2847619" cy="6000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571500</xdr:colOff>
      <xdr:row>0</xdr:row>
      <xdr:rowOff>228600</xdr:rowOff>
    </xdr:from>
    <xdr:to>
      <xdr:col>31</xdr:col>
      <xdr:colOff>320674</xdr:colOff>
      <xdr:row>12</xdr:row>
      <xdr:rowOff>104775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0.87402</cdr:y>
    </cdr:from>
    <cdr:to>
      <cdr:x>0.5832</cdr:x>
      <cdr:y>0.99213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0" y="2114549"/>
          <a:ext cx="3505200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**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If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altLang="zh-CN" sz="1100" b="1" baseline="0">
              <a:solidFill>
                <a:schemeClr val="bg1">
                  <a:lumMod val="50000"/>
                </a:schemeClr>
              </a:solidFill>
              <a:effectLst/>
            </a:rPr>
            <a:t>I</a:t>
          </a:r>
          <a:r>
            <a:rPr lang="en-US" altLang="zh-CN" sz="1100" b="1" baseline="-25000">
              <a:solidFill>
                <a:schemeClr val="bg1">
                  <a:lumMod val="50000"/>
                </a:schemeClr>
              </a:solidFill>
              <a:effectLst/>
            </a:rPr>
            <a:t>L_PEAK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under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AC_Max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is wanted, please set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AC_Min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to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AC_Max.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 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N81"/>
  <sheetViews>
    <sheetView tabSelected="1" topLeftCell="B22" zoomScale="85" zoomScaleNormal="85" workbookViewId="0">
      <selection activeCell="C42" sqref="C42"/>
    </sheetView>
  </sheetViews>
  <sheetFormatPr defaultColWidth="9" defaultRowHeight="14.5"/>
  <cols>
    <col min="1" max="1" width="4.26953125" style="40" customWidth="1"/>
    <col min="2" max="2" width="17.90625" style="40" customWidth="1"/>
    <col min="3" max="3" width="12.90625" style="40" customWidth="1"/>
    <col min="4" max="4" width="9.08984375" style="40" customWidth="1"/>
    <col min="5" max="5" width="18.7265625" style="40" customWidth="1"/>
    <col min="6" max="6" width="13.08984375" style="40" customWidth="1"/>
    <col min="7" max="7" width="11.6328125" style="40" customWidth="1"/>
    <col min="8" max="8" width="4.453125" style="40" customWidth="1"/>
    <col min="9" max="9" width="10.08984375" style="40" customWidth="1"/>
    <col min="10" max="10" width="10.36328125" style="40" customWidth="1"/>
    <col min="11" max="16384" width="9" style="40"/>
  </cols>
  <sheetData>
    <row r="2" spans="2:14" ht="15.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7">
      <c r="E3" s="70" t="s">
        <v>254</v>
      </c>
      <c r="F3" s="70"/>
      <c r="G3" s="70"/>
      <c r="H3" s="70"/>
      <c r="I3" s="70"/>
      <c r="J3" s="70"/>
      <c r="K3" s="70"/>
    </row>
    <row r="4" spans="2:14" ht="17.5" thickBot="1">
      <c r="E4" s="41"/>
      <c r="F4" s="41"/>
      <c r="G4" s="41"/>
      <c r="H4" s="41"/>
      <c r="I4" s="41"/>
      <c r="J4" s="41"/>
      <c r="K4" s="41"/>
    </row>
    <row r="5" spans="2:14" ht="17.5" thickBot="1">
      <c r="B5" s="78" t="s">
        <v>161</v>
      </c>
      <c r="C5" s="79"/>
      <c r="D5" s="79"/>
      <c r="E5" s="79"/>
      <c r="F5" s="80"/>
      <c r="G5" s="42"/>
    </row>
    <row r="6" spans="2:14" ht="16">
      <c r="B6" s="43" t="s">
        <v>121</v>
      </c>
      <c r="C6" s="44"/>
      <c r="D6" s="44"/>
      <c r="E6" s="44"/>
      <c r="F6" s="45" t="s">
        <v>122</v>
      </c>
    </row>
    <row r="7" spans="2:14" ht="16">
      <c r="B7" s="46" t="s">
        <v>123</v>
      </c>
      <c r="C7" s="47"/>
      <c r="D7" s="47"/>
      <c r="E7" s="47"/>
      <c r="F7" s="48" t="s">
        <v>124</v>
      </c>
    </row>
    <row r="8" spans="2:14" ht="16">
      <c r="B8" s="46" t="s">
        <v>125</v>
      </c>
      <c r="C8" s="47"/>
      <c r="D8" s="47"/>
      <c r="E8" s="47"/>
      <c r="F8" s="48" t="s">
        <v>126</v>
      </c>
    </row>
    <row r="9" spans="2:14" ht="16">
      <c r="B9" s="46" t="s">
        <v>119</v>
      </c>
      <c r="C9" s="47"/>
      <c r="D9" s="47"/>
      <c r="E9" s="47"/>
      <c r="F9" s="48" t="s">
        <v>120</v>
      </c>
    </row>
    <row r="10" spans="2:14" ht="16">
      <c r="B10" s="46" t="s">
        <v>127</v>
      </c>
      <c r="C10" s="47"/>
      <c r="D10" s="47"/>
      <c r="E10" s="47"/>
      <c r="F10" s="48" t="s">
        <v>128</v>
      </c>
    </row>
    <row r="11" spans="2:14" ht="16">
      <c r="B11" s="46" t="s">
        <v>129</v>
      </c>
      <c r="C11" s="47"/>
      <c r="D11" s="47"/>
      <c r="E11" s="47"/>
      <c r="F11" s="48" t="s">
        <v>130</v>
      </c>
    </row>
    <row r="12" spans="2:14" ht="16">
      <c r="B12" s="46" t="s">
        <v>131</v>
      </c>
      <c r="C12" s="47"/>
      <c r="D12" s="47"/>
      <c r="E12" s="47"/>
      <c r="F12" s="48" t="s">
        <v>132</v>
      </c>
    </row>
    <row r="13" spans="2:14" ht="16">
      <c r="B13" s="46" t="s">
        <v>133</v>
      </c>
      <c r="C13" s="47"/>
      <c r="D13" s="47"/>
      <c r="E13" s="47"/>
      <c r="F13" s="48" t="s">
        <v>134</v>
      </c>
    </row>
    <row r="14" spans="2:14" ht="16">
      <c r="B14" s="46" t="s">
        <v>135</v>
      </c>
      <c r="C14" s="47"/>
      <c r="D14" s="47"/>
      <c r="E14" s="47"/>
      <c r="F14" s="48" t="s">
        <v>136</v>
      </c>
    </row>
    <row r="15" spans="2:14" ht="16">
      <c r="B15" s="46" t="s">
        <v>137</v>
      </c>
      <c r="C15" s="47"/>
      <c r="D15" s="47"/>
      <c r="E15" s="47"/>
      <c r="F15" s="48" t="s">
        <v>138</v>
      </c>
    </row>
    <row r="16" spans="2:14" ht="16">
      <c r="B16" s="46" t="s">
        <v>139</v>
      </c>
      <c r="C16" s="47"/>
      <c r="D16" s="47"/>
      <c r="E16" s="47"/>
      <c r="F16" s="48" t="s">
        <v>140</v>
      </c>
    </row>
    <row r="17" spans="2:6" ht="16">
      <c r="B17" s="46" t="s">
        <v>176</v>
      </c>
      <c r="C17" s="47"/>
      <c r="D17" s="47"/>
      <c r="E17" s="47"/>
      <c r="F17" s="48" t="s">
        <v>141</v>
      </c>
    </row>
    <row r="18" spans="2:6" ht="16">
      <c r="B18" s="46" t="s">
        <v>142</v>
      </c>
      <c r="C18" s="47"/>
      <c r="D18" s="47"/>
      <c r="E18" s="47"/>
      <c r="F18" s="48" t="s">
        <v>143</v>
      </c>
    </row>
    <row r="19" spans="2:6" ht="16">
      <c r="B19" s="46" t="s">
        <v>144</v>
      </c>
      <c r="C19" s="47"/>
      <c r="D19" s="47"/>
      <c r="E19" s="47"/>
      <c r="F19" s="48" t="s">
        <v>145</v>
      </c>
    </row>
    <row r="20" spans="2:6" ht="16">
      <c r="B20" s="46" t="s">
        <v>146</v>
      </c>
      <c r="C20" s="47"/>
      <c r="D20" s="47"/>
      <c r="E20" s="47"/>
      <c r="F20" s="48" t="s">
        <v>147</v>
      </c>
    </row>
    <row r="21" spans="2:6" ht="16">
      <c r="B21" s="46" t="s">
        <v>148</v>
      </c>
      <c r="C21" s="47"/>
      <c r="D21" s="47"/>
      <c r="E21" s="47"/>
      <c r="F21" s="48" t="s">
        <v>149</v>
      </c>
    </row>
    <row r="22" spans="2:6" ht="16">
      <c r="B22" s="46" t="s">
        <v>167</v>
      </c>
      <c r="C22" s="47"/>
      <c r="D22" s="47"/>
      <c r="E22" s="47"/>
      <c r="F22" s="48" t="s">
        <v>150</v>
      </c>
    </row>
    <row r="23" spans="2:6" ht="16">
      <c r="B23" s="46" t="s">
        <v>166</v>
      </c>
      <c r="C23" s="47"/>
      <c r="D23" s="47"/>
      <c r="E23" s="47"/>
      <c r="F23" s="48" t="s">
        <v>151</v>
      </c>
    </row>
    <row r="24" spans="2:6" ht="16">
      <c r="B24" s="46" t="s">
        <v>168</v>
      </c>
      <c r="C24" s="47"/>
      <c r="D24" s="47"/>
      <c r="E24" s="47"/>
      <c r="F24" s="48" t="s">
        <v>152</v>
      </c>
    </row>
    <row r="25" spans="2:6" ht="16">
      <c r="B25" s="46" t="s">
        <v>153</v>
      </c>
      <c r="C25" s="47"/>
      <c r="D25" s="47"/>
      <c r="E25" s="47"/>
      <c r="F25" s="48" t="s">
        <v>154</v>
      </c>
    </row>
    <row r="26" spans="2:6" ht="16">
      <c r="B26" s="46" t="s">
        <v>155</v>
      </c>
      <c r="C26" s="47"/>
      <c r="D26" s="47"/>
      <c r="E26" s="47"/>
      <c r="F26" s="48" t="s">
        <v>156</v>
      </c>
    </row>
    <row r="27" spans="2:6" ht="16">
      <c r="B27" s="46" t="s">
        <v>157</v>
      </c>
      <c r="C27" s="47"/>
      <c r="D27" s="47"/>
      <c r="E27" s="47"/>
      <c r="F27" s="48" t="s">
        <v>158</v>
      </c>
    </row>
    <row r="28" spans="2:6" ht="16.5" thickBot="1">
      <c r="B28" s="49" t="s">
        <v>159</v>
      </c>
      <c r="C28" s="50"/>
      <c r="D28" s="50"/>
      <c r="E28" s="50"/>
      <c r="F28" s="51" t="s">
        <v>160</v>
      </c>
    </row>
    <row r="29" spans="2:6" ht="15.75" customHeight="1"/>
    <row r="34" spans="2:7" ht="17">
      <c r="B34" s="52" t="s">
        <v>178</v>
      </c>
    </row>
    <row r="35" spans="2:7" ht="17">
      <c r="B35" s="53" t="s">
        <v>179</v>
      </c>
    </row>
    <row r="36" spans="2:7" ht="17">
      <c r="B36" s="54" t="s">
        <v>251</v>
      </c>
    </row>
    <row r="37" spans="2:7">
      <c r="B37" s="77" t="s">
        <v>172</v>
      </c>
      <c r="C37" s="77"/>
      <c r="D37" s="77"/>
      <c r="E37" s="77"/>
      <c r="F37" s="77"/>
      <c r="G37" s="55"/>
    </row>
    <row r="38" spans="2:7" ht="16">
      <c r="B38" s="56" t="s">
        <v>4</v>
      </c>
      <c r="C38" s="29">
        <v>90</v>
      </c>
      <c r="D38" s="57" t="s">
        <v>0</v>
      </c>
      <c r="E38" s="73"/>
      <c r="F38" s="74"/>
    </row>
    <row r="39" spans="2:7" ht="16">
      <c r="B39" s="56" t="s">
        <v>5</v>
      </c>
      <c r="C39" s="29">
        <v>264</v>
      </c>
      <c r="D39" s="57" t="s">
        <v>0</v>
      </c>
      <c r="E39" s="73"/>
      <c r="F39" s="74"/>
    </row>
    <row r="40" spans="2:7" ht="16">
      <c r="B40" s="56" t="s">
        <v>2</v>
      </c>
      <c r="C40" s="29">
        <v>50</v>
      </c>
      <c r="D40" s="57" t="s">
        <v>1</v>
      </c>
      <c r="E40" s="73"/>
      <c r="F40" s="74"/>
    </row>
    <row r="41" spans="2:7" ht="16.5">
      <c r="B41" s="56" t="s">
        <v>9</v>
      </c>
      <c r="C41" s="29">
        <v>20</v>
      </c>
      <c r="D41" s="57" t="s">
        <v>10</v>
      </c>
      <c r="E41" s="71" t="s">
        <v>96</v>
      </c>
      <c r="F41" s="72"/>
    </row>
    <row r="42" spans="2:7" ht="16">
      <c r="B42" s="58" t="s">
        <v>3</v>
      </c>
      <c r="C42" s="29">
        <v>18</v>
      </c>
      <c r="D42" s="57" t="s">
        <v>6</v>
      </c>
      <c r="E42" s="71" t="str">
        <f>IF(Vout&gt;Vindc_min-30,"Need to increase Cin!","")</f>
        <v/>
      </c>
      <c r="F42" s="72"/>
    </row>
    <row r="43" spans="2:7" ht="16">
      <c r="B43" s="58" t="s">
        <v>7</v>
      </c>
      <c r="C43" s="29">
        <v>550</v>
      </c>
      <c r="D43" s="57" t="s">
        <v>8</v>
      </c>
      <c r="E43" s="71" t="s">
        <v>97</v>
      </c>
      <c r="F43" s="72"/>
    </row>
    <row r="44" spans="2:7">
      <c r="B44" s="58" t="s">
        <v>15</v>
      </c>
      <c r="C44" s="29">
        <v>80</v>
      </c>
      <c r="D44" s="57" t="s">
        <v>12</v>
      </c>
      <c r="E44" s="73"/>
      <c r="F44" s="74"/>
    </row>
    <row r="45" spans="2:7" ht="16">
      <c r="B45" s="56" t="s">
        <v>108</v>
      </c>
      <c r="C45" s="31">
        <f>Vout*Iout/1000</f>
        <v>9.9</v>
      </c>
      <c r="D45" s="59" t="s">
        <v>107</v>
      </c>
      <c r="E45" s="73"/>
      <c r="F45" s="74"/>
    </row>
    <row r="46" spans="2:7">
      <c r="B46" s="58" t="s">
        <v>252</v>
      </c>
      <c r="C46" s="32" t="str">
        <f>IF(Iout&lt;='IC data'!V6,"AP3917B",IF(Iout&lt;='IC data'!V7,"AP3917C",IF(Iout&lt;='IC data'!V8,"AP3917D",IF(Iout&lt;='IC data'!V9,"AP3928","Over SPEC."))))</f>
        <v>AP3928</v>
      </c>
      <c r="D46" s="59" t="s">
        <v>177</v>
      </c>
      <c r="E46" s="75" t="str">
        <f>IF(typeAP3917="AP3928","IC type proposed","Propose to use AP3917 series")</f>
        <v>IC type proposed</v>
      </c>
      <c r="F46" s="76"/>
    </row>
    <row r="47" spans="2:7">
      <c r="B47" s="60"/>
      <c r="C47" s="38"/>
      <c r="D47" s="61"/>
      <c r="E47" s="62"/>
      <c r="F47" s="62"/>
    </row>
    <row r="48" spans="2:7" ht="17">
      <c r="B48" s="63" t="s">
        <v>253</v>
      </c>
    </row>
    <row r="49" spans="2:7" ht="17">
      <c r="B49" s="54" t="s">
        <v>162</v>
      </c>
    </row>
    <row r="50" spans="2:7" ht="16">
      <c r="B50" s="77" t="s">
        <v>171</v>
      </c>
      <c r="C50" s="77"/>
      <c r="D50" s="77"/>
      <c r="E50" s="77"/>
      <c r="F50" s="77"/>
      <c r="G50" s="55"/>
    </row>
    <row r="51" spans="2:7" ht="16">
      <c r="B51" s="58" t="s">
        <v>181</v>
      </c>
      <c r="C51" s="31">
        <f>IF(Workingmode="CCM",'IC data'!N33,IF(Workingmode="DCM",'IC data'!N39))</f>
        <v>0.27846590909090913</v>
      </c>
      <c r="D51" s="57" t="s">
        <v>39</v>
      </c>
      <c r="E51" s="71" t="s">
        <v>182</v>
      </c>
      <c r="F51" s="72"/>
      <c r="G51" s="55"/>
    </row>
    <row r="52" spans="2:7">
      <c r="B52" s="58" t="s">
        <v>38</v>
      </c>
      <c r="C52" s="29">
        <v>0.47</v>
      </c>
      <c r="D52" s="57" t="s">
        <v>39</v>
      </c>
      <c r="E52" s="68" t="str">
        <f>IF(Io_max&lt;1.2*Iout,"Too Small！！","OK")</f>
        <v>OK</v>
      </c>
      <c r="F52" s="69"/>
    </row>
    <row r="53" spans="2:7">
      <c r="B53" s="58" t="s">
        <v>67</v>
      </c>
      <c r="C53" s="32" t="str">
        <f>IF(Iout&gt;Io_CCMDCM,"CCM","DCM")</f>
        <v>CCM</v>
      </c>
      <c r="D53" s="57" t="s">
        <v>43</v>
      </c>
      <c r="E53" s="71" t="s">
        <v>98</v>
      </c>
      <c r="F53" s="72"/>
    </row>
    <row r="54" spans="2:7" ht="16">
      <c r="B54" s="58" t="s">
        <v>69</v>
      </c>
      <c r="C54" s="31">
        <f>'Ipk-toff1'!L2</f>
        <v>839.30851063829778</v>
      </c>
      <c r="D54" s="57" t="s">
        <v>42</v>
      </c>
      <c r="E54" s="71" t="s">
        <v>72</v>
      </c>
      <c r="F54" s="72"/>
    </row>
    <row r="55" spans="2:7" ht="16">
      <c r="B55" s="58" t="s">
        <v>70</v>
      </c>
      <c r="C55" s="31">
        <f>IF(Workingmode="CCM",'Ipk-toff1'!R5,IF(Workingmode="DCM",'Ipk-toff1'!R5))</f>
        <v>902</v>
      </c>
      <c r="D55" s="57" t="s">
        <v>66</v>
      </c>
      <c r="E55" s="73"/>
      <c r="F55" s="74"/>
    </row>
    <row r="56" spans="2:7" ht="16">
      <c r="B56" s="58" t="s">
        <v>71</v>
      </c>
      <c r="C56" s="31">
        <f>IF(Workingmode="DCM",0,IF(Workingmode="CCM",'Ipk-toff1'!R7))</f>
        <v>182.09042553191478</v>
      </c>
      <c r="D56" s="59" t="s">
        <v>65</v>
      </c>
      <c r="E56" s="73"/>
      <c r="F56" s="74"/>
    </row>
    <row r="57" spans="2:7" ht="16">
      <c r="B57" s="58" t="s">
        <v>68</v>
      </c>
      <c r="C57" s="31">
        <f>IF(Workingmode="CCM",'Ipk-toff1'!R11,IF(Workingmode="DCM",'Ipk-toff1'!R14))</f>
        <v>485.33576572932583</v>
      </c>
      <c r="D57" s="59" t="s">
        <v>79</v>
      </c>
      <c r="E57" s="73"/>
      <c r="F57" s="74"/>
    </row>
    <row r="58" spans="2:7" ht="16">
      <c r="B58" s="58" t="s">
        <v>105</v>
      </c>
      <c r="C58" s="31">
        <f>'Ipk-toff1'!R21</f>
        <v>47.534667624738482</v>
      </c>
      <c r="D58" s="59" t="s">
        <v>104</v>
      </c>
      <c r="E58" s="71" t="s">
        <v>255</v>
      </c>
      <c r="F58" s="72"/>
    </row>
    <row r="59" spans="2:7" ht="16">
      <c r="B59" s="58" t="s">
        <v>106</v>
      </c>
      <c r="C59" s="31">
        <f>'Ipk-toff1'!R22</f>
        <v>65.634406451081205</v>
      </c>
      <c r="D59" s="59" t="s">
        <v>104</v>
      </c>
      <c r="E59" s="71" t="s">
        <v>256</v>
      </c>
      <c r="F59" s="72"/>
    </row>
    <row r="61" spans="2:7" ht="17">
      <c r="B61" s="54" t="s">
        <v>163</v>
      </c>
    </row>
    <row r="62" spans="2:7">
      <c r="B62" s="81" t="s">
        <v>170</v>
      </c>
      <c r="C62" s="82"/>
      <c r="D62" s="82"/>
      <c r="E62" s="82"/>
      <c r="F62" s="83"/>
      <c r="G62" s="55"/>
    </row>
    <row r="63" spans="2:7">
      <c r="B63" s="58" t="s">
        <v>74</v>
      </c>
      <c r="C63" s="31">
        <f>(Vacmax*SQRT(2)+40)*1.2</f>
        <v>496.02285655979648</v>
      </c>
      <c r="D63" s="59" t="s">
        <v>75</v>
      </c>
      <c r="E63" s="73"/>
      <c r="F63" s="74"/>
    </row>
    <row r="64" spans="2:7">
      <c r="B64" s="58" t="s">
        <v>76</v>
      </c>
      <c r="C64" s="31" t="str">
        <f>IF(Workingmode="CCM","&lt;50","&lt;75")</f>
        <v>&lt;50</v>
      </c>
      <c r="D64" s="59" t="s">
        <v>77</v>
      </c>
      <c r="E64" s="73"/>
      <c r="F64" s="74"/>
    </row>
    <row r="65" spans="2:7" ht="16">
      <c r="B65" s="58" t="s">
        <v>78</v>
      </c>
      <c r="C65" s="31">
        <f>IF(Workingmode="CCM",'Ipk-toff1'!R18,IF(Workingmode="DCM",'Ipk-toff1'!R19))</f>
        <v>431.38709164142927</v>
      </c>
      <c r="D65" s="59" t="s">
        <v>79</v>
      </c>
      <c r="E65" s="73"/>
      <c r="F65" s="74"/>
    </row>
    <row r="66" spans="2:7">
      <c r="B66" s="81" t="s">
        <v>169</v>
      </c>
      <c r="C66" s="82"/>
      <c r="D66" s="82"/>
      <c r="E66" s="82"/>
      <c r="F66" s="82"/>
      <c r="G66" s="55"/>
    </row>
    <row r="67" spans="2:7" ht="16">
      <c r="B67" s="58" t="s">
        <v>84</v>
      </c>
      <c r="C67" s="29">
        <v>100</v>
      </c>
      <c r="D67" s="59" t="s">
        <v>85</v>
      </c>
      <c r="E67" s="71" t="s">
        <v>180</v>
      </c>
      <c r="F67" s="72"/>
    </row>
    <row r="68" spans="2:7" ht="16">
      <c r="B68" s="58" t="s">
        <v>88</v>
      </c>
      <c r="C68" s="30">
        <v>220</v>
      </c>
      <c r="D68" s="59" t="s">
        <v>89</v>
      </c>
      <c r="E68" s="71" t="str">
        <f>IF(Cout&gt;C69,"Fill in the actual value","FALSE! Need to increase C3")</f>
        <v>Fill in the actual value</v>
      </c>
      <c r="F68" s="72"/>
    </row>
    <row r="69" spans="2:7" ht="16">
      <c r="B69" s="58" t="s">
        <v>113</v>
      </c>
      <c r="C69" s="31">
        <f>'Ipk-toff1'!AH7</f>
        <v>70.517857142857139</v>
      </c>
      <c r="D69" s="59" t="s">
        <v>112</v>
      </c>
      <c r="E69" s="71" t="s">
        <v>174</v>
      </c>
      <c r="F69" s="72"/>
    </row>
    <row r="70" spans="2:7" ht="16">
      <c r="B70" s="58" t="s">
        <v>86</v>
      </c>
      <c r="C70" s="31">
        <f>'Ipk-toff1'!AH9</f>
        <v>34.900216486999689</v>
      </c>
      <c r="D70" s="59" t="s">
        <v>87</v>
      </c>
      <c r="E70" s="71" t="str">
        <f>IF(Cout_esr&gt;0,"Maximum value recommened","Need to increase Cout！")</f>
        <v>Maximum value recommened</v>
      </c>
      <c r="F70" s="72"/>
    </row>
    <row r="71" spans="2:7">
      <c r="B71" s="81" t="s">
        <v>173</v>
      </c>
      <c r="C71" s="82"/>
      <c r="D71" s="82"/>
      <c r="E71" s="82"/>
      <c r="F71" s="82"/>
      <c r="G71" s="55"/>
    </row>
    <row r="72" spans="2:7" ht="16">
      <c r="B72" s="58" t="s">
        <v>92</v>
      </c>
      <c r="C72" s="29">
        <v>15.37</v>
      </c>
      <c r="D72" s="59" t="s">
        <v>90</v>
      </c>
      <c r="E72" s="71" t="s">
        <v>165</v>
      </c>
      <c r="F72" s="72"/>
    </row>
    <row r="73" spans="2:7" ht="16">
      <c r="B73" s="58" t="s">
        <v>93</v>
      </c>
      <c r="C73" s="31">
        <f>(Vout+D2Vf-D1Vf)*Rfb_down/2.5-Rfb_down</f>
        <v>96.216199999999986</v>
      </c>
      <c r="D73" s="59" t="s">
        <v>90</v>
      </c>
      <c r="E73" s="71" t="s">
        <v>95</v>
      </c>
      <c r="F73" s="72"/>
    </row>
    <row r="74" spans="2:7" ht="16">
      <c r="B74" s="58" t="s">
        <v>94</v>
      </c>
      <c r="C74" s="31">
        <f>IF(Vout&gt;=9,'IC data'!S21,IF(Vout&lt;9,'IC data'!S22))</f>
        <v>1058.0964312791368</v>
      </c>
      <c r="D74" s="59" t="s">
        <v>91</v>
      </c>
      <c r="E74" s="71" t="s">
        <v>257</v>
      </c>
      <c r="F74" s="72"/>
    </row>
    <row r="75" spans="2:7" ht="16">
      <c r="B75" s="58" t="s">
        <v>164</v>
      </c>
      <c r="C75" s="64">
        <v>220</v>
      </c>
      <c r="D75" s="59" t="s">
        <v>114</v>
      </c>
      <c r="E75" s="71" t="s">
        <v>175</v>
      </c>
      <c r="F75" s="72"/>
    </row>
    <row r="77" spans="2:7" hidden="1">
      <c r="B77" s="65" t="s">
        <v>99</v>
      </c>
      <c r="C77" s="65"/>
      <c r="D77" s="65"/>
      <c r="E77" s="65"/>
      <c r="F77" s="65"/>
      <c r="G77" s="55"/>
    </row>
    <row r="78" spans="2:7" ht="16" hidden="1">
      <c r="B78" s="58" t="s">
        <v>21</v>
      </c>
      <c r="C78" s="31">
        <f>MIN(interdata!G2:G1002)</f>
        <v>84.653706357134865</v>
      </c>
      <c r="D78" s="57" t="s">
        <v>6</v>
      </c>
      <c r="E78" s="66" t="s">
        <v>115</v>
      </c>
      <c r="F78" s="67"/>
    </row>
    <row r="79" spans="2:7" ht="16" hidden="1">
      <c r="B79" s="58" t="s">
        <v>20</v>
      </c>
      <c r="C79" s="31">
        <f>SQRT(SUMSQ(interdata!G2:'interdata'!G1002)/COUNTA(interdata!G2:'interdata'!G1002))</f>
        <v>109.59736708340243</v>
      </c>
      <c r="D79" s="57" t="s">
        <v>6</v>
      </c>
      <c r="E79" s="66" t="s">
        <v>116</v>
      </c>
      <c r="F79" s="67"/>
    </row>
    <row r="80" spans="2:7" ht="16" hidden="1">
      <c r="B80" s="58" t="s">
        <v>22</v>
      </c>
      <c r="C80" s="31">
        <f>Vacmax*SQRT(2)</f>
        <v>373.3523804664971</v>
      </c>
      <c r="D80" s="57" t="s">
        <v>6</v>
      </c>
      <c r="E80" s="66" t="s">
        <v>117</v>
      </c>
      <c r="F80" s="67"/>
    </row>
    <row r="81" spans="2:6" ht="16" hidden="1">
      <c r="B81" s="58" t="s">
        <v>34</v>
      </c>
      <c r="C81" s="31">
        <f>SQRT(SUMSQ(interdata!L2:'interdata'!L1002)/COUNTA(interdata!L2:'interdata'!L1002))</f>
        <v>359.01298266757686</v>
      </c>
      <c r="D81" s="57" t="s">
        <v>6</v>
      </c>
      <c r="E81" s="66" t="s">
        <v>118</v>
      </c>
      <c r="F81" s="67"/>
    </row>
  </sheetData>
  <sheetProtection password="91BA" sheet="1" objects="1" scenarios="1" selectLockedCells="1"/>
  <mergeCells count="36">
    <mergeCell ref="E70:F70"/>
    <mergeCell ref="E72:F72"/>
    <mergeCell ref="E73:F73"/>
    <mergeCell ref="E74:F74"/>
    <mergeCell ref="E75:F75"/>
    <mergeCell ref="B71:F71"/>
    <mergeCell ref="E64:F64"/>
    <mergeCell ref="E65:F65"/>
    <mergeCell ref="E67:F67"/>
    <mergeCell ref="E68:F68"/>
    <mergeCell ref="E69:F69"/>
    <mergeCell ref="B66:F66"/>
    <mergeCell ref="E58:F58"/>
    <mergeCell ref="E59:F59"/>
    <mergeCell ref="B50:F50"/>
    <mergeCell ref="B5:F5"/>
    <mergeCell ref="E63:F63"/>
    <mergeCell ref="B62:F62"/>
    <mergeCell ref="E53:F53"/>
    <mergeCell ref="E54:F54"/>
    <mergeCell ref="E55:F55"/>
    <mergeCell ref="E56:F56"/>
    <mergeCell ref="E57:F57"/>
    <mergeCell ref="B37:F37"/>
    <mergeCell ref="E38:F38"/>
    <mergeCell ref="E39:F39"/>
    <mergeCell ref="E40:F40"/>
    <mergeCell ref="E41:F41"/>
    <mergeCell ref="E52:F52"/>
    <mergeCell ref="E3:K3"/>
    <mergeCell ref="E42:F42"/>
    <mergeCell ref="E43:F43"/>
    <mergeCell ref="E44:F44"/>
    <mergeCell ref="E45:F45"/>
    <mergeCell ref="E46:F46"/>
    <mergeCell ref="E51:F51"/>
  </mergeCells>
  <phoneticPr fontId="1" type="noConversion"/>
  <dataValidations count="2">
    <dataValidation type="list" allowBlank="1" showInputMessage="1" showErrorMessage="1" error="Select 50Hz or 60Hz" promptTitle="50Hz or 60Hz" sqref="C40">
      <formula1>"50,60"</formula1>
    </dataValidation>
    <dataValidation allowBlank="1" showErrorMessage="1" errorTitle="Select 50Hz or 60Hz" sqref="I56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W39"/>
  <sheetViews>
    <sheetView topLeftCell="G2" zoomScale="85" zoomScaleNormal="85" workbookViewId="0">
      <selection activeCell="K27" sqref="K27"/>
    </sheetView>
  </sheetViews>
  <sheetFormatPr defaultRowHeight="14.5"/>
  <cols>
    <col min="1" max="1" width="19.90625" customWidth="1"/>
    <col min="6" max="6" width="9.08984375" customWidth="1"/>
    <col min="10" max="10" width="11.453125" customWidth="1"/>
    <col min="11" max="11" width="9" customWidth="1"/>
    <col min="13" max="13" width="21.453125" customWidth="1"/>
    <col min="14" max="14" width="21.26953125" customWidth="1"/>
    <col min="15" max="15" width="17.36328125" customWidth="1"/>
    <col min="18" max="18" width="12.08984375" customWidth="1"/>
  </cols>
  <sheetData>
    <row r="3" spans="1:23">
      <c r="B3" t="s">
        <v>25</v>
      </c>
      <c r="C3" t="s">
        <v>26</v>
      </c>
      <c r="D3" t="s">
        <v>27</v>
      </c>
      <c r="E3" t="s">
        <v>193</v>
      </c>
    </row>
    <row r="4" spans="1:23" ht="16.5">
      <c r="A4" t="s">
        <v>194</v>
      </c>
      <c r="B4">
        <v>230</v>
      </c>
      <c r="C4">
        <v>357</v>
      </c>
      <c r="D4">
        <v>450</v>
      </c>
      <c r="E4">
        <v>980</v>
      </c>
    </row>
    <row r="5" spans="1:23" ht="16.5">
      <c r="A5" t="s">
        <v>195</v>
      </c>
      <c r="B5">
        <v>280</v>
      </c>
      <c r="C5">
        <v>420</v>
      </c>
      <c r="D5">
        <v>500</v>
      </c>
      <c r="E5">
        <v>1100</v>
      </c>
      <c r="U5" t="s">
        <v>54</v>
      </c>
    </row>
    <row r="6" spans="1:23" ht="16.5">
      <c r="A6" t="s">
        <v>196</v>
      </c>
      <c r="B6">
        <v>336</v>
      </c>
      <c r="C6">
        <v>504</v>
      </c>
      <c r="D6">
        <v>600</v>
      </c>
      <c r="E6">
        <v>1220</v>
      </c>
      <c r="R6" s="24" t="s">
        <v>25</v>
      </c>
      <c r="S6" s="19">
        <f>IF((Ipkmax_typ_B-1/2*(Vout+D1Vf)/O9*tminoff_typ_B)&gt;=0,Ipkmax_typ_B-1/2*(Vout+D1Vf)/O9*tminoff_typ_B,0.5*Ipkmax_typ_B*(O13+O14)/(O13+tminoff_typ_B))</f>
        <v>115.0625</v>
      </c>
      <c r="T6" s="25" t="s">
        <v>32</v>
      </c>
      <c r="U6" s="16" t="s">
        <v>36</v>
      </c>
      <c r="V6" s="19">
        <f>S6*0.85</f>
        <v>97.803124999999994</v>
      </c>
      <c r="W6" s="19" t="s">
        <v>37</v>
      </c>
    </row>
    <row r="7" spans="1:23" ht="16.5">
      <c r="A7" t="s">
        <v>30</v>
      </c>
      <c r="B7">
        <v>12.5</v>
      </c>
      <c r="C7">
        <v>12.5</v>
      </c>
      <c r="D7">
        <v>10.5</v>
      </c>
      <c r="E7">
        <v>11</v>
      </c>
      <c r="R7" s="24" t="s">
        <v>26</v>
      </c>
      <c r="S7" s="19">
        <f>IF((Ipkmax_typ_C-1/2*(Vout+D1Vf)/O9*tminoff_typ_C)&gt;=0,Ipkmax_typ_C-1/2*(Vout+D1Vf)/O9*tminoff_typ_C,0.5*Ipkmax_typ_C*(O15+O16)/(O15+tminoff_typ_C))</f>
        <v>255.0625</v>
      </c>
      <c r="T7" s="25" t="s">
        <v>32</v>
      </c>
      <c r="U7" s="17" t="s">
        <v>36</v>
      </c>
      <c r="V7" s="19">
        <f>S7*0.75</f>
        <v>191.296875</v>
      </c>
      <c r="W7" s="19" t="s">
        <v>37</v>
      </c>
    </row>
    <row r="8" spans="1:23" ht="16.5">
      <c r="A8" t="s">
        <v>29</v>
      </c>
      <c r="B8">
        <v>17.5</v>
      </c>
      <c r="C8">
        <v>17.5</v>
      </c>
      <c r="D8">
        <v>15.5</v>
      </c>
      <c r="E8">
        <v>13</v>
      </c>
      <c r="R8" s="24" t="s">
        <v>27</v>
      </c>
      <c r="S8" s="19">
        <f>IF((Ipkmax_typ_D-1/2*(Vout+D1Vf)/O9*tminoff_typ_D)&gt;=0,Ipkmax_typ_D-1/2*(Vout+D1Vf)/O9*tminoff_typ_D,0.5*Ipkmax_typ_D*(O17+O18)/(O17+tminoff_typ_D))</f>
        <v>353.91250000000002</v>
      </c>
      <c r="T8" s="25" t="s">
        <v>32</v>
      </c>
      <c r="U8" s="17" t="s">
        <v>36</v>
      </c>
      <c r="V8" s="19">
        <f t="shared" ref="V8" si="0">S8*0.85</f>
        <v>300.825625</v>
      </c>
      <c r="W8" s="19" t="s">
        <v>37</v>
      </c>
    </row>
    <row r="9" spans="1:23" ht="16.5">
      <c r="A9" t="s">
        <v>28</v>
      </c>
      <c r="B9">
        <v>22.5</v>
      </c>
      <c r="C9">
        <v>22.5</v>
      </c>
      <c r="D9">
        <v>18.5</v>
      </c>
      <c r="E9">
        <v>15</v>
      </c>
      <c r="M9" s="21" t="s">
        <v>55</v>
      </c>
      <c r="N9" s="21" t="s">
        <v>35</v>
      </c>
      <c r="O9" s="26">
        <v>1</v>
      </c>
      <c r="P9" s="18" t="s">
        <v>31</v>
      </c>
      <c r="R9" s="24" t="s">
        <v>201</v>
      </c>
      <c r="S9" s="19">
        <f>IF((Ipkmax_typ_E-1/2*(Vout+D1Vf)/O9*tminoff_typ_E)&gt;=0,Ipkmax_typ_E-1/2*(Vout+D1Vf)/O9*tminoff_typ_E,0.5*Ipkmax_typ_E*(O19+O20)/(O19+tminoff_typ_E))</f>
        <v>977.47500000000002</v>
      </c>
      <c r="T9" s="25" t="s">
        <v>8</v>
      </c>
      <c r="U9" s="17" t="s">
        <v>36</v>
      </c>
      <c r="V9" s="19">
        <f t="shared" ref="V9" si="1">S9*0.85</f>
        <v>830.85374999999999</v>
      </c>
      <c r="W9" s="19" t="s">
        <v>8</v>
      </c>
    </row>
    <row r="11" spans="1:23">
      <c r="N11" s="18" t="s">
        <v>40</v>
      </c>
      <c r="O11">
        <f>IF(typeAP3917="AP3917B",0.5*(Vout+DVF1)*tminoff_typ_B/(Ipkmax_typ_B-1.17*Iout),IF(typeAP3917="AP3917C",0.5*(Vout+DVF1)*tminoff_typ_C/(Ipkmax_typ_C-1.33*Iout),IF(typeAP3917="AP3917D",0.5*(Vout+DVF1)*tminoff_typ_D/(Ipkmax_typ_D-1.17*Iout),IF(typeAP3917="AP3928",0.5*(Vout+DVF1)*tminoff_typ_E/(Ipkmax_typ_E-1.17*Iout)))))</f>
        <v>0.25629791894852133</v>
      </c>
      <c r="P11" t="s">
        <v>39</v>
      </c>
    </row>
    <row r="12" spans="1:23">
      <c r="R12" s="28" t="s">
        <v>62</v>
      </c>
      <c r="S12" s="19">
        <f>IF((Ipkmax_typ_B-1/2*(Vout+D1Vf)/Lm*tminoff_typ_B)&gt;0,Ipkmax_typ_B-1/2*(Vout+D1Vf)/Lm*tminoff_typ_B,0.5*Ipkmax_typ_B*(O23+O24)/(O23+tminoff_typ_B))</f>
        <v>61.254560449239996</v>
      </c>
      <c r="T12" s="25" t="s">
        <v>41</v>
      </c>
    </row>
    <row r="13" spans="1:23">
      <c r="M13" s="27" t="s">
        <v>56</v>
      </c>
      <c r="N13" s="19" t="s">
        <v>52</v>
      </c>
      <c r="O13" s="19">
        <f>Ipkmax_typ_B*O9/Vindc_rms_min</f>
        <v>2.5548058995516105</v>
      </c>
      <c r="P13" s="19" t="s">
        <v>51</v>
      </c>
      <c r="R13" s="28" t="s">
        <v>63</v>
      </c>
      <c r="S13" s="19">
        <f>IF((Ipkmax_typ_C-1/2*(Vout+D1Vf)/Lm*tminoff_typ_C)&gt;0,Ipkmax_typ_C-1/2*(Vout+D1Vf)/Lm*tminoff_typ_C,0.5*Ipkmax_typ_C*(O25+O26)/(O25+tminoff_typ_C))*0.88</f>
        <v>60.780851063829743</v>
      </c>
      <c r="T13" s="25" t="s">
        <v>41</v>
      </c>
      <c r="U13" t="s">
        <v>73</v>
      </c>
    </row>
    <row r="14" spans="1:23">
      <c r="M14" s="19"/>
      <c r="N14" s="19" t="s">
        <v>53</v>
      </c>
      <c r="O14" s="19">
        <f>Ipkmax_typ_B*O9/(Vout+D1Vf)</f>
        <v>14.854111405835543</v>
      </c>
      <c r="P14" s="19" t="s">
        <v>51</v>
      </c>
      <c r="R14" s="28" t="s">
        <v>64</v>
      </c>
      <c r="S14" s="19">
        <f>IF((Ipkmax_typ_D-1/2*(Vout+D1Vf)/Lm*tminoff_typ_D)&gt;0,Ipkmax_typ_D-1/2*(Vout+D1Vf)/Lm*tminoff_typ_D,0.5*Ipkmax_typ_D*(O27+O28)/(O27+tminoff_typ_D))</f>
        <v>189.17553191489355</v>
      </c>
      <c r="T14" s="25" t="s">
        <v>41</v>
      </c>
    </row>
    <row r="15" spans="1:23">
      <c r="M15" s="25" t="s">
        <v>57</v>
      </c>
      <c r="N15" s="19" t="s">
        <v>52</v>
      </c>
      <c r="O15" s="19">
        <f>Ipkmax_typ_C*O9/Vindc_rms_min</f>
        <v>3.8322088493274156</v>
      </c>
      <c r="P15" s="19" t="s">
        <v>51</v>
      </c>
      <c r="R15" s="28" t="s">
        <v>202</v>
      </c>
      <c r="S15" s="19">
        <f>IF((Ipkmax_typ_E-1/2*(Vout+D1Vf)/Lm*tminoff_typ_E)&gt;0,Ipkmax_typ_E-1/2*(Vout+D1Vf)/Lm*tminoff_typ_E,0.5*Ipkmax_typ_D*(O29+O30)/(O29+tminoff_typ_E))</f>
        <v>839.30851063829778</v>
      </c>
      <c r="T15" s="25" t="s">
        <v>8</v>
      </c>
    </row>
    <row r="16" spans="1:23">
      <c r="M16" s="19"/>
      <c r="N16" s="19" t="s">
        <v>53</v>
      </c>
      <c r="O16" s="19">
        <f>Ipkmax_typ_C*O9/(Vout+D1Vf)</f>
        <v>22.281167108753316</v>
      </c>
      <c r="P16" s="19" t="s">
        <v>51</v>
      </c>
    </row>
    <row r="17" spans="1:20">
      <c r="G17" s="18" t="s">
        <v>23</v>
      </c>
      <c r="H17" s="15">
        <v>0.85</v>
      </c>
      <c r="I17" t="s">
        <v>19</v>
      </c>
      <c r="J17" s="18" t="s">
        <v>24</v>
      </c>
      <c r="K17" s="15">
        <v>1</v>
      </c>
      <c r="L17" t="s">
        <v>19</v>
      </c>
      <c r="M17" s="27" t="s">
        <v>58</v>
      </c>
      <c r="N17" s="19" t="s">
        <v>52</v>
      </c>
      <c r="O17" s="19">
        <f>Ipkmax_typ_D*O9/Vindc_rms_min</f>
        <v>4.5621533920564472</v>
      </c>
      <c r="P17" s="19" t="s">
        <v>51</v>
      </c>
    </row>
    <row r="18" spans="1:20">
      <c r="M18" s="19"/>
      <c r="N18" s="19" t="s">
        <v>53</v>
      </c>
      <c r="O18" s="19">
        <f>Ipkmax_typ_D*O9/(Vout+D1Vf)</f>
        <v>26.525198938992041</v>
      </c>
      <c r="P18" s="19" t="s">
        <v>51</v>
      </c>
    </row>
    <row r="19" spans="1:20">
      <c r="A19" t="s">
        <v>44</v>
      </c>
      <c r="B19">
        <f>IF(typeAP3917="AP3917B",Ipkmax_typ_B*Lm/(Vout+DVG1),IF(typeAP3917="AP3917C",Ipkmax_typ_C*Lm/(Vout+DVG1),IF(typeAP3917="AP3917D",Ipkmax_typ_D*Lm/(Vout+DVG1),IF(typeAP3917="AP3928",Ipkmax_typ_E*Lm/(Vout+DVG1)))))</f>
        <v>28.722222222222221</v>
      </c>
      <c r="C19" t="s">
        <v>33</v>
      </c>
      <c r="M19" s="27" t="s">
        <v>198</v>
      </c>
      <c r="N19" s="19" t="s">
        <v>52</v>
      </c>
      <c r="O19" s="19">
        <f>Ipkmax_typ_E*O11/Vindc_rms_min</f>
        <v>2.572394924677611</v>
      </c>
      <c r="P19" s="19" t="s">
        <v>33</v>
      </c>
    </row>
    <row r="20" spans="1:20">
      <c r="A20" t="s">
        <v>45</v>
      </c>
      <c r="B20" s="15" t="str">
        <f>IF(AND(typeAP3917="AP3917B",toff&gt;tminoff_typ_B),"CCM",IF(typeAP3917="AP3917C"&amp;toff&gt;tminoff_typ_C,"CCM",IF(typeAP3917="AP3917D"&amp;toff&gt;tminoff_typ_D,"CCM")*IF(typeAP3917="AP3928"&amp;toff&gt;tminoff_typ_E,"CCM")))</f>
        <v>CCM</v>
      </c>
      <c r="M20" s="19"/>
      <c r="N20" s="19" t="s">
        <v>53</v>
      </c>
      <c r="O20" s="19">
        <f>Ipkmax_typ_E*O11/(Vout+D1Vf)</f>
        <v>14.956377233070208</v>
      </c>
      <c r="P20" s="19" t="s">
        <v>33</v>
      </c>
    </row>
    <row r="21" spans="1:20">
      <c r="R21" t="s">
        <v>258</v>
      </c>
      <c r="S21" s="40">
        <f>1000*Cout*Vout*(Rfb_up+Rfb_down+Vout/0.5)/((Rfb_up+Rfb_down)*Vout)/Iout/0.5</f>
        <v>1058.0964312791368</v>
      </c>
      <c r="T21" t="s">
        <v>259</v>
      </c>
    </row>
    <row r="22" spans="1:20">
      <c r="S22">
        <f>2000*Cout*Vout/(Rfb_up+Rfb_down)/Iout</f>
        <v>129.04821563956835</v>
      </c>
      <c r="T22" t="s">
        <v>260</v>
      </c>
    </row>
    <row r="23" spans="1:20">
      <c r="M23" s="25" t="s">
        <v>59</v>
      </c>
      <c r="N23" s="19" t="s">
        <v>52</v>
      </c>
      <c r="O23" s="19">
        <f>Ipkmax_typ_B*Lm/Vindc_rms_min</f>
        <v>1.2007587727892568</v>
      </c>
      <c r="P23" s="19" t="s">
        <v>51</v>
      </c>
    </row>
    <row r="24" spans="1:20">
      <c r="M24" s="19"/>
      <c r="N24" s="19" t="s">
        <v>53</v>
      </c>
      <c r="O24" s="19">
        <f>Ipkmax_typ_B*Lm/(Vout+D1Vf)</f>
        <v>6.9814323607427049</v>
      </c>
      <c r="P24" s="19" t="s">
        <v>51</v>
      </c>
    </row>
    <row r="25" spans="1:20">
      <c r="M25" s="25" t="s">
        <v>60</v>
      </c>
      <c r="N25" s="19" t="s">
        <v>52</v>
      </c>
      <c r="O25" s="19">
        <f>Ipkmax_typ_C*Lm/Vindc_rms_min</f>
        <v>1.8011381591838851</v>
      </c>
      <c r="P25" s="19" t="s">
        <v>51</v>
      </c>
    </row>
    <row r="26" spans="1:20">
      <c r="M26" s="19"/>
      <c r="N26" s="19" t="s">
        <v>53</v>
      </c>
      <c r="O26" s="19">
        <f>Ipkmax_typ_C*Lm/(Vout+D1Vf)</f>
        <v>10.472148541114056</v>
      </c>
      <c r="P26" s="19" t="s">
        <v>51</v>
      </c>
    </row>
    <row r="27" spans="1:20">
      <c r="M27" s="25" t="s">
        <v>61</v>
      </c>
      <c r="N27" s="19" t="s">
        <v>52</v>
      </c>
      <c r="O27" s="19">
        <f>Ipkmax_typ_D*Lm/Vindc_rms_min</f>
        <v>2.1442120942665301</v>
      </c>
      <c r="P27" s="19" t="s">
        <v>51</v>
      </c>
    </row>
    <row r="28" spans="1:20">
      <c r="M28" s="19"/>
      <c r="N28" s="19" t="s">
        <v>53</v>
      </c>
      <c r="O28" s="19">
        <f>Ipkmax_typ_D*Lm/(Vout+D1Vf)</f>
        <v>12.46684350132626</v>
      </c>
      <c r="P28" s="19" t="s">
        <v>51</v>
      </c>
    </row>
    <row r="29" spans="1:20">
      <c r="G29" s="19"/>
      <c r="H29" s="19" t="s">
        <v>50</v>
      </c>
      <c r="I29" s="19"/>
      <c r="M29" s="25" t="s">
        <v>199</v>
      </c>
      <c r="N29" s="19" t="s">
        <v>52</v>
      </c>
      <c r="O29" s="19">
        <f>Ipkmax_typ_E*Lm/Vindc_rms_min</f>
        <v>4.7172666073863665</v>
      </c>
      <c r="P29" s="19" t="s">
        <v>33</v>
      </c>
    </row>
    <row r="30" spans="1:20">
      <c r="G30" s="19" t="s">
        <v>47</v>
      </c>
      <c r="H30" s="19">
        <f>Ipkmax_typ_B*2/3/4+tminoff_typ_B</f>
        <v>64.166666666666657</v>
      </c>
      <c r="I30" s="19" t="s">
        <v>46</v>
      </c>
      <c r="M30" s="19"/>
      <c r="N30" s="19" t="s">
        <v>53</v>
      </c>
      <c r="O30" s="19">
        <f>Ipkmax_typ_E*Lm/(Vout+D1Vf)</f>
        <v>27.42705570291777</v>
      </c>
      <c r="P30" s="19" t="s">
        <v>33</v>
      </c>
    </row>
    <row r="31" spans="1:20">
      <c r="G31" s="19" t="s">
        <v>48</v>
      </c>
      <c r="H31" s="19">
        <f>Ipkmax_typ_C*3/4/4+tminoff_typ_C</f>
        <v>96.25</v>
      </c>
      <c r="I31" s="19" t="s">
        <v>46</v>
      </c>
    </row>
    <row r="32" spans="1:20">
      <c r="G32" s="19" t="s">
        <v>49</v>
      </c>
      <c r="H32" s="19">
        <f>Ipkmax_typ_D*3/4/4+tminoff_typ_D</f>
        <v>109.25</v>
      </c>
      <c r="I32" s="19" t="s">
        <v>46</v>
      </c>
      <c r="N32" t="s">
        <v>189</v>
      </c>
    </row>
    <row r="33" spans="7:15">
      <c r="G33" s="19" t="s">
        <v>197</v>
      </c>
      <c r="H33" s="19">
        <f>Ipkmax_typ_E*3/4/4+tminoff_typ_E</f>
        <v>219.25</v>
      </c>
      <c r="I33" s="19" t="s">
        <v>33</v>
      </c>
      <c r="M33" s="33" t="s">
        <v>183</v>
      </c>
      <c r="N33" s="34">
        <f>IF(typeAP3917="AP3917B",0.5*(Vout+D1Vf)*tminoff_typ_B/(Ipkmax_typ_B-1.2*Iout),IF(typeAP3917="AP3917C",0.5*(Vout+D1Vf)*tminoff_typ_C/(Ipkmax_typ_C-1.2*Iout),IF(typeAP3917="AP3917D",0.5*(Vout+D1Vf)*tminoff_typ_D/(Ipkmax_typ_D-1.2*Iout),IF(typeAP3917="AP3928",0.5*(Vout++D1Vf)*tminoff_typ_E/(Ipkmax_typ_E-1.2*Iout)))))</f>
        <v>0.27846590909090913</v>
      </c>
      <c r="O33" s="33" t="s">
        <v>184</v>
      </c>
    </row>
    <row r="34" spans="7:15">
      <c r="H34">
        <f>IF(typeAP3917="AP3917B",toffmax_B,IF(typeAP3917="AP3917C",toffmax_C,IF(typeAP3917="AP3917D",toffmax_D,IF(typeAP3917="AP3928",toffmax_E))))</f>
        <v>219.25</v>
      </c>
      <c r="I34" s="20" t="s">
        <v>46</v>
      </c>
      <c r="M34" t="s">
        <v>185</v>
      </c>
      <c r="N34" t="s">
        <v>190</v>
      </c>
    </row>
    <row r="35" spans="7:15">
      <c r="M35" t="s">
        <v>186</v>
      </c>
      <c r="N35">
        <f>2*Iout*1.2*tminoff_typ_B*(Vout+D1Vf)*(Vindc_rms_min-(Vout+D1Vf))/(Vindc_rms_min*Ipkmax_typ_B*Ipkmax_typ_B-2*Ipkmax_typ_B*1.2*Iout*(Vout+D1Vf))</f>
        <v>24.309579859203879</v>
      </c>
      <c r="O35" s="33" t="s">
        <v>39</v>
      </c>
    </row>
    <row r="36" spans="7:15">
      <c r="M36" t="s">
        <v>187</v>
      </c>
      <c r="N36">
        <f>2*Iout*1.2*tminoff_typ_C*(Vout+D1Vf)*(Vindc_rms_min-(Vout+D1Vf))/(Vindc_rms_min*Ipkmax_typ_C*Ipkmax_typ_C-2*Ipkmax_typ_C*1.2*Iout*(Vout+D1Vf))</f>
        <v>4.4485698422380233</v>
      </c>
      <c r="O36" s="33" t="s">
        <v>39</v>
      </c>
    </row>
    <row r="37" spans="7:15">
      <c r="M37" t="s">
        <v>188</v>
      </c>
      <c r="N37">
        <f>2*Iout*1.2*tminoff_typ_D*(Vout+D1Vf)*(Vindc_rms_min-(Vout+D1Vf))/(Vindc_rms_min*Ipkmax_typ_D*Ipkmax_typ_D-2*Ipkmax_typ_D*1.2*Iout*(Vout+D1Vf))</f>
        <v>2.3397398151862587</v>
      </c>
      <c r="O37" s="33" t="s">
        <v>39</v>
      </c>
    </row>
    <row r="38" spans="7:15">
      <c r="M38" t="s">
        <v>200</v>
      </c>
      <c r="N38">
        <f>2*Iout*1.2*tminoff_typ_E*(Vout+D1Vf)*(Vindc_rms_min-(Vout+D1Vf))/(Vindc_rms_min*Ipkmax_typ_E*Ipkmax_typ_E-2*Ipkmax_typ_E*1.2*Iout*(Vout+D1Vf))</f>
        <v>0.27891446893678107</v>
      </c>
      <c r="O38" s="33" t="s">
        <v>31</v>
      </c>
    </row>
    <row r="39" spans="7:15">
      <c r="M39" t="s">
        <v>191</v>
      </c>
      <c r="N39" s="35">
        <f>IF(typeAP3917="AP3917B",N35,IF(typeAP3917="AP3917C",N36,IF(typeAP3917="AP3917D",N37,IF(typeAP3917="AP3928",N38))))</f>
        <v>0.27891446893678107</v>
      </c>
      <c r="O39" s="34" t="s">
        <v>192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48576"/>
  <sheetViews>
    <sheetView workbookViewId="0">
      <selection activeCell="F4" sqref="F4"/>
    </sheetView>
  </sheetViews>
  <sheetFormatPr defaultRowHeight="14.5"/>
  <cols>
    <col min="1" max="1" width="17.6328125" style="1" customWidth="1"/>
    <col min="2" max="2" width="17" style="5" customWidth="1"/>
    <col min="3" max="3" width="15.7265625" style="4" customWidth="1"/>
    <col min="5" max="5" width="11.6328125" style="2" bestFit="1" customWidth="1"/>
    <col min="6" max="6" width="17.6328125" style="13" customWidth="1"/>
    <col min="7" max="7" width="17.453125" style="13" customWidth="1"/>
    <col min="8" max="8" width="14.08984375" customWidth="1"/>
    <col min="9" max="9" width="18.453125" customWidth="1"/>
    <col min="10" max="10" width="15.90625" customWidth="1"/>
    <col min="11" max="11" width="18.08984375" customWidth="1"/>
    <col min="12" max="12" width="9.26953125" customWidth="1"/>
  </cols>
  <sheetData>
    <row r="1" spans="1:12">
      <c r="A1" s="6" t="s">
        <v>14</v>
      </c>
      <c r="B1" s="7" t="s">
        <v>16</v>
      </c>
      <c r="C1" s="8" t="s">
        <v>11</v>
      </c>
      <c r="D1" s="9">
        <v>1000</v>
      </c>
      <c r="E1" s="10">
        <f t="shared" ref="E1:E64" si="0">IF(fac=50,1/50,IF(fac=60,1/60))</f>
        <v>0.02</v>
      </c>
      <c r="F1" s="12" t="s">
        <v>81</v>
      </c>
      <c r="G1" s="12" t="s">
        <v>17</v>
      </c>
      <c r="H1" s="11" t="s">
        <v>13</v>
      </c>
      <c r="I1" s="12" t="s">
        <v>18</v>
      </c>
      <c r="J1" t="s">
        <v>80</v>
      </c>
      <c r="K1" s="12" t="s">
        <v>82</v>
      </c>
      <c r="L1" s="12" t="s">
        <v>83</v>
      </c>
    </row>
    <row r="2" spans="1:12" ht="15" customHeight="1">
      <c r="A2" s="1">
        <f>C2*E2</f>
        <v>0</v>
      </c>
      <c r="B2" s="5">
        <f>IF(fac=50,Vacmin*SQRT(2)*ABS(COS(A2*PI()/5/2)),IF(fac=60,Vacmin*SQRT(2)*ABS(COS(A2*PI()*240/1000/2))))</f>
        <v>127.27922061357856</v>
      </c>
      <c r="C2" s="4">
        <v>0</v>
      </c>
      <c r="E2" s="3">
        <f t="shared" si="0"/>
        <v>0.02</v>
      </c>
      <c r="F2" s="13">
        <f>B2</f>
        <v>127.27922061357856</v>
      </c>
      <c r="G2" s="14">
        <f>MAX(B2,F2)</f>
        <v>127.27922061357856</v>
      </c>
      <c r="H2">
        <f>eff</f>
        <v>80</v>
      </c>
      <c r="I2" s="5"/>
      <c r="J2">
        <f t="shared" ref="J2:J65" si="1">IF(fac=50,Vacmax*SQRT(2)*ABS(COS(A2*PI()/5/2)),IF(fac=60,Vacmax*SQRT(2)*ABS(COS(A2*PI()*240/1000/2))))</f>
        <v>373.3523804664971</v>
      </c>
      <c r="K2">
        <f>J2</f>
        <v>373.3523804664971</v>
      </c>
      <c r="L2">
        <f>MAX(J2,K2)</f>
        <v>373.3523804664971</v>
      </c>
    </row>
    <row r="3" spans="1:12" collapsed="1">
      <c r="A3" s="1">
        <f>C3*E3</f>
        <v>0.02</v>
      </c>
      <c r="B3" s="5">
        <f t="shared" ref="B3:B65" si="2">IF(fac=50,Vacmin*SQRT(2)*ABS(COS(A3*PI()/5/2)),IF(fac=60,Vacmin*SQRT(2)*ABS(COS(A3*PI()*240/1000/2))))</f>
        <v>127.27670823073211</v>
      </c>
      <c r="C3" s="4">
        <v>1</v>
      </c>
      <c r="E3" s="3">
        <f t="shared" si="0"/>
        <v>0.02</v>
      </c>
      <c r="F3" s="13">
        <f>SQRT(ABS(F2*F2-2*Vout*Iout*E3*100*1000000/1000/1000/Cin/H3))</f>
        <v>127.18195626738881</v>
      </c>
      <c r="G3" s="14">
        <f t="shared" ref="G3:G66" si="3">MAX(B3,F3)</f>
        <v>127.27670823073211</v>
      </c>
      <c r="H3">
        <f>H2</f>
        <v>80</v>
      </c>
      <c r="J3">
        <f t="shared" si="1"/>
        <v>373.34501081014753</v>
      </c>
      <c r="K3">
        <f t="shared" ref="K3:K66" si="4">SQRT(ABS(K2*K2-2*Vout*Iout*E3*100*1000000/1000/1000/Cin/H3))</f>
        <v>373.31923336469015</v>
      </c>
      <c r="L3">
        <f t="shared" ref="L3:L66" si="5">MAX(J3,K3)</f>
        <v>373.34501081014753</v>
      </c>
    </row>
    <row r="4" spans="1:12">
      <c r="A4" s="1">
        <f t="shared" ref="A4:A67" si="6">C4*E4</f>
        <v>0.04</v>
      </c>
      <c r="B4" s="5">
        <f t="shared" si="2"/>
        <v>127.26917118137735</v>
      </c>
      <c r="C4" s="4">
        <v>2</v>
      </c>
      <c r="E4" s="3">
        <f t="shared" si="0"/>
        <v>0.02</v>
      </c>
      <c r="F4" s="13">
        <f t="shared" ref="F4:F66" si="7">SQRT(ABS(F3*F3-2*Vout*Iout*E4*100*1000000/1000/1000/Cin/H4))</f>
        <v>127.08461747985081</v>
      </c>
      <c r="G4" s="14">
        <f t="shared" si="3"/>
        <v>127.26917118137735</v>
      </c>
      <c r="H4">
        <f t="shared" ref="H4:H67" si="8">H3</f>
        <v>80</v>
      </c>
      <c r="J4">
        <f t="shared" si="1"/>
        <v>373.32290213204021</v>
      </c>
      <c r="K4">
        <f t="shared" si="4"/>
        <v>373.28608331948294</v>
      </c>
      <c r="L4">
        <f t="shared" si="5"/>
        <v>373.32290213204021</v>
      </c>
    </row>
    <row r="5" spans="1:12">
      <c r="A5" s="1">
        <f t="shared" si="6"/>
        <v>0.06</v>
      </c>
      <c r="B5" s="5">
        <f t="shared" si="2"/>
        <v>127.25660976306406</v>
      </c>
      <c r="C5" s="4">
        <v>3</v>
      </c>
      <c r="E5" s="3">
        <f t="shared" si="0"/>
        <v>0.02</v>
      </c>
      <c r="F5" s="13">
        <f t="shared" si="7"/>
        <v>126.98720407978121</v>
      </c>
      <c r="G5" s="14">
        <f t="shared" si="3"/>
        <v>127.25660976306406</v>
      </c>
      <c r="H5">
        <f t="shared" si="8"/>
        <v>80</v>
      </c>
      <c r="J5">
        <f t="shared" si="1"/>
        <v>373.28605530498794</v>
      </c>
      <c r="K5">
        <f t="shared" si="4"/>
        <v>373.25293033009126</v>
      </c>
      <c r="L5">
        <f t="shared" si="5"/>
        <v>373.28605530498794</v>
      </c>
    </row>
    <row r="6" spans="1:12">
      <c r="A6" s="1">
        <f t="shared" si="6"/>
        <v>0.08</v>
      </c>
      <c r="B6" s="5">
        <f t="shared" si="2"/>
        <v>127.23902447169556</v>
      </c>
      <c r="C6" s="4">
        <v>4</v>
      </c>
      <c r="E6" s="3">
        <f t="shared" si="0"/>
        <v>0.02</v>
      </c>
      <c r="F6" s="13">
        <f t="shared" si="7"/>
        <v>126.88971589533961</v>
      </c>
      <c r="G6" s="14">
        <f t="shared" si="3"/>
        <v>127.23902447169556</v>
      </c>
      <c r="H6">
        <f t="shared" si="8"/>
        <v>80</v>
      </c>
      <c r="J6">
        <f t="shared" si="1"/>
        <v>373.23447178364029</v>
      </c>
      <c r="K6">
        <f t="shared" si="4"/>
        <v>373.2197743957305</v>
      </c>
      <c r="L6">
        <f t="shared" si="5"/>
        <v>373.23447178364029</v>
      </c>
    </row>
    <row r="7" spans="1:12">
      <c r="A7" s="1">
        <f t="shared" si="6"/>
        <v>0.1</v>
      </c>
      <c r="B7" s="5">
        <f t="shared" si="2"/>
        <v>127.21641600150903</v>
      </c>
      <c r="C7" s="4">
        <v>5</v>
      </c>
      <c r="E7" s="3">
        <f t="shared" si="0"/>
        <v>0.02</v>
      </c>
      <c r="F7" s="13">
        <f t="shared" si="7"/>
        <v>126.79215275402497</v>
      </c>
      <c r="G7" s="14">
        <f t="shared" si="3"/>
        <v>127.21641600150903</v>
      </c>
      <c r="H7">
        <f t="shared" si="8"/>
        <v>80</v>
      </c>
      <c r="J7">
        <f t="shared" si="1"/>
        <v>373.16815360442649</v>
      </c>
      <c r="K7">
        <f t="shared" si="4"/>
        <v>373.1866155156157</v>
      </c>
      <c r="L7">
        <f t="shared" si="5"/>
        <v>373.1866155156157</v>
      </c>
    </row>
    <row r="8" spans="1:12">
      <c r="A8" s="1">
        <f t="shared" si="6"/>
        <v>0.12</v>
      </c>
      <c r="B8" s="5">
        <f t="shared" si="2"/>
        <v>127.18878524504812</v>
      </c>
      <c r="C8" s="4">
        <v>6</v>
      </c>
      <c r="E8" s="3">
        <f t="shared" si="0"/>
        <v>0.02</v>
      </c>
      <c r="F8" s="13">
        <f t="shared" si="7"/>
        <v>126.69451448267206</v>
      </c>
      <c r="G8" s="14">
        <f t="shared" si="3"/>
        <v>127.18878524504812</v>
      </c>
      <c r="H8">
        <f t="shared" si="8"/>
        <v>80</v>
      </c>
      <c r="J8">
        <f t="shared" si="1"/>
        <v>373.08710338547451</v>
      </c>
      <c r="K8">
        <f t="shared" si="4"/>
        <v>373.15345368896158</v>
      </c>
      <c r="L8">
        <f t="shared" si="5"/>
        <v>373.15345368896158</v>
      </c>
    </row>
    <row r="9" spans="1:12">
      <c r="A9" s="1">
        <f t="shared" si="6"/>
        <v>0.14000000000000001</v>
      </c>
      <c r="B9" s="5">
        <f t="shared" si="2"/>
        <v>127.15613329312785</v>
      </c>
      <c r="C9" s="4">
        <v>7</v>
      </c>
      <c r="E9" s="3">
        <f t="shared" si="0"/>
        <v>0.02</v>
      </c>
      <c r="F9" s="13">
        <f t="shared" si="7"/>
        <v>126.5968009074479</v>
      </c>
      <c r="G9" s="14">
        <f t="shared" si="3"/>
        <v>127.15613329312785</v>
      </c>
      <c r="H9">
        <f t="shared" si="8"/>
        <v>80</v>
      </c>
      <c r="J9">
        <f t="shared" si="1"/>
        <v>372.99132432650833</v>
      </c>
      <c r="K9">
        <f t="shared" si="4"/>
        <v>373.1202889149825</v>
      </c>
      <c r="L9">
        <f t="shared" si="5"/>
        <v>373.1202889149825</v>
      </c>
    </row>
    <row r="10" spans="1:12">
      <c r="A10" s="1">
        <f t="shared" si="6"/>
        <v>0.16</v>
      </c>
      <c r="B10" s="5">
        <f t="shared" si="2"/>
        <v>127.11846143479133</v>
      </c>
      <c r="C10" s="4">
        <v>8</v>
      </c>
      <c r="E10" s="3">
        <f t="shared" si="0"/>
        <v>0.02</v>
      </c>
      <c r="F10" s="13">
        <f t="shared" si="7"/>
        <v>126.4990118538481</v>
      </c>
      <c r="G10" s="14">
        <f t="shared" si="3"/>
        <v>127.11846143479133</v>
      </c>
      <c r="H10">
        <f t="shared" si="8"/>
        <v>80</v>
      </c>
      <c r="J10">
        <f t="shared" si="1"/>
        <v>372.88082020872122</v>
      </c>
      <c r="K10">
        <f t="shared" si="4"/>
        <v>373.08712119289243</v>
      </c>
      <c r="L10">
        <f t="shared" si="5"/>
        <v>373.08712119289243</v>
      </c>
    </row>
    <row r="11" spans="1:12">
      <c r="A11" s="1">
        <f t="shared" si="6"/>
        <v>0.18</v>
      </c>
      <c r="B11" s="5">
        <f t="shared" si="2"/>
        <v>127.07577115725904</v>
      </c>
      <c r="C11" s="4">
        <v>9</v>
      </c>
      <c r="E11" s="3">
        <f t="shared" si="0"/>
        <v>0.02</v>
      </c>
      <c r="F11" s="13">
        <f t="shared" si="7"/>
        <v>126.40114714669326</v>
      </c>
      <c r="G11" s="14">
        <f t="shared" si="3"/>
        <v>127.07577115725904</v>
      </c>
      <c r="H11">
        <f t="shared" si="8"/>
        <v>80</v>
      </c>
      <c r="J11">
        <f t="shared" si="1"/>
        <v>372.75559539462648</v>
      </c>
      <c r="K11">
        <f t="shared" si="4"/>
        <v>373.05395052190505</v>
      </c>
      <c r="L11">
        <f t="shared" si="5"/>
        <v>373.05395052190505</v>
      </c>
    </row>
    <row r="12" spans="1:12">
      <c r="A12" s="1">
        <f t="shared" si="6"/>
        <v>0.2</v>
      </c>
      <c r="B12" s="5">
        <f t="shared" si="2"/>
        <v>127.02806414587003</v>
      </c>
      <c r="C12" s="4">
        <v>10</v>
      </c>
      <c r="E12" s="3">
        <f t="shared" si="0"/>
        <v>0.02</v>
      </c>
      <c r="F12" s="13">
        <f t="shared" si="7"/>
        <v>126.30320661012532</v>
      </c>
      <c r="G12" s="14">
        <f t="shared" si="3"/>
        <v>127.02806414587003</v>
      </c>
      <c r="H12">
        <f t="shared" si="8"/>
        <v>80</v>
      </c>
      <c r="J12">
        <f t="shared" si="1"/>
        <v>372.61565482788541</v>
      </c>
      <c r="K12">
        <f t="shared" si="4"/>
        <v>373.02077690123372</v>
      </c>
      <c r="L12">
        <f t="shared" si="5"/>
        <v>373.02077690123372</v>
      </c>
    </row>
    <row r="13" spans="1:12">
      <c r="A13" s="1">
        <f t="shared" si="6"/>
        <v>0.22</v>
      </c>
      <c r="B13" s="5">
        <f t="shared" si="2"/>
        <v>126.97534228401543</v>
      </c>
      <c r="C13" s="4">
        <v>11</v>
      </c>
      <c r="E13" s="3">
        <f t="shared" si="0"/>
        <v>0.02</v>
      </c>
      <c r="F13" s="13">
        <f t="shared" si="7"/>
        <v>126.20519006760381</v>
      </c>
      <c r="G13" s="14">
        <f t="shared" si="3"/>
        <v>126.97534228401543</v>
      </c>
      <c r="H13">
        <f t="shared" si="8"/>
        <v>80</v>
      </c>
      <c r="J13">
        <f t="shared" si="1"/>
        <v>372.46100403311192</v>
      </c>
      <c r="K13">
        <f t="shared" si="4"/>
        <v>372.98760033009137</v>
      </c>
      <c r="L13">
        <f t="shared" si="5"/>
        <v>372.98760033009137</v>
      </c>
    </row>
    <row r="14" spans="1:12">
      <c r="A14" s="1">
        <f t="shared" si="6"/>
        <v>0.24</v>
      </c>
      <c r="B14" s="5">
        <f t="shared" si="2"/>
        <v>126.91760765306405</v>
      </c>
      <c r="C14" s="4">
        <v>12</v>
      </c>
      <c r="E14" s="3">
        <f t="shared" si="0"/>
        <v>0.02</v>
      </c>
      <c r="F14" s="13">
        <f t="shared" si="7"/>
        <v>126.10709734190223</v>
      </c>
      <c r="G14" s="14">
        <f t="shared" si="3"/>
        <v>126.91760765306405</v>
      </c>
      <c r="H14">
        <f t="shared" si="8"/>
        <v>80</v>
      </c>
      <c r="J14">
        <f t="shared" si="1"/>
        <v>372.29164911565454</v>
      </c>
      <c r="K14">
        <f t="shared" si="4"/>
        <v>372.95442080769061</v>
      </c>
      <c r="L14">
        <f t="shared" si="5"/>
        <v>372.95442080769061</v>
      </c>
    </row>
    <row r="15" spans="1:12">
      <c r="A15" s="1">
        <f t="shared" si="6"/>
        <v>0.26</v>
      </c>
      <c r="B15" s="5">
        <f t="shared" si="2"/>
        <v>126.85486253228029</v>
      </c>
      <c r="C15" s="4">
        <v>13</v>
      </c>
      <c r="E15" s="3">
        <f t="shared" si="0"/>
        <v>0.02</v>
      </c>
      <c r="F15" s="13">
        <f t="shared" si="7"/>
        <v>126.00892825510424</v>
      </c>
      <c r="G15" s="14">
        <f t="shared" si="3"/>
        <v>126.85486253228029</v>
      </c>
      <c r="H15">
        <f t="shared" si="8"/>
        <v>80</v>
      </c>
      <c r="J15">
        <f t="shared" si="1"/>
        <v>372.10759676135552</v>
      </c>
      <c r="K15">
        <f t="shared" si="4"/>
        <v>372.92123833324371</v>
      </c>
      <c r="L15">
        <f t="shared" si="5"/>
        <v>372.92123833324371</v>
      </c>
    </row>
    <row r="16" spans="1:12">
      <c r="A16" s="1">
        <f t="shared" si="6"/>
        <v>0.28000000000000003</v>
      </c>
      <c r="B16" s="5">
        <f t="shared" si="2"/>
        <v>126.78710939873409</v>
      </c>
      <c r="C16" s="4">
        <v>14</v>
      </c>
      <c r="E16" s="3">
        <f t="shared" si="0"/>
        <v>0.02</v>
      </c>
      <c r="F16" s="13">
        <f t="shared" si="7"/>
        <v>125.9106826285999</v>
      </c>
      <c r="G16" s="14">
        <f t="shared" si="3"/>
        <v>126.78710939873409</v>
      </c>
      <c r="H16">
        <f t="shared" si="8"/>
        <v>80</v>
      </c>
      <c r="J16">
        <f t="shared" si="1"/>
        <v>371.90885423628663</v>
      </c>
      <c r="K16">
        <f t="shared" si="4"/>
        <v>372.88805290596258</v>
      </c>
      <c r="L16">
        <f t="shared" si="5"/>
        <v>372.88805290596258</v>
      </c>
    </row>
    <row r="17" spans="1:12">
      <c r="A17" s="1">
        <f t="shared" si="6"/>
        <v>0.3</v>
      </c>
      <c r="B17" s="5">
        <f t="shared" si="2"/>
        <v>126.71435092720311</v>
      </c>
      <c r="C17" s="4">
        <v>15</v>
      </c>
      <c r="E17" s="3">
        <f t="shared" si="0"/>
        <v>0.02</v>
      </c>
      <c r="F17" s="13">
        <f t="shared" si="7"/>
        <v>125.81236028308192</v>
      </c>
      <c r="G17" s="14">
        <f t="shared" si="3"/>
        <v>126.71435092720311</v>
      </c>
      <c r="H17">
        <f t="shared" si="8"/>
        <v>80</v>
      </c>
      <c r="J17">
        <f t="shared" si="1"/>
        <v>371.69542938646242</v>
      </c>
      <c r="K17">
        <f t="shared" si="4"/>
        <v>372.85486452505882</v>
      </c>
      <c r="L17">
        <f t="shared" si="5"/>
        <v>372.85486452505882</v>
      </c>
    </row>
    <row r="18" spans="1:12">
      <c r="A18" s="1">
        <f t="shared" si="6"/>
        <v>0.32</v>
      </c>
      <c r="B18" s="5">
        <f t="shared" si="2"/>
        <v>126.63658999006725</v>
      </c>
      <c r="C18" s="4">
        <v>16</v>
      </c>
      <c r="E18" s="3">
        <f t="shared" si="0"/>
        <v>0.02</v>
      </c>
      <c r="F18" s="13">
        <f t="shared" si="7"/>
        <v>125.71396103854181</v>
      </c>
      <c r="G18" s="14">
        <f t="shared" si="3"/>
        <v>126.63658999006725</v>
      </c>
      <c r="H18">
        <f t="shared" si="8"/>
        <v>80</v>
      </c>
      <c r="J18">
        <f t="shared" si="1"/>
        <v>371.46733063753061</v>
      </c>
      <c r="K18">
        <f t="shared" si="4"/>
        <v>372.82167318974359</v>
      </c>
      <c r="L18">
        <f t="shared" si="5"/>
        <v>372.82167318974359</v>
      </c>
    </row>
    <row r="19" spans="1:12">
      <c r="A19" s="1">
        <f t="shared" si="6"/>
        <v>0.34</v>
      </c>
      <c r="B19" s="5">
        <f t="shared" si="2"/>
        <v>126.55382965719517</v>
      </c>
      <c r="C19" s="4">
        <v>17</v>
      </c>
      <c r="E19" s="3">
        <f t="shared" si="0"/>
        <v>0.02</v>
      </c>
      <c r="F19" s="13">
        <f t="shared" si="7"/>
        <v>125.61548471426606</v>
      </c>
      <c r="G19" s="14">
        <f t="shared" si="3"/>
        <v>126.55382965719517</v>
      </c>
      <c r="H19">
        <f t="shared" si="8"/>
        <v>80</v>
      </c>
      <c r="J19">
        <f t="shared" si="1"/>
        <v>371.2245669944391</v>
      </c>
      <c r="K19">
        <f t="shared" si="4"/>
        <v>372.78847889922775</v>
      </c>
      <c r="L19">
        <f t="shared" si="5"/>
        <v>372.78847889922775</v>
      </c>
    </row>
    <row r="20" spans="1:12">
      <c r="A20" s="1">
        <f t="shared" si="6"/>
        <v>0.36</v>
      </c>
      <c r="B20" s="5">
        <f t="shared" si="2"/>
        <v>126.46607319582306</v>
      </c>
      <c r="C20" s="4">
        <v>18</v>
      </c>
      <c r="E20" s="3">
        <f t="shared" si="0"/>
        <v>0.02</v>
      </c>
      <c r="F20" s="13">
        <f t="shared" si="7"/>
        <v>125.51693112883223</v>
      </c>
      <c r="G20" s="14">
        <f t="shared" si="3"/>
        <v>126.46607319582306</v>
      </c>
      <c r="H20">
        <f t="shared" si="8"/>
        <v>80</v>
      </c>
      <c r="J20">
        <f t="shared" si="1"/>
        <v>370.96714804108097</v>
      </c>
      <c r="K20">
        <f t="shared" si="4"/>
        <v>372.75528165272181</v>
      </c>
      <c r="L20">
        <f t="shared" si="5"/>
        <v>372.75528165272181</v>
      </c>
    </row>
    <row r="21" spans="1:12">
      <c r="A21" s="1">
        <f t="shared" si="6"/>
        <v>0.38</v>
      </c>
      <c r="B21" s="5">
        <f t="shared" si="2"/>
        <v>126.3733240704258</v>
      </c>
      <c r="C21" s="4">
        <v>19</v>
      </c>
      <c r="E21" s="3">
        <f t="shared" si="0"/>
        <v>0.02</v>
      </c>
      <c r="F21" s="13">
        <f t="shared" si="7"/>
        <v>125.41830010010506</v>
      </c>
      <c r="G21" s="14">
        <f t="shared" si="3"/>
        <v>126.3733240704258</v>
      </c>
      <c r="H21">
        <f t="shared" si="8"/>
        <v>80</v>
      </c>
      <c r="J21">
        <f t="shared" si="1"/>
        <v>370.69508393991566</v>
      </c>
      <c r="K21">
        <f t="shared" si="4"/>
        <v>372.72208144943596</v>
      </c>
      <c r="L21">
        <f t="shared" si="5"/>
        <v>372.72208144943596</v>
      </c>
    </row>
    <row r="22" spans="1:12">
      <c r="A22" s="1">
        <f t="shared" si="6"/>
        <v>0.4</v>
      </c>
      <c r="B22" s="5">
        <f t="shared" si="2"/>
        <v>126.27558594258002</v>
      </c>
      <c r="C22" s="4">
        <v>20</v>
      </c>
      <c r="E22" s="3">
        <f t="shared" si="0"/>
        <v>0.02</v>
      </c>
      <c r="F22" s="13">
        <f t="shared" si="7"/>
        <v>125.31959144523259</v>
      </c>
      <c r="G22" s="14">
        <f t="shared" si="3"/>
        <v>126.27558594258002</v>
      </c>
      <c r="H22">
        <f t="shared" si="8"/>
        <v>80</v>
      </c>
      <c r="J22">
        <f t="shared" si="1"/>
        <v>370.40838543156809</v>
      </c>
      <c r="K22">
        <f t="shared" si="4"/>
        <v>372.68887828857999</v>
      </c>
      <c r="L22">
        <f t="shared" si="5"/>
        <v>372.68887828857999</v>
      </c>
    </row>
    <row r="23" spans="1:12">
      <c r="A23" s="1">
        <f t="shared" si="6"/>
        <v>0.42</v>
      </c>
      <c r="B23" s="5">
        <f t="shared" si="2"/>
        <v>126.17286267081967</v>
      </c>
      <c r="C23" s="4">
        <v>21</v>
      </c>
      <c r="E23" s="3">
        <f t="shared" si="0"/>
        <v>0.02</v>
      </c>
      <c r="F23" s="13">
        <f t="shared" si="7"/>
        <v>125.22080498064214</v>
      </c>
      <c r="G23" s="14">
        <f t="shared" si="3"/>
        <v>126.17286267081967</v>
      </c>
      <c r="H23">
        <f t="shared" si="8"/>
        <v>80</v>
      </c>
      <c r="J23">
        <f t="shared" si="1"/>
        <v>370.10706383440436</v>
      </c>
      <c r="K23">
        <f t="shared" si="4"/>
        <v>372.65567216936336</v>
      </c>
      <c r="L23">
        <f t="shared" si="5"/>
        <v>372.65567216936336</v>
      </c>
    </row>
    <row r="24" spans="1:12">
      <c r="A24" s="1">
        <f t="shared" si="6"/>
        <v>0.44</v>
      </c>
      <c r="B24" s="5">
        <f t="shared" si="2"/>
        <v>126.06515831048361</v>
      </c>
      <c r="C24" s="4">
        <v>22</v>
      </c>
      <c r="E24" s="3">
        <f t="shared" si="0"/>
        <v>0.02</v>
      </c>
      <c r="F24" s="13">
        <f t="shared" si="7"/>
        <v>125.1219405220364</v>
      </c>
      <c r="G24" s="14">
        <f t="shared" si="3"/>
        <v>126.06515831048361</v>
      </c>
      <c r="H24">
        <f t="shared" si="8"/>
        <v>80</v>
      </c>
      <c r="J24">
        <f t="shared" si="1"/>
        <v>369.79113104408526</v>
      </c>
      <c r="K24">
        <f t="shared" si="4"/>
        <v>372.62246309099515</v>
      </c>
      <c r="L24">
        <f t="shared" si="5"/>
        <v>372.62246309099515</v>
      </c>
    </row>
    <row r="25" spans="1:12">
      <c r="A25" s="1">
        <f t="shared" si="6"/>
        <v>0.46</v>
      </c>
      <c r="B25" s="5">
        <f t="shared" si="2"/>
        <v>125.95247711355559</v>
      </c>
      <c r="C25" s="4">
        <v>23</v>
      </c>
      <c r="E25" s="3">
        <f t="shared" si="0"/>
        <v>0.02</v>
      </c>
      <c r="F25" s="13">
        <f t="shared" si="7"/>
        <v>125.02299788438931</v>
      </c>
      <c r="G25" s="14">
        <f t="shared" si="3"/>
        <v>125.95247711355559</v>
      </c>
      <c r="H25">
        <f t="shared" si="8"/>
        <v>80</v>
      </c>
      <c r="J25">
        <f t="shared" si="1"/>
        <v>369.4605995330964</v>
      </c>
      <c r="K25">
        <f t="shared" si="4"/>
        <v>372.58925105268412</v>
      </c>
      <c r="L25">
        <f t="shared" si="5"/>
        <v>372.58925105268412</v>
      </c>
    </row>
    <row r="26" spans="1:12">
      <c r="A26" s="1">
        <f t="shared" si="6"/>
        <v>0.48</v>
      </c>
      <c r="B26" s="5">
        <f t="shared" si="2"/>
        <v>125.83482352849632</v>
      </c>
      <c r="C26" s="4">
        <v>24</v>
      </c>
      <c r="E26" s="3">
        <f t="shared" si="0"/>
        <v>0.02</v>
      </c>
      <c r="F26" s="13">
        <f t="shared" si="7"/>
        <v>124.92397688194214</v>
      </c>
      <c r="G26" s="14">
        <f t="shared" si="3"/>
        <v>125.83482352849632</v>
      </c>
      <c r="H26">
        <f t="shared" si="8"/>
        <v>80</v>
      </c>
      <c r="J26">
        <f t="shared" si="1"/>
        <v>369.11548235025583</v>
      </c>
      <c r="K26">
        <f t="shared" si="4"/>
        <v>372.55603605363865</v>
      </c>
      <c r="L26">
        <f t="shared" si="5"/>
        <v>372.55603605363865</v>
      </c>
    </row>
    <row r="27" spans="1:12">
      <c r="A27" s="1">
        <f t="shared" si="6"/>
        <v>0.5</v>
      </c>
      <c r="B27" s="5">
        <f t="shared" si="2"/>
        <v>125.71220220006786</v>
      </c>
      <c r="C27" s="4">
        <v>25</v>
      </c>
      <c r="E27" s="3">
        <f t="shared" si="0"/>
        <v>0.02</v>
      </c>
      <c r="F27" s="13">
        <f t="shared" si="7"/>
        <v>124.82487732819935</v>
      </c>
      <c r="G27" s="14">
        <f t="shared" si="3"/>
        <v>125.71220220006786</v>
      </c>
      <c r="H27">
        <f t="shared" si="8"/>
        <v>80</v>
      </c>
      <c r="J27">
        <f t="shared" si="1"/>
        <v>368.75579312019903</v>
      </c>
      <c r="K27">
        <f t="shared" si="4"/>
        <v>372.52281809306675</v>
      </c>
      <c r="L27">
        <f t="shared" si="5"/>
        <v>372.52281809306675</v>
      </c>
    </row>
    <row r="28" spans="1:12">
      <c r="A28" s="1">
        <f t="shared" si="6"/>
        <v>0.52</v>
      </c>
      <c r="B28" s="5">
        <f t="shared" si="2"/>
        <v>125.5846179691503</v>
      </c>
      <c r="C28" s="4">
        <v>26</v>
      </c>
      <c r="E28" s="3">
        <f t="shared" si="0"/>
        <v>0.02</v>
      </c>
      <c r="F28" s="13">
        <f t="shared" si="7"/>
        <v>124.72569903592449</v>
      </c>
      <c r="G28" s="14">
        <f t="shared" si="3"/>
        <v>125.5846179691503</v>
      </c>
      <c r="H28">
        <f t="shared" si="8"/>
        <v>80</v>
      </c>
      <c r="J28">
        <f t="shared" si="1"/>
        <v>368.38154604284085</v>
      </c>
      <c r="K28">
        <f t="shared" si="4"/>
        <v>372.48959717017613</v>
      </c>
      <c r="L28">
        <f t="shared" si="5"/>
        <v>372.48959717017613</v>
      </c>
    </row>
    <row r="29" spans="1:12">
      <c r="A29" s="1">
        <f t="shared" si="6"/>
        <v>0.54</v>
      </c>
      <c r="B29" s="5">
        <f t="shared" si="2"/>
        <v>125.45207587255065</v>
      </c>
      <c r="C29" s="4">
        <v>27</v>
      </c>
      <c r="E29" s="3">
        <f t="shared" si="0"/>
        <v>0.02</v>
      </c>
      <c r="F29" s="13">
        <f t="shared" si="7"/>
        <v>124.62644181713613</v>
      </c>
      <c r="G29" s="14">
        <f t="shared" si="3"/>
        <v>125.45207587255065</v>
      </c>
      <c r="H29">
        <f t="shared" si="8"/>
        <v>80</v>
      </c>
      <c r="J29">
        <f t="shared" si="1"/>
        <v>367.99275589281524</v>
      </c>
      <c r="K29">
        <f t="shared" si="4"/>
        <v>372.45637328417416</v>
      </c>
      <c r="L29">
        <f t="shared" si="5"/>
        <v>372.45637328417416</v>
      </c>
    </row>
    <row r="30" spans="1:12">
      <c r="A30" s="1">
        <f t="shared" si="6"/>
        <v>0.56000000000000005</v>
      </c>
      <c r="B30" s="5">
        <f t="shared" si="2"/>
        <v>125.31458114280389</v>
      </c>
      <c r="C30" s="4">
        <v>28</v>
      </c>
      <c r="E30" s="3">
        <f t="shared" si="0"/>
        <v>0.02</v>
      </c>
      <c r="F30" s="13">
        <f t="shared" si="7"/>
        <v>124.52710548310363</v>
      </c>
      <c r="G30" s="14">
        <f t="shared" si="3"/>
        <v>125.31458114280389</v>
      </c>
      <c r="H30">
        <f t="shared" si="8"/>
        <v>80</v>
      </c>
      <c r="J30">
        <f t="shared" si="1"/>
        <v>367.58943801889137</v>
      </c>
      <c r="K30">
        <f t="shared" si="4"/>
        <v>372.42314643426784</v>
      </c>
      <c r="L30">
        <f t="shared" si="5"/>
        <v>372.42314643426784</v>
      </c>
    </row>
    <row r="31" spans="1:12">
      <c r="A31" s="1">
        <f t="shared" si="6"/>
        <v>0.57999999999999996</v>
      </c>
      <c r="B31" s="5">
        <f t="shared" si="2"/>
        <v>125.17213920796657</v>
      </c>
      <c r="C31" s="4">
        <v>29</v>
      </c>
      <c r="E31" s="3">
        <f t="shared" si="0"/>
        <v>0.02</v>
      </c>
      <c r="F31" s="13">
        <f t="shared" si="7"/>
        <v>124.42768984434299</v>
      </c>
      <c r="G31" s="14">
        <f t="shared" si="3"/>
        <v>125.17213920796657</v>
      </c>
      <c r="H31">
        <f t="shared" si="8"/>
        <v>80</v>
      </c>
      <c r="J31">
        <f t="shared" si="1"/>
        <v>367.17160834336858</v>
      </c>
      <c r="K31">
        <f t="shared" si="4"/>
        <v>372.38991661966372</v>
      </c>
      <c r="L31">
        <f t="shared" si="5"/>
        <v>372.38991661966372</v>
      </c>
    </row>
    <row r="32" spans="1:12">
      <c r="A32" s="1">
        <f t="shared" si="6"/>
        <v>0.6</v>
      </c>
      <c r="B32" s="5">
        <f t="shared" si="2"/>
        <v>125.02475569140233</v>
      </c>
      <c r="C32" s="4">
        <v>30</v>
      </c>
      <c r="E32" s="3">
        <f t="shared" si="0"/>
        <v>0.02</v>
      </c>
      <c r="F32" s="13">
        <f t="shared" si="7"/>
        <v>124.32819471061266</v>
      </c>
      <c r="G32" s="14">
        <f t="shared" si="3"/>
        <v>125.02475569140233</v>
      </c>
      <c r="H32">
        <f t="shared" si="8"/>
        <v>80</v>
      </c>
      <c r="J32">
        <f t="shared" si="1"/>
        <v>366.73928336144684</v>
      </c>
      <c r="K32">
        <f t="shared" si="4"/>
        <v>372.35668383956812</v>
      </c>
      <c r="L32">
        <f t="shared" si="5"/>
        <v>372.35668383956812</v>
      </c>
    </row>
    <row r="33" spans="1:12">
      <c r="A33" s="1">
        <f t="shared" si="6"/>
        <v>0.62</v>
      </c>
      <c r="B33" s="5">
        <f t="shared" si="2"/>
        <v>124.87243641156006</v>
      </c>
      <c r="C33" s="4">
        <v>31</v>
      </c>
      <c r="E33" s="3">
        <f t="shared" si="0"/>
        <v>0.02</v>
      </c>
      <c r="F33" s="13">
        <f t="shared" si="7"/>
        <v>124.22861989090926</v>
      </c>
      <c r="G33" s="14">
        <f t="shared" si="3"/>
        <v>124.87243641156006</v>
      </c>
      <c r="H33">
        <f t="shared" si="8"/>
        <v>80</v>
      </c>
      <c r="J33">
        <f t="shared" si="1"/>
        <v>366.29248014057617</v>
      </c>
      <c r="K33">
        <f t="shared" si="4"/>
        <v>372.32344809318698</v>
      </c>
      <c r="L33">
        <f t="shared" si="5"/>
        <v>372.32344809318698</v>
      </c>
    </row>
    <row r="34" spans="1:12">
      <c r="A34" s="1">
        <f t="shared" si="6"/>
        <v>0.64</v>
      </c>
      <c r="B34" s="5">
        <f t="shared" si="2"/>
        <v>124.71518738174413</v>
      </c>
      <c r="C34" s="4">
        <v>32</v>
      </c>
      <c r="E34" s="3">
        <f t="shared" si="0"/>
        <v>0.02</v>
      </c>
      <c r="F34" s="13">
        <f t="shared" si="7"/>
        <v>124.12896519346326</v>
      </c>
      <c r="G34" s="14">
        <f t="shared" si="3"/>
        <v>124.71518738174413</v>
      </c>
      <c r="H34">
        <f t="shared" si="8"/>
        <v>80</v>
      </c>
      <c r="J34">
        <f t="shared" si="1"/>
        <v>365.83121631978275</v>
      </c>
      <c r="K34">
        <f t="shared" si="4"/>
        <v>372.29020937972581</v>
      </c>
      <c r="L34">
        <f t="shared" si="5"/>
        <v>372.29020937972581</v>
      </c>
    </row>
    <row r="35" spans="1:12">
      <c r="A35" s="1">
        <f t="shared" si="6"/>
        <v>0.66</v>
      </c>
      <c r="B35" s="5">
        <f t="shared" si="2"/>
        <v>124.55301480987697</v>
      </c>
      <c r="C35" s="4">
        <v>33</v>
      </c>
      <c r="E35" s="3">
        <f t="shared" si="0"/>
        <v>0.02</v>
      </c>
      <c r="F35" s="13">
        <f t="shared" si="7"/>
        <v>124.02923042573478</v>
      </c>
      <c r="G35" s="14">
        <f t="shared" si="3"/>
        <v>124.55301480987697</v>
      </c>
      <c r="H35">
        <f t="shared" si="8"/>
        <v>80</v>
      </c>
      <c r="J35">
        <f t="shared" si="1"/>
        <v>365.35551010897245</v>
      </c>
      <c r="K35">
        <f t="shared" si="4"/>
        <v>372.25696769838987</v>
      </c>
      <c r="L35">
        <f t="shared" si="5"/>
        <v>372.25696769838987</v>
      </c>
    </row>
    <row r="36" spans="1:12">
      <c r="A36" s="1">
        <f t="shared" si="6"/>
        <v>0.68</v>
      </c>
      <c r="B36" s="5">
        <f t="shared" si="2"/>
        <v>124.38592509825405</v>
      </c>
      <c r="C36" s="4">
        <v>34</v>
      </c>
      <c r="E36" s="3">
        <f t="shared" si="0"/>
        <v>0.02</v>
      </c>
      <c r="F36" s="13">
        <f t="shared" si="7"/>
        <v>123.92941539440915</v>
      </c>
      <c r="G36" s="14">
        <f t="shared" si="3"/>
        <v>124.38592509825405</v>
      </c>
      <c r="H36">
        <f t="shared" si="8"/>
        <v>80</v>
      </c>
      <c r="J36">
        <f t="shared" si="1"/>
        <v>364.8653802882119</v>
      </c>
      <c r="K36">
        <f t="shared" si="4"/>
        <v>372.22372304838404</v>
      </c>
      <c r="L36">
        <f t="shared" si="5"/>
        <v>372.22372304838404</v>
      </c>
    </row>
    <row r="37" spans="1:12">
      <c r="A37" s="1">
        <f t="shared" si="6"/>
        <v>0.70000000000000007</v>
      </c>
      <c r="B37" s="5">
        <f t="shared" si="2"/>
        <v>124.21392484329107</v>
      </c>
      <c r="C37" s="4">
        <v>35</v>
      </c>
      <c r="E37" s="3">
        <f t="shared" si="0"/>
        <v>0.02</v>
      </c>
      <c r="F37" s="13">
        <f t="shared" si="7"/>
        <v>123.82951990539257</v>
      </c>
      <c r="G37" s="14">
        <f t="shared" si="3"/>
        <v>124.21392484329107</v>
      </c>
      <c r="H37">
        <f t="shared" si="8"/>
        <v>80</v>
      </c>
      <c r="J37">
        <f t="shared" si="1"/>
        <v>364.36084620698711</v>
      </c>
      <c r="K37">
        <f t="shared" si="4"/>
        <v>372.19047542891275</v>
      </c>
      <c r="L37">
        <f t="shared" si="5"/>
        <v>372.19047542891275</v>
      </c>
    </row>
    <row r="38" spans="1:12">
      <c r="A38" s="1">
        <f t="shared" si="6"/>
        <v>0.72</v>
      </c>
      <c r="B38" s="5">
        <f t="shared" si="2"/>
        <v>124.03702083526356</v>
      </c>
      <c r="C38" s="4">
        <v>36</v>
      </c>
      <c r="E38" s="3">
        <f t="shared" si="0"/>
        <v>0.02</v>
      </c>
      <c r="F38" s="13">
        <f t="shared" si="7"/>
        <v>123.72954376380774</v>
      </c>
      <c r="G38" s="14">
        <f t="shared" si="3"/>
        <v>124.03702083526356</v>
      </c>
      <c r="H38">
        <f t="shared" si="8"/>
        <v>80</v>
      </c>
      <c r="J38">
        <f t="shared" si="1"/>
        <v>363.84192778343976</v>
      </c>
      <c r="K38">
        <f t="shared" si="4"/>
        <v>372.15722483918017</v>
      </c>
      <c r="L38">
        <f t="shared" si="5"/>
        <v>372.15722483918017</v>
      </c>
    </row>
    <row r="39" spans="1:12">
      <c r="A39" s="1">
        <f t="shared" si="6"/>
        <v>0.74</v>
      </c>
      <c r="B39" s="5">
        <f t="shared" si="2"/>
        <v>123.85522005803888</v>
      </c>
      <c r="C39" s="4">
        <v>37</v>
      </c>
      <c r="E39" s="3">
        <f t="shared" si="0"/>
        <v>0.02</v>
      </c>
      <c r="F39" s="13">
        <f t="shared" si="7"/>
        <v>123.62948677398938</v>
      </c>
      <c r="G39" s="14">
        <f t="shared" si="3"/>
        <v>123.85522005803888</v>
      </c>
      <c r="H39">
        <f t="shared" si="8"/>
        <v>80</v>
      </c>
      <c r="J39">
        <f t="shared" si="1"/>
        <v>363.30864550358069</v>
      </c>
      <c r="K39">
        <f t="shared" si="4"/>
        <v>372.12397127839012</v>
      </c>
      <c r="L39">
        <f t="shared" si="5"/>
        <v>372.12397127839012</v>
      </c>
    </row>
    <row r="40" spans="1:12">
      <c r="A40" s="1">
        <f t="shared" si="6"/>
        <v>0.76</v>
      </c>
      <c r="B40" s="5">
        <f t="shared" si="2"/>
        <v>123.66852968880043</v>
      </c>
      <c r="C40" s="4">
        <v>38</v>
      </c>
      <c r="E40" s="3">
        <f t="shared" si="0"/>
        <v>0.02</v>
      </c>
      <c r="F40" s="13">
        <f t="shared" si="7"/>
        <v>123.52934873947979</v>
      </c>
      <c r="G40" s="14">
        <f t="shared" si="3"/>
        <v>123.66852968880043</v>
      </c>
      <c r="H40">
        <f t="shared" si="8"/>
        <v>80</v>
      </c>
      <c r="J40">
        <f t="shared" si="1"/>
        <v>362.76102042048126</v>
      </c>
      <c r="K40">
        <f t="shared" si="4"/>
        <v>372.09071474574597</v>
      </c>
      <c r="L40">
        <f t="shared" si="5"/>
        <v>372.09071474574597</v>
      </c>
    </row>
    <row r="41" spans="1:12">
      <c r="A41" s="1">
        <f t="shared" si="6"/>
        <v>0.78</v>
      </c>
      <c r="B41" s="5">
        <f t="shared" si="2"/>
        <v>123.47695709776428</v>
      </c>
      <c r="C41" s="4">
        <v>39</v>
      </c>
      <c r="E41" s="3">
        <f t="shared" si="0"/>
        <v>0.02</v>
      </c>
      <c r="F41" s="13">
        <f t="shared" si="7"/>
        <v>123.42912946302431</v>
      </c>
      <c r="G41" s="14">
        <f t="shared" si="3"/>
        <v>123.47695709776428</v>
      </c>
      <c r="H41">
        <f t="shared" si="8"/>
        <v>80</v>
      </c>
      <c r="J41">
        <f t="shared" si="1"/>
        <v>362.19907415344187</v>
      </c>
      <c r="K41">
        <f t="shared" si="4"/>
        <v>372.05745524045085</v>
      </c>
      <c r="L41">
        <f t="shared" si="5"/>
        <v>372.05745524045085</v>
      </c>
    </row>
    <row r="42" spans="1:12">
      <c r="A42" s="1">
        <f t="shared" si="6"/>
        <v>0.8</v>
      </c>
      <c r="B42" s="5">
        <f t="shared" si="2"/>
        <v>123.28050984788834</v>
      </c>
      <c r="C42" s="4">
        <v>40</v>
      </c>
      <c r="E42" s="3">
        <f t="shared" si="0"/>
        <v>0.02</v>
      </c>
      <c r="F42" s="13">
        <f t="shared" si="7"/>
        <v>123.32882874656686</v>
      </c>
      <c r="G42" s="14">
        <f t="shared" si="3"/>
        <v>123.32882874656686</v>
      </c>
      <c r="H42">
        <f t="shared" si="8"/>
        <v>80</v>
      </c>
      <c r="J42">
        <f t="shared" si="1"/>
        <v>361.62282888713912</v>
      </c>
      <c r="K42">
        <f t="shared" si="4"/>
        <v>372.02419276170747</v>
      </c>
      <c r="L42">
        <f t="shared" si="5"/>
        <v>372.02419276170747</v>
      </c>
    </row>
    <row r="43" spans="1:12">
      <c r="A43" s="1">
        <f t="shared" si="6"/>
        <v>0.82000000000000006</v>
      </c>
      <c r="B43" s="5">
        <f t="shared" si="2"/>
        <v>123.07919569457366</v>
      </c>
      <c r="C43" s="4">
        <v>41</v>
      </c>
      <c r="E43" s="3">
        <f t="shared" si="0"/>
        <v>0.02</v>
      </c>
      <c r="F43" s="13">
        <f t="shared" si="7"/>
        <v>123.22844639124528</v>
      </c>
      <c r="G43" s="14">
        <f t="shared" si="3"/>
        <v>123.22844639124528</v>
      </c>
      <c r="H43">
        <f t="shared" si="8"/>
        <v>80</v>
      </c>
      <c r="J43">
        <f t="shared" si="1"/>
        <v>361.03230737074938</v>
      </c>
      <c r="K43">
        <f t="shared" si="4"/>
        <v>371.9909273087182</v>
      </c>
      <c r="L43">
        <f t="shared" si="5"/>
        <v>371.9909273087182</v>
      </c>
    </row>
    <row r="44" spans="1:12">
      <c r="A44" s="1">
        <f t="shared" si="6"/>
        <v>0.84</v>
      </c>
      <c r="B44" s="5">
        <f t="shared" si="2"/>
        <v>122.87302258535829</v>
      </c>
      <c r="C44" s="4">
        <v>42</v>
      </c>
      <c r="E44" s="3">
        <f t="shared" si="0"/>
        <v>0.02</v>
      </c>
      <c r="F44" s="13">
        <f t="shared" si="7"/>
        <v>123.12798219738684</v>
      </c>
      <c r="G44" s="14">
        <f t="shared" si="3"/>
        <v>123.12798219738684</v>
      </c>
      <c r="H44">
        <f t="shared" si="8"/>
        <v>80</v>
      </c>
      <c r="J44">
        <f t="shared" si="1"/>
        <v>360.42753291705094</v>
      </c>
      <c r="K44">
        <f t="shared" si="4"/>
        <v>371.95765888068502</v>
      </c>
      <c r="L44">
        <f t="shared" si="5"/>
        <v>371.95765888068502</v>
      </c>
    </row>
    <row r="45" spans="1:12">
      <c r="A45" s="1">
        <f t="shared" si="6"/>
        <v>0.86</v>
      </c>
      <c r="B45" s="5">
        <f t="shared" si="2"/>
        <v>122.66199865960355</v>
      </c>
      <c r="C45" s="4">
        <v>43</v>
      </c>
      <c r="E45" s="3">
        <f t="shared" si="0"/>
        <v>0.02</v>
      </c>
      <c r="F45" s="13">
        <f t="shared" si="7"/>
        <v>123.02743596450351</v>
      </c>
      <c r="G45" s="14">
        <f t="shared" si="3"/>
        <v>123.02743596450351</v>
      </c>
      <c r="H45">
        <f t="shared" si="8"/>
        <v>80</v>
      </c>
      <c r="J45">
        <f t="shared" si="1"/>
        <v>359.80852940150373</v>
      </c>
      <c r="K45">
        <f t="shared" si="4"/>
        <v>371.92438747680961</v>
      </c>
      <c r="L45">
        <f t="shared" si="5"/>
        <v>371.92438747680961</v>
      </c>
    </row>
    <row r="46" spans="1:12">
      <c r="A46" s="1">
        <f t="shared" si="6"/>
        <v>0.88</v>
      </c>
      <c r="B46" s="5">
        <f t="shared" si="2"/>
        <v>122.44613224817273</v>
      </c>
      <c r="C46" s="4">
        <v>44</v>
      </c>
      <c r="E46" s="3">
        <f t="shared" si="0"/>
        <v>0.02</v>
      </c>
      <c r="F46" s="13">
        <f t="shared" si="7"/>
        <v>122.92680749128732</v>
      </c>
      <c r="G46" s="14">
        <f t="shared" si="3"/>
        <v>122.92680749128732</v>
      </c>
      <c r="H46">
        <f t="shared" si="8"/>
        <v>80</v>
      </c>
      <c r="J46">
        <f t="shared" si="1"/>
        <v>359.17532126130669</v>
      </c>
      <c r="K46">
        <f t="shared" si="4"/>
        <v>371.89111309629334</v>
      </c>
      <c r="L46">
        <f t="shared" si="5"/>
        <v>371.89111309629334</v>
      </c>
    </row>
    <row r="47" spans="1:12">
      <c r="A47" s="1">
        <f t="shared" si="6"/>
        <v>0.9</v>
      </c>
      <c r="B47" s="5">
        <f t="shared" si="2"/>
        <v>122.2254318731021</v>
      </c>
      <c r="C47" s="4">
        <v>45</v>
      </c>
      <c r="E47" s="3">
        <f t="shared" si="0"/>
        <v>0.02</v>
      </c>
      <c r="F47" s="13">
        <f t="shared" si="7"/>
        <v>122.82609657560567</v>
      </c>
      <c r="G47" s="14">
        <f t="shared" si="3"/>
        <v>122.82609657560567</v>
      </c>
      <c r="H47">
        <f t="shared" si="8"/>
        <v>80</v>
      </c>
      <c r="J47">
        <f t="shared" si="1"/>
        <v>358.52793349443283</v>
      </c>
      <c r="K47">
        <f t="shared" si="4"/>
        <v>371.85783573833703</v>
      </c>
      <c r="L47">
        <f t="shared" si="5"/>
        <v>371.85783573833703</v>
      </c>
    </row>
    <row r="48" spans="1:12">
      <c r="A48" s="1">
        <f t="shared" si="6"/>
        <v>0.92</v>
      </c>
      <c r="B48" s="5">
        <f t="shared" si="2"/>
        <v>121.99990624726458</v>
      </c>
      <c r="C48" s="4">
        <v>46</v>
      </c>
      <c r="E48" s="3">
        <f t="shared" si="0"/>
        <v>0.02</v>
      </c>
      <c r="F48" s="13">
        <f t="shared" si="7"/>
        <v>122.72530301449662</v>
      </c>
      <c r="G48" s="14">
        <f t="shared" si="3"/>
        <v>122.72530301449662</v>
      </c>
      <c r="H48">
        <f t="shared" si="8"/>
        <v>80</v>
      </c>
      <c r="J48">
        <f t="shared" si="1"/>
        <v>357.86639165864278</v>
      </c>
      <c r="K48">
        <f t="shared" si="4"/>
        <v>371.8245554021413</v>
      </c>
      <c r="L48">
        <f t="shared" si="5"/>
        <v>371.8245554021413</v>
      </c>
    </row>
    <row r="49" spans="1:12">
      <c r="A49" s="1">
        <f t="shared" si="6"/>
        <v>0.94000000000000006</v>
      </c>
      <c r="B49" s="5">
        <f t="shared" si="2"/>
        <v>121.76956427402573</v>
      </c>
      <c r="C49" s="4">
        <v>47</v>
      </c>
      <c r="E49" s="3">
        <f t="shared" si="0"/>
        <v>0.02</v>
      </c>
      <c r="F49" s="13">
        <f t="shared" si="7"/>
        <v>122.62442660416404</v>
      </c>
      <c r="G49" s="14">
        <f t="shared" si="3"/>
        <v>122.62442660416404</v>
      </c>
      <c r="H49">
        <f t="shared" si="8"/>
        <v>80</v>
      </c>
      <c r="J49">
        <f t="shared" si="1"/>
        <v>357.19072187047544</v>
      </c>
      <c r="K49">
        <f t="shared" si="4"/>
        <v>371.79127208690642</v>
      </c>
      <c r="L49">
        <f t="shared" si="5"/>
        <v>371.79127208690642</v>
      </c>
    </row>
    <row r="50" spans="1:12">
      <c r="A50" s="1">
        <f t="shared" si="6"/>
        <v>0.96</v>
      </c>
      <c r="B50" s="5">
        <f t="shared" si="2"/>
        <v>121.53441504689222</v>
      </c>
      <c r="C50" s="4">
        <v>48</v>
      </c>
      <c r="E50" s="3">
        <f t="shared" si="0"/>
        <v>0.02</v>
      </c>
      <c r="F50" s="13">
        <f t="shared" si="7"/>
        <v>122.52346713997288</v>
      </c>
      <c r="G50" s="14">
        <f t="shared" si="3"/>
        <v>122.52346713997288</v>
      </c>
      <c r="H50">
        <f t="shared" si="8"/>
        <v>80</v>
      </c>
      <c r="J50">
        <f t="shared" si="1"/>
        <v>356.50095080421715</v>
      </c>
      <c r="K50">
        <f t="shared" si="4"/>
        <v>371.75798579183214</v>
      </c>
      <c r="L50">
        <f t="shared" si="5"/>
        <v>371.75798579183214</v>
      </c>
    </row>
    <row r="51" spans="1:12">
      <c r="A51" s="1">
        <f t="shared" si="6"/>
        <v>0.98</v>
      </c>
      <c r="B51" s="5">
        <f t="shared" si="2"/>
        <v>121.29446784915292</v>
      </c>
      <c r="C51" s="4">
        <v>49</v>
      </c>
      <c r="E51" s="3">
        <f t="shared" si="0"/>
        <v>0.02</v>
      </c>
      <c r="F51" s="13">
        <f t="shared" si="7"/>
        <v>122.42242441644429</v>
      </c>
      <c r="G51" s="14">
        <f t="shared" si="3"/>
        <v>122.42242441644429</v>
      </c>
      <c r="H51">
        <f t="shared" si="8"/>
        <v>80</v>
      </c>
      <c r="J51">
        <f t="shared" si="1"/>
        <v>355.79710569084858</v>
      </c>
      <c r="K51">
        <f t="shared" si="4"/>
        <v>371.72469651611806</v>
      </c>
      <c r="L51">
        <f t="shared" si="5"/>
        <v>371.72469651611806</v>
      </c>
    </row>
    <row r="52" spans="1:12">
      <c r="A52" s="1">
        <f t="shared" si="6"/>
        <v>1</v>
      </c>
      <c r="B52" s="5">
        <f t="shared" si="2"/>
        <v>121.04973215351232</v>
      </c>
      <c r="C52" s="4">
        <v>50</v>
      </c>
      <c r="E52" s="3">
        <f t="shared" si="0"/>
        <v>0.02</v>
      </c>
      <c r="F52" s="13">
        <f t="shared" si="7"/>
        <v>122.32129822725074</v>
      </c>
      <c r="G52" s="14">
        <f t="shared" si="3"/>
        <v>122.32129822725074</v>
      </c>
      <c r="H52">
        <f t="shared" si="8"/>
        <v>80</v>
      </c>
      <c r="J52">
        <f t="shared" si="1"/>
        <v>355.07921431696946</v>
      </c>
      <c r="K52">
        <f t="shared" si="4"/>
        <v>371.6914042589633</v>
      </c>
      <c r="L52">
        <f t="shared" si="5"/>
        <v>371.6914042589633</v>
      </c>
    </row>
    <row r="53" spans="1:12">
      <c r="A53" s="1">
        <f t="shared" si="6"/>
        <v>1.02</v>
      </c>
      <c r="B53" s="5">
        <f t="shared" si="2"/>
        <v>120.80021762171666</v>
      </c>
      <c r="C53" s="4">
        <v>51</v>
      </c>
      <c r="E53" s="3">
        <f t="shared" si="0"/>
        <v>0.02</v>
      </c>
      <c r="F53" s="13">
        <f t="shared" si="7"/>
        <v>122.22008836521113</v>
      </c>
      <c r="G53" s="14">
        <f t="shared" si="3"/>
        <v>122.22008836521113</v>
      </c>
      <c r="H53">
        <f t="shared" si="8"/>
        <v>80</v>
      </c>
      <c r="J53">
        <f t="shared" si="1"/>
        <v>354.34730502370218</v>
      </c>
      <c r="K53">
        <f t="shared" si="4"/>
        <v>371.65810901956667</v>
      </c>
      <c r="L53">
        <f t="shared" si="5"/>
        <v>371.65810901956667</v>
      </c>
    </row>
    <row r="54" spans="1:12">
      <c r="A54" s="1">
        <f t="shared" si="6"/>
        <v>1.04</v>
      </c>
      <c r="B54" s="5">
        <f t="shared" si="2"/>
        <v>120.54593410417237</v>
      </c>
      <c r="C54" s="4">
        <v>52</v>
      </c>
      <c r="E54" s="3">
        <f t="shared" si="0"/>
        <v>0.02</v>
      </c>
      <c r="F54" s="13">
        <f t="shared" si="7"/>
        <v>122.11879462228579</v>
      </c>
      <c r="G54" s="14">
        <f t="shared" si="3"/>
        <v>122.11879462228579</v>
      </c>
      <c r="H54">
        <f t="shared" si="8"/>
        <v>80</v>
      </c>
      <c r="J54">
        <f t="shared" si="1"/>
        <v>353.60140670557229</v>
      </c>
      <c r="K54">
        <f t="shared" si="4"/>
        <v>371.62481079712654</v>
      </c>
      <c r="L54">
        <f t="shared" si="5"/>
        <v>371.62481079712654</v>
      </c>
    </row>
    <row r="55" spans="1:12">
      <c r="A55" s="1">
        <f t="shared" si="6"/>
        <v>1.06</v>
      </c>
      <c r="B55" s="5">
        <f t="shared" si="2"/>
        <v>120.28689163955735</v>
      </c>
      <c r="C55" s="4">
        <v>53</v>
      </c>
      <c r="E55" s="3">
        <f t="shared" si="0"/>
        <v>0.02</v>
      </c>
      <c r="F55" s="13">
        <f t="shared" si="7"/>
        <v>122.01741678957154</v>
      </c>
      <c r="G55" s="14">
        <f t="shared" si="3"/>
        <v>122.01741678957154</v>
      </c>
      <c r="H55">
        <f t="shared" si="8"/>
        <v>80</v>
      </c>
      <c r="J55">
        <f t="shared" si="1"/>
        <v>352.84154880936825</v>
      </c>
      <c r="K55">
        <f t="shared" si="4"/>
        <v>371.59150959084099</v>
      </c>
      <c r="L55">
        <f t="shared" si="5"/>
        <v>371.59150959084099</v>
      </c>
    </row>
    <row r="56" spans="1:12">
      <c r="A56" s="1">
        <f t="shared" si="6"/>
        <v>1.08</v>
      </c>
      <c r="B56" s="5">
        <f t="shared" si="2"/>
        <v>120.02310045442456</v>
      </c>
      <c r="C56" s="4">
        <v>54</v>
      </c>
      <c r="E56" s="3">
        <f t="shared" si="0"/>
        <v>0.02</v>
      </c>
      <c r="F56" s="13">
        <f t="shared" si="7"/>
        <v>121.91595465729665</v>
      </c>
      <c r="G56" s="14">
        <f t="shared" si="3"/>
        <v>121.91595465729665</v>
      </c>
      <c r="H56">
        <f t="shared" si="8"/>
        <v>80</v>
      </c>
      <c r="J56">
        <f t="shared" si="1"/>
        <v>352.06776133297871</v>
      </c>
      <c r="K56">
        <f t="shared" si="4"/>
        <v>371.55820539990776</v>
      </c>
      <c r="L56">
        <f t="shared" si="5"/>
        <v>371.55820539990776</v>
      </c>
    </row>
    <row r="57" spans="1:12">
      <c r="A57" s="1">
        <f t="shared" si="6"/>
        <v>1.1000000000000001</v>
      </c>
      <c r="B57" s="5">
        <f t="shared" si="2"/>
        <v>119.7545709627983</v>
      </c>
      <c r="C57" s="4">
        <v>55</v>
      </c>
      <c r="E57" s="3">
        <f t="shared" si="0"/>
        <v>0.02</v>
      </c>
      <c r="F57" s="13">
        <f t="shared" si="7"/>
        <v>121.81440801481577</v>
      </c>
      <c r="G57" s="14">
        <f t="shared" si="3"/>
        <v>121.81440801481577</v>
      </c>
      <c r="H57">
        <f t="shared" si="8"/>
        <v>80</v>
      </c>
      <c r="J57">
        <f t="shared" si="1"/>
        <v>351.28007482420833</v>
      </c>
      <c r="K57">
        <f t="shared" si="4"/>
        <v>371.52489822352425</v>
      </c>
      <c r="L57">
        <f t="shared" si="5"/>
        <v>371.52489822352425</v>
      </c>
    </row>
    <row r="58" spans="1:12">
      <c r="A58" s="1">
        <f t="shared" si="6"/>
        <v>1.1200000000000001</v>
      </c>
      <c r="B58" s="5">
        <f t="shared" si="2"/>
        <v>119.48131376576309</v>
      </c>
      <c r="C58" s="4">
        <v>56</v>
      </c>
      <c r="E58" s="3">
        <f t="shared" si="0"/>
        <v>0.02</v>
      </c>
      <c r="F58" s="13">
        <f t="shared" si="7"/>
        <v>121.71277665060481</v>
      </c>
      <c r="G58" s="14">
        <f t="shared" si="3"/>
        <v>121.71277665060481</v>
      </c>
      <c r="H58">
        <f t="shared" si="8"/>
        <v>80</v>
      </c>
      <c r="J58">
        <f t="shared" si="1"/>
        <v>350.47852037957171</v>
      </c>
      <c r="K58">
        <f t="shared" si="4"/>
        <v>371.49158806088741</v>
      </c>
      <c r="L58">
        <f t="shared" si="5"/>
        <v>371.49158806088741</v>
      </c>
    </row>
    <row r="59" spans="1:12">
      <c r="A59" s="1">
        <f t="shared" si="6"/>
        <v>1.1400000000000001</v>
      </c>
      <c r="B59" s="5">
        <f t="shared" si="2"/>
        <v>119.20333965104518</v>
      </c>
      <c r="C59" s="4">
        <v>57</v>
      </c>
      <c r="E59" s="3">
        <f t="shared" si="0"/>
        <v>0.02</v>
      </c>
      <c r="F59" s="13">
        <f t="shared" si="7"/>
        <v>121.61106035225583</v>
      </c>
      <c r="G59" s="14">
        <f t="shared" si="3"/>
        <v>121.61106035225583</v>
      </c>
      <c r="H59">
        <f t="shared" si="8"/>
        <v>80</v>
      </c>
      <c r="J59">
        <f t="shared" si="1"/>
        <v>349.66312964306587</v>
      </c>
      <c r="K59">
        <f t="shared" si="4"/>
        <v>371.45827491119383</v>
      </c>
      <c r="L59">
        <f t="shared" si="5"/>
        <v>371.45827491119383</v>
      </c>
    </row>
    <row r="60" spans="1:12">
      <c r="A60" s="1">
        <f t="shared" si="6"/>
        <v>1.1599999999999999</v>
      </c>
      <c r="B60" s="5">
        <f t="shared" si="2"/>
        <v>118.92065959258667</v>
      </c>
      <c r="C60" s="4">
        <v>58</v>
      </c>
      <c r="E60" s="3">
        <f t="shared" si="0"/>
        <v>0.02</v>
      </c>
      <c r="F60" s="13">
        <f t="shared" si="7"/>
        <v>121.50925890647186</v>
      </c>
      <c r="G60" s="14">
        <f t="shared" si="3"/>
        <v>121.50925890647186</v>
      </c>
      <c r="H60">
        <f t="shared" si="8"/>
        <v>80</v>
      </c>
      <c r="J60">
        <f t="shared" si="1"/>
        <v>348.83393480492089</v>
      </c>
      <c r="K60">
        <f t="shared" si="4"/>
        <v>371.42495877363984</v>
      </c>
      <c r="L60">
        <f t="shared" si="5"/>
        <v>371.42495877363984</v>
      </c>
    </row>
    <row r="61" spans="1:12">
      <c r="A61" s="1">
        <f t="shared" si="6"/>
        <v>1.18</v>
      </c>
      <c r="B61" s="5">
        <f t="shared" si="2"/>
        <v>118.63328475011222</v>
      </c>
      <c r="C61" s="4">
        <v>59</v>
      </c>
      <c r="E61" s="3">
        <f t="shared" si="0"/>
        <v>0.02</v>
      </c>
      <c r="F61" s="13">
        <f t="shared" si="7"/>
        <v>121.40737209906165</v>
      </c>
      <c r="G61" s="14">
        <f t="shared" si="3"/>
        <v>121.40737209906165</v>
      </c>
      <c r="H61">
        <f t="shared" si="8"/>
        <v>80</v>
      </c>
      <c r="J61">
        <f t="shared" si="1"/>
        <v>347.99096860032915</v>
      </c>
      <c r="K61">
        <f t="shared" si="4"/>
        <v>371.39163964742136</v>
      </c>
      <c r="L61">
        <f t="shared" si="5"/>
        <v>371.39163964742136</v>
      </c>
    </row>
    <row r="62" spans="1:12">
      <c r="A62" s="1">
        <f t="shared" si="6"/>
        <v>1.2</v>
      </c>
      <c r="B62" s="5">
        <f t="shared" si="2"/>
        <v>118.34122646868857</v>
      </c>
      <c r="C62" s="4">
        <v>60</v>
      </c>
      <c r="E62" s="3">
        <f t="shared" si="0"/>
        <v>0.02</v>
      </c>
      <c r="F62" s="13">
        <f t="shared" si="7"/>
        <v>121.30539971493442</v>
      </c>
      <c r="G62" s="14">
        <f t="shared" si="3"/>
        <v>121.30539971493442</v>
      </c>
      <c r="H62">
        <f t="shared" si="8"/>
        <v>80</v>
      </c>
      <c r="J62">
        <f t="shared" si="1"/>
        <v>347.13426430815315</v>
      </c>
      <c r="K62">
        <f t="shared" si="4"/>
        <v>371.35831753173386</v>
      </c>
      <c r="L62">
        <f t="shared" si="5"/>
        <v>371.35831753173386</v>
      </c>
    </row>
    <row r="63" spans="1:12">
      <c r="A63" s="1">
        <f t="shared" si="6"/>
        <v>1.22</v>
      </c>
      <c r="B63" s="5">
        <f t="shared" si="2"/>
        <v>118.04449627827654</v>
      </c>
      <c r="C63" s="4">
        <v>61</v>
      </c>
      <c r="E63" s="3">
        <f t="shared" si="0"/>
        <v>0.02</v>
      </c>
      <c r="F63" s="13">
        <f t="shared" si="7"/>
        <v>121.20334153809462</v>
      </c>
      <c r="G63" s="14">
        <f t="shared" si="3"/>
        <v>121.20334153809462</v>
      </c>
      <c r="H63">
        <f t="shared" si="8"/>
        <v>80</v>
      </c>
      <c r="J63">
        <f t="shared" si="1"/>
        <v>346.2638557496112</v>
      </c>
      <c r="K63">
        <f t="shared" si="4"/>
        <v>371.32499242577256</v>
      </c>
      <c r="L63">
        <f t="shared" si="5"/>
        <v>371.32499242577256</v>
      </c>
    </row>
    <row r="64" spans="1:12">
      <c r="A64" s="1">
        <f t="shared" si="6"/>
        <v>1.24</v>
      </c>
      <c r="B64" s="5">
        <f t="shared" si="2"/>
        <v>117.74310589327602</v>
      </c>
      <c r="C64" s="4">
        <v>62</v>
      </c>
      <c r="E64" s="3">
        <f t="shared" si="0"/>
        <v>0.02</v>
      </c>
      <c r="F64" s="13">
        <f t="shared" si="7"/>
        <v>121.1011973516365</v>
      </c>
      <c r="G64" s="14">
        <f t="shared" si="3"/>
        <v>121.1011973516365</v>
      </c>
      <c r="H64">
        <f t="shared" si="8"/>
        <v>80</v>
      </c>
      <c r="J64">
        <f t="shared" si="1"/>
        <v>345.37977728694301</v>
      </c>
      <c r="K64">
        <f t="shared" si="4"/>
        <v>371.29166432873234</v>
      </c>
      <c r="L64">
        <f t="shared" si="5"/>
        <v>371.29166432873234</v>
      </c>
    </row>
    <row r="65" spans="1:12">
      <c r="A65" s="1">
        <f t="shared" si="6"/>
        <v>1.26</v>
      </c>
      <c r="B65" s="5">
        <f t="shared" si="2"/>
        <v>117.43706721206334</v>
      </c>
      <c r="C65" s="4">
        <v>63</v>
      </c>
      <c r="E65" s="3">
        <f t="shared" ref="E65:E128" si="9">IF(fac=50,1/50,IF(fac=60,1/60))</f>
        <v>0.02</v>
      </c>
      <c r="F65" s="13">
        <f t="shared" si="7"/>
        <v>120.99896693773881</v>
      </c>
      <c r="G65" s="14">
        <f t="shared" si="3"/>
        <v>120.99896693773881</v>
      </c>
      <c r="H65">
        <f t="shared" si="8"/>
        <v>80</v>
      </c>
      <c r="J65">
        <f t="shared" si="1"/>
        <v>344.48206382205245</v>
      </c>
      <c r="K65">
        <f t="shared" si="4"/>
        <v>371.25833323980765</v>
      </c>
      <c r="L65">
        <f t="shared" si="5"/>
        <v>371.25833323980765</v>
      </c>
    </row>
    <row r="66" spans="1:12">
      <c r="A66" s="1">
        <f t="shared" si="6"/>
        <v>1.28</v>
      </c>
      <c r="B66" s="5">
        <f t="shared" ref="B66:B129" si="10">IF(fac=50,Vacmin*SQRT(2)*ABS(COS(A66*PI()/5/2)),IF(fac=60,Vacmin*SQRT(2)*ABS(COS(A66*PI()*240/1000/2))))</f>
        <v>117.12639231652157</v>
      </c>
      <c r="C66" s="4">
        <v>64</v>
      </c>
      <c r="E66" s="3">
        <f t="shared" si="9"/>
        <v>0.02</v>
      </c>
      <c r="F66" s="13">
        <f t="shared" si="7"/>
        <v>120.89665007765934</v>
      </c>
      <c r="G66" s="14">
        <f t="shared" si="3"/>
        <v>120.89665007765934</v>
      </c>
      <c r="H66">
        <f t="shared" si="8"/>
        <v>80</v>
      </c>
      <c r="J66">
        <f t="shared" ref="J66:J129" si="11">IF(fac=50,Vacmax*SQRT(2)*ABS(COS(A66*PI()/5/2)),IF(fac=60,Vacmax*SQRT(2)*ABS(COS(A66*PI()*240/1000/2))))</f>
        <v>343.57075079512992</v>
      </c>
      <c r="K66">
        <f t="shared" si="4"/>
        <v>371.22499915819253</v>
      </c>
      <c r="L66">
        <f t="shared" si="5"/>
        <v>371.22499915819253</v>
      </c>
    </row>
    <row r="67" spans="1:12">
      <c r="A67" s="1">
        <f t="shared" si="6"/>
        <v>1.3</v>
      </c>
      <c r="B67" s="5">
        <f t="shared" si="10"/>
        <v>116.81109347156365</v>
      </c>
      <c r="C67" s="4">
        <v>65</v>
      </c>
      <c r="E67" s="3">
        <f t="shared" si="9"/>
        <v>0.02</v>
      </c>
      <c r="F67" s="13">
        <f t="shared" ref="F67:F130" si="12">SQRT(ABS(F66*F66-2*Vout*Iout*E67*100*1000000/1000/1000/Cin/H67))</f>
        <v>120.79424655172947</v>
      </c>
      <c r="G67" s="14">
        <f t="shared" ref="G67:G130" si="13">MAX(B67,F67)</f>
        <v>120.79424655172947</v>
      </c>
      <c r="H67">
        <f t="shared" si="8"/>
        <v>80</v>
      </c>
      <c r="J67">
        <f t="shared" si="11"/>
        <v>342.64587418325334</v>
      </c>
      <c r="K67">
        <f t="shared" ref="K67:K130" si="14">SQRT(ABS(K66*K66-2*Vout*Iout*E67*100*1000000/1000/1000/Cin/H67))</f>
        <v>371.19166208308081</v>
      </c>
      <c r="L67">
        <f t="shared" ref="L67:L130" si="15">MAX(J67,K67)</f>
        <v>371.19166208308081</v>
      </c>
    </row>
    <row r="68" spans="1:12">
      <c r="A68" s="1">
        <f t="shared" ref="A68:A131" si="16">C68*E68</f>
        <v>1.32</v>
      </c>
      <c r="B68" s="5">
        <f t="shared" si="10"/>
        <v>116.4911831246481</v>
      </c>
      <c r="C68" s="4">
        <v>66</v>
      </c>
      <c r="E68" s="3">
        <f t="shared" si="9"/>
        <v>0.02</v>
      </c>
      <c r="F68" s="13">
        <f t="shared" si="12"/>
        <v>120.69175613934867</v>
      </c>
      <c r="G68" s="14">
        <f t="shared" si="13"/>
        <v>120.69175613934867</v>
      </c>
      <c r="H68">
        <f t="shared" ref="H68:H131" si="17">H67</f>
        <v>80</v>
      </c>
      <c r="J68">
        <f t="shared" si="11"/>
        <v>341.70747049896772</v>
      </c>
      <c r="K68">
        <f t="shared" si="14"/>
        <v>371.15832201366584</v>
      </c>
      <c r="L68">
        <f t="shared" si="15"/>
        <v>371.15832201366584</v>
      </c>
    </row>
    <row r="69" spans="1:12">
      <c r="A69" s="1">
        <f t="shared" si="16"/>
        <v>1.34</v>
      </c>
      <c r="B69" s="5">
        <f t="shared" si="10"/>
        <v>116.16667390528765</v>
      </c>
      <c r="C69" s="4">
        <v>67</v>
      </c>
      <c r="E69" s="3">
        <f t="shared" si="9"/>
        <v>0.02</v>
      </c>
      <c r="F69" s="13">
        <f t="shared" si="12"/>
        <v>120.58917861897893</v>
      </c>
      <c r="G69" s="14">
        <f t="shared" si="13"/>
        <v>120.58917861897893</v>
      </c>
      <c r="H69">
        <f t="shared" si="17"/>
        <v>80</v>
      </c>
      <c r="J69">
        <f t="shared" si="11"/>
        <v>340.75557678884377</v>
      </c>
      <c r="K69">
        <f t="shared" si="14"/>
        <v>371.1249789491406</v>
      </c>
      <c r="L69">
        <f t="shared" si="15"/>
        <v>371.1249789491406</v>
      </c>
    </row>
    <row r="70" spans="1:12">
      <c r="A70" s="1">
        <f t="shared" si="16"/>
        <v>1.36</v>
      </c>
      <c r="B70" s="5">
        <f t="shared" si="10"/>
        <v>115.83757862455062</v>
      </c>
      <c r="C70" s="4">
        <v>68</v>
      </c>
      <c r="E70" s="3">
        <f t="shared" si="9"/>
        <v>0.02</v>
      </c>
      <c r="F70" s="13">
        <f t="shared" si="12"/>
        <v>120.48651376813923</v>
      </c>
      <c r="G70" s="14">
        <f t="shared" si="13"/>
        <v>120.48651376813923</v>
      </c>
      <c r="H70">
        <f t="shared" si="17"/>
        <v>80</v>
      </c>
      <c r="J70">
        <f t="shared" si="11"/>
        <v>339.79023063201515</v>
      </c>
      <c r="K70">
        <f t="shared" si="14"/>
        <v>371.0916328886978</v>
      </c>
      <c r="L70">
        <f t="shared" si="15"/>
        <v>371.0916328886978</v>
      </c>
    </row>
    <row r="71" spans="1:12">
      <c r="A71" s="1">
        <f t="shared" si="16"/>
        <v>1.3800000000000001</v>
      </c>
      <c r="B71" s="5">
        <f t="shared" si="10"/>
        <v>115.5039102745552</v>
      </c>
      <c r="C71" s="4">
        <v>69</v>
      </c>
      <c r="E71" s="3">
        <f t="shared" si="9"/>
        <v>0.02</v>
      </c>
      <c r="F71" s="13">
        <f t="shared" si="12"/>
        <v>120.38376136339986</v>
      </c>
      <c r="G71" s="14">
        <f t="shared" si="13"/>
        <v>120.38376136339986</v>
      </c>
      <c r="H71">
        <f t="shared" si="17"/>
        <v>80</v>
      </c>
      <c r="J71">
        <f t="shared" si="11"/>
        <v>338.81147013869526</v>
      </c>
      <c r="K71">
        <f t="shared" si="14"/>
        <v>371.05828383152971</v>
      </c>
      <c r="L71">
        <f t="shared" si="15"/>
        <v>371.05828383152971</v>
      </c>
    </row>
    <row r="72" spans="1:12">
      <c r="A72" s="1">
        <f t="shared" si="16"/>
        <v>1.4000000000000001</v>
      </c>
      <c r="B72" s="5">
        <f t="shared" si="10"/>
        <v>115.16568202795652</v>
      </c>
      <c r="C72" s="4">
        <v>70</v>
      </c>
      <c r="E72" s="3">
        <f t="shared" si="9"/>
        <v>0.02</v>
      </c>
      <c r="F72" s="13">
        <f t="shared" si="12"/>
        <v>120.28092118037675</v>
      </c>
      <c r="G72" s="14">
        <f t="shared" si="13"/>
        <v>120.28092118037675</v>
      </c>
      <c r="H72">
        <f t="shared" si="17"/>
        <v>80</v>
      </c>
      <c r="J72">
        <f t="shared" si="11"/>
        <v>337.81933394867247</v>
      </c>
      <c r="K72">
        <f t="shared" si="14"/>
        <v>371.02493177682823</v>
      </c>
      <c r="L72">
        <f t="shared" si="15"/>
        <v>371.02493177682823</v>
      </c>
    </row>
    <row r="73" spans="1:12">
      <c r="A73" s="1">
        <f t="shared" si="16"/>
        <v>1.42</v>
      </c>
      <c r="B73" s="5">
        <f t="shared" si="10"/>
        <v>114.82290723742661</v>
      </c>
      <c r="C73" s="4">
        <v>71</v>
      </c>
      <c r="E73" s="3">
        <f t="shared" si="9"/>
        <v>0.02</v>
      </c>
      <c r="F73" s="13">
        <f t="shared" si="12"/>
        <v>120.17799299372578</v>
      </c>
      <c r="G73" s="14">
        <f t="shared" si="13"/>
        <v>120.17799299372578</v>
      </c>
      <c r="H73">
        <f t="shared" si="17"/>
        <v>80</v>
      </c>
      <c r="J73">
        <f t="shared" si="11"/>
        <v>336.81386122978472</v>
      </c>
      <c r="K73">
        <f t="shared" si="14"/>
        <v>370.99157672378499</v>
      </c>
      <c r="L73">
        <f t="shared" si="15"/>
        <v>370.99157672378499</v>
      </c>
    </row>
    <row r="74" spans="1:12">
      <c r="A74" s="1">
        <f t="shared" si="16"/>
        <v>1.44</v>
      </c>
      <c r="B74" s="5">
        <f t="shared" si="10"/>
        <v>114.47559943512726</v>
      </c>
      <c r="C74" s="4">
        <v>72</v>
      </c>
      <c r="E74" s="3">
        <f t="shared" si="9"/>
        <v>0.02</v>
      </c>
      <c r="F74" s="13">
        <f t="shared" si="12"/>
        <v>120.07497657713702</v>
      </c>
      <c r="G74" s="14">
        <f t="shared" si="13"/>
        <v>120.07497657713702</v>
      </c>
      <c r="H74">
        <f t="shared" si="17"/>
        <v>80</v>
      </c>
      <c r="J74">
        <f t="shared" si="11"/>
        <v>335.79509167637332</v>
      </c>
      <c r="K74">
        <f t="shared" si="14"/>
        <v>370.95821867159111</v>
      </c>
      <c r="L74">
        <f t="shared" si="15"/>
        <v>370.95821867159111</v>
      </c>
    </row>
    <row r="75" spans="1:12">
      <c r="A75" s="1">
        <f t="shared" si="16"/>
        <v>1.46</v>
      </c>
      <c r="B75" s="5">
        <f t="shared" si="10"/>
        <v>114.12377233217585</v>
      </c>
      <c r="C75" s="4">
        <v>73</v>
      </c>
      <c r="E75" s="3">
        <f t="shared" si="9"/>
        <v>0.02</v>
      </c>
      <c r="F75" s="13">
        <f t="shared" si="12"/>
        <v>119.97187170332887</v>
      </c>
      <c r="G75" s="14">
        <f t="shared" si="13"/>
        <v>119.97187170332887</v>
      </c>
      <c r="H75">
        <f t="shared" si="17"/>
        <v>80</v>
      </c>
      <c r="J75">
        <f t="shared" si="11"/>
        <v>334.76306550771579</v>
      </c>
      <c r="K75">
        <f t="shared" si="14"/>
        <v>370.92485761943755</v>
      </c>
      <c r="L75">
        <f t="shared" si="15"/>
        <v>370.92485761943755</v>
      </c>
    </row>
    <row r="76" spans="1:12">
      <c r="A76" s="1">
        <f t="shared" si="16"/>
        <v>1.48</v>
      </c>
      <c r="B76" s="5">
        <f t="shared" si="10"/>
        <v>113.76743981810395</v>
      </c>
      <c r="C76" s="4">
        <v>74</v>
      </c>
      <c r="E76" s="3">
        <f t="shared" si="9"/>
        <v>0.02</v>
      </c>
      <c r="F76" s="13">
        <f t="shared" si="12"/>
        <v>119.86867814404229</v>
      </c>
      <c r="G76" s="14">
        <f t="shared" si="13"/>
        <v>119.86867814404229</v>
      </c>
      <c r="H76">
        <f t="shared" si="17"/>
        <v>80</v>
      </c>
      <c r="J76">
        <f t="shared" si="11"/>
        <v>333.71782346643823</v>
      </c>
      <c r="K76">
        <f t="shared" si="14"/>
        <v>370.89149356651473</v>
      </c>
      <c r="L76">
        <f t="shared" si="15"/>
        <v>370.89149356651473</v>
      </c>
    </row>
    <row r="77" spans="1:12">
      <c r="A77" s="1">
        <f t="shared" si="16"/>
        <v>1.5</v>
      </c>
      <c r="B77" s="5">
        <f t="shared" si="10"/>
        <v>113.4066159603091</v>
      </c>
      <c r="C77" s="4">
        <v>75</v>
      </c>
      <c r="E77" s="3">
        <f t="shared" si="9"/>
        <v>0.02</v>
      </c>
      <c r="F77" s="13">
        <f t="shared" si="12"/>
        <v>119.76539567003485</v>
      </c>
      <c r="G77" s="14">
        <f t="shared" si="13"/>
        <v>119.76539567003485</v>
      </c>
      <c r="H77">
        <f t="shared" si="17"/>
        <v>80</v>
      </c>
      <c r="J77">
        <f t="shared" si="11"/>
        <v>332.65940681690665</v>
      </c>
      <c r="K77">
        <f t="shared" si="14"/>
        <v>370.85812651201269</v>
      </c>
      <c r="L77">
        <f t="shared" si="15"/>
        <v>370.85812651201269</v>
      </c>
    </row>
    <row r="78" spans="1:12">
      <c r="A78" s="1">
        <f t="shared" si="16"/>
        <v>1.52</v>
      </c>
      <c r="B78" s="5">
        <f t="shared" si="10"/>
        <v>113.04131500349936</v>
      </c>
      <c r="C78" s="4">
        <v>76</v>
      </c>
      <c r="E78" s="3">
        <f t="shared" si="9"/>
        <v>0.02</v>
      </c>
      <c r="F78" s="13">
        <f t="shared" si="12"/>
        <v>119.66202405107479</v>
      </c>
      <c r="G78" s="14">
        <f t="shared" si="13"/>
        <v>119.66202405107479</v>
      </c>
      <c r="H78">
        <f t="shared" si="17"/>
        <v>80</v>
      </c>
      <c r="J78">
        <f t="shared" si="11"/>
        <v>331.5878573435981</v>
      </c>
      <c r="K78">
        <f t="shared" si="14"/>
        <v>370.82475645512125</v>
      </c>
      <c r="L78">
        <f t="shared" si="15"/>
        <v>370.82475645512125</v>
      </c>
    </row>
    <row r="79" spans="1:12">
      <c r="A79" s="1">
        <f t="shared" si="16"/>
        <v>1.54</v>
      </c>
      <c r="B79" s="5">
        <f t="shared" si="10"/>
        <v>112.67155136913102</v>
      </c>
      <c r="C79" s="4">
        <v>77</v>
      </c>
      <c r="E79" s="3">
        <f t="shared" si="9"/>
        <v>0.02</v>
      </c>
      <c r="F79" s="13">
        <f t="shared" si="12"/>
        <v>119.55856305593507</v>
      </c>
      <c r="G79" s="14">
        <f t="shared" si="13"/>
        <v>119.55856305593507</v>
      </c>
      <c r="H79">
        <f t="shared" si="17"/>
        <v>80</v>
      </c>
      <c r="J79">
        <f t="shared" si="11"/>
        <v>330.50321734945095</v>
      </c>
      <c r="K79">
        <f t="shared" si="14"/>
        <v>370.79138339502981</v>
      </c>
      <c r="L79">
        <f t="shared" si="15"/>
        <v>370.79138339502981</v>
      </c>
    </row>
    <row r="80" spans="1:12">
      <c r="A80" s="1">
        <f t="shared" si="16"/>
        <v>1.56</v>
      </c>
      <c r="B80" s="5">
        <f t="shared" si="10"/>
        <v>112.29733965483922</v>
      </c>
      <c r="C80" s="4">
        <v>78</v>
      </c>
      <c r="E80" s="3">
        <f t="shared" si="9"/>
        <v>0.02</v>
      </c>
      <c r="F80" s="13">
        <f t="shared" si="12"/>
        <v>119.45501245238729</v>
      </c>
      <c r="G80" s="14">
        <f t="shared" si="13"/>
        <v>119.45501245238729</v>
      </c>
      <c r="H80">
        <f t="shared" si="17"/>
        <v>80</v>
      </c>
      <c r="J80">
        <f t="shared" si="11"/>
        <v>329.40552965419499</v>
      </c>
      <c r="K80">
        <f t="shared" si="14"/>
        <v>370.7580073309274</v>
      </c>
      <c r="L80">
        <f t="shared" si="15"/>
        <v>370.7580073309274</v>
      </c>
    </row>
    <row r="81" spans="1:12">
      <c r="A81" s="1">
        <f t="shared" si="16"/>
        <v>1.58</v>
      </c>
      <c r="B81" s="5">
        <f t="shared" si="10"/>
        <v>111.91869463386168</v>
      </c>
      <c r="C81" s="4">
        <v>79</v>
      </c>
      <c r="E81" s="3">
        <f t="shared" si="9"/>
        <v>0.02</v>
      </c>
      <c r="F81" s="13">
        <f t="shared" si="12"/>
        <v>119.35137200719564</v>
      </c>
      <c r="G81" s="14">
        <f t="shared" si="13"/>
        <v>119.35137200719564</v>
      </c>
      <c r="H81">
        <f t="shared" si="17"/>
        <v>80</v>
      </c>
      <c r="J81">
        <f t="shared" si="11"/>
        <v>328.29483759266094</v>
      </c>
      <c r="K81">
        <f t="shared" si="14"/>
        <v>370.72462826200257</v>
      </c>
      <c r="L81">
        <f t="shared" si="15"/>
        <v>370.72462826200257</v>
      </c>
    </row>
    <row r="82" spans="1:12">
      <c r="A82" s="1">
        <f t="shared" si="16"/>
        <v>1.6</v>
      </c>
      <c r="B82" s="5">
        <f t="shared" si="10"/>
        <v>111.53563125445551</v>
      </c>
      <c r="C82" s="4">
        <v>80</v>
      </c>
      <c r="E82" s="3">
        <f t="shared" si="9"/>
        <v>0.02</v>
      </c>
      <c r="F82" s="13">
        <f t="shared" si="12"/>
        <v>119.24764148611075</v>
      </c>
      <c r="G82" s="14">
        <f t="shared" si="13"/>
        <v>119.24764148611075</v>
      </c>
      <c r="H82">
        <f t="shared" si="17"/>
        <v>80</v>
      </c>
      <c r="J82">
        <f t="shared" si="11"/>
        <v>327.17118501306948</v>
      </c>
      <c r="K82">
        <f t="shared" si="14"/>
        <v>370.69124618744371</v>
      </c>
      <c r="L82">
        <f t="shared" si="15"/>
        <v>370.69124618744371</v>
      </c>
    </row>
    <row r="83" spans="1:12">
      <c r="A83" s="1">
        <f t="shared" si="16"/>
        <v>1.62</v>
      </c>
      <c r="B83" s="5">
        <f t="shared" si="10"/>
        <v>111.148164639307</v>
      </c>
      <c r="C83" s="4">
        <v>81</v>
      </c>
      <c r="E83" s="3">
        <f t="shared" si="9"/>
        <v>0.02</v>
      </c>
      <c r="F83" s="13">
        <f t="shared" si="12"/>
        <v>119.14382065386354</v>
      </c>
      <c r="G83" s="14">
        <f t="shared" si="13"/>
        <v>119.14382065386354</v>
      </c>
      <c r="H83">
        <f t="shared" si="17"/>
        <v>80</v>
      </c>
      <c r="J83">
        <f t="shared" si="11"/>
        <v>326.03461627530055</v>
      </c>
      <c r="K83">
        <f t="shared" si="14"/>
        <v>370.6578611064387</v>
      </c>
      <c r="L83">
        <f t="shared" si="15"/>
        <v>370.6578611064387</v>
      </c>
    </row>
    <row r="84" spans="1:12">
      <c r="A84" s="1">
        <f t="shared" si="16"/>
        <v>1.6400000000000001</v>
      </c>
      <c r="B84" s="5">
        <f t="shared" si="10"/>
        <v>110.75631008493468</v>
      </c>
      <c r="C84" s="4">
        <v>82</v>
      </c>
      <c r="E84" s="3">
        <f t="shared" si="9"/>
        <v>0.02</v>
      </c>
      <c r="F84" s="13">
        <f t="shared" si="12"/>
        <v>119.03990927415897</v>
      </c>
      <c r="G84" s="14">
        <f t="shared" si="13"/>
        <v>119.03990927415897</v>
      </c>
      <c r="H84">
        <f t="shared" si="17"/>
        <v>80</v>
      </c>
      <c r="J84">
        <f t="shared" si="11"/>
        <v>324.88517624914175</v>
      </c>
      <c r="K84">
        <f t="shared" si="14"/>
        <v>370.62447301817508</v>
      </c>
      <c r="L84">
        <f t="shared" si="15"/>
        <v>370.62447301817508</v>
      </c>
    </row>
    <row r="85" spans="1:12">
      <c r="A85" s="1">
        <f t="shared" si="16"/>
        <v>1.6600000000000001</v>
      </c>
      <c r="B85" s="5">
        <f t="shared" si="10"/>
        <v>110.36008306108538</v>
      </c>
      <c r="C85" s="4">
        <v>83</v>
      </c>
      <c r="E85" s="3">
        <f t="shared" si="9"/>
        <v>0.02</v>
      </c>
      <c r="F85" s="13">
        <f t="shared" si="12"/>
        <v>118.93590710966978</v>
      </c>
      <c r="G85" s="14">
        <f t="shared" si="13"/>
        <v>118.93590710966978</v>
      </c>
      <c r="H85">
        <f t="shared" si="17"/>
        <v>80</v>
      </c>
      <c r="J85">
        <f t="shared" si="11"/>
        <v>323.72291031251712</v>
      </c>
      <c r="K85">
        <f t="shared" si="14"/>
        <v>370.5910819218401</v>
      </c>
      <c r="L85">
        <f t="shared" si="15"/>
        <v>370.5910819218401</v>
      </c>
    </row>
    <row r="86" spans="1:12">
      <c r="A86" s="1">
        <f t="shared" si="16"/>
        <v>1.68</v>
      </c>
      <c r="B86" s="5">
        <f t="shared" si="10"/>
        <v>109.95949921012357</v>
      </c>
      <c r="C86" s="4">
        <v>84</v>
      </c>
      <c r="E86" s="3">
        <f t="shared" si="9"/>
        <v>0.02</v>
      </c>
      <c r="F86" s="13">
        <f t="shared" si="12"/>
        <v>118.83181392203015</v>
      </c>
      <c r="G86" s="14">
        <f t="shared" si="13"/>
        <v>118.83181392203015</v>
      </c>
      <c r="H86">
        <f t="shared" si="17"/>
        <v>80</v>
      </c>
      <c r="J86">
        <f t="shared" si="11"/>
        <v>322.54786434969577</v>
      </c>
      <c r="K86">
        <f t="shared" si="14"/>
        <v>370.55768781662056</v>
      </c>
      <c r="L86">
        <f t="shared" si="15"/>
        <v>370.55768781662056</v>
      </c>
    </row>
    <row r="87" spans="1:12">
      <c r="A87" s="1">
        <f t="shared" si="16"/>
        <v>1.7</v>
      </c>
      <c r="B87" s="5">
        <f t="shared" si="10"/>
        <v>109.55457434641373</v>
      </c>
      <c r="C87" s="4">
        <v>85</v>
      </c>
      <c r="E87" s="3">
        <f t="shared" si="9"/>
        <v>0.02</v>
      </c>
      <c r="F87" s="13">
        <f t="shared" si="12"/>
        <v>118.72762947182933</v>
      </c>
      <c r="G87" s="14">
        <f t="shared" si="13"/>
        <v>118.72762947182933</v>
      </c>
      <c r="H87">
        <f t="shared" si="17"/>
        <v>80</v>
      </c>
      <c r="J87">
        <f t="shared" si="11"/>
        <v>321.36008474948028</v>
      </c>
      <c r="K87">
        <f t="shared" si="14"/>
        <v>370.52429070170291</v>
      </c>
      <c r="L87">
        <f t="shared" si="15"/>
        <v>370.52429070170291</v>
      </c>
    </row>
    <row r="88" spans="1:12">
      <c r="A88" s="1">
        <f t="shared" si="16"/>
        <v>1.72</v>
      </c>
      <c r="B88" s="5">
        <f t="shared" si="10"/>
        <v>109.14532445569621</v>
      </c>
      <c r="C88" s="4">
        <v>86</v>
      </c>
      <c r="E88" s="3">
        <f t="shared" si="9"/>
        <v>0.02</v>
      </c>
      <c r="F88" s="13">
        <f t="shared" si="12"/>
        <v>118.62335351860524</v>
      </c>
      <c r="G88" s="14">
        <f t="shared" si="13"/>
        <v>118.62335351860524</v>
      </c>
      <c r="H88">
        <f t="shared" si="17"/>
        <v>80</v>
      </c>
      <c r="J88">
        <f t="shared" si="11"/>
        <v>320.15961840337553</v>
      </c>
      <c r="K88">
        <f t="shared" si="14"/>
        <v>370.49089057627322</v>
      </c>
      <c r="L88">
        <f t="shared" si="15"/>
        <v>370.49089057627322</v>
      </c>
    </row>
    <row r="89" spans="1:12">
      <c r="A89" s="1">
        <f t="shared" si="16"/>
        <v>1.74</v>
      </c>
      <c r="B89" s="5">
        <f t="shared" si="10"/>
        <v>108.73176569445587</v>
      </c>
      <c r="C89" s="4">
        <v>87</v>
      </c>
      <c r="E89" s="3">
        <f t="shared" si="9"/>
        <v>0.02</v>
      </c>
      <c r="F89" s="13">
        <f t="shared" si="12"/>
        <v>118.51898582083798</v>
      </c>
      <c r="G89" s="14">
        <f t="shared" si="13"/>
        <v>118.51898582083798</v>
      </c>
      <c r="H89">
        <f t="shared" si="17"/>
        <v>80</v>
      </c>
      <c r="J89">
        <f t="shared" si="11"/>
        <v>318.94651270373726</v>
      </c>
      <c r="K89">
        <f t="shared" si="14"/>
        <v>370.45748743951719</v>
      </c>
      <c r="L89">
        <f t="shared" si="15"/>
        <v>370.45748743951719</v>
      </c>
    </row>
    <row r="90" spans="1:12">
      <c r="A90" s="1">
        <f t="shared" si="16"/>
        <v>1.76</v>
      </c>
      <c r="B90" s="5">
        <f t="shared" si="10"/>
        <v>108.31391438928455</v>
      </c>
      <c r="C90" s="4">
        <v>88</v>
      </c>
      <c r="E90" s="3">
        <f t="shared" si="9"/>
        <v>0.02</v>
      </c>
      <c r="F90" s="13">
        <f t="shared" si="12"/>
        <v>118.41452613594328</v>
      </c>
      <c r="G90" s="14">
        <f t="shared" si="13"/>
        <v>118.41452613594328</v>
      </c>
      <c r="H90">
        <f t="shared" si="17"/>
        <v>80</v>
      </c>
      <c r="J90">
        <f t="shared" si="11"/>
        <v>317.72081554190135</v>
      </c>
      <c r="K90">
        <f t="shared" si="14"/>
        <v>370.42408129062022</v>
      </c>
      <c r="L90">
        <f t="shared" si="15"/>
        <v>370.42408129062022</v>
      </c>
    </row>
    <row r="91" spans="1:12">
      <c r="A91" s="1">
        <f t="shared" si="16"/>
        <v>1.78</v>
      </c>
      <c r="B91" s="5">
        <f t="shared" si="10"/>
        <v>107.89178703623625</v>
      </c>
      <c r="C91" s="4">
        <v>89</v>
      </c>
      <c r="E91" s="3">
        <f t="shared" si="9"/>
        <v>0.02</v>
      </c>
      <c r="F91" s="13">
        <f t="shared" si="12"/>
        <v>118.30997422026594</v>
      </c>
      <c r="G91" s="14">
        <f t="shared" si="13"/>
        <v>118.30997422026594</v>
      </c>
      <c r="H91">
        <f t="shared" si="17"/>
        <v>80</v>
      </c>
      <c r="J91">
        <f t="shared" si="11"/>
        <v>316.48257530629303</v>
      </c>
      <c r="K91">
        <f t="shared" si="14"/>
        <v>370.39067212876733</v>
      </c>
      <c r="L91">
        <f t="shared" si="15"/>
        <v>370.39067212876733</v>
      </c>
    </row>
    <row r="92" spans="1:12">
      <c r="A92" s="1">
        <f t="shared" si="16"/>
        <v>1.8</v>
      </c>
      <c r="B92" s="5">
        <f t="shared" si="10"/>
        <v>107.4654003001761</v>
      </c>
      <c r="C92" s="4">
        <v>90</v>
      </c>
      <c r="E92" s="3">
        <f t="shared" si="9"/>
        <v>0.02</v>
      </c>
      <c r="F92" s="13">
        <f t="shared" si="12"/>
        <v>118.20532982907325</v>
      </c>
      <c r="G92" s="14">
        <f t="shared" si="13"/>
        <v>118.20532982907325</v>
      </c>
      <c r="H92">
        <f t="shared" si="17"/>
        <v>80</v>
      </c>
      <c r="J92">
        <f t="shared" si="11"/>
        <v>315.23184088051653</v>
      </c>
      <c r="K92">
        <f t="shared" si="14"/>
        <v>370.35725995314311</v>
      </c>
      <c r="L92">
        <f t="shared" si="15"/>
        <v>370.35725995314311</v>
      </c>
    </row>
    <row r="93" spans="1:12">
      <c r="A93" s="1">
        <f t="shared" si="16"/>
        <v>1.82</v>
      </c>
      <c r="B93" s="5">
        <f t="shared" si="10"/>
        <v>107.03477101412233</v>
      </c>
      <c r="C93" s="4">
        <v>91</v>
      </c>
      <c r="E93" s="3">
        <f t="shared" si="9"/>
        <v>0.02</v>
      </c>
      <c r="F93" s="13">
        <f t="shared" si="12"/>
        <v>118.10059271654819</v>
      </c>
      <c r="G93" s="14">
        <f t="shared" si="13"/>
        <v>118.10059271654819</v>
      </c>
      <c r="H93">
        <f t="shared" si="17"/>
        <v>80</v>
      </c>
      <c r="J93">
        <f t="shared" si="11"/>
        <v>313.96866164142551</v>
      </c>
      <c r="K93">
        <f t="shared" si="14"/>
        <v>370.3238447629318</v>
      </c>
      <c r="L93">
        <f t="shared" si="15"/>
        <v>370.3238447629318</v>
      </c>
    </row>
    <row r="94" spans="1:12">
      <c r="A94" s="1">
        <f t="shared" si="16"/>
        <v>1.84</v>
      </c>
      <c r="B94" s="5">
        <f t="shared" si="10"/>
        <v>106.59991617858182</v>
      </c>
      <c r="C94" s="4">
        <v>92</v>
      </c>
      <c r="E94" s="3">
        <f t="shared" si="9"/>
        <v>0.02</v>
      </c>
      <c r="F94" s="13">
        <f t="shared" si="12"/>
        <v>117.9957626357828</v>
      </c>
      <c r="G94" s="14">
        <f t="shared" si="13"/>
        <v>117.9957626357828</v>
      </c>
      <c r="H94">
        <f t="shared" si="17"/>
        <v>80</v>
      </c>
      <c r="J94">
        <f t="shared" si="11"/>
        <v>312.69308745717331</v>
      </c>
      <c r="K94">
        <f t="shared" si="14"/>
        <v>370.29042655731729</v>
      </c>
      <c r="L94">
        <f t="shared" si="15"/>
        <v>370.29042655731729</v>
      </c>
    </row>
    <row r="95" spans="1:12">
      <c r="A95" s="1">
        <f t="shared" si="16"/>
        <v>1.86</v>
      </c>
      <c r="B95" s="5">
        <f t="shared" si="10"/>
        <v>106.16085296087884</v>
      </c>
      <c r="C95" s="4">
        <v>93</v>
      </c>
      <c r="E95" s="3">
        <f t="shared" si="9"/>
        <v>0.02</v>
      </c>
      <c r="F95" s="13">
        <f t="shared" si="12"/>
        <v>117.89083933877133</v>
      </c>
      <c r="G95" s="14">
        <f t="shared" si="13"/>
        <v>117.89083933877133</v>
      </c>
      <c r="H95">
        <f t="shared" si="17"/>
        <v>80</v>
      </c>
      <c r="J95">
        <f t="shared" si="11"/>
        <v>311.40516868524463</v>
      </c>
      <c r="K95">
        <f t="shared" si="14"/>
        <v>370.25700533548314</v>
      </c>
      <c r="L95">
        <f t="shared" si="15"/>
        <v>370.25700533548314</v>
      </c>
    </row>
    <row r="96" spans="1:12">
      <c r="A96" s="1">
        <f t="shared" si="16"/>
        <v>1.8800000000000001</v>
      </c>
      <c r="B96" s="5">
        <f t="shared" si="10"/>
        <v>105.7175986944775</v>
      </c>
      <c r="C96" s="4">
        <v>94</v>
      </c>
      <c r="E96" s="3">
        <f t="shared" si="9"/>
        <v>0.02</v>
      </c>
      <c r="F96" s="13">
        <f t="shared" si="12"/>
        <v>117.78582257640345</v>
      </c>
      <c r="G96" s="14">
        <f t="shared" si="13"/>
        <v>117.78582257640345</v>
      </c>
      <c r="H96">
        <f t="shared" si="17"/>
        <v>80</v>
      </c>
      <c r="J96">
        <f t="shared" si="11"/>
        <v>310.10495617046735</v>
      </c>
      <c r="K96">
        <f t="shared" si="14"/>
        <v>370.22358109661246</v>
      </c>
      <c r="L96">
        <f t="shared" si="15"/>
        <v>370.22358109661246</v>
      </c>
    </row>
    <row r="97" spans="1:12">
      <c r="A97" s="1">
        <f t="shared" si="16"/>
        <v>1.9000000000000001</v>
      </c>
      <c r="B97" s="5">
        <f t="shared" si="10"/>
        <v>105.27017087829721</v>
      </c>
      <c r="C97" s="4">
        <v>95</v>
      </c>
      <c r="E97" s="3">
        <f t="shared" si="9"/>
        <v>0.02</v>
      </c>
      <c r="F97" s="13">
        <f t="shared" si="12"/>
        <v>117.68071209845729</v>
      </c>
      <c r="G97" s="14">
        <f t="shared" si="13"/>
        <v>117.68071209845729</v>
      </c>
      <c r="H97">
        <f t="shared" si="17"/>
        <v>80</v>
      </c>
      <c r="J97">
        <f t="shared" si="11"/>
        <v>308.79250124300512</v>
      </c>
      <c r="K97">
        <f t="shared" si="14"/>
        <v>370.19015383988801</v>
      </c>
      <c r="L97">
        <f t="shared" si="15"/>
        <v>370.19015383988801</v>
      </c>
    </row>
    <row r="98" spans="1:12">
      <c r="A98" s="1">
        <f t="shared" si="16"/>
        <v>1.92</v>
      </c>
      <c r="B98" s="5">
        <f t="shared" si="10"/>
        <v>104.81858717602204</v>
      </c>
      <c r="C98" s="4">
        <v>96</v>
      </c>
      <c r="E98" s="3">
        <f t="shared" si="9"/>
        <v>0.02</v>
      </c>
      <c r="F98" s="13">
        <f t="shared" si="12"/>
        <v>117.57550765359252</v>
      </c>
      <c r="G98" s="14">
        <f t="shared" si="13"/>
        <v>117.57550765359252</v>
      </c>
      <c r="H98">
        <f t="shared" si="17"/>
        <v>80</v>
      </c>
      <c r="J98">
        <f t="shared" si="11"/>
        <v>307.46785571633131</v>
      </c>
      <c r="K98">
        <f t="shared" si="14"/>
        <v>370.15672356449227</v>
      </c>
      <c r="L98">
        <f t="shared" si="15"/>
        <v>370.15672356449227</v>
      </c>
    </row>
    <row r="99" spans="1:12">
      <c r="A99" s="1">
        <f t="shared" si="16"/>
        <v>1.94</v>
      </c>
      <c r="B99" s="5">
        <f t="shared" si="10"/>
        <v>104.36286541540332</v>
      </c>
      <c r="C99" s="4">
        <v>97</v>
      </c>
      <c r="E99" s="3">
        <f t="shared" si="9"/>
        <v>0.02</v>
      </c>
      <c r="F99" s="13">
        <f t="shared" si="12"/>
        <v>117.47020898934332</v>
      </c>
      <c r="G99" s="14">
        <f t="shared" si="13"/>
        <v>117.47020898934332</v>
      </c>
      <c r="H99">
        <f t="shared" si="17"/>
        <v>80</v>
      </c>
      <c r="J99">
        <f t="shared" si="11"/>
        <v>306.13107188518308</v>
      </c>
      <c r="K99">
        <f t="shared" si="14"/>
        <v>370.12329026960725</v>
      </c>
      <c r="L99">
        <f t="shared" si="15"/>
        <v>370.12329026960725</v>
      </c>
    </row>
    <row r="100" spans="1:12">
      <c r="A100" s="1">
        <f t="shared" si="16"/>
        <v>1.96</v>
      </c>
      <c r="B100" s="5">
        <f t="shared" si="10"/>
        <v>103.90302358755588</v>
      </c>
      <c r="C100" s="4">
        <v>98</v>
      </c>
      <c r="E100" s="3">
        <f t="shared" si="9"/>
        <v>0.02</v>
      </c>
      <c r="F100" s="13">
        <f t="shared" si="12"/>
        <v>117.36481585211131</v>
      </c>
      <c r="G100" s="14">
        <f t="shared" si="13"/>
        <v>117.36481585211131</v>
      </c>
      <c r="H100">
        <f t="shared" si="17"/>
        <v>80</v>
      </c>
      <c r="J100">
        <f t="shared" si="11"/>
        <v>304.78220252349723</v>
      </c>
      <c r="K100">
        <f t="shared" si="14"/>
        <v>370.08985395441459</v>
      </c>
      <c r="L100">
        <f t="shared" si="15"/>
        <v>370.08985395441459</v>
      </c>
    </row>
    <row r="101" spans="1:12">
      <c r="A101" s="1">
        <f t="shared" si="16"/>
        <v>1.98</v>
      </c>
      <c r="B101" s="5">
        <f t="shared" si="10"/>
        <v>103.43907984624765</v>
      </c>
      <c r="C101" s="4">
        <v>99</v>
      </c>
      <c r="E101" s="3">
        <f t="shared" si="9"/>
        <v>0.02</v>
      </c>
      <c r="F101" s="13">
        <f t="shared" si="12"/>
        <v>117.25932798715844</v>
      </c>
      <c r="G101" s="14">
        <f t="shared" si="13"/>
        <v>117.25932798715844</v>
      </c>
      <c r="H101">
        <f t="shared" si="17"/>
        <v>80</v>
      </c>
      <c r="J101">
        <f t="shared" si="11"/>
        <v>303.42130088232642</v>
      </c>
      <c r="K101">
        <f t="shared" si="14"/>
        <v>370.05641461809563</v>
      </c>
      <c r="L101">
        <f t="shared" si="15"/>
        <v>370.05641461809563</v>
      </c>
    </row>
    <row r="102" spans="1:12">
      <c r="A102" s="1">
        <f t="shared" si="16"/>
        <v>2</v>
      </c>
      <c r="B102" s="5">
        <f t="shared" si="10"/>
        <v>102.97105250718317</v>
      </c>
      <c r="C102" s="4">
        <v>100</v>
      </c>
      <c r="E102" s="3">
        <f t="shared" si="9"/>
        <v>0.02</v>
      </c>
      <c r="F102" s="13">
        <f t="shared" si="12"/>
        <v>117.15374513859982</v>
      </c>
      <c r="G102" s="14">
        <f t="shared" si="13"/>
        <v>117.15374513859982</v>
      </c>
      <c r="H102">
        <f t="shared" si="17"/>
        <v>80</v>
      </c>
      <c r="J102">
        <f t="shared" si="11"/>
        <v>302.04842068773735</v>
      </c>
      <c r="K102">
        <f t="shared" si="14"/>
        <v>370.02297225983136</v>
      </c>
      <c r="L102">
        <f t="shared" si="15"/>
        <v>370.02297225983136</v>
      </c>
    </row>
    <row r="103" spans="1:12">
      <c r="A103" s="1">
        <f t="shared" si="16"/>
        <v>2.02</v>
      </c>
      <c r="B103" s="5">
        <f t="shared" si="10"/>
        <v>102.49896004728041</v>
      </c>
      <c r="C103" s="4">
        <v>101</v>
      </c>
      <c r="E103" s="3">
        <f t="shared" si="9"/>
        <v>0.02</v>
      </c>
      <c r="F103" s="13">
        <f t="shared" si="12"/>
        <v>117.04806704939642</v>
      </c>
      <c r="G103" s="14">
        <f t="shared" si="13"/>
        <v>117.04806704939642</v>
      </c>
      <c r="H103">
        <f t="shared" si="17"/>
        <v>80</v>
      </c>
      <c r="J103">
        <f t="shared" si="11"/>
        <v>300.66361613868918</v>
      </c>
      <c r="K103">
        <f t="shared" si="14"/>
        <v>369.98952687880228</v>
      </c>
      <c r="L103">
        <f t="shared" si="15"/>
        <v>369.98952687880228</v>
      </c>
    </row>
    <row r="104" spans="1:12">
      <c r="A104" s="1">
        <f t="shared" si="16"/>
        <v>2.04</v>
      </c>
      <c r="B104" s="5">
        <f t="shared" si="10"/>
        <v>102.0228211039413</v>
      </c>
      <c r="C104" s="4">
        <v>102</v>
      </c>
      <c r="E104" s="3">
        <f t="shared" si="9"/>
        <v>0.02</v>
      </c>
      <c r="F104" s="13">
        <f t="shared" si="12"/>
        <v>116.94229346134784</v>
      </c>
      <c r="G104" s="14">
        <f t="shared" si="13"/>
        <v>116.94229346134784</v>
      </c>
      <c r="H104">
        <f t="shared" si="17"/>
        <v>80</v>
      </c>
      <c r="J104">
        <f t="shared" si="11"/>
        <v>299.26694190489445</v>
      </c>
      <c r="K104">
        <f t="shared" si="14"/>
        <v>369.95607847418853</v>
      </c>
      <c r="L104">
        <f t="shared" si="15"/>
        <v>369.95607847418853</v>
      </c>
    </row>
    <row r="105" spans="1:12">
      <c r="A105" s="1">
        <f t="shared" si="16"/>
        <v>2.06</v>
      </c>
      <c r="B105" s="5">
        <f t="shared" si="10"/>
        <v>101.54265447431605</v>
      </c>
      <c r="C105" s="4">
        <v>103</v>
      </c>
      <c r="E105" s="3">
        <f t="shared" si="9"/>
        <v>0.02</v>
      </c>
      <c r="F105" s="13">
        <f t="shared" si="12"/>
        <v>116.83642411508492</v>
      </c>
      <c r="G105" s="14">
        <f t="shared" si="13"/>
        <v>116.83642411508492</v>
      </c>
      <c r="H105">
        <f t="shared" si="17"/>
        <v>80</v>
      </c>
      <c r="J105">
        <f t="shared" si="11"/>
        <v>297.8584531246604</v>
      </c>
      <c r="K105">
        <f t="shared" si="14"/>
        <v>369.92262704517003</v>
      </c>
      <c r="L105">
        <f t="shared" si="15"/>
        <v>369.92262704517003</v>
      </c>
    </row>
    <row r="106" spans="1:12">
      <c r="A106" s="1">
        <f t="shared" si="16"/>
        <v>2.08</v>
      </c>
      <c r="B106" s="5">
        <f t="shared" si="10"/>
        <v>101.05847911456102</v>
      </c>
      <c r="C106" s="4">
        <v>104</v>
      </c>
      <c r="E106" s="3">
        <f t="shared" si="9"/>
        <v>0.02</v>
      </c>
      <c r="F106" s="13">
        <f t="shared" si="12"/>
        <v>116.73045875006231</v>
      </c>
      <c r="G106" s="14">
        <f t="shared" si="13"/>
        <v>116.73045875006231</v>
      </c>
      <c r="H106">
        <f t="shared" si="17"/>
        <v>80</v>
      </c>
      <c r="J106">
        <f t="shared" si="11"/>
        <v>296.43820540271236</v>
      </c>
      <c r="K106">
        <f t="shared" si="14"/>
        <v>369.88917259092619</v>
      </c>
      <c r="L106">
        <f t="shared" si="15"/>
        <v>369.88917259092619</v>
      </c>
    </row>
    <row r="107" spans="1:12">
      <c r="A107" s="1">
        <f t="shared" si="16"/>
        <v>2.1</v>
      </c>
      <c r="B107" s="5">
        <f t="shared" si="10"/>
        <v>100.57031413909039</v>
      </c>
      <c r="C107" s="4">
        <v>105</v>
      </c>
      <c r="E107" s="3">
        <f t="shared" si="9"/>
        <v>0.02</v>
      </c>
      <c r="F107" s="13">
        <f t="shared" si="12"/>
        <v>116.62439710455098</v>
      </c>
      <c r="G107" s="14">
        <f t="shared" si="13"/>
        <v>116.62439710455098</v>
      </c>
      <c r="H107">
        <f t="shared" si="17"/>
        <v>80</v>
      </c>
      <c r="J107">
        <f t="shared" si="11"/>
        <v>295.00625480799846</v>
      </c>
      <c r="K107">
        <f t="shared" si="14"/>
        <v>369.85571511063603</v>
      </c>
      <c r="L107">
        <f t="shared" si="15"/>
        <v>369.85571511063603</v>
      </c>
    </row>
    <row r="108" spans="1:12">
      <c r="A108" s="1">
        <f t="shared" si="16"/>
        <v>2.12</v>
      </c>
      <c r="B108" s="5">
        <f t="shared" si="10"/>
        <v>100.0781788198215</v>
      </c>
      <c r="C108" s="4">
        <v>106</v>
      </c>
      <c r="E108" s="3">
        <f t="shared" si="9"/>
        <v>0.02</v>
      </c>
      <c r="F108" s="13">
        <f t="shared" si="12"/>
        <v>116.5182389156307</v>
      </c>
      <c r="G108" s="14">
        <f t="shared" si="13"/>
        <v>116.5182389156307</v>
      </c>
      <c r="H108">
        <f t="shared" si="17"/>
        <v>80</v>
      </c>
      <c r="J108">
        <f t="shared" si="11"/>
        <v>293.5626578714764</v>
      </c>
      <c r="K108">
        <f t="shared" si="14"/>
        <v>369.82225460347837</v>
      </c>
      <c r="L108">
        <f t="shared" si="15"/>
        <v>369.82225460347837</v>
      </c>
    </row>
    <row r="109" spans="1:12">
      <c r="A109" s="1">
        <f t="shared" si="16"/>
        <v>2.14</v>
      </c>
      <c r="B109" s="5">
        <f t="shared" si="10"/>
        <v>99.582092585414117</v>
      </c>
      <c r="C109" s="4">
        <v>107</v>
      </c>
      <c r="E109" s="3">
        <f t="shared" si="9"/>
        <v>0.02</v>
      </c>
      <c r="F109" s="13">
        <f t="shared" si="12"/>
        <v>116.41198391918248</v>
      </c>
      <c r="G109" s="14">
        <f t="shared" si="13"/>
        <v>116.41198391918248</v>
      </c>
      <c r="H109">
        <f t="shared" si="17"/>
        <v>80</v>
      </c>
      <c r="J109">
        <f t="shared" si="11"/>
        <v>292.10747158388136</v>
      </c>
      <c r="K109">
        <f t="shared" si="14"/>
        <v>369.78879106863144</v>
      </c>
      <c r="L109">
        <f t="shared" si="15"/>
        <v>369.78879106863144</v>
      </c>
    </row>
    <row r="110" spans="1:12">
      <c r="A110" s="1">
        <f t="shared" si="16"/>
        <v>2.16</v>
      </c>
      <c r="B110" s="5">
        <f t="shared" si="10"/>
        <v>99.082075020503282</v>
      </c>
      <c r="C110" s="4">
        <v>108</v>
      </c>
      <c r="E110" s="3">
        <f t="shared" si="9"/>
        <v>0.02</v>
      </c>
      <c r="F110" s="13">
        <f t="shared" si="12"/>
        <v>116.30563184988077</v>
      </c>
      <c r="G110" s="14">
        <f t="shared" si="13"/>
        <v>116.30563184988077</v>
      </c>
      <c r="H110">
        <f t="shared" si="17"/>
        <v>80</v>
      </c>
      <c r="J110">
        <f t="shared" si="11"/>
        <v>290.6407533934763</v>
      </c>
      <c r="K110">
        <f t="shared" si="14"/>
        <v>369.75532450527328</v>
      </c>
      <c r="L110">
        <f t="shared" si="15"/>
        <v>369.75532450527328</v>
      </c>
    </row>
    <row r="111" spans="1:12">
      <c r="A111" s="1">
        <f t="shared" si="16"/>
        <v>2.1800000000000002</v>
      </c>
      <c r="B111" s="5">
        <f t="shared" si="10"/>
        <v>98.578145864926356</v>
      </c>
      <c r="C111" s="4">
        <v>109</v>
      </c>
      <c r="E111" s="3">
        <f t="shared" si="9"/>
        <v>0.02</v>
      </c>
      <c r="F111" s="13">
        <f t="shared" si="12"/>
        <v>116.19918244118588</v>
      </c>
      <c r="G111" s="14">
        <f t="shared" si="13"/>
        <v>116.19918244118588</v>
      </c>
      <c r="H111">
        <f t="shared" si="17"/>
        <v>80</v>
      </c>
      <c r="J111">
        <f t="shared" si="11"/>
        <v>289.16256120378398</v>
      </c>
      <c r="K111">
        <f t="shared" si="14"/>
        <v>369.72185491258148</v>
      </c>
      <c r="L111">
        <f t="shared" si="15"/>
        <v>369.72185491258148</v>
      </c>
    </row>
    <row r="112" spans="1:12">
      <c r="A112" s="1">
        <f t="shared" si="16"/>
        <v>2.2000000000000002</v>
      </c>
      <c r="B112" s="5">
        <f t="shared" si="10"/>
        <v>98.070325012943485</v>
      </c>
      <c r="C112" s="4">
        <v>110</v>
      </c>
      <c r="E112" s="3">
        <f t="shared" si="9"/>
        <v>0.02</v>
      </c>
      <c r="F112" s="13">
        <f t="shared" si="12"/>
        <v>116.0926354253361</v>
      </c>
      <c r="G112" s="14">
        <f t="shared" si="13"/>
        <v>116.0926354253361</v>
      </c>
      <c r="H112">
        <f t="shared" si="17"/>
        <v>80</v>
      </c>
      <c r="J112">
        <f t="shared" si="11"/>
        <v>287.67295337130088</v>
      </c>
      <c r="K112">
        <f t="shared" si="14"/>
        <v>369.68838228973323</v>
      </c>
      <c r="L112">
        <f t="shared" si="15"/>
        <v>369.68838228973323</v>
      </c>
    </row>
    <row r="113" spans="1:12">
      <c r="A113" s="1">
        <f t="shared" si="16"/>
        <v>2.2200000000000002</v>
      </c>
      <c r="B113" s="5">
        <f t="shared" si="10"/>
        <v>97.558632512452405</v>
      </c>
      <c r="C113" s="4">
        <v>111</v>
      </c>
      <c r="E113" s="3">
        <f t="shared" si="9"/>
        <v>0.02</v>
      </c>
      <c r="F113" s="13">
        <f t="shared" si="12"/>
        <v>115.98599053333986</v>
      </c>
      <c r="G113" s="14">
        <f t="shared" si="13"/>
        <v>115.98599053333986</v>
      </c>
      <c r="H113">
        <f t="shared" si="17"/>
        <v>80</v>
      </c>
      <c r="J113">
        <f t="shared" si="11"/>
        <v>286.17198870319373</v>
      </c>
      <c r="K113">
        <f t="shared" si="14"/>
        <v>369.65490663590538</v>
      </c>
      <c r="L113">
        <f t="shared" si="15"/>
        <v>369.65490663590538</v>
      </c>
    </row>
    <row r="114" spans="1:12">
      <c r="A114" s="1">
        <f t="shared" si="16"/>
        <v>2.2400000000000002</v>
      </c>
      <c r="B114" s="5">
        <f t="shared" si="10"/>
        <v>97.043088564196864</v>
      </c>
      <c r="C114" s="4">
        <v>112</v>
      </c>
      <c r="E114" s="3">
        <f t="shared" si="9"/>
        <v>0.02</v>
      </c>
      <c r="F114" s="13">
        <f t="shared" si="12"/>
        <v>115.87924749496781</v>
      </c>
      <c r="G114" s="14">
        <f t="shared" si="13"/>
        <v>115.87924749496781</v>
      </c>
      <c r="H114">
        <f t="shared" si="17"/>
        <v>80</v>
      </c>
      <c r="J114">
        <f t="shared" si="11"/>
        <v>284.65972645497743</v>
      </c>
      <c r="K114">
        <f t="shared" si="14"/>
        <v>369.62142795027444</v>
      </c>
      <c r="L114">
        <f t="shared" si="15"/>
        <v>369.62142795027444</v>
      </c>
    </row>
    <row r="115" spans="1:12">
      <c r="A115" s="1">
        <f t="shared" si="16"/>
        <v>2.2600000000000002</v>
      </c>
      <c r="B115" s="5">
        <f t="shared" si="10"/>
        <v>96.52371352096921</v>
      </c>
      <c r="C115" s="4">
        <v>113</v>
      </c>
      <c r="E115" s="3">
        <f t="shared" si="9"/>
        <v>0.02</v>
      </c>
      <c r="F115" s="13">
        <f t="shared" si="12"/>
        <v>115.77240603874485</v>
      </c>
      <c r="G115" s="14">
        <f t="shared" si="13"/>
        <v>115.77240603874485</v>
      </c>
      <c r="H115">
        <f t="shared" si="17"/>
        <v>80</v>
      </c>
      <c r="J115">
        <f t="shared" si="11"/>
        <v>283.13622632817635</v>
      </c>
      <c r="K115">
        <f t="shared" si="14"/>
        <v>369.58794623201646</v>
      </c>
      <c r="L115">
        <f t="shared" si="15"/>
        <v>369.58794623201646</v>
      </c>
    </row>
    <row r="116" spans="1:12">
      <c r="A116" s="1">
        <f t="shared" si="16"/>
        <v>2.2800000000000002</v>
      </c>
      <c r="B116" s="5">
        <f t="shared" si="10"/>
        <v>96.000527886806793</v>
      </c>
      <c r="C116" s="4">
        <v>114</v>
      </c>
      <c r="E116" s="3">
        <f t="shared" si="9"/>
        <v>0.02</v>
      </c>
      <c r="F116" s="13">
        <f t="shared" si="12"/>
        <v>115.66546589194202</v>
      </c>
      <c r="G116" s="14">
        <f t="shared" si="13"/>
        <v>115.66546589194202</v>
      </c>
      <c r="H116">
        <f t="shared" si="17"/>
        <v>80</v>
      </c>
      <c r="J116">
        <f t="shared" si="11"/>
        <v>281.60154846796655</v>
      </c>
      <c r="K116">
        <f t="shared" si="14"/>
        <v>369.55446148030722</v>
      </c>
      <c r="L116">
        <f t="shared" si="15"/>
        <v>369.55446148030722</v>
      </c>
    </row>
    <row r="117" spans="1:12">
      <c r="A117" s="1">
        <f t="shared" si="16"/>
        <v>2.3000000000000003</v>
      </c>
      <c r="B117" s="5">
        <f t="shared" si="10"/>
        <v>95.473552316182634</v>
      </c>
      <c r="C117" s="4">
        <v>115</v>
      </c>
      <c r="E117" s="3">
        <f t="shared" si="9"/>
        <v>0.02</v>
      </c>
      <c r="F117" s="13">
        <f t="shared" si="12"/>
        <v>115.55842678056847</v>
      </c>
      <c r="G117" s="14">
        <f t="shared" si="13"/>
        <v>115.55842678056847</v>
      </c>
      <c r="H117">
        <f t="shared" si="17"/>
        <v>80</v>
      </c>
      <c r="J117">
        <f t="shared" si="11"/>
        <v>280.05575346080241</v>
      </c>
      <c r="K117">
        <f t="shared" si="14"/>
        <v>369.52097369432209</v>
      </c>
      <c r="L117">
        <f t="shared" si="15"/>
        <v>369.52097369432209</v>
      </c>
    </row>
    <row r="118" spans="1:12">
      <c r="A118" s="1">
        <f t="shared" si="16"/>
        <v>2.3199999999999998</v>
      </c>
      <c r="B118" s="5">
        <f t="shared" si="10"/>
        <v>94.94280761318997</v>
      </c>
      <c r="C118" s="4">
        <v>116</v>
      </c>
      <c r="E118" s="3">
        <f t="shared" si="9"/>
        <v>0.02</v>
      </c>
      <c r="F118" s="13">
        <f t="shared" si="12"/>
        <v>115.45128842936316</v>
      </c>
      <c r="G118" s="14">
        <f t="shared" si="13"/>
        <v>115.45128842936316</v>
      </c>
      <c r="H118">
        <f t="shared" si="17"/>
        <v>80</v>
      </c>
      <c r="J118">
        <f t="shared" si="11"/>
        <v>278.49890233202393</v>
      </c>
      <c r="K118">
        <f t="shared" si="14"/>
        <v>369.48748287323605</v>
      </c>
      <c r="L118">
        <f t="shared" si="15"/>
        <v>369.48748287323605</v>
      </c>
    </row>
    <row r="119" spans="1:12">
      <c r="A119" s="1">
        <f t="shared" si="16"/>
        <v>2.34</v>
      </c>
      <c r="B119" s="5">
        <f t="shared" si="10"/>
        <v>94.408314730720846</v>
      </c>
      <c r="C119" s="4">
        <v>117</v>
      </c>
      <c r="E119" s="3">
        <f t="shared" si="9"/>
        <v>0.02</v>
      </c>
      <c r="F119" s="13">
        <f t="shared" si="12"/>
        <v>115.34405056178669</v>
      </c>
      <c r="G119" s="14">
        <f t="shared" si="13"/>
        <v>115.34405056178669</v>
      </c>
      <c r="H119">
        <f t="shared" si="17"/>
        <v>80</v>
      </c>
      <c r="J119">
        <f t="shared" si="11"/>
        <v>276.93105654344782</v>
      </c>
      <c r="K119">
        <f t="shared" si="14"/>
        <v>369.45398901622366</v>
      </c>
      <c r="L119">
        <f t="shared" si="15"/>
        <v>369.45398901622366</v>
      </c>
    </row>
    <row r="120" spans="1:12">
      <c r="A120" s="1">
        <f t="shared" si="16"/>
        <v>2.36</v>
      </c>
      <c r="B120" s="5">
        <f t="shared" si="10"/>
        <v>93.870094769639081</v>
      </c>
      <c r="C120" s="4">
        <v>118</v>
      </c>
      <c r="E120" s="3">
        <f t="shared" si="9"/>
        <v>0.02</v>
      </c>
      <c r="F120" s="13">
        <f t="shared" si="12"/>
        <v>115.23671290001292</v>
      </c>
      <c r="G120" s="14">
        <f t="shared" si="13"/>
        <v>115.23671290001292</v>
      </c>
      <c r="H120">
        <f t="shared" si="17"/>
        <v>80</v>
      </c>
      <c r="J120">
        <f t="shared" si="11"/>
        <v>275.35227799094127</v>
      </c>
      <c r="K120">
        <f t="shared" si="14"/>
        <v>369.42049212245917</v>
      </c>
      <c r="L120">
        <f t="shared" si="15"/>
        <v>369.42049212245917</v>
      </c>
    </row>
    <row r="121" spans="1:12">
      <c r="A121" s="1">
        <f t="shared" si="16"/>
        <v>2.38</v>
      </c>
      <c r="B121" s="5">
        <f t="shared" si="10"/>
        <v>93.328168977947144</v>
      </c>
      <c r="C121" s="4">
        <v>119</v>
      </c>
      <c r="E121" s="3">
        <f t="shared" si="9"/>
        <v>0.02</v>
      </c>
      <c r="F121" s="13">
        <f t="shared" si="12"/>
        <v>115.1292751649206</v>
      </c>
      <c r="G121" s="14">
        <f t="shared" si="13"/>
        <v>115.1292751649206</v>
      </c>
      <c r="H121">
        <f t="shared" si="17"/>
        <v>80</v>
      </c>
      <c r="J121">
        <f t="shared" si="11"/>
        <v>273.76262900197827</v>
      </c>
      <c r="K121">
        <f t="shared" si="14"/>
        <v>369.38699219111641</v>
      </c>
      <c r="L121">
        <f t="shared" si="15"/>
        <v>369.38699219111641</v>
      </c>
    </row>
    <row r="122" spans="1:12">
      <c r="A122" s="1">
        <f t="shared" si="16"/>
        <v>2.4</v>
      </c>
      <c r="B122" s="5">
        <f t="shared" si="10"/>
        <v>92.782558749947398</v>
      </c>
      <c r="C122" s="4">
        <v>120</v>
      </c>
      <c r="E122" s="3">
        <f t="shared" si="9"/>
        <v>0.02</v>
      </c>
      <c r="F122" s="13">
        <f t="shared" si="12"/>
        <v>115.0217370760849</v>
      </c>
      <c r="G122" s="14">
        <f t="shared" si="13"/>
        <v>115.0217370760849</v>
      </c>
      <c r="H122">
        <f t="shared" si="17"/>
        <v>80</v>
      </c>
      <c r="J122">
        <f t="shared" si="11"/>
        <v>272.162172333179</v>
      </c>
      <c r="K122">
        <f t="shared" si="14"/>
        <v>369.35348922136893</v>
      </c>
      <c r="L122">
        <f t="shared" si="15"/>
        <v>369.35348922136893</v>
      </c>
    </row>
    <row r="123" spans="1:12">
      <c r="A123" s="1">
        <f t="shared" si="16"/>
        <v>2.42</v>
      </c>
      <c r="B123" s="5">
        <f t="shared" si="10"/>
        <v>92.233285625397386</v>
      </c>
      <c r="C123" s="4">
        <v>121</v>
      </c>
      <c r="E123" s="3">
        <f t="shared" si="9"/>
        <v>0.02</v>
      </c>
      <c r="F123" s="13">
        <f t="shared" si="12"/>
        <v>114.91409835176886</v>
      </c>
      <c r="G123" s="14">
        <f t="shared" si="13"/>
        <v>114.91409835176886</v>
      </c>
      <c r="H123">
        <f t="shared" si="17"/>
        <v>80</v>
      </c>
      <c r="J123">
        <f t="shared" si="11"/>
        <v>270.5509711678323</v>
      </c>
      <c r="K123">
        <f t="shared" si="14"/>
        <v>369.31998321238979</v>
      </c>
      <c r="L123">
        <f t="shared" si="15"/>
        <v>369.31998321238979</v>
      </c>
    </row>
    <row r="124" spans="1:12">
      <c r="A124" s="1">
        <f t="shared" si="16"/>
        <v>2.44</v>
      </c>
      <c r="B124" s="5">
        <f t="shared" si="10"/>
        <v>91.680371288659543</v>
      </c>
      <c r="C124" s="4">
        <v>122</v>
      </c>
      <c r="E124" s="3">
        <f t="shared" si="9"/>
        <v>0.02</v>
      </c>
      <c r="F124" s="13">
        <f t="shared" si="12"/>
        <v>114.80635870891474</v>
      </c>
      <c r="G124" s="14">
        <f t="shared" si="13"/>
        <v>114.80635870891474</v>
      </c>
      <c r="H124">
        <f t="shared" si="17"/>
        <v>80</v>
      </c>
      <c r="J124">
        <f t="shared" si="11"/>
        <v>268.92908911340129</v>
      </c>
      <c r="K124">
        <f t="shared" si="14"/>
        <v>369.28647416335178</v>
      </c>
      <c r="L124">
        <f t="shared" si="15"/>
        <v>369.28647416335178</v>
      </c>
    </row>
    <row r="125" spans="1:12">
      <c r="A125" s="1">
        <f t="shared" si="16"/>
        <v>2.46</v>
      </c>
      <c r="B125" s="5">
        <f t="shared" si="10"/>
        <v>91.1238375678452</v>
      </c>
      <c r="C125" s="4">
        <v>123</v>
      </c>
      <c r="E125" s="3">
        <f t="shared" si="9"/>
        <v>0.02</v>
      </c>
      <c r="F125" s="13">
        <f t="shared" si="12"/>
        <v>114.69851786313546</v>
      </c>
      <c r="G125" s="14">
        <f t="shared" si="13"/>
        <v>114.69851786313546</v>
      </c>
      <c r="H125">
        <f t="shared" si="17"/>
        <v>80</v>
      </c>
      <c r="J125">
        <f t="shared" si="11"/>
        <v>267.29659019901254</v>
      </c>
      <c r="K125">
        <f t="shared" si="14"/>
        <v>369.25296207342723</v>
      </c>
      <c r="L125">
        <f t="shared" si="15"/>
        <v>369.25296207342723</v>
      </c>
    </row>
    <row r="126" spans="1:12">
      <c r="A126" s="1">
        <f t="shared" si="16"/>
        <v>2.48</v>
      </c>
      <c r="B126" s="5">
        <f t="shared" si="10"/>
        <v>90.563706433952646</v>
      </c>
      <c r="C126" s="4">
        <v>124</v>
      </c>
      <c r="E126" s="3">
        <f t="shared" si="9"/>
        <v>0.02</v>
      </c>
      <c r="F126" s="13">
        <f t="shared" si="12"/>
        <v>114.5905755287057</v>
      </c>
      <c r="G126" s="14">
        <f t="shared" si="13"/>
        <v>114.5905755287057</v>
      </c>
      <c r="H126">
        <f t="shared" si="17"/>
        <v>80</v>
      </c>
      <c r="J126">
        <f t="shared" si="11"/>
        <v>265.65353887292775</v>
      </c>
      <c r="K126">
        <f t="shared" si="14"/>
        <v>369.21944694178814</v>
      </c>
      <c r="L126">
        <f t="shared" si="15"/>
        <v>369.21944694178814</v>
      </c>
    </row>
    <row r="127" spans="1:12">
      <c r="A127" s="1">
        <f t="shared" si="16"/>
        <v>2.5</v>
      </c>
      <c r="B127" s="5">
        <f t="shared" si="10"/>
        <v>90.000000000000014</v>
      </c>
      <c r="C127" s="4">
        <v>125</v>
      </c>
      <c r="E127" s="3">
        <f t="shared" si="9"/>
        <v>0.02</v>
      </c>
      <c r="F127" s="13">
        <f t="shared" si="12"/>
        <v>114.48253141855314</v>
      </c>
      <c r="G127" s="14">
        <f t="shared" si="13"/>
        <v>114.48253141855314</v>
      </c>
      <c r="H127">
        <f t="shared" si="17"/>
        <v>80</v>
      </c>
      <c r="J127">
        <f t="shared" si="11"/>
        <v>264</v>
      </c>
      <c r="K127">
        <f t="shared" si="14"/>
        <v>369.18592876760607</v>
      </c>
      <c r="L127">
        <f t="shared" si="15"/>
        <v>369.18592876760607</v>
      </c>
    </row>
    <row r="128" spans="1:12">
      <c r="A128" s="1">
        <f t="shared" si="16"/>
        <v>2.52</v>
      </c>
      <c r="B128" s="5">
        <f t="shared" si="10"/>
        <v>89.432740520152052</v>
      </c>
      <c r="C128" s="4">
        <v>126</v>
      </c>
      <c r="E128" s="3">
        <f t="shared" si="9"/>
        <v>0.02</v>
      </c>
      <c r="F128" s="13">
        <f t="shared" si="12"/>
        <v>114.37438524424954</v>
      </c>
      <c r="G128" s="14">
        <f t="shared" si="13"/>
        <v>114.37438524424954</v>
      </c>
      <c r="H128">
        <f t="shared" si="17"/>
        <v>80</v>
      </c>
      <c r="J128">
        <f t="shared" si="11"/>
        <v>262.3360388591127</v>
      </c>
      <c r="K128">
        <f t="shared" si="14"/>
        <v>369.15240755005232</v>
      </c>
      <c r="L128">
        <f t="shared" si="15"/>
        <v>369.15240755005232</v>
      </c>
    </row>
    <row r="129" spans="1:12">
      <c r="A129" s="1">
        <f t="shared" si="16"/>
        <v>2.54</v>
      </c>
      <c r="B129" s="5">
        <f t="shared" si="10"/>
        <v>88.86195038884172</v>
      </c>
      <c r="C129" s="4">
        <v>127</v>
      </c>
      <c r="E129" s="3">
        <f t="shared" ref="E129:E192" si="18">IF(fac=50,1/50,IF(fac=60,1/60))</f>
        <v>0.02</v>
      </c>
      <c r="F129" s="13">
        <f t="shared" si="12"/>
        <v>114.26613671600177</v>
      </c>
      <c r="G129" s="14">
        <f t="shared" si="13"/>
        <v>114.26613671600177</v>
      </c>
      <c r="H129">
        <f t="shared" si="17"/>
        <v>80</v>
      </c>
      <c r="J129">
        <f t="shared" si="11"/>
        <v>260.66172114060237</v>
      </c>
      <c r="K129">
        <f t="shared" si="14"/>
        <v>369.11888328829764</v>
      </c>
      <c r="L129">
        <f t="shared" si="15"/>
        <v>369.11888328829764</v>
      </c>
    </row>
    <row r="130" spans="1:12">
      <c r="A130" s="1">
        <f t="shared" si="16"/>
        <v>2.56</v>
      </c>
      <c r="B130" s="5">
        <f t="shared" ref="B130:B193" si="19">IF(fac=50,Vacmin*SQRT(2)*ABS(COS(A130*PI()/5/2)),IF(fac=60,Vacmin*SQRT(2)*ABS(COS(A130*PI()*240/1000/2))))</f>
        <v>88.287652139886077</v>
      </c>
      <c r="C130" s="4">
        <v>128</v>
      </c>
      <c r="E130" s="3">
        <f t="shared" si="18"/>
        <v>0.02</v>
      </c>
      <c r="F130" s="13">
        <f t="shared" si="12"/>
        <v>114.15778554264271</v>
      </c>
      <c r="G130" s="14">
        <f t="shared" si="13"/>
        <v>114.15778554264271</v>
      </c>
      <c r="H130">
        <f t="shared" si="17"/>
        <v>80</v>
      </c>
      <c r="J130">
        <f t="shared" ref="J130:J193" si="20">IF(fac=50,Vacmax*SQRT(2)*ABS(COS(A130*PI()/5/2)),IF(fac=60,Vacmax*SQRT(2)*ABS(COS(A130*PI()*240/1000/2))))</f>
        <v>258.97711294366582</v>
      </c>
      <c r="K130">
        <f t="shared" si="14"/>
        <v>369.08535598151263</v>
      </c>
      <c r="L130">
        <f t="shared" si="15"/>
        <v>369.08535598151263</v>
      </c>
    </row>
    <row r="131" spans="1:12">
      <c r="A131" s="1">
        <f t="shared" si="16"/>
        <v>2.58</v>
      </c>
      <c r="B131" s="5">
        <f t="shared" si="19"/>
        <v>87.709868445596626</v>
      </c>
      <c r="C131" s="4">
        <v>129</v>
      </c>
      <c r="E131" s="3">
        <f t="shared" si="18"/>
        <v>0.02</v>
      </c>
      <c r="F131" s="13">
        <f t="shared" ref="F131:F194" si="21">SQRT(ABS(F130*F130-2*Vout*Iout*E131*100*1000000/1000/1000/Cin/H131))</f>
        <v>114.04933143162219</v>
      </c>
      <c r="G131" s="14">
        <f t="shared" ref="G131:G194" si="22">MAX(B131,F131)</f>
        <v>114.04933143162219</v>
      </c>
      <c r="H131">
        <f t="shared" si="17"/>
        <v>80</v>
      </c>
      <c r="J131">
        <f t="shared" si="20"/>
        <v>257.28228077375013</v>
      </c>
      <c r="K131">
        <f t="shared" ref="K131:K194" si="23">SQRT(ABS(K130*K130-2*Vout*Iout*E131*100*1000000/1000/1000/Cin/H131))</f>
        <v>369.05182562886733</v>
      </c>
      <c r="L131">
        <f t="shared" ref="L131:L194" si="24">MAX(J131,K131)</f>
        <v>369.05182562886733</v>
      </c>
    </row>
    <row r="132" spans="1:12">
      <c r="A132" s="1">
        <f t="shared" ref="A132:A195" si="25">C132*E132</f>
        <v>2.6</v>
      </c>
      <c r="B132" s="5">
        <f t="shared" si="19"/>
        <v>87.128622115884284</v>
      </c>
      <c r="C132" s="4">
        <v>130</v>
      </c>
      <c r="E132" s="3">
        <f t="shared" si="18"/>
        <v>0.02</v>
      </c>
      <c r="F132" s="13">
        <f t="shared" si="21"/>
        <v>113.94077408899768</v>
      </c>
      <c r="G132" s="14">
        <f t="shared" si="22"/>
        <v>113.94077408899768</v>
      </c>
      <c r="H132">
        <f t="shared" ref="H132:H195" si="26">H131</f>
        <v>80</v>
      </c>
      <c r="J132">
        <f t="shared" si="20"/>
        <v>255.57729153992724</v>
      </c>
      <c r="K132">
        <f t="shared" si="23"/>
        <v>369.01829222953148</v>
      </c>
      <c r="L132">
        <f t="shared" si="24"/>
        <v>369.01829222953148</v>
      </c>
    </row>
    <row r="133" spans="1:12">
      <c r="A133" s="1">
        <f t="shared" si="25"/>
        <v>2.62</v>
      </c>
      <c r="B133" s="5">
        <f t="shared" si="19"/>
        <v>86.543936097358937</v>
      </c>
      <c r="C133" s="4">
        <v>131</v>
      </c>
      <c r="E133" s="3">
        <f t="shared" si="18"/>
        <v>0.02</v>
      </c>
      <c r="F133" s="13">
        <f t="shared" si="21"/>
        <v>113.83211321942505</v>
      </c>
      <c r="G133" s="14">
        <f t="shared" si="22"/>
        <v>113.83211321942505</v>
      </c>
      <c r="H133">
        <f t="shared" si="26"/>
        <v>80</v>
      </c>
      <c r="J133">
        <f t="shared" si="20"/>
        <v>253.86221255225286</v>
      </c>
      <c r="K133">
        <f t="shared" si="23"/>
        <v>368.98475578267443</v>
      </c>
      <c r="L133">
        <f t="shared" si="24"/>
        <v>368.98475578267443</v>
      </c>
    </row>
    <row r="134" spans="1:12">
      <c r="A134" s="1">
        <f t="shared" si="25"/>
        <v>2.64</v>
      </c>
      <c r="B134" s="5">
        <f t="shared" si="19"/>
        <v>85.955833472423379</v>
      </c>
      <c r="C134" s="4">
        <v>132</v>
      </c>
      <c r="E134" s="3">
        <f t="shared" si="18"/>
        <v>0.02</v>
      </c>
      <c r="F134" s="13">
        <f t="shared" si="21"/>
        <v>113.72334852614921</v>
      </c>
      <c r="G134" s="14">
        <f t="shared" si="22"/>
        <v>113.72334852614921</v>
      </c>
      <c r="H134">
        <f t="shared" si="26"/>
        <v>80</v>
      </c>
      <c r="J134">
        <f t="shared" si="20"/>
        <v>252.13711151910857</v>
      </c>
      <c r="K134">
        <f t="shared" si="23"/>
        <v>368.95121628746512</v>
      </c>
      <c r="L134">
        <f t="shared" si="24"/>
        <v>368.95121628746512</v>
      </c>
    </row>
    <row r="135" spans="1:12">
      <c r="A135" s="1">
        <f t="shared" si="25"/>
        <v>2.66</v>
      </c>
      <c r="B135" s="5">
        <f t="shared" si="19"/>
        <v>85.364337458362314</v>
      </c>
      <c r="C135" s="4">
        <v>133</v>
      </c>
      <c r="E135" s="3">
        <f t="shared" si="18"/>
        <v>0.02</v>
      </c>
      <c r="F135" s="13">
        <f t="shared" si="21"/>
        <v>113.6144797109946</v>
      </c>
      <c r="G135" s="14">
        <f t="shared" si="22"/>
        <v>113.6144797109946</v>
      </c>
      <c r="H135">
        <f t="shared" si="26"/>
        <v>80</v>
      </c>
      <c r="J135">
        <f t="shared" si="20"/>
        <v>250.40205654452944</v>
      </c>
      <c r="K135">
        <f t="shared" si="23"/>
        <v>368.91767374307221</v>
      </c>
      <c r="L135">
        <f t="shared" si="24"/>
        <v>368.91767374307221</v>
      </c>
    </row>
    <row r="136" spans="1:12">
      <c r="A136" s="1">
        <f t="shared" si="25"/>
        <v>2.68</v>
      </c>
      <c r="B136" s="5">
        <f t="shared" si="19"/>
        <v>84.769471406425552</v>
      </c>
      <c r="C136" s="4">
        <v>134</v>
      </c>
      <c r="E136" s="3">
        <f t="shared" si="18"/>
        <v>0.02</v>
      </c>
      <c r="F136" s="13">
        <f t="shared" si="21"/>
        <v>113.5055064743557</v>
      </c>
      <c r="G136" s="14">
        <f t="shared" si="22"/>
        <v>113.5055064743557</v>
      </c>
      <c r="H136">
        <f t="shared" si="26"/>
        <v>80</v>
      </c>
      <c r="J136">
        <f t="shared" si="20"/>
        <v>248.65711612551496</v>
      </c>
      <c r="K136">
        <f t="shared" si="23"/>
        <v>368.88412814866388</v>
      </c>
      <c r="L136">
        <f t="shared" si="24"/>
        <v>368.88412814866388</v>
      </c>
    </row>
    <row r="137" spans="1:12">
      <c r="A137" s="1">
        <f t="shared" si="25"/>
        <v>2.7</v>
      </c>
      <c r="B137" s="5">
        <f t="shared" si="19"/>
        <v>84.171258800906244</v>
      </c>
      <c r="C137" s="4">
        <v>135</v>
      </c>
      <c r="E137" s="3">
        <f t="shared" si="18"/>
        <v>0.02</v>
      </c>
      <c r="F137" s="13">
        <f t="shared" si="21"/>
        <v>113.3964285151874</v>
      </c>
      <c r="G137" s="14">
        <f t="shared" si="22"/>
        <v>113.3964285151874</v>
      </c>
      <c r="H137">
        <f t="shared" si="26"/>
        <v>80</v>
      </c>
      <c r="J137">
        <f t="shared" si="20"/>
        <v>246.90235914932498</v>
      </c>
      <c r="K137">
        <f t="shared" si="23"/>
        <v>368.85057950340797</v>
      </c>
      <c r="L137">
        <f t="shared" si="24"/>
        <v>368.85057950340797</v>
      </c>
    </row>
    <row r="138" spans="1:12">
      <c r="A138" s="1">
        <f t="shared" si="25"/>
        <v>2.72</v>
      </c>
      <c r="B138" s="5">
        <f t="shared" si="19"/>
        <v>83.569723258213727</v>
      </c>
      <c r="C138" s="4">
        <v>136</v>
      </c>
      <c r="E138" s="3">
        <f t="shared" si="18"/>
        <v>0.02</v>
      </c>
      <c r="F138" s="13">
        <f t="shared" si="21"/>
        <v>113.28724553099526</v>
      </c>
      <c r="G138" s="14">
        <f t="shared" si="22"/>
        <v>113.28724553099526</v>
      </c>
      <c r="H138">
        <f t="shared" si="26"/>
        <v>80</v>
      </c>
      <c r="J138">
        <f t="shared" si="20"/>
        <v>245.13785489076028</v>
      </c>
      <c r="K138">
        <f t="shared" si="23"/>
        <v>368.81702780647191</v>
      </c>
      <c r="L138">
        <f t="shared" si="24"/>
        <v>368.81702780647191</v>
      </c>
    </row>
    <row r="139" spans="1:12">
      <c r="A139" s="1">
        <f t="shared" si="25"/>
        <v>2.74</v>
      </c>
      <c r="B139" s="5">
        <f t="shared" si="19"/>
        <v>82.964888525941305</v>
      </c>
      <c r="C139" s="4">
        <v>137</v>
      </c>
      <c r="E139" s="3">
        <f t="shared" si="18"/>
        <v>0.02</v>
      </c>
      <c r="F139" s="13">
        <f t="shared" si="21"/>
        <v>113.17795721782581</v>
      </c>
      <c r="G139" s="14">
        <f t="shared" si="22"/>
        <v>113.17795721782581</v>
      </c>
      <c r="H139">
        <f t="shared" si="26"/>
        <v>80</v>
      </c>
      <c r="J139">
        <f t="shared" si="20"/>
        <v>243.3636730094278</v>
      </c>
      <c r="K139">
        <f t="shared" si="23"/>
        <v>368.78347305702283</v>
      </c>
      <c r="L139">
        <f t="shared" si="24"/>
        <v>368.78347305702283</v>
      </c>
    </row>
    <row r="140" spans="1:12">
      <c r="A140" s="1">
        <f t="shared" si="25"/>
        <v>2.7600000000000002</v>
      </c>
      <c r="B140" s="5">
        <f t="shared" si="19"/>
        <v>82.356778481928515</v>
      </c>
      <c r="C140" s="4">
        <v>138</v>
      </c>
      <c r="E140" s="3">
        <f t="shared" si="18"/>
        <v>0.02</v>
      </c>
      <c r="F140" s="13">
        <f t="shared" si="21"/>
        <v>113.06856327025655</v>
      </c>
      <c r="G140" s="14">
        <f t="shared" si="22"/>
        <v>113.06856327025655</v>
      </c>
      <c r="H140">
        <f t="shared" si="26"/>
        <v>80</v>
      </c>
      <c r="J140">
        <f t="shared" si="20"/>
        <v>241.57988354699032</v>
      </c>
      <c r="K140">
        <f t="shared" si="23"/>
        <v>368.7499152542274</v>
      </c>
      <c r="L140">
        <f t="shared" si="24"/>
        <v>368.7499152542274</v>
      </c>
    </row>
    <row r="141" spans="1:12">
      <c r="A141" s="1">
        <f t="shared" si="25"/>
        <v>2.7800000000000002</v>
      </c>
      <c r="B141" s="5">
        <f t="shared" si="19"/>
        <v>81.745417133318625</v>
      </c>
      <c r="C141" s="4">
        <v>139</v>
      </c>
      <c r="E141" s="3">
        <f t="shared" si="18"/>
        <v>0.02</v>
      </c>
      <c r="F141" s="13">
        <f t="shared" si="21"/>
        <v>112.95906338138612</v>
      </c>
      <c r="G141" s="14">
        <f t="shared" si="22"/>
        <v>112.95906338138612</v>
      </c>
      <c r="H141">
        <f t="shared" si="26"/>
        <v>80</v>
      </c>
      <c r="J141">
        <f t="shared" si="20"/>
        <v>239.78655692440131</v>
      </c>
      <c r="K141">
        <f t="shared" si="23"/>
        <v>368.71635439725191</v>
      </c>
      <c r="L141">
        <f t="shared" si="24"/>
        <v>368.71635439725191</v>
      </c>
    </row>
    <row r="142" spans="1:12">
      <c r="A142" s="1">
        <f t="shared" si="25"/>
        <v>2.8000000000000003</v>
      </c>
      <c r="B142" s="5">
        <f t="shared" si="19"/>
        <v>81.130828615610923</v>
      </c>
      <c r="C142" s="4">
        <v>140</v>
      </c>
      <c r="E142" s="3">
        <f t="shared" si="18"/>
        <v>0.02</v>
      </c>
      <c r="F142" s="13">
        <f t="shared" si="21"/>
        <v>112.84945724282419</v>
      </c>
      <c r="G142" s="14">
        <f t="shared" si="22"/>
        <v>112.84945724282419</v>
      </c>
      <c r="H142">
        <f t="shared" si="26"/>
        <v>80</v>
      </c>
      <c r="J142">
        <f t="shared" si="20"/>
        <v>237.98376393912537</v>
      </c>
      <c r="K142">
        <f t="shared" si="23"/>
        <v>368.68279048526233</v>
      </c>
      <c r="L142">
        <f t="shared" si="24"/>
        <v>368.68279048526233</v>
      </c>
    </row>
    <row r="143" spans="1:12">
      <c r="A143" s="1">
        <f t="shared" si="25"/>
        <v>2.82</v>
      </c>
      <c r="B143" s="5">
        <f t="shared" si="19"/>
        <v>80.513037191707681</v>
      </c>
      <c r="C143" s="4">
        <v>141</v>
      </c>
      <c r="E143" s="3">
        <f t="shared" si="18"/>
        <v>0.02</v>
      </c>
      <c r="F143" s="13">
        <f t="shared" si="21"/>
        <v>112.73974454468133</v>
      </c>
      <c r="G143" s="14">
        <f t="shared" si="22"/>
        <v>112.73974454468133</v>
      </c>
      <c r="H143">
        <f t="shared" si="26"/>
        <v>80</v>
      </c>
      <c r="J143">
        <f t="shared" si="20"/>
        <v>236.17157576234254</v>
      </c>
      <c r="K143">
        <f t="shared" si="23"/>
        <v>368.64922351742428</v>
      </c>
      <c r="L143">
        <f t="shared" si="24"/>
        <v>368.64922351742428</v>
      </c>
    </row>
    <row r="144" spans="1:12">
      <c r="A144" s="1">
        <f t="shared" si="25"/>
        <v>2.84</v>
      </c>
      <c r="B144" s="5">
        <f t="shared" si="19"/>
        <v>79.892067250956529</v>
      </c>
      <c r="C144" s="4">
        <v>142</v>
      </c>
      <c r="E144" s="3">
        <f t="shared" si="18"/>
        <v>0.02</v>
      </c>
      <c r="F144" s="13">
        <f t="shared" si="21"/>
        <v>112.62992497555879</v>
      </c>
      <c r="G144" s="14">
        <f t="shared" si="22"/>
        <v>112.62992497555879</v>
      </c>
      <c r="H144">
        <f t="shared" si="26"/>
        <v>80</v>
      </c>
      <c r="J144">
        <f t="shared" si="20"/>
        <v>234.35006393613912</v>
      </c>
      <c r="K144">
        <f t="shared" si="23"/>
        <v>368.61565349290288</v>
      </c>
      <c r="L144">
        <f t="shared" si="24"/>
        <v>368.61565349290288</v>
      </c>
    </row>
    <row r="145" spans="1:12">
      <c r="A145" s="1">
        <f t="shared" si="25"/>
        <v>2.86</v>
      </c>
      <c r="B145" s="5">
        <f t="shared" si="19"/>
        <v>79.267943308187427</v>
      </c>
      <c r="C145" s="4">
        <v>143</v>
      </c>
      <c r="E145" s="3">
        <f t="shared" si="18"/>
        <v>0.02</v>
      </c>
      <c r="F145" s="13">
        <f t="shared" si="21"/>
        <v>112.51999822253821</v>
      </c>
      <c r="G145" s="14">
        <f t="shared" si="22"/>
        <v>112.51999822253821</v>
      </c>
      <c r="H145">
        <f t="shared" si="26"/>
        <v>80</v>
      </c>
      <c r="J145">
        <f t="shared" si="20"/>
        <v>232.51930037068311</v>
      </c>
      <c r="K145">
        <f t="shared" si="23"/>
        <v>368.58208041086294</v>
      </c>
      <c r="L145">
        <f t="shared" si="24"/>
        <v>368.58208041086294</v>
      </c>
    </row>
    <row r="146" spans="1:12">
      <c r="A146" s="1">
        <f t="shared" si="25"/>
        <v>2.88</v>
      </c>
      <c r="B146" s="5">
        <f t="shared" si="19"/>
        <v>78.640690002744947</v>
      </c>
      <c r="C146" s="4">
        <v>144</v>
      </c>
      <c r="E146" s="3">
        <f t="shared" si="18"/>
        <v>0.02</v>
      </c>
      <c r="F146" s="13">
        <f t="shared" si="21"/>
        <v>112.40996397117118</v>
      </c>
      <c r="G146" s="14">
        <f t="shared" si="22"/>
        <v>112.40996397117118</v>
      </c>
      <c r="H146">
        <f t="shared" si="26"/>
        <v>80</v>
      </c>
      <c r="J146">
        <f t="shared" si="20"/>
        <v>230.67935734138518</v>
      </c>
      <c r="K146">
        <f t="shared" si="23"/>
        <v>368.54850427046887</v>
      </c>
      <c r="L146">
        <f t="shared" si="24"/>
        <v>368.54850427046887</v>
      </c>
    </row>
    <row r="147" spans="1:12">
      <c r="A147" s="1">
        <f t="shared" si="25"/>
        <v>2.9</v>
      </c>
      <c r="B147" s="5">
        <f t="shared" si="19"/>
        <v>78.010332097515644</v>
      </c>
      <c r="C147" s="4">
        <v>145</v>
      </c>
      <c r="E147" s="3">
        <f t="shared" si="18"/>
        <v>0.02</v>
      </c>
      <c r="F147" s="13">
        <f t="shared" si="21"/>
        <v>112.29982190546878</v>
      </c>
      <c r="G147" s="14">
        <f t="shared" si="22"/>
        <v>112.29982190546878</v>
      </c>
      <c r="H147">
        <f t="shared" si="26"/>
        <v>80</v>
      </c>
      <c r="J147">
        <f t="shared" si="20"/>
        <v>228.83030748604585</v>
      </c>
      <c r="K147">
        <f t="shared" si="23"/>
        <v>368.51492507088471</v>
      </c>
      <c r="L147">
        <f t="shared" si="24"/>
        <v>368.51492507088471</v>
      </c>
    </row>
    <row r="148" spans="1:12">
      <c r="A148" s="1">
        <f t="shared" si="25"/>
        <v>2.92</v>
      </c>
      <c r="B148" s="5">
        <f t="shared" si="19"/>
        <v>77.376894477950174</v>
      </c>
      <c r="C148" s="4">
        <v>146</v>
      </c>
      <c r="E148" s="3">
        <f t="shared" si="18"/>
        <v>0.02</v>
      </c>
      <c r="F148" s="13">
        <f t="shared" si="21"/>
        <v>112.18957170789095</v>
      </c>
      <c r="G148" s="14">
        <f t="shared" si="22"/>
        <v>112.18957170789095</v>
      </c>
      <c r="H148">
        <f t="shared" si="26"/>
        <v>80</v>
      </c>
      <c r="J148">
        <f t="shared" si="20"/>
        <v>226.97222380198716</v>
      </c>
      <c r="K148">
        <f t="shared" si="23"/>
        <v>368.4813428112742</v>
      </c>
      <c r="L148">
        <f t="shared" si="24"/>
        <v>368.4813428112742</v>
      </c>
    </row>
    <row r="149" spans="1:12">
      <c r="A149" s="1">
        <f t="shared" si="25"/>
        <v>2.94</v>
      </c>
      <c r="B149" s="5">
        <f t="shared" si="19"/>
        <v>76.740402151081199</v>
      </c>
      <c r="C149" s="4">
        <v>147</v>
      </c>
      <c r="E149" s="3">
        <f t="shared" si="18"/>
        <v>0.02</v>
      </c>
      <c r="F149" s="13">
        <f t="shared" si="21"/>
        <v>112.07921305933587</v>
      </c>
      <c r="G149" s="14">
        <f t="shared" si="22"/>
        <v>112.07921305933587</v>
      </c>
      <c r="H149">
        <f t="shared" si="26"/>
        <v>80</v>
      </c>
      <c r="J149">
        <f t="shared" si="20"/>
        <v>225.10517964317151</v>
      </c>
      <c r="K149">
        <f t="shared" si="23"/>
        <v>368.44775749080054</v>
      </c>
      <c r="L149">
        <f t="shared" si="24"/>
        <v>368.44775749080054</v>
      </c>
    </row>
    <row r="150" spans="1:12">
      <c r="A150" s="1">
        <f t="shared" si="25"/>
        <v>2.96</v>
      </c>
      <c r="B150" s="5">
        <f t="shared" si="19"/>
        <v>76.100880244535887</v>
      </c>
      <c r="C150" s="4">
        <v>148</v>
      </c>
      <c r="E150" s="3">
        <f t="shared" si="18"/>
        <v>0.02</v>
      </c>
      <c r="F150" s="13">
        <f t="shared" si="21"/>
        <v>111.96874563912915</v>
      </c>
      <c r="G150" s="14">
        <f t="shared" si="22"/>
        <v>111.96874563912915</v>
      </c>
      <c r="H150">
        <f t="shared" si="26"/>
        <v>80</v>
      </c>
      <c r="J150">
        <f t="shared" si="20"/>
        <v>223.22924871730527</v>
      </c>
      <c r="K150">
        <f t="shared" si="23"/>
        <v>368.41416910862665</v>
      </c>
      <c r="L150">
        <f t="shared" si="24"/>
        <v>368.41416910862665</v>
      </c>
    </row>
    <row r="151" spans="1:12">
      <c r="A151" s="1">
        <f t="shared" si="25"/>
        <v>2.98</v>
      </c>
      <c r="B151" s="5">
        <f t="shared" si="19"/>
        <v>75.458354005544123</v>
      </c>
      <c r="C151" s="4">
        <v>149</v>
      </c>
      <c r="E151" s="3">
        <f t="shared" si="18"/>
        <v>0.02</v>
      </c>
      <c r="F151" s="13">
        <f t="shared" si="21"/>
        <v>111.85816912501296</v>
      </c>
      <c r="G151" s="14">
        <f t="shared" si="22"/>
        <v>111.85816912501296</v>
      </c>
      <c r="H151">
        <f t="shared" si="26"/>
        <v>80</v>
      </c>
      <c r="J151">
        <f t="shared" si="20"/>
        <v>221.34450508292943</v>
      </c>
      <c r="K151">
        <f t="shared" si="23"/>
        <v>368.38057766391506</v>
      </c>
      <c r="L151">
        <f t="shared" si="24"/>
        <v>368.38057766391506</v>
      </c>
    </row>
    <row r="152" spans="1:12">
      <c r="A152" s="1">
        <f t="shared" si="25"/>
        <v>3</v>
      </c>
      <c r="B152" s="5">
        <f t="shared" si="19"/>
        <v>74.812848799941619</v>
      </c>
      <c r="C152" s="4">
        <v>150</v>
      </c>
      <c r="E152" s="3">
        <f t="shared" si="18"/>
        <v>0.02</v>
      </c>
      <c r="F152" s="13">
        <f t="shared" si="21"/>
        <v>111.74748319313507</v>
      </c>
      <c r="G152" s="14">
        <f t="shared" si="22"/>
        <v>111.74748319313507</v>
      </c>
      <c r="H152">
        <f t="shared" si="26"/>
        <v>80</v>
      </c>
      <c r="J152">
        <f t="shared" si="20"/>
        <v>219.4510231464954</v>
      </c>
      <c r="K152">
        <f t="shared" si="23"/>
        <v>368.3469831558279</v>
      </c>
      <c r="L152">
        <f t="shared" si="24"/>
        <v>368.3469831558279</v>
      </c>
    </row>
    <row r="153" spans="1:12">
      <c r="A153" s="1">
        <f t="shared" si="25"/>
        <v>3.02</v>
      </c>
      <c r="B153" s="5">
        <f t="shared" si="19"/>
        <v>74.164390111168615</v>
      </c>
      <c r="C153" s="4">
        <v>151</v>
      </c>
      <c r="E153" s="3">
        <f t="shared" si="18"/>
        <v>0.02</v>
      </c>
      <c r="F153" s="13">
        <f t="shared" si="21"/>
        <v>111.63668751803775</v>
      </c>
      <c r="G153" s="14">
        <f t="shared" si="22"/>
        <v>111.63668751803775</v>
      </c>
      <c r="H153">
        <f t="shared" si="26"/>
        <v>80</v>
      </c>
      <c r="J153">
        <f t="shared" si="20"/>
        <v>217.54887765942792</v>
      </c>
      <c r="K153">
        <f t="shared" si="23"/>
        <v>368.31338558352689</v>
      </c>
      <c r="L153">
        <f t="shared" si="24"/>
        <v>368.31338558352689</v>
      </c>
    </row>
    <row r="154" spans="1:12">
      <c r="A154" s="1">
        <f t="shared" si="25"/>
        <v>3.04</v>
      </c>
      <c r="B154" s="5">
        <f t="shared" si="19"/>
        <v>73.513003539263792</v>
      </c>
      <c r="C154" s="4">
        <v>152</v>
      </c>
      <c r="E154" s="3">
        <f t="shared" si="18"/>
        <v>0.02</v>
      </c>
      <c r="F154" s="13">
        <f t="shared" si="21"/>
        <v>111.52578177264665</v>
      </c>
      <c r="G154" s="14">
        <f t="shared" si="22"/>
        <v>111.52578177264665</v>
      </c>
      <c r="H154">
        <f t="shared" si="26"/>
        <v>80</v>
      </c>
      <c r="J154">
        <f t="shared" si="20"/>
        <v>215.63814371517378</v>
      </c>
      <c r="K154">
        <f t="shared" si="23"/>
        <v>368.27978494617344</v>
      </c>
      <c r="L154">
        <f t="shared" si="24"/>
        <v>368.27978494617344</v>
      </c>
    </row>
    <row r="155" spans="1:12">
      <c r="A155" s="1">
        <f t="shared" si="25"/>
        <v>3.06</v>
      </c>
      <c r="B155" s="5">
        <f t="shared" si="19"/>
        <v>72.858714799853644</v>
      </c>
      <c r="C155" s="4">
        <v>153</v>
      </c>
      <c r="E155" s="3">
        <f t="shared" si="18"/>
        <v>0.02</v>
      </c>
      <c r="F155" s="13">
        <f t="shared" si="21"/>
        <v>111.41476562825954</v>
      </c>
      <c r="G155" s="14">
        <f t="shared" si="22"/>
        <v>111.41476562825954</v>
      </c>
      <c r="H155">
        <f t="shared" si="26"/>
        <v>80</v>
      </c>
      <c r="J155">
        <f t="shared" si="20"/>
        <v>213.71889674623733</v>
      </c>
      <c r="K155">
        <f t="shared" si="23"/>
        <v>368.24618124292851</v>
      </c>
      <c r="L155">
        <f t="shared" si="24"/>
        <v>368.24618124292851</v>
      </c>
    </row>
    <row r="156" spans="1:12">
      <c r="A156" s="1">
        <f t="shared" si="25"/>
        <v>3.08</v>
      </c>
      <c r="B156" s="5">
        <f t="shared" si="19"/>
        <v>72.201549723137319</v>
      </c>
      <c r="C156" s="4">
        <v>154</v>
      </c>
      <c r="E156" s="3">
        <f t="shared" si="18"/>
        <v>0.02</v>
      </c>
      <c r="F156" s="13">
        <f t="shared" si="21"/>
        <v>111.3036387545349</v>
      </c>
      <c r="G156" s="14">
        <f t="shared" si="22"/>
        <v>111.3036387545349</v>
      </c>
      <c r="H156">
        <f t="shared" si="26"/>
        <v>80</v>
      </c>
      <c r="J156">
        <f t="shared" si="20"/>
        <v>211.79121252120279</v>
      </c>
      <c r="K156">
        <f t="shared" si="23"/>
        <v>368.21257447295272</v>
      </c>
      <c r="L156">
        <f t="shared" si="24"/>
        <v>368.21257447295272</v>
      </c>
    </row>
    <row r="157" spans="1:12">
      <c r="A157" s="1">
        <f t="shared" si="25"/>
        <v>3.1</v>
      </c>
      <c r="B157" s="5">
        <f t="shared" si="19"/>
        <v>71.541534252866768</v>
      </c>
      <c r="C157" s="4">
        <v>155</v>
      </c>
      <c r="E157" s="3">
        <f t="shared" si="18"/>
        <v>0.02</v>
      </c>
      <c r="F157" s="13">
        <f t="shared" si="21"/>
        <v>111.19240081948048</v>
      </c>
      <c r="G157" s="14">
        <f t="shared" si="22"/>
        <v>111.19240081948048</v>
      </c>
      <c r="H157">
        <f t="shared" si="26"/>
        <v>80</v>
      </c>
      <c r="J157">
        <f t="shared" si="20"/>
        <v>209.8551671417425</v>
      </c>
      <c r="K157">
        <f t="shared" si="23"/>
        <v>368.17896463540632</v>
      </c>
      <c r="L157">
        <f t="shared" si="24"/>
        <v>368.17896463540632</v>
      </c>
    </row>
    <row r="158" spans="1:12">
      <c r="A158" s="1">
        <f t="shared" si="25"/>
        <v>3.12</v>
      </c>
      <c r="B158" s="5">
        <f t="shared" si="19"/>
        <v>70.878694445322651</v>
      </c>
      <c r="C158" s="4">
        <v>156</v>
      </c>
      <c r="E158" s="3">
        <f t="shared" si="18"/>
        <v>0.02</v>
      </c>
      <c r="F158" s="13">
        <f t="shared" si="21"/>
        <v>111.08105148944172</v>
      </c>
      <c r="G158" s="14">
        <f t="shared" si="22"/>
        <v>111.08105148944172</v>
      </c>
      <c r="H158">
        <f t="shared" si="26"/>
        <v>80</v>
      </c>
      <c r="J158">
        <f t="shared" si="20"/>
        <v>207.91083703961311</v>
      </c>
      <c r="K158">
        <f t="shared" si="23"/>
        <v>368.14535172944909</v>
      </c>
      <c r="L158">
        <f t="shared" si="24"/>
        <v>368.14535172944909</v>
      </c>
    </row>
    <row r="159" spans="1:12">
      <c r="A159" s="1">
        <f t="shared" si="25"/>
        <v>3.14</v>
      </c>
      <c r="B159" s="5">
        <f t="shared" si="19"/>
        <v>70.213056468285586</v>
      </c>
      <c r="C159" s="4">
        <v>157</v>
      </c>
      <c r="E159" s="3">
        <f t="shared" si="18"/>
        <v>0.02</v>
      </c>
      <c r="F159" s="13">
        <f t="shared" si="21"/>
        <v>110.96959042909009</v>
      </c>
      <c r="G159" s="14">
        <f t="shared" si="22"/>
        <v>110.96959042909009</v>
      </c>
      <c r="H159">
        <f t="shared" si="26"/>
        <v>80</v>
      </c>
      <c r="J159">
        <f t="shared" si="20"/>
        <v>205.95829897363771</v>
      </c>
      <c r="K159">
        <f t="shared" si="23"/>
        <v>368.1117357542405</v>
      </c>
      <c r="L159">
        <f t="shared" si="24"/>
        <v>368.1117357542405</v>
      </c>
    </row>
    <row r="160" spans="1:12">
      <c r="A160" s="1">
        <f t="shared" si="25"/>
        <v>3.16</v>
      </c>
      <c r="B160" s="5">
        <f t="shared" si="19"/>
        <v>69.544646600003162</v>
      </c>
      <c r="C160" s="4">
        <v>158</v>
      </c>
      <c r="E160" s="3">
        <f t="shared" si="18"/>
        <v>0.02</v>
      </c>
      <c r="F160" s="13">
        <f t="shared" si="21"/>
        <v>110.85801730141128</v>
      </c>
      <c r="G160" s="14">
        <f t="shared" si="22"/>
        <v>110.85801730141128</v>
      </c>
      <c r="H160">
        <f t="shared" si="26"/>
        <v>80</v>
      </c>
      <c r="J160">
        <f t="shared" si="20"/>
        <v>203.99763002667595</v>
      </c>
      <c r="K160">
        <f t="shared" si="23"/>
        <v>368.07811670893966</v>
      </c>
      <c r="L160">
        <f t="shared" si="24"/>
        <v>368.07811670893966</v>
      </c>
    </row>
    <row r="161" spans="1:12">
      <c r="A161" s="1">
        <f t="shared" si="25"/>
        <v>3.18</v>
      </c>
      <c r="B161" s="5">
        <f t="shared" si="19"/>
        <v>68.873491228152503</v>
      </c>
      <c r="C161" s="4">
        <v>159</v>
      </c>
      <c r="E161" s="3">
        <f t="shared" si="18"/>
        <v>0.02</v>
      </c>
      <c r="F161" s="13">
        <f t="shared" si="21"/>
        <v>110.74633176769335</v>
      </c>
      <c r="G161" s="14">
        <f t="shared" si="22"/>
        <v>110.74633176769335</v>
      </c>
      <c r="H161">
        <f t="shared" si="26"/>
        <v>80</v>
      </c>
      <c r="J161">
        <f t="shared" si="20"/>
        <v>202.02890760258066</v>
      </c>
      <c r="K161">
        <f t="shared" si="23"/>
        <v>368.04449459270518</v>
      </c>
      <c r="L161">
        <f t="shared" si="24"/>
        <v>368.04449459270518</v>
      </c>
    </row>
    <row r="162" spans="1:12">
      <c r="A162" s="1">
        <f t="shared" si="25"/>
        <v>3.2</v>
      </c>
      <c r="B162" s="5">
        <f t="shared" si="19"/>
        <v>68.199616848798428</v>
      </c>
      <c r="C162" s="4">
        <v>160</v>
      </c>
      <c r="E162" s="3">
        <f t="shared" si="18"/>
        <v>0.02</v>
      </c>
      <c r="F162" s="13">
        <f t="shared" si="21"/>
        <v>110.63453348751467</v>
      </c>
      <c r="G162" s="14">
        <f t="shared" si="22"/>
        <v>110.63453348751467</v>
      </c>
      <c r="H162">
        <f t="shared" si="26"/>
        <v>80</v>
      </c>
      <c r="J162">
        <f t="shared" si="20"/>
        <v>200.05220942314205</v>
      </c>
      <c r="K162">
        <f t="shared" si="23"/>
        <v>368.01086940469543</v>
      </c>
      <c r="L162">
        <f t="shared" si="24"/>
        <v>368.01086940469543</v>
      </c>
    </row>
    <row r="163" spans="1:12">
      <c r="A163" s="1">
        <f t="shared" si="25"/>
        <v>3.22</v>
      </c>
      <c r="B163" s="5">
        <f t="shared" si="19"/>
        <v>67.523050065347618</v>
      </c>
      <c r="C163" s="4">
        <v>161</v>
      </c>
      <c r="E163" s="3">
        <f t="shared" si="18"/>
        <v>0.02</v>
      </c>
      <c r="F163" s="13">
        <f t="shared" si="21"/>
        <v>110.5226221187319</v>
      </c>
      <c r="G163" s="14">
        <f t="shared" si="22"/>
        <v>110.5226221187319</v>
      </c>
      <c r="H163">
        <f t="shared" si="26"/>
        <v>80</v>
      </c>
      <c r="J163">
        <f t="shared" si="20"/>
        <v>198.06761352501968</v>
      </c>
      <c r="K163">
        <f t="shared" si="23"/>
        <v>367.97724114406833</v>
      </c>
      <c r="L163">
        <f t="shared" si="24"/>
        <v>367.97724114406833</v>
      </c>
    </row>
    <row r="164" spans="1:12">
      <c r="A164" s="1">
        <f t="shared" si="25"/>
        <v>3.24</v>
      </c>
      <c r="B164" s="5">
        <f t="shared" si="19"/>
        <v>66.843817587498222</v>
      </c>
      <c r="C164" s="4">
        <v>162</v>
      </c>
      <c r="E164" s="3">
        <f t="shared" si="18"/>
        <v>0.02</v>
      </c>
      <c r="F164" s="13">
        <f t="shared" si="21"/>
        <v>110.4105973174677</v>
      </c>
      <c r="G164" s="14">
        <f t="shared" si="22"/>
        <v>110.4105973174677</v>
      </c>
      <c r="H164">
        <f t="shared" si="26"/>
        <v>80</v>
      </c>
      <c r="J164">
        <f t="shared" si="20"/>
        <v>196.07519825666145</v>
      </c>
      <c r="K164">
        <f t="shared" si="23"/>
        <v>367.94360980998135</v>
      </c>
      <c r="L164">
        <f t="shared" si="24"/>
        <v>367.94360980998135</v>
      </c>
    </row>
    <row r="165" spans="1:12">
      <c r="A165" s="1">
        <f t="shared" si="25"/>
        <v>3.2600000000000002</v>
      </c>
      <c r="B165" s="5">
        <f t="shared" si="19"/>
        <v>66.161946230185436</v>
      </c>
      <c r="C165" s="4">
        <v>163</v>
      </c>
      <c r="E165" s="3">
        <f t="shared" si="18"/>
        <v>0.02</v>
      </c>
      <c r="F165" s="13">
        <f t="shared" si="21"/>
        <v>110.29845873809846</v>
      </c>
      <c r="G165" s="14">
        <f t="shared" si="22"/>
        <v>110.29845873809846</v>
      </c>
      <c r="H165">
        <f t="shared" si="26"/>
        <v>80</v>
      </c>
      <c r="J165">
        <f t="shared" si="20"/>
        <v>194.07504227521059</v>
      </c>
      <c r="K165">
        <f t="shared" si="23"/>
        <v>367.90997540159168</v>
      </c>
      <c r="L165">
        <f t="shared" si="24"/>
        <v>367.90997540159168</v>
      </c>
    </row>
    <row r="166" spans="1:12">
      <c r="A166" s="1">
        <f t="shared" si="25"/>
        <v>3.2800000000000002</v>
      </c>
      <c r="B166" s="5">
        <f t="shared" si="19"/>
        <v>65.477462912522853</v>
      </c>
      <c r="C166" s="4">
        <v>164</v>
      </c>
      <c r="E166" s="3">
        <f t="shared" si="18"/>
        <v>0.02</v>
      </c>
      <c r="F166" s="13">
        <f t="shared" si="21"/>
        <v>110.18620603324179</v>
      </c>
      <c r="G166" s="14">
        <f t="shared" si="22"/>
        <v>110.18620603324179</v>
      </c>
      <c r="H166">
        <f t="shared" si="26"/>
        <v>80</v>
      </c>
      <c r="J166">
        <f t="shared" si="20"/>
        <v>192.06722454340036</v>
      </c>
      <c r="K166">
        <f t="shared" si="23"/>
        <v>367.87633791805609</v>
      </c>
      <c r="L166">
        <f t="shared" si="24"/>
        <v>367.87633791805609</v>
      </c>
    </row>
    <row r="167" spans="1:12">
      <c r="A167" s="1">
        <f t="shared" si="25"/>
        <v>3.3000000000000003</v>
      </c>
      <c r="B167" s="5">
        <f t="shared" si="19"/>
        <v>64.790394656739892</v>
      </c>
      <c r="C167" s="4">
        <v>165</v>
      </c>
      <c r="E167" s="3">
        <f t="shared" si="18"/>
        <v>0.02</v>
      </c>
      <c r="F167" s="13">
        <f t="shared" si="21"/>
        <v>110.07383885374404</v>
      </c>
      <c r="G167" s="14">
        <f t="shared" si="22"/>
        <v>110.07383885374404</v>
      </c>
      <c r="H167">
        <f t="shared" si="26"/>
        <v>80</v>
      </c>
      <c r="J167">
        <f t="shared" si="20"/>
        <v>190.05182432643701</v>
      </c>
      <c r="K167">
        <f t="shared" si="23"/>
        <v>367.84269735853093</v>
      </c>
      <c r="L167">
        <f t="shared" si="24"/>
        <v>367.84269735853093</v>
      </c>
    </row>
    <row r="168" spans="1:12">
      <c r="A168" s="1">
        <f t="shared" si="25"/>
        <v>3.3200000000000003</v>
      </c>
      <c r="B168" s="5">
        <f t="shared" si="19"/>
        <v>64.100768587114743</v>
      </c>
      <c r="C168" s="4">
        <v>166</v>
      </c>
      <c r="E168" s="3">
        <f t="shared" si="18"/>
        <v>0.02</v>
      </c>
      <c r="F168" s="13">
        <f t="shared" si="21"/>
        <v>109.96135684866758</v>
      </c>
      <c r="G168" s="14">
        <f t="shared" si="22"/>
        <v>109.96135684866758</v>
      </c>
      <c r="H168">
        <f t="shared" si="26"/>
        <v>80</v>
      </c>
      <c r="J168">
        <f t="shared" si="20"/>
        <v>188.0289211888699</v>
      </c>
      <c r="K168">
        <f t="shared" si="23"/>
        <v>367.80905372217222</v>
      </c>
      <c r="L168">
        <f t="shared" si="24"/>
        <v>367.80905372217222</v>
      </c>
    </row>
    <row r="169" spans="1:12">
      <c r="A169" s="1">
        <f t="shared" si="25"/>
        <v>3.34</v>
      </c>
      <c r="B169" s="5">
        <f t="shared" si="19"/>
        <v>63.40861192890393</v>
      </c>
      <c r="C169" s="4">
        <v>167</v>
      </c>
      <c r="E169" s="3">
        <f t="shared" si="18"/>
        <v>0.02</v>
      </c>
      <c r="F169" s="13">
        <f t="shared" si="21"/>
        <v>109.84875966527802</v>
      </c>
      <c r="G169" s="14">
        <f t="shared" si="22"/>
        <v>109.84875966527802</v>
      </c>
      <c r="H169">
        <f t="shared" si="26"/>
        <v>80</v>
      </c>
      <c r="J169">
        <f t="shared" si="20"/>
        <v>185.99859499145151</v>
      </c>
      <c r="K169">
        <f t="shared" si="23"/>
        <v>367.77540700813557</v>
      </c>
      <c r="L169">
        <f t="shared" si="24"/>
        <v>367.77540700813557</v>
      </c>
    </row>
    <row r="170" spans="1:12">
      <c r="A170" s="1">
        <f t="shared" si="25"/>
        <v>3.36</v>
      </c>
      <c r="B170" s="5">
        <f t="shared" si="19"/>
        <v>62.713952007267096</v>
      </c>
      <c r="C170" s="4">
        <v>168</v>
      </c>
      <c r="E170" s="3">
        <f t="shared" si="18"/>
        <v>0.02</v>
      </c>
      <c r="F170" s="13">
        <f t="shared" si="21"/>
        <v>109.73604694903135</v>
      </c>
      <c r="G170" s="14">
        <f t="shared" si="22"/>
        <v>109.73604694903135</v>
      </c>
      <c r="H170">
        <f t="shared" si="26"/>
        <v>80</v>
      </c>
      <c r="J170">
        <f t="shared" si="20"/>
        <v>183.96092588798348</v>
      </c>
      <c r="K170">
        <f t="shared" si="23"/>
        <v>367.74175721557617</v>
      </c>
      <c r="L170">
        <f t="shared" si="24"/>
        <v>367.74175721557617</v>
      </c>
    </row>
    <row r="171" spans="1:12">
      <c r="A171" s="1">
        <f t="shared" si="25"/>
        <v>3.38</v>
      </c>
      <c r="B171" s="5">
        <f t="shared" si="19"/>
        <v>62.016816246188448</v>
      </c>
      <c r="C171" s="4">
        <v>169</v>
      </c>
      <c r="E171" s="3">
        <f t="shared" si="18"/>
        <v>0.02</v>
      </c>
      <c r="F171" s="13">
        <f t="shared" si="21"/>
        <v>109.62321834356084</v>
      </c>
      <c r="G171" s="14">
        <f t="shared" si="22"/>
        <v>109.62321834356084</v>
      </c>
      <c r="H171">
        <f t="shared" si="26"/>
        <v>80</v>
      </c>
      <c r="J171">
        <f t="shared" si="20"/>
        <v>181.91599432215278</v>
      </c>
      <c r="K171">
        <f t="shared" si="23"/>
        <v>367.70810434364887</v>
      </c>
      <c r="L171">
        <f t="shared" si="24"/>
        <v>367.70810434364887</v>
      </c>
    </row>
    <row r="172" spans="1:12">
      <c r="A172" s="1">
        <f t="shared" si="25"/>
        <v>3.4</v>
      </c>
      <c r="B172" s="5">
        <f t="shared" si="19"/>
        <v>61.317232167394252</v>
      </c>
      <c r="C172" s="4">
        <v>170</v>
      </c>
      <c r="E172" s="3">
        <f t="shared" si="18"/>
        <v>0.02</v>
      </c>
      <c r="F172" s="13">
        <f t="shared" si="21"/>
        <v>109.51027349066393</v>
      </c>
      <c r="G172" s="14">
        <f t="shared" si="22"/>
        <v>109.51027349066393</v>
      </c>
      <c r="H172">
        <f t="shared" si="26"/>
        <v>80</v>
      </c>
      <c r="J172">
        <f t="shared" si="20"/>
        <v>179.86388102435646</v>
      </c>
      <c r="K172">
        <f t="shared" si="23"/>
        <v>367.67444839150812</v>
      </c>
      <c r="L172">
        <f t="shared" si="24"/>
        <v>367.67444839150812</v>
      </c>
    </row>
    <row r="173" spans="1:12">
      <c r="A173" s="1">
        <f t="shared" si="25"/>
        <v>3.42</v>
      </c>
      <c r="B173" s="5">
        <f t="shared" si="19"/>
        <v>60.615227389265982</v>
      </c>
      <c r="C173" s="4">
        <v>171</v>
      </c>
      <c r="E173" s="3">
        <f t="shared" si="18"/>
        <v>0.02</v>
      </c>
      <c r="F173" s="13">
        <f t="shared" si="21"/>
        <v>109.39721203028903</v>
      </c>
      <c r="G173" s="14">
        <f t="shared" si="22"/>
        <v>109.39721203028903</v>
      </c>
      <c r="H173">
        <f t="shared" si="26"/>
        <v>80</v>
      </c>
      <c r="J173">
        <f t="shared" si="20"/>
        <v>177.80466700851355</v>
      </c>
      <c r="K173">
        <f t="shared" si="23"/>
        <v>367.64078935830798</v>
      </c>
      <c r="L173">
        <f t="shared" si="24"/>
        <v>367.64078935830798</v>
      </c>
    </row>
    <row r="174" spans="1:12">
      <c r="A174" s="1">
        <f t="shared" si="25"/>
        <v>3.44</v>
      </c>
      <c r="B174" s="5">
        <f t="shared" si="19"/>
        <v>59.910829625750303</v>
      </c>
      <c r="C174" s="4">
        <v>172</v>
      </c>
      <c r="E174" s="3">
        <f t="shared" si="18"/>
        <v>0.02</v>
      </c>
      <c r="F174" s="13">
        <f t="shared" si="21"/>
        <v>109.28403360052197</v>
      </c>
      <c r="G174" s="14">
        <f t="shared" si="22"/>
        <v>109.28403360052197</v>
      </c>
      <c r="H174">
        <f t="shared" si="26"/>
        <v>80</v>
      </c>
      <c r="J174">
        <f t="shared" si="20"/>
        <v>175.73843356886755</v>
      </c>
      <c r="K174">
        <f t="shared" si="23"/>
        <v>367.60712724320206</v>
      </c>
      <c r="L174">
        <f t="shared" si="24"/>
        <v>367.60712724320206</v>
      </c>
    </row>
    <row r="175" spans="1:12">
      <c r="A175" s="1">
        <f t="shared" si="25"/>
        <v>3.46</v>
      </c>
      <c r="B175" s="5">
        <f t="shared" si="19"/>
        <v>59.204066685264713</v>
      </c>
      <c r="C175" s="4">
        <v>173</v>
      </c>
      <c r="E175" s="3">
        <f t="shared" si="18"/>
        <v>0.02</v>
      </c>
      <c r="F175" s="13">
        <f t="shared" si="21"/>
        <v>109.17073783757264</v>
      </c>
      <c r="G175" s="14">
        <f t="shared" si="22"/>
        <v>109.17073783757264</v>
      </c>
      <c r="H175">
        <f t="shared" si="26"/>
        <v>80</v>
      </c>
      <c r="J175">
        <f t="shared" si="20"/>
        <v>173.6652622767765</v>
      </c>
      <c r="K175">
        <f t="shared" si="23"/>
        <v>367.57346204534372</v>
      </c>
      <c r="L175">
        <f t="shared" si="24"/>
        <v>367.57346204534372</v>
      </c>
    </row>
    <row r="176" spans="1:12">
      <c r="A176" s="1">
        <f t="shared" si="25"/>
        <v>3.48</v>
      </c>
      <c r="B176" s="5">
        <f t="shared" si="19"/>
        <v>58.494966469600044</v>
      </c>
      <c r="C176" s="4">
        <v>174</v>
      </c>
      <c r="E176" s="3">
        <f t="shared" si="18"/>
        <v>0.02</v>
      </c>
      <c r="F176" s="13">
        <f t="shared" si="21"/>
        <v>109.05732437576128</v>
      </c>
      <c r="G176" s="14">
        <f t="shared" si="22"/>
        <v>109.05732437576128</v>
      </c>
      <c r="H176">
        <f t="shared" si="26"/>
        <v>80</v>
      </c>
      <c r="J176">
        <f t="shared" si="20"/>
        <v>171.58523497749346</v>
      </c>
      <c r="K176">
        <f t="shared" si="23"/>
        <v>367.53979376388583</v>
      </c>
      <c r="L176">
        <f t="shared" si="24"/>
        <v>367.53979376388583</v>
      </c>
    </row>
    <row r="177" spans="1:12">
      <c r="A177" s="1">
        <f t="shared" si="25"/>
        <v>3.5</v>
      </c>
      <c r="B177" s="5">
        <f t="shared" si="19"/>
        <v>57.783556972818559</v>
      </c>
      <c r="C177" s="4">
        <v>175</v>
      </c>
      <c r="E177" s="3">
        <f t="shared" si="18"/>
        <v>0.02</v>
      </c>
      <c r="F177" s="13">
        <f t="shared" si="21"/>
        <v>108.9437928475047</v>
      </c>
      <c r="G177" s="14">
        <f t="shared" si="22"/>
        <v>108.9437928475047</v>
      </c>
      <c r="H177">
        <f t="shared" si="26"/>
        <v>80</v>
      </c>
      <c r="J177">
        <f t="shared" si="20"/>
        <v>169.49843378693444</v>
      </c>
      <c r="K177">
        <f t="shared" si="23"/>
        <v>367.5061223979809</v>
      </c>
      <c r="L177">
        <f t="shared" si="24"/>
        <v>367.5061223979809</v>
      </c>
    </row>
    <row r="178" spans="1:12">
      <c r="A178" s="1">
        <f t="shared" si="25"/>
        <v>3.52</v>
      </c>
      <c r="B178" s="5">
        <f t="shared" si="19"/>
        <v>57.069866280149078</v>
      </c>
      <c r="C178" s="4">
        <v>176</v>
      </c>
      <c r="E178" s="3">
        <f t="shared" si="18"/>
        <v>0.02</v>
      </c>
      <c r="F178" s="13">
        <f t="shared" si="21"/>
        <v>108.83014288330239</v>
      </c>
      <c r="G178" s="14">
        <f t="shared" si="22"/>
        <v>108.83014288330239</v>
      </c>
      <c r="H178">
        <f t="shared" si="26"/>
        <v>80</v>
      </c>
      <c r="J178">
        <f t="shared" si="20"/>
        <v>167.40494108843728</v>
      </c>
      <c r="K178">
        <f t="shared" si="23"/>
        <v>367.47244794678107</v>
      </c>
      <c r="L178">
        <f t="shared" si="24"/>
        <v>367.47244794678107</v>
      </c>
    </row>
    <row r="179" spans="1:12">
      <c r="A179" s="1">
        <f t="shared" si="25"/>
        <v>3.54</v>
      </c>
      <c r="B179" s="5">
        <f t="shared" si="19"/>
        <v>56.353922566878154</v>
      </c>
      <c r="C179" s="4">
        <v>177</v>
      </c>
      <c r="E179" s="3">
        <f t="shared" si="18"/>
        <v>0.02</v>
      </c>
      <c r="F179" s="13">
        <f t="shared" si="21"/>
        <v>108.71637411172253</v>
      </c>
      <c r="G179" s="14">
        <f t="shared" si="22"/>
        <v>108.71637411172253</v>
      </c>
      <c r="H179">
        <f t="shared" si="26"/>
        <v>80</v>
      </c>
      <c r="J179">
        <f t="shared" si="20"/>
        <v>165.30483952950922</v>
      </c>
      <c r="K179">
        <f t="shared" si="23"/>
        <v>367.43877040943806</v>
      </c>
      <c r="L179">
        <f t="shared" si="24"/>
        <v>367.43877040943806</v>
      </c>
    </row>
    <row r="180" spans="1:12">
      <c r="A180" s="1">
        <f t="shared" si="25"/>
        <v>3.56</v>
      </c>
      <c r="B180" s="5">
        <f t="shared" si="19"/>
        <v>55.635754097237601</v>
      </c>
      <c r="C180" s="4">
        <v>178</v>
      </c>
      <c r="E180" s="3">
        <f t="shared" si="18"/>
        <v>0.02</v>
      </c>
      <c r="F180" s="13">
        <f t="shared" si="21"/>
        <v>108.60248615938777</v>
      </c>
      <c r="G180" s="14">
        <f t="shared" si="22"/>
        <v>108.60248615938777</v>
      </c>
      <c r="H180">
        <f t="shared" si="26"/>
        <v>80</v>
      </c>
      <c r="J180">
        <f t="shared" si="20"/>
        <v>163.19821201856362</v>
      </c>
      <c r="K180">
        <f t="shared" si="23"/>
        <v>367.4050897851032</v>
      </c>
      <c r="L180">
        <f t="shared" si="24"/>
        <v>367.4050897851032</v>
      </c>
    </row>
    <row r="181" spans="1:12">
      <c r="A181" s="1">
        <f t="shared" si="25"/>
        <v>3.58</v>
      </c>
      <c r="B181" s="5">
        <f t="shared" si="19"/>
        <v>54.915389223289012</v>
      </c>
      <c r="C181" s="4">
        <v>179</v>
      </c>
      <c r="E181" s="3">
        <f t="shared" si="18"/>
        <v>0.02</v>
      </c>
      <c r="F181" s="13">
        <f t="shared" si="21"/>
        <v>108.48847865096096</v>
      </c>
      <c r="G181" s="14">
        <f t="shared" si="22"/>
        <v>108.48847865096096</v>
      </c>
      <c r="H181">
        <f t="shared" si="26"/>
        <v>80</v>
      </c>
      <c r="J181">
        <f t="shared" si="20"/>
        <v>161.08514172164777</v>
      </c>
      <c r="K181">
        <f t="shared" si="23"/>
        <v>367.37140607292741</v>
      </c>
      <c r="L181">
        <f t="shared" si="24"/>
        <v>367.37140607292741</v>
      </c>
    </row>
    <row r="182" spans="1:12">
      <c r="A182" s="1">
        <f t="shared" si="25"/>
        <v>3.6</v>
      </c>
      <c r="B182" s="5">
        <f t="shared" si="19"/>
        <v>54.19285638380407</v>
      </c>
      <c r="C182" s="4">
        <v>180</v>
      </c>
      <c r="E182" s="3">
        <f t="shared" si="18"/>
        <v>0.02</v>
      </c>
      <c r="F182" s="13">
        <f t="shared" si="21"/>
        <v>108.37435120913071</v>
      </c>
      <c r="G182" s="14">
        <f t="shared" si="22"/>
        <v>108.37435120913071</v>
      </c>
      <c r="H182">
        <f t="shared" si="26"/>
        <v>80</v>
      </c>
      <c r="J182">
        <f t="shared" si="20"/>
        <v>158.96571205915862</v>
      </c>
      <c r="K182">
        <f t="shared" si="23"/>
        <v>367.33771927206135</v>
      </c>
      <c r="L182">
        <f t="shared" si="24"/>
        <v>367.33771927206135</v>
      </c>
    </row>
    <row r="183" spans="1:12">
      <c r="A183" s="1">
        <f t="shared" si="25"/>
        <v>3.62</v>
      </c>
      <c r="B183" s="5">
        <f t="shared" si="19"/>
        <v>53.468184103142157</v>
      </c>
      <c r="C183" s="4">
        <v>181</v>
      </c>
      <c r="E183" s="3">
        <f t="shared" si="18"/>
        <v>0.02</v>
      </c>
      <c r="F183" s="13">
        <f t="shared" si="21"/>
        <v>108.26010345459684</v>
      </c>
      <c r="G183" s="14">
        <f t="shared" si="22"/>
        <v>108.26010345459684</v>
      </c>
      <c r="H183">
        <f t="shared" si="26"/>
        <v>80</v>
      </c>
      <c r="J183">
        <f t="shared" si="20"/>
        <v>156.84000670255031</v>
      </c>
      <c r="K183">
        <f t="shared" si="23"/>
        <v>367.30402938165508</v>
      </c>
      <c r="L183">
        <f t="shared" si="24"/>
        <v>367.30402938165508</v>
      </c>
    </row>
    <row r="184" spans="1:12">
      <c r="A184" s="1">
        <f t="shared" si="25"/>
        <v>3.64</v>
      </c>
      <c r="B184" s="5">
        <f t="shared" si="19"/>
        <v>52.741400990123992</v>
      </c>
      <c r="C184" s="4">
        <v>182</v>
      </c>
      <c r="E184" s="3">
        <f t="shared" si="18"/>
        <v>0.02</v>
      </c>
      <c r="F184" s="13">
        <f t="shared" si="21"/>
        <v>108.14573500605566</v>
      </c>
      <c r="G184" s="14">
        <f t="shared" si="22"/>
        <v>108.14573500605566</v>
      </c>
      <c r="H184">
        <f t="shared" si="26"/>
        <v>80</v>
      </c>
      <c r="J184">
        <f t="shared" si="20"/>
        <v>154.70810957103035</v>
      </c>
      <c r="K184">
        <f t="shared" si="23"/>
        <v>367.27033640085847</v>
      </c>
      <c r="L184">
        <f t="shared" si="24"/>
        <v>367.27033640085847</v>
      </c>
    </row>
    <row r="185" spans="1:12">
      <c r="A185" s="1">
        <f t="shared" si="25"/>
        <v>3.66</v>
      </c>
      <c r="B185" s="5">
        <f t="shared" si="19"/>
        <v>52.012535736902528</v>
      </c>
      <c r="C185" s="4">
        <v>183</v>
      </c>
      <c r="E185" s="3">
        <f t="shared" si="18"/>
        <v>0.02</v>
      </c>
      <c r="F185" s="13">
        <f t="shared" si="21"/>
        <v>108.03124548018509</v>
      </c>
      <c r="G185" s="14">
        <f t="shared" si="22"/>
        <v>108.03124548018509</v>
      </c>
      <c r="H185">
        <f t="shared" si="26"/>
        <v>80</v>
      </c>
      <c r="J185">
        <f t="shared" si="20"/>
        <v>152.57010482824742</v>
      </c>
      <c r="K185">
        <f t="shared" si="23"/>
        <v>367.23664032882084</v>
      </c>
      <c r="L185">
        <f t="shared" si="24"/>
        <v>367.23664032882084</v>
      </c>
    </row>
    <row r="186" spans="1:12">
      <c r="A186" s="1">
        <f t="shared" si="25"/>
        <v>3.68</v>
      </c>
      <c r="B186" s="5">
        <f t="shared" si="19"/>
        <v>51.281617117829882</v>
      </c>
      <c r="C186" s="4">
        <v>184</v>
      </c>
      <c r="E186" s="3">
        <f t="shared" si="18"/>
        <v>0.02</v>
      </c>
      <c r="F186" s="13">
        <f t="shared" si="21"/>
        <v>107.91663449162975</v>
      </c>
      <c r="G186" s="14">
        <f t="shared" si="22"/>
        <v>107.91663449162975</v>
      </c>
      <c r="H186">
        <f t="shared" si="26"/>
        <v>80</v>
      </c>
      <c r="J186">
        <f t="shared" si="20"/>
        <v>150.42607687896765</v>
      </c>
      <c r="K186">
        <f t="shared" si="23"/>
        <v>367.20294116469125</v>
      </c>
      <c r="L186">
        <f t="shared" si="24"/>
        <v>367.20294116469125</v>
      </c>
    </row>
    <row r="187" spans="1:12">
      <c r="A187" s="1">
        <f t="shared" si="25"/>
        <v>3.7</v>
      </c>
      <c r="B187" s="5">
        <f t="shared" si="19"/>
        <v>50.548673988321603</v>
      </c>
      <c r="C187" s="4">
        <v>185</v>
      </c>
      <c r="E187" s="3">
        <f t="shared" si="18"/>
        <v>0.02</v>
      </c>
      <c r="F187" s="13">
        <f t="shared" si="21"/>
        <v>107.80190165298575</v>
      </c>
      <c r="G187" s="14">
        <f t="shared" si="22"/>
        <v>107.80190165298575</v>
      </c>
      <c r="H187">
        <f t="shared" si="26"/>
        <v>80</v>
      </c>
      <c r="J187">
        <f t="shared" si="20"/>
        <v>148.27611036574336</v>
      </c>
      <c r="K187">
        <f t="shared" si="23"/>
        <v>367.16923890761831</v>
      </c>
      <c r="L187">
        <f t="shared" si="24"/>
        <v>367.16923890761831</v>
      </c>
    </row>
    <row r="188" spans="1:12">
      <c r="A188" s="1">
        <f t="shared" si="25"/>
        <v>3.72</v>
      </c>
      <c r="B188" s="5">
        <f t="shared" si="19"/>
        <v>49.81373528371747</v>
      </c>
      <c r="C188" s="4">
        <v>186</v>
      </c>
      <c r="E188" s="3">
        <f t="shared" si="18"/>
        <v>0.02</v>
      </c>
      <c r="F188" s="13">
        <f t="shared" si="21"/>
        <v>107.68704657478546</v>
      </c>
      <c r="G188" s="14">
        <f t="shared" si="22"/>
        <v>107.68704657478546</v>
      </c>
      <c r="H188">
        <f t="shared" si="26"/>
        <v>80</v>
      </c>
      <c r="J188">
        <f t="shared" si="20"/>
        <v>146.12029016557125</v>
      </c>
      <c r="K188">
        <f t="shared" si="23"/>
        <v>367.13553355675026</v>
      </c>
      <c r="L188">
        <f t="shared" si="24"/>
        <v>367.13553355675026</v>
      </c>
    </row>
    <row r="189" spans="1:12">
      <c r="A189" s="1">
        <f t="shared" si="25"/>
        <v>3.74</v>
      </c>
      <c r="B189" s="5">
        <f t="shared" si="19"/>
        <v>49.076830018139113</v>
      </c>
      <c r="C189" s="4">
        <v>187</v>
      </c>
      <c r="E189" s="3">
        <f t="shared" si="18"/>
        <v>0.02</v>
      </c>
      <c r="F189" s="13">
        <f t="shared" si="21"/>
        <v>107.57206886548205</v>
      </c>
      <c r="G189" s="14">
        <f t="shared" si="22"/>
        <v>107.57206886548205</v>
      </c>
      <c r="H189">
        <f t="shared" si="26"/>
        <v>80</v>
      </c>
      <c r="J189">
        <f t="shared" si="20"/>
        <v>143.95870138654138</v>
      </c>
      <c r="K189">
        <f t="shared" si="23"/>
        <v>367.10182511123492</v>
      </c>
      <c r="L189">
        <f t="shared" si="24"/>
        <v>367.10182511123492</v>
      </c>
    </row>
    <row r="190" spans="1:12">
      <c r="A190" s="1">
        <f t="shared" si="25"/>
        <v>3.7600000000000002</v>
      </c>
      <c r="B190" s="5">
        <f t="shared" si="19"/>
        <v>48.337987283344646</v>
      </c>
      <c r="C190" s="4">
        <v>188</v>
      </c>
      <c r="E190" s="3">
        <f t="shared" si="18"/>
        <v>0.02</v>
      </c>
      <c r="F190" s="13">
        <f t="shared" si="21"/>
        <v>107.45696813143395</v>
      </c>
      <c r="G190" s="14">
        <f t="shared" si="22"/>
        <v>107.45696813143395</v>
      </c>
      <c r="H190">
        <f t="shared" si="26"/>
        <v>80</v>
      </c>
      <c r="J190">
        <f t="shared" si="20"/>
        <v>141.79142936447764</v>
      </c>
      <c r="K190">
        <f t="shared" si="23"/>
        <v>367.06811357021968</v>
      </c>
      <c r="L190">
        <f t="shared" si="24"/>
        <v>367.06811357021968</v>
      </c>
    </row>
    <row r="191" spans="1:12">
      <c r="A191" s="1">
        <f t="shared" si="25"/>
        <v>3.7800000000000002</v>
      </c>
      <c r="B191" s="5">
        <f t="shared" si="19"/>
        <v>47.597236247580106</v>
      </c>
      <c r="C191" s="4">
        <v>189</v>
      </c>
      <c r="E191" s="3">
        <f t="shared" si="18"/>
        <v>0.02</v>
      </c>
      <c r="F191" s="13">
        <f t="shared" si="21"/>
        <v>107.34174397688912</v>
      </c>
      <c r="G191" s="14">
        <f t="shared" si="22"/>
        <v>107.34174397688912</v>
      </c>
      <c r="H191">
        <f t="shared" si="26"/>
        <v>80</v>
      </c>
      <c r="J191">
        <f t="shared" si="20"/>
        <v>139.61855965956832</v>
      </c>
      <c r="K191">
        <f t="shared" si="23"/>
        <v>367.03439893285162</v>
      </c>
      <c r="L191">
        <f t="shared" si="24"/>
        <v>367.03439893285162</v>
      </c>
    </row>
    <row r="192" spans="1:12">
      <c r="A192" s="1">
        <f t="shared" si="25"/>
        <v>3.8000000000000003</v>
      </c>
      <c r="B192" s="5">
        <f t="shared" si="19"/>
        <v>46.854606154428062</v>
      </c>
      <c r="C192" s="4">
        <v>190</v>
      </c>
      <c r="E192" s="3">
        <f t="shared" si="18"/>
        <v>0.02</v>
      </c>
      <c r="F192" s="13">
        <f t="shared" si="21"/>
        <v>107.22639600396914</v>
      </c>
      <c r="G192" s="14">
        <f t="shared" si="22"/>
        <v>107.22639600396914</v>
      </c>
      <c r="H192">
        <f t="shared" si="26"/>
        <v>80</v>
      </c>
      <c r="J192">
        <f t="shared" si="20"/>
        <v>137.44017805298898</v>
      </c>
      <c r="K192">
        <f t="shared" si="23"/>
        <v>367.00068119827745</v>
      </c>
      <c r="L192">
        <f t="shared" si="24"/>
        <v>367.00068119827745</v>
      </c>
    </row>
    <row r="193" spans="1:12">
      <c r="A193" s="1">
        <f t="shared" si="25"/>
        <v>3.8200000000000003</v>
      </c>
      <c r="B193" s="5">
        <f t="shared" si="19"/>
        <v>46.110126321652928</v>
      </c>
      <c r="C193" s="4">
        <v>191</v>
      </c>
      <c r="E193" s="3">
        <f t="shared" ref="E193:E256" si="27">IF(fac=50,1/50,IF(fac=60,1/60))</f>
        <v>0.02</v>
      </c>
      <c r="F193" s="13">
        <f t="shared" si="21"/>
        <v>107.11092381265325</v>
      </c>
      <c r="G193" s="14">
        <f t="shared" si="22"/>
        <v>107.11092381265325</v>
      </c>
      <c r="H193">
        <f t="shared" si="26"/>
        <v>80</v>
      </c>
      <c r="J193">
        <f t="shared" si="20"/>
        <v>135.25637054351526</v>
      </c>
      <c r="K193">
        <f t="shared" si="23"/>
        <v>366.96696036564339</v>
      </c>
      <c r="L193">
        <f t="shared" si="24"/>
        <v>366.96696036564339</v>
      </c>
    </row>
    <row r="194" spans="1:12">
      <c r="A194" s="1">
        <f t="shared" si="25"/>
        <v>3.84</v>
      </c>
      <c r="B194" s="5">
        <f t="shared" ref="B194:B257" si="28">IF(fac=50,Vacmin*SQRT(2)*ABS(COS(A194*PI()/5/2)),IF(fac=60,Vacmin*SQRT(2)*ABS(COS(A194*PI()*240/1000/2))))</f>
        <v>45.363826140043848</v>
      </c>
      <c r="C194" s="4">
        <v>192</v>
      </c>
      <c r="E194" s="3">
        <f t="shared" si="27"/>
        <v>0.02</v>
      </c>
      <c r="F194" s="13">
        <f t="shared" si="21"/>
        <v>106.9953270007621</v>
      </c>
      <c r="G194" s="14">
        <f t="shared" si="22"/>
        <v>106.9953270007621</v>
      </c>
      <c r="H194">
        <f t="shared" si="26"/>
        <v>80</v>
      </c>
      <c r="J194">
        <f t="shared" ref="J194:J257" si="29">IF(fac=50,Vacmax*SQRT(2)*ABS(COS(A194*PI()/5/2)),IF(fac=60,Vacmax*SQRT(2)*ABS(COS(A194*PI()*240/1000/2))))</f>
        <v>133.06722334412862</v>
      </c>
      <c r="K194">
        <f t="shared" si="23"/>
        <v>366.93323643409531</v>
      </c>
      <c r="L194">
        <f t="shared" si="24"/>
        <v>366.93323643409531</v>
      </c>
    </row>
    <row r="195" spans="1:12">
      <c r="A195" s="1">
        <f t="shared" si="25"/>
        <v>3.86</v>
      </c>
      <c r="B195" s="5">
        <f t="shared" si="28"/>
        <v>44.615735072254061</v>
      </c>
      <c r="C195" s="4">
        <v>193</v>
      </c>
      <c r="E195" s="3">
        <f t="shared" si="27"/>
        <v>0.02</v>
      </c>
      <c r="F195" s="13">
        <f t="shared" ref="F195:F258" si="30">SQRT(ABS(F194*F194-2*Vout*Iout*E195*100*1000000/1000/1000/Cin/H195))</f>
        <v>106.87960516394142</v>
      </c>
      <c r="G195" s="14">
        <f t="shared" ref="G195:G258" si="31">MAX(B195,F195)</f>
        <v>106.87960516394142</v>
      </c>
      <c r="H195">
        <f t="shared" si="26"/>
        <v>80</v>
      </c>
      <c r="J195">
        <f t="shared" si="29"/>
        <v>130.87282287861191</v>
      </c>
      <c r="K195">
        <f t="shared" ref="K195:K258" si="32">SQRT(ABS(K194*K194-2*Vout*Iout*E195*100*1000000/1000/1000/Cin/H195))</f>
        <v>366.89950940277868</v>
      </c>
      <c r="L195">
        <f t="shared" ref="L195:L258" si="33">MAX(J195,K195)</f>
        <v>366.89950940277868</v>
      </c>
    </row>
    <row r="196" spans="1:12">
      <c r="A196" s="1">
        <f t="shared" ref="A196:A259" si="34">C196*E196</f>
        <v>3.88</v>
      </c>
      <c r="B196" s="5">
        <f t="shared" si="28"/>
        <v>43.865882651637953</v>
      </c>
      <c r="C196" s="4">
        <v>194</v>
      </c>
      <c r="E196" s="3">
        <f t="shared" si="27"/>
        <v>0.02</v>
      </c>
      <c r="F196" s="13">
        <f t="shared" si="30"/>
        <v>106.76375789564553</v>
      </c>
      <c r="G196" s="14">
        <f t="shared" si="31"/>
        <v>106.76375789564553</v>
      </c>
      <c r="H196">
        <f t="shared" ref="H196:H259" si="35">H195</f>
        <v>80</v>
      </c>
      <c r="J196">
        <f t="shared" si="29"/>
        <v>128.67325577813801</v>
      </c>
      <c r="K196">
        <f t="shared" si="32"/>
        <v>366.86577927083863</v>
      </c>
      <c r="L196">
        <f t="shared" si="33"/>
        <v>366.86577927083863</v>
      </c>
    </row>
    <row r="197" spans="1:12">
      <c r="A197" s="1">
        <f t="shared" si="34"/>
        <v>3.9</v>
      </c>
      <c r="B197" s="5">
        <f t="shared" si="28"/>
        <v>43.114298481085235</v>
      </c>
      <c r="C197" s="4">
        <v>195</v>
      </c>
      <c r="E197" s="3">
        <f t="shared" si="27"/>
        <v>0.02</v>
      </c>
      <c r="F197" s="13">
        <f t="shared" si="30"/>
        <v>106.6477847871207</v>
      </c>
      <c r="G197" s="14">
        <f t="shared" si="31"/>
        <v>106.6477847871207</v>
      </c>
      <c r="H197">
        <f t="shared" si="35"/>
        <v>80</v>
      </c>
      <c r="J197">
        <f t="shared" si="29"/>
        <v>126.46860887785002</v>
      </c>
      <c r="K197">
        <f t="shared" si="32"/>
        <v>366.83204603741979</v>
      </c>
      <c r="L197">
        <f t="shared" si="33"/>
        <v>366.83204603741979</v>
      </c>
    </row>
    <row r="198" spans="1:12">
      <c r="A198" s="1">
        <f t="shared" si="34"/>
        <v>3.92</v>
      </c>
      <c r="B198" s="5">
        <f t="shared" si="28"/>
        <v>42.361012231851952</v>
      </c>
      <c r="C198" s="4">
        <v>196</v>
      </c>
      <c r="E198" s="3">
        <f t="shared" si="27"/>
        <v>0.02</v>
      </c>
      <c r="F198" s="13">
        <f t="shared" si="30"/>
        <v>106.53168542738828</v>
      </c>
      <c r="G198" s="14">
        <f t="shared" si="31"/>
        <v>106.53168542738828</v>
      </c>
      <c r="H198">
        <f t="shared" si="35"/>
        <v>80</v>
      </c>
      <c r="J198">
        <f t="shared" si="29"/>
        <v>124.25896921343239</v>
      </c>
      <c r="K198">
        <f t="shared" si="32"/>
        <v>366.79830970166654</v>
      </c>
      <c r="L198">
        <f t="shared" si="33"/>
        <v>366.79830970166654</v>
      </c>
    </row>
    <row r="199" spans="1:12">
      <c r="A199" s="1">
        <f t="shared" si="34"/>
        <v>3.94</v>
      </c>
      <c r="B199" s="5">
        <f t="shared" si="28"/>
        <v>41.606053642389462</v>
      </c>
      <c r="C199" s="4">
        <v>197</v>
      </c>
      <c r="E199" s="3">
        <f t="shared" si="27"/>
        <v>0.02</v>
      </c>
      <c r="F199" s="13">
        <f t="shared" si="30"/>
        <v>106.41545940322774</v>
      </c>
      <c r="G199" s="14">
        <f t="shared" si="31"/>
        <v>106.41545940322774</v>
      </c>
      <c r="H199">
        <f t="shared" si="35"/>
        <v>80</v>
      </c>
      <c r="J199">
        <f t="shared" si="29"/>
        <v>122.04442401767575</v>
      </c>
      <c r="K199">
        <f t="shared" si="32"/>
        <v>366.76457026272271</v>
      </c>
      <c r="L199">
        <f t="shared" si="33"/>
        <v>366.76457026272271</v>
      </c>
    </row>
    <row r="200" spans="1:12">
      <c r="A200" s="1">
        <f t="shared" si="34"/>
        <v>3.96</v>
      </c>
      <c r="B200" s="5">
        <f t="shared" si="28"/>
        <v>40.849452517170086</v>
      </c>
      <c r="C200" s="4">
        <v>198</v>
      </c>
      <c r="E200" s="3">
        <f t="shared" si="27"/>
        <v>0.02</v>
      </c>
      <c r="F200" s="13">
        <f t="shared" si="30"/>
        <v>106.2991062991595</v>
      </c>
      <c r="G200" s="14">
        <f t="shared" si="31"/>
        <v>106.2991062991595</v>
      </c>
      <c r="H200">
        <f t="shared" si="35"/>
        <v>80</v>
      </c>
      <c r="J200">
        <f t="shared" si="29"/>
        <v>119.82506071703224</v>
      </c>
      <c r="K200">
        <f t="shared" si="32"/>
        <v>366.73082771973191</v>
      </c>
      <c r="L200">
        <f t="shared" si="33"/>
        <v>366.73082771973191</v>
      </c>
    </row>
    <row r="201" spans="1:12">
      <c r="A201" s="1">
        <f t="shared" si="34"/>
        <v>3.98</v>
      </c>
      <c r="B201" s="5">
        <f t="shared" si="28"/>
        <v>40.091238725510848</v>
      </c>
      <c r="C201" s="4">
        <v>199</v>
      </c>
      <c r="E201" s="3">
        <f t="shared" si="27"/>
        <v>0.02</v>
      </c>
      <c r="F201" s="13">
        <f t="shared" si="30"/>
        <v>106.1826256974276</v>
      </c>
      <c r="G201" s="14">
        <f t="shared" si="31"/>
        <v>106.1826256974276</v>
      </c>
      <c r="H201">
        <f t="shared" si="35"/>
        <v>80</v>
      </c>
      <c r="J201">
        <f t="shared" si="29"/>
        <v>117.60096692816515</v>
      </c>
      <c r="K201">
        <f t="shared" si="32"/>
        <v>366.69708207183714</v>
      </c>
      <c r="L201">
        <f t="shared" si="33"/>
        <v>366.69708207183714</v>
      </c>
    </row>
    <row r="202" spans="1:12">
      <c r="A202" s="1">
        <f t="shared" si="34"/>
        <v>4</v>
      </c>
      <c r="B202" s="5">
        <f t="shared" si="28"/>
        <v>39.331442200393901</v>
      </c>
      <c r="C202" s="4">
        <v>200</v>
      </c>
      <c r="E202" s="3">
        <f t="shared" si="27"/>
        <v>0.02</v>
      </c>
      <c r="F202" s="13">
        <f t="shared" si="30"/>
        <v>106.06601717798218</v>
      </c>
      <c r="G202" s="14">
        <f t="shared" si="31"/>
        <v>106.06601717798218</v>
      </c>
      <c r="H202">
        <f t="shared" si="35"/>
        <v>80</v>
      </c>
      <c r="J202">
        <f t="shared" si="29"/>
        <v>115.37223045448877</v>
      </c>
      <c r="K202">
        <f t="shared" si="32"/>
        <v>366.66333331818123</v>
      </c>
      <c r="L202">
        <f t="shared" si="33"/>
        <v>366.66333331818123</v>
      </c>
    </row>
    <row r="203" spans="1:12">
      <c r="A203" s="1">
        <f t="shared" si="34"/>
        <v>4.0200000000000005</v>
      </c>
      <c r="B203" s="5">
        <f t="shared" si="28"/>
        <v>38.570092937285104</v>
      </c>
      <c r="C203" s="4">
        <v>201</v>
      </c>
      <c r="E203" s="3">
        <f t="shared" si="27"/>
        <v>0.02</v>
      </c>
      <c r="F203" s="13">
        <f t="shared" si="30"/>
        <v>105.94928031846186</v>
      </c>
      <c r="G203" s="14">
        <f t="shared" si="31"/>
        <v>105.94928031846186</v>
      </c>
      <c r="H203">
        <f t="shared" si="35"/>
        <v>80</v>
      </c>
      <c r="J203">
        <f t="shared" si="29"/>
        <v>113.13893928270296</v>
      </c>
      <c r="K203">
        <f t="shared" si="32"/>
        <v>366.62958145790645</v>
      </c>
      <c r="L203">
        <f t="shared" si="33"/>
        <v>366.62958145790645</v>
      </c>
    </row>
    <row r="204" spans="1:12">
      <c r="A204" s="1">
        <f t="shared" si="34"/>
        <v>4.04</v>
      </c>
      <c r="B204" s="5">
        <f t="shared" si="28"/>
        <v>37.807220992949745</v>
      </c>
      <c r="C204" s="4">
        <v>202</v>
      </c>
      <c r="E204" s="3">
        <f t="shared" si="27"/>
        <v>0.02</v>
      </c>
      <c r="F204" s="13">
        <f t="shared" si="30"/>
        <v>105.83241469417585</v>
      </c>
      <c r="G204" s="14">
        <f t="shared" si="31"/>
        <v>105.83241469417585</v>
      </c>
      <c r="H204">
        <f t="shared" si="35"/>
        <v>80</v>
      </c>
      <c r="J204">
        <f t="shared" si="29"/>
        <v>110.90118157931924</v>
      </c>
      <c r="K204">
        <f t="shared" si="32"/>
        <v>366.59582649015476</v>
      </c>
      <c r="L204">
        <f t="shared" si="33"/>
        <v>366.59582649015476</v>
      </c>
    </row>
    <row r="205" spans="1:12">
      <c r="A205" s="1">
        <f t="shared" si="34"/>
        <v>4.0600000000000005</v>
      </c>
      <c r="B205" s="5">
        <f t="shared" si="28"/>
        <v>37.042856484265847</v>
      </c>
      <c r="C205" s="4">
        <v>203</v>
      </c>
      <c r="E205" s="3">
        <f t="shared" si="27"/>
        <v>0.02</v>
      </c>
      <c r="F205" s="13">
        <f t="shared" si="30"/>
        <v>105.71541987808594</v>
      </c>
      <c r="G205" s="14">
        <f t="shared" si="31"/>
        <v>105.71541987808594</v>
      </c>
      <c r="H205">
        <f t="shared" si="35"/>
        <v>80</v>
      </c>
      <c r="J205">
        <f t="shared" si="29"/>
        <v>108.65904568717983</v>
      </c>
      <c r="K205">
        <f t="shared" si="32"/>
        <v>366.56206841406771</v>
      </c>
      <c r="L205">
        <f t="shared" si="33"/>
        <v>366.56206841406771</v>
      </c>
    </row>
    <row r="206" spans="1:12">
      <c r="A206" s="1">
        <f t="shared" si="34"/>
        <v>4.08</v>
      </c>
      <c r="B206" s="5">
        <f t="shared" si="28"/>
        <v>36.27702958703555</v>
      </c>
      <c r="C206" s="4">
        <v>204</v>
      </c>
      <c r="E206" s="3">
        <f t="shared" si="27"/>
        <v>0.02</v>
      </c>
      <c r="F206" s="13">
        <f t="shared" si="30"/>
        <v>105.59829544078828</v>
      </c>
      <c r="G206" s="14">
        <f t="shared" si="31"/>
        <v>105.59829544078828</v>
      </c>
      <c r="H206">
        <f t="shared" si="35"/>
        <v>80</v>
      </c>
      <c r="J206">
        <f t="shared" si="29"/>
        <v>106.41262012197093</v>
      </c>
      <c r="K206">
        <f t="shared" si="32"/>
        <v>366.52830722878645</v>
      </c>
      <c r="L206">
        <f t="shared" si="33"/>
        <v>366.52830722878645</v>
      </c>
    </row>
    <row r="207" spans="1:12">
      <c r="A207" s="1">
        <f t="shared" si="34"/>
        <v>4.0999999999999996</v>
      </c>
      <c r="B207" s="5">
        <f t="shared" si="28"/>
        <v>35.509770534793383</v>
      </c>
      <c r="C207" s="4">
        <v>205</v>
      </c>
      <c r="E207" s="3">
        <f t="shared" si="27"/>
        <v>0.02</v>
      </c>
      <c r="F207" s="13">
        <f t="shared" si="30"/>
        <v>105.48104095049501</v>
      </c>
      <c r="G207" s="14">
        <f t="shared" si="31"/>
        <v>105.48104095049501</v>
      </c>
      <c r="H207">
        <f t="shared" si="35"/>
        <v>80</v>
      </c>
      <c r="J207">
        <f t="shared" si="29"/>
        <v>104.16199356872724</v>
      </c>
      <c r="K207">
        <f t="shared" si="32"/>
        <v>366.49454293345173</v>
      </c>
      <c r="L207">
        <f t="shared" si="33"/>
        <v>366.49454293345173</v>
      </c>
    </row>
    <row r="208" spans="1:12">
      <c r="A208" s="1">
        <f t="shared" si="34"/>
        <v>4.12</v>
      </c>
      <c r="B208" s="5">
        <f t="shared" si="28"/>
        <v>34.741109617612928</v>
      </c>
      <c r="C208" s="4">
        <v>206</v>
      </c>
      <c r="E208" s="3">
        <f t="shared" si="27"/>
        <v>0.02</v>
      </c>
      <c r="F208" s="13">
        <f t="shared" si="30"/>
        <v>105.3636559730157</v>
      </c>
      <c r="G208" s="14">
        <f t="shared" si="31"/>
        <v>105.3636559730157</v>
      </c>
      <c r="H208">
        <f t="shared" si="35"/>
        <v>80</v>
      </c>
      <c r="J208">
        <f t="shared" si="29"/>
        <v>101.90725487833124</v>
      </c>
      <c r="K208">
        <f t="shared" si="32"/>
        <v>366.46077552720385</v>
      </c>
      <c r="L208">
        <f t="shared" si="33"/>
        <v>366.46077552720385</v>
      </c>
    </row>
    <row r="209" spans="1:12">
      <c r="A209" s="1">
        <f t="shared" si="34"/>
        <v>4.1399999999999997</v>
      </c>
      <c r="B209" s="5">
        <f t="shared" si="28"/>
        <v>33.971077180911081</v>
      </c>
      <c r="C209" s="4">
        <v>207</v>
      </c>
      <c r="E209" s="3">
        <f t="shared" si="27"/>
        <v>0.02</v>
      </c>
      <c r="F209" s="13">
        <f t="shared" si="30"/>
        <v>105.24614007173852</v>
      </c>
      <c r="G209" s="14">
        <f t="shared" si="31"/>
        <v>105.24614007173852</v>
      </c>
      <c r="H209">
        <f t="shared" si="35"/>
        <v>80</v>
      </c>
      <c r="J209">
        <f t="shared" si="29"/>
        <v>99.648493064005848</v>
      </c>
      <c r="K209">
        <f t="shared" si="32"/>
        <v>366.42700500918278</v>
      </c>
      <c r="L209">
        <f t="shared" si="33"/>
        <v>366.42700500918278</v>
      </c>
    </row>
    <row r="210" spans="1:12">
      <c r="A210" s="1">
        <f t="shared" si="34"/>
        <v>4.16</v>
      </c>
      <c r="B210" s="5">
        <f t="shared" si="28"/>
        <v>33.199703624249942</v>
      </c>
      <c r="C210" s="4">
        <v>208</v>
      </c>
      <c r="E210" s="3">
        <f t="shared" si="27"/>
        <v>0.02</v>
      </c>
      <c r="F210" s="13">
        <f t="shared" si="30"/>
        <v>105.12849280761142</v>
      </c>
      <c r="G210" s="14">
        <f t="shared" si="31"/>
        <v>105.12849280761142</v>
      </c>
      <c r="H210">
        <f t="shared" si="35"/>
        <v>80</v>
      </c>
      <c r="J210">
        <f t="shared" si="29"/>
        <v>97.385797297799812</v>
      </c>
      <c r="K210">
        <f t="shared" si="32"/>
        <v>366.39323137852813</v>
      </c>
      <c r="L210">
        <f t="shared" si="33"/>
        <v>366.39323137852813</v>
      </c>
    </row>
    <row r="211" spans="1:12">
      <c r="A211" s="1">
        <f t="shared" si="34"/>
        <v>4.18</v>
      </c>
      <c r="B211" s="5">
        <f t="shared" si="28"/>
        <v>32.427019400136729</v>
      </c>
      <c r="C211" s="4">
        <v>209</v>
      </c>
      <c r="E211" s="3">
        <f t="shared" si="27"/>
        <v>0.02</v>
      </c>
      <c r="F211" s="13">
        <f t="shared" si="30"/>
        <v>105.01071373912286</v>
      </c>
      <c r="G211" s="14">
        <f t="shared" si="31"/>
        <v>105.01071373912286</v>
      </c>
      <c r="H211">
        <f t="shared" si="35"/>
        <v>80</v>
      </c>
      <c r="J211">
        <f t="shared" si="29"/>
        <v>95.119256907067737</v>
      </c>
      <c r="K211">
        <f t="shared" si="32"/>
        <v>366.35945463437906</v>
      </c>
      <c r="L211">
        <f t="shared" si="33"/>
        <v>366.35945463437906</v>
      </c>
    </row>
    <row r="212" spans="1:12">
      <c r="A212" s="1">
        <f t="shared" si="34"/>
        <v>4.2</v>
      </c>
      <c r="B212" s="5">
        <f t="shared" si="28"/>
        <v>31.653055012821504</v>
      </c>
      <c r="C212" s="4">
        <v>210</v>
      </c>
      <c r="E212" s="3">
        <f t="shared" si="27"/>
        <v>0.02</v>
      </c>
      <c r="F212" s="13">
        <f t="shared" si="30"/>
        <v>104.89280242228257</v>
      </c>
      <c r="G212" s="14">
        <f t="shared" si="31"/>
        <v>104.89280242228257</v>
      </c>
      <c r="H212">
        <f t="shared" si="35"/>
        <v>80</v>
      </c>
      <c r="J212">
        <f t="shared" si="29"/>
        <v>92.848961370943073</v>
      </c>
      <c r="K212">
        <f t="shared" si="32"/>
        <v>366.32567477587435</v>
      </c>
      <c r="L212">
        <f t="shared" si="33"/>
        <v>366.32567477587435</v>
      </c>
    </row>
    <row r="213" spans="1:12">
      <c r="A213" s="1">
        <f t="shared" si="34"/>
        <v>4.22</v>
      </c>
      <c r="B213" s="5">
        <f t="shared" si="28"/>
        <v>30.877841017093139</v>
      </c>
      <c r="C213" s="4">
        <v>211</v>
      </c>
      <c r="E213" s="3">
        <f t="shared" si="27"/>
        <v>0.02</v>
      </c>
      <c r="F213" s="13">
        <f t="shared" si="30"/>
        <v>104.77475841060198</v>
      </c>
      <c r="G213" s="14">
        <f t="shared" si="31"/>
        <v>104.77475841060198</v>
      </c>
      <c r="H213">
        <f t="shared" si="35"/>
        <v>80</v>
      </c>
      <c r="J213">
        <f t="shared" si="29"/>
        <v>90.575000316806538</v>
      </c>
      <c r="K213">
        <f t="shared" si="32"/>
        <v>366.29189180215229</v>
      </c>
      <c r="L213">
        <f t="shared" si="33"/>
        <v>366.29189180215229</v>
      </c>
    </row>
    <row r="214" spans="1:12">
      <c r="A214" s="1">
        <f t="shared" si="34"/>
        <v>4.24</v>
      </c>
      <c r="B214" s="5">
        <f t="shared" si="28"/>
        <v>30.101408017072696</v>
      </c>
      <c r="C214" s="4">
        <v>212</v>
      </c>
      <c r="E214" s="3">
        <f t="shared" si="27"/>
        <v>0.02</v>
      </c>
      <c r="F214" s="13">
        <f t="shared" si="30"/>
        <v>104.65658125507449</v>
      </c>
      <c r="G214" s="14">
        <f t="shared" si="31"/>
        <v>104.65658125507449</v>
      </c>
      <c r="H214">
        <f t="shared" si="35"/>
        <v>80</v>
      </c>
      <c r="J214">
        <f t="shared" si="29"/>
        <v>88.297463516746575</v>
      </c>
      <c r="K214">
        <f t="shared" si="32"/>
        <v>366.25810571235098</v>
      </c>
      <c r="L214">
        <f t="shared" si="33"/>
        <v>366.25810571235098</v>
      </c>
    </row>
    <row r="215" spans="1:12">
      <c r="A215" s="1">
        <f t="shared" si="34"/>
        <v>4.26</v>
      </c>
      <c r="B215" s="5">
        <f t="shared" si="28"/>
        <v>29.323786665005684</v>
      </c>
      <c r="C215" s="4">
        <v>213</v>
      </c>
      <c r="E215" s="3">
        <f t="shared" si="27"/>
        <v>0.02</v>
      </c>
      <c r="F215" s="13">
        <f t="shared" si="30"/>
        <v>104.53827050415559</v>
      </c>
      <c r="G215" s="14">
        <f t="shared" si="31"/>
        <v>104.53827050415559</v>
      </c>
      <c r="H215">
        <f t="shared" si="35"/>
        <v>80</v>
      </c>
      <c r="J215">
        <f t="shared" si="29"/>
        <v>86.016440884016674</v>
      </c>
      <c r="K215">
        <f t="shared" si="32"/>
        <v>366.22431650560793</v>
      </c>
      <c r="L215">
        <f t="shared" si="33"/>
        <v>366.22431650560793</v>
      </c>
    </row>
    <row r="216" spans="1:12">
      <c r="A216" s="1">
        <f t="shared" si="34"/>
        <v>4.28</v>
      </c>
      <c r="B216" s="5">
        <f t="shared" si="28"/>
        <v>28.545007660051425</v>
      </c>
      <c r="C216" s="4">
        <v>214</v>
      </c>
      <c r="E216" s="3">
        <f t="shared" si="27"/>
        <v>0.02</v>
      </c>
      <c r="F216" s="13">
        <f t="shared" si="30"/>
        <v>104.41982570374272</v>
      </c>
      <c r="G216" s="14">
        <f t="shared" si="31"/>
        <v>104.41982570374272</v>
      </c>
      <c r="H216">
        <f t="shared" si="35"/>
        <v>80</v>
      </c>
      <c r="J216">
        <f t="shared" si="29"/>
        <v>83.732022469484178</v>
      </c>
      <c r="K216">
        <f t="shared" si="32"/>
        <v>366.19052418106025</v>
      </c>
      <c r="L216">
        <f t="shared" si="33"/>
        <v>366.19052418106025</v>
      </c>
    </row>
    <row r="217" spans="1:12">
      <c r="A217" s="1">
        <f t="shared" si="34"/>
        <v>4.3</v>
      </c>
      <c r="B217" s="5">
        <f t="shared" si="28"/>
        <v>27.765101747071682</v>
      </c>
      <c r="C217" s="4">
        <v>215</v>
      </c>
      <c r="E217" s="3">
        <f t="shared" si="27"/>
        <v>0.02</v>
      </c>
      <c r="F217" s="13">
        <f t="shared" si="30"/>
        <v>104.30124639715486</v>
      </c>
      <c r="G217" s="14">
        <f t="shared" si="31"/>
        <v>104.30124639715486</v>
      </c>
      <c r="H217">
        <f t="shared" si="35"/>
        <v>80</v>
      </c>
      <c r="J217">
        <f t="shared" si="29"/>
        <v>81.444298458076929</v>
      </c>
      <c r="K217">
        <f t="shared" si="32"/>
        <v>366.15672873784484</v>
      </c>
      <c r="L217">
        <f t="shared" si="33"/>
        <v>366.15672873784484</v>
      </c>
    </row>
    <row r="218" spans="1:12">
      <c r="A218" s="1">
        <f t="shared" si="34"/>
        <v>4.32</v>
      </c>
      <c r="B218" s="5">
        <f t="shared" si="28"/>
        <v>26.984099715416377</v>
      </c>
      <c r="C218" s="4">
        <v>216</v>
      </c>
      <c r="E218" s="3">
        <f t="shared" si="27"/>
        <v>0.02</v>
      </c>
      <c r="F218" s="13">
        <f t="shared" si="30"/>
        <v>104.18253212511208</v>
      </c>
      <c r="G218" s="14">
        <f t="shared" si="31"/>
        <v>104.18253212511208</v>
      </c>
      <c r="H218">
        <f t="shared" si="35"/>
        <v>80</v>
      </c>
      <c r="J218">
        <f t="shared" si="29"/>
        <v>79.153359165221374</v>
      </c>
      <c r="K218">
        <f t="shared" si="32"/>
        <v>366.12293017509802</v>
      </c>
      <c r="L218">
        <f t="shared" si="33"/>
        <v>366.12293017509802</v>
      </c>
    </row>
    <row r="219" spans="1:12">
      <c r="A219" s="1">
        <f t="shared" si="34"/>
        <v>4.34</v>
      </c>
      <c r="B219" s="5">
        <f t="shared" si="28"/>
        <v>26.202032397708543</v>
      </c>
      <c r="C219" s="4">
        <v>217</v>
      </c>
      <c r="E219" s="3">
        <f t="shared" si="27"/>
        <v>0.02</v>
      </c>
      <c r="F219" s="13">
        <f t="shared" si="30"/>
        <v>104.06368242571473</v>
      </c>
      <c r="G219" s="14">
        <f t="shared" si="31"/>
        <v>104.06368242571473</v>
      </c>
      <c r="H219">
        <f t="shared" si="35"/>
        <v>80</v>
      </c>
      <c r="J219">
        <f t="shared" si="29"/>
        <v>76.859295033278386</v>
      </c>
      <c r="K219">
        <f t="shared" si="32"/>
        <v>366.08912849195576</v>
      </c>
      <c r="L219">
        <f t="shared" si="33"/>
        <v>366.08912849195576</v>
      </c>
    </row>
    <row r="220" spans="1:12">
      <c r="A220" s="1">
        <f t="shared" si="34"/>
        <v>4.3600000000000003</v>
      </c>
      <c r="B220" s="5">
        <f t="shared" si="28"/>
        <v>25.418930668626682</v>
      </c>
      <c r="C220" s="4">
        <v>218</v>
      </c>
      <c r="E220" s="3">
        <f t="shared" si="27"/>
        <v>0.02</v>
      </c>
      <c r="F220" s="13">
        <f t="shared" si="30"/>
        <v>103.94469683442253</v>
      </c>
      <c r="G220" s="14">
        <f t="shared" si="31"/>
        <v>103.94469683442253</v>
      </c>
      <c r="H220">
        <f t="shared" si="35"/>
        <v>80</v>
      </c>
      <c r="J220">
        <f t="shared" si="29"/>
        <v>74.562196627971602</v>
      </c>
      <c r="K220">
        <f t="shared" si="32"/>
        <v>366.05532368755371</v>
      </c>
      <c r="L220">
        <f t="shared" si="33"/>
        <v>366.05532368755371</v>
      </c>
    </row>
    <row r="221" spans="1:12">
      <c r="A221" s="1">
        <f t="shared" si="34"/>
        <v>4.38</v>
      </c>
      <c r="B221" s="5">
        <f t="shared" si="28"/>
        <v>24.634825443686207</v>
      </c>
      <c r="C221" s="4">
        <v>219</v>
      </c>
      <c r="E221" s="3">
        <f t="shared" si="27"/>
        <v>0.02</v>
      </c>
      <c r="F221" s="13">
        <f t="shared" si="30"/>
        <v>103.82557488403332</v>
      </c>
      <c r="G221" s="14">
        <f t="shared" si="31"/>
        <v>103.82557488403332</v>
      </c>
      <c r="H221">
        <f t="shared" si="35"/>
        <v>80</v>
      </c>
      <c r="J221">
        <f t="shared" si="29"/>
        <v>72.262154634812873</v>
      </c>
      <c r="K221">
        <f t="shared" si="32"/>
        <v>366.02151576102699</v>
      </c>
      <c r="L221">
        <f t="shared" si="33"/>
        <v>366.02151576102699</v>
      </c>
    </row>
    <row r="222" spans="1:12">
      <c r="A222" s="1">
        <f t="shared" si="34"/>
        <v>4.4000000000000004</v>
      </c>
      <c r="B222" s="5">
        <f t="shared" si="28"/>
        <v>23.849747678018797</v>
      </c>
      <c r="C222" s="4">
        <v>220</v>
      </c>
      <c r="E222" s="3">
        <f t="shared" si="27"/>
        <v>0.02</v>
      </c>
      <c r="F222" s="13">
        <f t="shared" si="30"/>
        <v>103.70631610466167</v>
      </c>
      <c r="G222" s="14">
        <f t="shared" si="31"/>
        <v>103.70631610466167</v>
      </c>
      <c r="H222">
        <f t="shared" si="35"/>
        <v>80</v>
      </c>
      <c r="J222">
        <f t="shared" si="29"/>
        <v>69.959259855521807</v>
      </c>
      <c r="K222">
        <f t="shared" si="32"/>
        <v>365.98770471151039</v>
      </c>
      <c r="L222">
        <f t="shared" si="33"/>
        <v>365.98770471151039</v>
      </c>
    </row>
    <row r="223" spans="1:12">
      <c r="A223" s="1">
        <f t="shared" si="34"/>
        <v>4.42</v>
      </c>
      <c r="B223" s="5">
        <f t="shared" si="28"/>
        <v>23.063728365150389</v>
      </c>
      <c r="C223" s="4">
        <v>221</v>
      </c>
      <c r="E223" s="3">
        <f t="shared" si="27"/>
        <v>0.02</v>
      </c>
      <c r="F223" s="13">
        <f t="shared" si="30"/>
        <v>103.58692002371731</v>
      </c>
      <c r="G223" s="14">
        <f t="shared" si="31"/>
        <v>103.58692002371731</v>
      </c>
      <c r="H223">
        <f t="shared" si="35"/>
        <v>80</v>
      </c>
      <c r="J223">
        <f t="shared" si="29"/>
        <v>67.65360320444114</v>
      </c>
      <c r="K223">
        <f t="shared" si="32"/>
        <v>365.95389053813835</v>
      </c>
      <c r="L223">
        <f t="shared" si="33"/>
        <v>365.95389053813835</v>
      </c>
    </row>
    <row r="224" spans="1:12">
      <c r="A224" s="1">
        <f t="shared" si="34"/>
        <v>4.4400000000000004</v>
      </c>
      <c r="B224" s="5">
        <f t="shared" si="28"/>
        <v>22.27679853577753</v>
      </c>
      <c r="C224" s="4">
        <v>222</v>
      </c>
      <c r="E224" s="3">
        <f t="shared" si="27"/>
        <v>0.02</v>
      </c>
      <c r="F224" s="13">
        <f t="shared" si="30"/>
        <v>103.46738616588324</v>
      </c>
      <c r="G224" s="14">
        <f t="shared" si="31"/>
        <v>103.46738616588324</v>
      </c>
      <c r="H224">
        <f t="shared" si="35"/>
        <v>80</v>
      </c>
      <c r="J224">
        <f t="shared" si="29"/>
        <v>65.345275704947412</v>
      </c>
      <c r="K224">
        <f t="shared" si="32"/>
        <v>365.92007324004476</v>
      </c>
      <c r="L224">
        <f t="shared" si="33"/>
        <v>365.92007324004476</v>
      </c>
    </row>
    <row r="225" spans="1:12">
      <c r="A225" s="1">
        <f t="shared" si="34"/>
        <v>4.46</v>
      </c>
      <c r="B225" s="5">
        <f t="shared" si="28"/>
        <v>21.488989256542467</v>
      </c>
      <c r="C225" s="4">
        <v>223</v>
      </c>
      <c r="E225" s="3">
        <f t="shared" si="27"/>
        <v>0.02</v>
      </c>
      <c r="F225" s="13">
        <f t="shared" si="30"/>
        <v>103.34771405309364</v>
      </c>
      <c r="G225" s="14">
        <f t="shared" si="31"/>
        <v>103.34771405309364</v>
      </c>
      <c r="H225">
        <f t="shared" si="35"/>
        <v>80</v>
      </c>
      <c r="J225">
        <f t="shared" si="29"/>
        <v>63.034368485857897</v>
      </c>
      <c r="K225">
        <f t="shared" si="32"/>
        <v>365.88625281636331</v>
      </c>
      <c r="L225">
        <f t="shared" si="33"/>
        <v>365.88625281636331</v>
      </c>
    </row>
    <row r="226" spans="1:12">
      <c r="A226" s="1">
        <f t="shared" si="34"/>
        <v>4.4800000000000004</v>
      </c>
      <c r="B226" s="5">
        <f t="shared" si="28"/>
        <v>20.700331628806598</v>
      </c>
      <c r="C226" s="4">
        <v>224</v>
      </c>
      <c r="E226" s="3">
        <f t="shared" si="27"/>
        <v>0.02</v>
      </c>
      <c r="F226" s="13">
        <f t="shared" si="30"/>
        <v>103.22790320451156</v>
      </c>
      <c r="G226" s="14">
        <f t="shared" si="31"/>
        <v>103.22790320451156</v>
      </c>
      <c r="H226">
        <f t="shared" si="35"/>
        <v>80</v>
      </c>
      <c r="J226">
        <f t="shared" si="29"/>
        <v>60.720972777832685</v>
      </c>
      <c r="K226">
        <f t="shared" si="32"/>
        <v>365.85242926622715</v>
      </c>
      <c r="L226">
        <f t="shared" si="33"/>
        <v>365.85242926622715</v>
      </c>
    </row>
    <row r="227" spans="1:12">
      <c r="A227" s="1">
        <f t="shared" si="34"/>
        <v>4.5</v>
      </c>
      <c r="B227" s="5">
        <f t="shared" si="28"/>
        <v>19.910856787422695</v>
      </c>
      <c r="C227" s="4">
        <v>225</v>
      </c>
      <c r="E227" s="3">
        <f t="shared" si="27"/>
        <v>0.02</v>
      </c>
      <c r="F227" s="13">
        <f t="shared" si="30"/>
        <v>103.10795313650644</v>
      </c>
      <c r="G227" s="14">
        <f t="shared" si="31"/>
        <v>103.10795313650644</v>
      </c>
      <c r="H227">
        <f t="shared" si="35"/>
        <v>80</v>
      </c>
      <c r="J227">
        <f t="shared" si="29"/>
        <v>58.405179909773238</v>
      </c>
      <c r="K227">
        <f t="shared" si="32"/>
        <v>365.81860258876907</v>
      </c>
      <c r="L227">
        <f t="shared" si="33"/>
        <v>365.81860258876907</v>
      </c>
    </row>
    <row r="228" spans="1:12">
      <c r="A228" s="1">
        <f t="shared" si="34"/>
        <v>4.5200000000000005</v>
      </c>
      <c r="B228" s="5">
        <f t="shared" si="28"/>
        <v>19.120595899505645</v>
      </c>
      <c r="C228" s="4">
        <v>226</v>
      </c>
      <c r="E228" s="3">
        <f t="shared" si="27"/>
        <v>0.02</v>
      </c>
      <c r="F228" s="13">
        <f t="shared" si="30"/>
        <v>102.98786336263126</v>
      </c>
      <c r="G228" s="14">
        <f t="shared" si="31"/>
        <v>102.98786336263126</v>
      </c>
      <c r="H228">
        <f t="shared" si="35"/>
        <v>80</v>
      </c>
      <c r="J228">
        <f t="shared" si="29"/>
        <v>56.087081305216557</v>
      </c>
      <c r="K228">
        <f t="shared" si="32"/>
        <v>365.78477278312141</v>
      </c>
      <c r="L228">
        <f t="shared" si="33"/>
        <v>365.78477278312141</v>
      </c>
    </row>
    <row r="229" spans="1:12">
      <c r="A229" s="1">
        <f t="shared" si="34"/>
        <v>4.54</v>
      </c>
      <c r="B229" s="5">
        <f t="shared" si="28"/>
        <v>18.329580163202213</v>
      </c>
      <c r="C229" s="4">
        <v>227</v>
      </c>
      <c r="E229" s="3">
        <f t="shared" si="27"/>
        <v>0.02</v>
      </c>
      <c r="F229" s="13">
        <f t="shared" si="30"/>
        <v>102.86763339359959</v>
      </c>
      <c r="G229" s="14">
        <f t="shared" si="31"/>
        <v>102.86763339359959</v>
      </c>
      <c r="H229">
        <f t="shared" si="35"/>
        <v>80</v>
      </c>
      <c r="J229">
        <f t="shared" si="29"/>
        <v>53.766768478726497</v>
      </c>
      <c r="K229">
        <f t="shared" si="32"/>
        <v>365.75093984841618</v>
      </c>
      <c r="L229">
        <f t="shared" si="33"/>
        <v>365.75093984841618</v>
      </c>
    </row>
    <row r="230" spans="1:12">
      <c r="A230" s="1">
        <f t="shared" si="34"/>
        <v>4.5600000000000005</v>
      </c>
      <c r="B230" s="5">
        <f t="shared" si="28"/>
        <v>17.537840806459155</v>
      </c>
      <c r="C230" s="4">
        <v>228</v>
      </c>
      <c r="E230" s="3">
        <f t="shared" si="27"/>
        <v>0.02</v>
      </c>
      <c r="F230" s="13">
        <f t="shared" si="30"/>
        <v>102.74726273726228</v>
      </c>
      <c r="G230" s="14">
        <f t="shared" si="31"/>
        <v>102.74726273726228</v>
      </c>
      <c r="H230">
        <f t="shared" si="35"/>
        <v>80</v>
      </c>
      <c r="J230">
        <f t="shared" si="29"/>
        <v>51.444333032280184</v>
      </c>
      <c r="K230">
        <f t="shared" si="32"/>
        <v>365.71710378378498</v>
      </c>
      <c r="L230">
        <f t="shared" si="33"/>
        <v>365.71710378378498</v>
      </c>
    </row>
    <row r="231" spans="1:12">
      <c r="A231" s="1">
        <f t="shared" si="34"/>
        <v>4.58</v>
      </c>
      <c r="B231" s="5">
        <f t="shared" si="28"/>
        <v>16.745409085790701</v>
      </c>
      <c r="C231" s="4">
        <v>229</v>
      </c>
      <c r="E231" s="3">
        <f t="shared" si="27"/>
        <v>0.02</v>
      </c>
      <c r="F231" s="13">
        <f t="shared" si="30"/>
        <v>102.62675089858396</v>
      </c>
      <c r="G231" s="14">
        <f t="shared" si="31"/>
        <v>102.62675089858396</v>
      </c>
      <c r="H231">
        <f t="shared" si="35"/>
        <v>80</v>
      </c>
      <c r="J231">
        <f t="shared" si="29"/>
        <v>49.119866651652728</v>
      </c>
      <c r="K231">
        <f t="shared" si="32"/>
        <v>365.68326458835901</v>
      </c>
      <c r="L231">
        <f t="shared" si="33"/>
        <v>365.68326458835901</v>
      </c>
    </row>
    <row r="232" spans="1:12">
      <c r="A232" s="1">
        <f t="shared" si="34"/>
        <v>4.6000000000000005</v>
      </c>
      <c r="B232" s="5">
        <f t="shared" si="28"/>
        <v>15.952316285044223</v>
      </c>
      <c r="C232" s="4">
        <v>230</v>
      </c>
      <c r="E232" s="3">
        <f t="shared" si="27"/>
        <v>0.02</v>
      </c>
      <c r="F232" s="13">
        <f t="shared" si="30"/>
        <v>102.50609737961935</v>
      </c>
      <c r="G232" s="14">
        <f t="shared" si="31"/>
        <v>102.50609737961935</v>
      </c>
      <c r="H232">
        <f t="shared" si="35"/>
        <v>80</v>
      </c>
      <c r="J232">
        <f t="shared" si="29"/>
        <v>46.793461102796385</v>
      </c>
      <c r="K232">
        <f t="shared" si="32"/>
        <v>365.64942226126897</v>
      </c>
      <c r="L232">
        <f t="shared" si="33"/>
        <v>365.64942226126897</v>
      </c>
    </row>
    <row r="233" spans="1:12">
      <c r="A233" s="1">
        <f t="shared" si="34"/>
        <v>4.62</v>
      </c>
      <c r="B233" s="5">
        <f t="shared" si="28"/>
        <v>15.158593714165631</v>
      </c>
      <c r="C233" s="4">
        <v>231</v>
      </c>
      <c r="E233" s="3">
        <f t="shared" si="27"/>
        <v>0.02</v>
      </c>
      <c r="F233" s="13">
        <f t="shared" si="30"/>
        <v>102.38530167948916</v>
      </c>
      <c r="G233" s="14">
        <f t="shared" si="31"/>
        <v>102.38530167948916</v>
      </c>
      <c r="H233">
        <f t="shared" si="35"/>
        <v>80</v>
      </c>
      <c r="J233">
        <f t="shared" si="29"/>
        <v>44.46520822821919</v>
      </c>
      <c r="K233">
        <f t="shared" si="32"/>
        <v>365.61557680164526</v>
      </c>
      <c r="L233">
        <f t="shared" si="33"/>
        <v>365.61557680164526</v>
      </c>
    </row>
    <row r="234" spans="1:12">
      <c r="A234" s="1">
        <f t="shared" si="34"/>
        <v>4.6399999999999997</v>
      </c>
      <c r="B234" s="5">
        <f t="shared" si="28"/>
        <v>14.364272707962822</v>
      </c>
      <c r="C234" s="4">
        <v>232</v>
      </c>
      <c r="E234" s="3">
        <f t="shared" si="27"/>
        <v>0.02</v>
      </c>
      <c r="F234" s="13">
        <f t="shared" si="30"/>
        <v>102.2643632943559</v>
      </c>
      <c r="G234" s="14">
        <f t="shared" si="31"/>
        <v>102.2643632943559</v>
      </c>
      <c r="H234">
        <f t="shared" si="35"/>
        <v>80</v>
      </c>
      <c r="J234">
        <f t="shared" si="29"/>
        <v>42.135199943357613</v>
      </c>
      <c r="K234">
        <f t="shared" si="32"/>
        <v>365.5817282086179</v>
      </c>
      <c r="L234">
        <f t="shared" si="33"/>
        <v>365.5817282086179</v>
      </c>
    </row>
    <row r="235" spans="1:12">
      <c r="A235" s="1">
        <f t="shared" si="34"/>
        <v>4.66</v>
      </c>
      <c r="B235" s="5">
        <f t="shared" si="28"/>
        <v>13.569384624869075</v>
      </c>
      <c r="C235" s="4">
        <v>233</v>
      </c>
      <c r="E235" s="3">
        <f t="shared" si="27"/>
        <v>0.02</v>
      </c>
      <c r="F235" s="13">
        <f t="shared" si="30"/>
        <v>102.14328171739935</v>
      </c>
      <c r="G235" s="14">
        <f t="shared" si="31"/>
        <v>102.14328171739935</v>
      </c>
      <c r="H235">
        <f t="shared" si="35"/>
        <v>80</v>
      </c>
      <c r="J235">
        <f t="shared" si="29"/>
        <v>39.80352823294929</v>
      </c>
      <c r="K235">
        <f t="shared" si="32"/>
        <v>365.54787648131639</v>
      </c>
      <c r="L235">
        <f t="shared" si="33"/>
        <v>365.54787648131639</v>
      </c>
    </row>
    <row r="236" spans="1:12">
      <c r="A236" s="1">
        <f t="shared" si="34"/>
        <v>4.68</v>
      </c>
      <c r="B236" s="5">
        <f t="shared" si="28"/>
        <v>12.773960845704874</v>
      </c>
      <c r="C236" s="4">
        <v>234</v>
      </c>
      <c r="E236" s="3">
        <f t="shared" si="27"/>
        <v>0.02</v>
      </c>
      <c r="F236" s="13">
        <f t="shared" si="30"/>
        <v>102.02205643879174</v>
      </c>
      <c r="G236" s="14">
        <f t="shared" si="31"/>
        <v>102.02205643879174</v>
      </c>
      <c r="H236">
        <f t="shared" si="35"/>
        <v>80</v>
      </c>
      <c r="J236">
        <f t="shared" si="29"/>
        <v>37.470285147400965</v>
      </c>
      <c r="K236">
        <f t="shared" si="32"/>
        <v>365.51402161886995</v>
      </c>
      <c r="L236">
        <f t="shared" si="33"/>
        <v>365.51402161886995</v>
      </c>
    </row>
    <row r="237" spans="1:12">
      <c r="A237" s="1">
        <f t="shared" si="34"/>
        <v>4.7</v>
      </c>
      <c r="B237" s="5">
        <f t="shared" si="28"/>
        <v>11.978032772438953</v>
      </c>
      <c r="C237" s="4">
        <v>235</v>
      </c>
      <c r="E237" s="3">
        <f t="shared" si="27"/>
        <v>0.02</v>
      </c>
      <c r="F237" s="13">
        <f t="shared" si="30"/>
        <v>101.90068694567279</v>
      </c>
      <c r="G237" s="14">
        <f t="shared" si="31"/>
        <v>101.90068694567279</v>
      </c>
      <c r="H237">
        <f t="shared" si="35"/>
        <v>80</v>
      </c>
      <c r="J237">
        <f t="shared" si="29"/>
        <v>35.135562799154258</v>
      </c>
      <c r="K237">
        <f t="shared" si="32"/>
        <v>365.48016362040738</v>
      </c>
      <c r="L237">
        <f t="shared" si="33"/>
        <v>365.48016362040738</v>
      </c>
    </row>
    <row r="238" spans="1:12">
      <c r="A238" s="1">
        <f t="shared" si="34"/>
        <v>4.72</v>
      </c>
      <c r="B238" s="5">
        <f t="shared" si="28"/>
        <v>11.181631826948911</v>
      </c>
      <c r="C238" s="4">
        <v>236</v>
      </c>
      <c r="E238" s="3">
        <f t="shared" si="27"/>
        <v>0.02</v>
      </c>
      <c r="F238" s="13">
        <f t="shared" si="30"/>
        <v>101.77917272212429</v>
      </c>
      <c r="G238" s="14">
        <f t="shared" si="31"/>
        <v>101.77917272212429</v>
      </c>
      <c r="H238">
        <f t="shared" si="35"/>
        <v>80</v>
      </c>
      <c r="J238">
        <f t="shared" si="29"/>
        <v>32.799453359050133</v>
      </c>
      <c r="K238">
        <f t="shared" si="32"/>
        <v>365.44630248505695</v>
      </c>
      <c r="L238">
        <f t="shared" si="33"/>
        <v>365.44630248505695</v>
      </c>
    </row>
    <row r="239" spans="1:12">
      <c r="A239" s="1">
        <f t="shared" si="34"/>
        <v>4.74</v>
      </c>
      <c r="B239" s="5">
        <f t="shared" si="28"/>
        <v>10.384789449780303</v>
      </c>
      <c r="C239" s="4">
        <v>237</v>
      </c>
      <c r="E239" s="3">
        <f t="shared" si="27"/>
        <v>0.02</v>
      </c>
      <c r="F239" s="13">
        <f t="shared" si="30"/>
        <v>101.6575132491446</v>
      </c>
      <c r="G239" s="14">
        <f t="shared" si="31"/>
        <v>101.6575132491446</v>
      </c>
      <c r="H239">
        <f t="shared" si="35"/>
        <v>80</v>
      </c>
      <c r="J239">
        <f t="shared" si="29"/>
        <v>30.462049052688887</v>
      </c>
      <c r="K239">
        <f t="shared" si="32"/>
        <v>365.41243821194666</v>
      </c>
      <c r="L239">
        <f t="shared" si="33"/>
        <v>365.41243821194666</v>
      </c>
    </row>
    <row r="240" spans="1:12">
      <c r="A240" s="1">
        <f t="shared" si="34"/>
        <v>4.76</v>
      </c>
      <c r="B240" s="5">
        <f t="shared" si="28"/>
        <v>9.5875370989059103</v>
      </c>
      <c r="C240" s="4">
        <v>238</v>
      </c>
      <c r="E240" s="3">
        <f t="shared" si="27"/>
        <v>0.02</v>
      </c>
      <c r="F240" s="13">
        <f t="shared" si="30"/>
        <v>101.53570800462273</v>
      </c>
      <c r="G240" s="14">
        <f t="shared" si="31"/>
        <v>101.53570800462273</v>
      </c>
      <c r="H240">
        <f t="shared" si="35"/>
        <v>80</v>
      </c>
      <c r="J240">
        <f t="shared" si="29"/>
        <v>28.123442156790667</v>
      </c>
      <c r="K240">
        <f t="shared" si="32"/>
        <v>365.37857080020405</v>
      </c>
      <c r="L240">
        <f t="shared" si="33"/>
        <v>365.37857080020405</v>
      </c>
    </row>
    <row r="241" spans="1:12">
      <c r="A241" s="1">
        <f t="shared" si="34"/>
        <v>4.78</v>
      </c>
      <c r="B241" s="5">
        <f t="shared" si="28"/>
        <v>8.7899062484832609</v>
      </c>
      <c r="C241" s="4">
        <v>239</v>
      </c>
      <c r="E241" s="3">
        <f t="shared" si="27"/>
        <v>0.02</v>
      </c>
      <c r="F241" s="13">
        <f t="shared" si="30"/>
        <v>101.41375646331225</v>
      </c>
      <c r="G241" s="14">
        <f t="shared" si="31"/>
        <v>101.41375646331225</v>
      </c>
      <c r="H241">
        <f t="shared" si="35"/>
        <v>80</v>
      </c>
      <c r="J241">
        <f t="shared" si="29"/>
        <v>25.783724995550902</v>
      </c>
      <c r="K241">
        <f t="shared" si="32"/>
        <v>365.34470024895626</v>
      </c>
      <c r="L241">
        <f t="shared" si="33"/>
        <v>365.34470024895626</v>
      </c>
    </row>
    <row r="242" spans="1:12">
      <c r="A242" s="1">
        <f t="shared" si="34"/>
        <v>4.8</v>
      </c>
      <c r="B242" s="5">
        <f t="shared" si="28"/>
        <v>7.9919283876127096</v>
      </c>
      <c r="C242" s="4">
        <v>240</v>
      </c>
      <c r="E242" s="3">
        <f t="shared" si="27"/>
        <v>0.02</v>
      </c>
      <c r="F242" s="13">
        <f t="shared" si="30"/>
        <v>101.29165809680482</v>
      </c>
      <c r="G242" s="14">
        <f t="shared" si="31"/>
        <v>101.29165809680482</v>
      </c>
      <c r="H242">
        <f t="shared" si="35"/>
        <v>80</v>
      </c>
      <c r="J242">
        <f t="shared" si="29"/>
        <v>23.442989936997279</v>
      </c>
      <c r="K242">
        <f t="shared" si="32"/>
        <v>365.31082655733007</v>
      </c>
      <c r="L242">
        <f t="shared" si="33"/>
        <v>365.31082655733007</v>
      </c>
    </row>
    <row r="243" spans="1:12">
      <c r="A243" s="1">
        <f t="shared" si="34"/>
        <v>4.82</v>
      </c>
      <c r="B243" s="5">
        <f t="shared" si="28"/>
        <v>7.1936350190937306</v>
      </c>
      <c r="C243" s="4">
        <v>241</v>
      </c>
      <c r="E243" s="3">
        <f t="shared" si="27"/>
        <v>0.02</v>
      </c>
      <c r="F243" s="13">
        <f t="shared" si="30"/>
        <v>101.1694123735035</v>
      </c>
      <c r="G243" s="14">
        <f t="shared" si="31"/>
        <v>101.1694123735035</v>
      </c>
      <c r="H243">
        <f t="shared" si="35"/>
        <v>80</v>
      </c>
      <c r="J243">
        <f t="shared" si="29"/>
        <v>21.101329389341611</v>
      </c>
      <c r="K243">
        <f t="shared" si="32"/>
        <v>365.27694972445181</v>
      </c>
      <c r="L243">
        <f t="shared" si="33"/>
        <v>365.27694972445181</v>
      </c>
    </row>
    <row r="244" spans="1:12">
      <c r="A244" s="1">
        <f t="shared" si="34"/>
        <v>4.84</v>
      </c>
      <c r="B244" s="5">
        <f t="shared" si="28"/>
        <v>6.3950576581817309</v>
      </c>
      <c r="C244" s="4">
        <v>242</v>
      </c>
      <c r="E244" s="3">
        <f t="shared" si="27"/>
        <v>0.02</v>
      </c>
      <c r="F244" s="13">
        <f t="shared" si="30"/>
        <v>101.04701875859575</v>
      </c>
      <c r="G244" s="14">
        <f t="shared" si="31"/>
        <v>101.04701875859575</v>
      </c>
      <c r="H244">
        <f t="shared" si="35"/>
        <v>80</v>
      </c>
      <c r="J244">
        <f t="shared" si="29"/>
        <v>18.758835797333077</v>
      </c>
      <c r="K244">
        <f t="shared" si="32"/>
        <v>365.24306974944739</v>
      </c>
      <c r="L244">
        <f t="shared" si="33"/>
        <v>365.24306974944739</v>
      </c>
    </row>
    <row r="245" spans="1:12">
      <c r="A245" s="1">
        <f t="shared" si="34"/>
        <v>4.8600000000000003</v>
      </c>
      <c r="B245" s="5">
        <f t="shared" si="28"/>
        <v>5.5962278313434508</v>
      </c>
      <c r="C245" s="4">
        <v>243</v>
      </c>
      <c r="E245" s="3">
        <f t="shared" si="27"/>
        <v>0.02</v>
      </c>
      <c r="F245" s="13">
        <f t="shared" si="30"/>
        <v>100.92447671402613</v>
      </c>
      <c r="G245" s="14">
        <f t="shared" si="31"/>
        <v>100.92447671402613</v>
      </c>
      <c r="H245">
        <f t="shared" si="35"/>
        <v>80</v>
      </c>
      <c r="J245">
        <f t="shared" si="29"/>
        <v>16.415601638607455</v>
      </c>
      <c r="K245">
        <f t="shared" si="32"/>
        <v>365.20918663144232</v>
      </c>
      <c r="L245">
        <f t="shared" si="33"/>
        <v>365.20918663144232</v>
      </c>
    </row>
    <row r="246" spans="1:12">
      <c r="A246" s="1">
        <f t="shared" si="34"/>
        <v>4.88</v>
      </c>
      <c r="B246" s="5">
        <f t="shared" si="28"/>
        <v>4.797177075012665</v>
      </c>
      <c r="C246" s="4">
        <v>244</v>
      </c>
      <c r="E246" s="3">
        <f t="shared" si="27"/>
        <v>0.02</v>
      </c>
      <c r="F246" s="13">
        <f t="shared" si="30"/>
        <v>100.80178569846866</v>
      </c>
      <c r="G246" s="14">
        <f t="shared" si="31"/>
        <v>100.80178569846866</v>
      </c>
      <c r="H246">
        <f t="shared" si="35"/>
        <v>80</v>
      </c>
      <c r="J246">
        <f t="shared" si="29"/>
        <v>14.07171942003715</v>
      </c>
      <c r="K246">
        <f t="shared" si="32"/>
        <v>365.1753003695618</v>
      </c>
      <c r="L246">
        <f t="shared" si="33"/>
        <v>365.1753003695618</v>
      </c>
    </row>
    <row r="247" spans="1:12">
      <c r="A247" s="1">
        <f t="shared" si="34"/>
        <v>4.9000000000000004</v>
      </c>
      <c r="B247" s="5">
        <f t="shared" si="28"/>
        <v>3.9979369343450415</v>
      </c>
      <c r="C247" s="4">
        <v>245</v>
      </c>
      <c r="E247" s="3">
        <f t="shared" si="27"/>
        <v>0.02</v>
      </c>
      <c r="F247" s="13">
        <f t="shared" si="30"/>
        <v>100.67894516729902</v>
      </c>
      <c r="G247" s="14">
        <f t="shared" si="31"/>
        <v>100.67894516729902</v>
      </c>
      <c r="H247">
        <f t="shared" si="35"/>
        <v>80</v>
      </c>
      <c r="J247">
        <f t="shared" si="29"/>
        <v>11.727281674078787</v>
      </c>
      <c r="K247">
        <f t="shared" si="32"/>
        <v>365.14141096293048</v>
      </c>
      <c r="L247">
        <f t="shared" si="33"/>
        <v>365.14141096293048</v>
      </c>
    </row>
    <row r="248" spans="1:12">
      <c r="A248" s="1">
        <f t="shared" si="34"/>
        <v>4.92</v>
      </c>
      <c r="B248" s="5">
        <f t="shared" si="28"/>
        <v>3.1985389619728428</v>
      </c>
      <c r="C248" s="4">
        <v>246</v>
      </c>
      <c r="E248" s="3">
        <f t="shared" si="27"/>
        <v>0.02</v>
      </c>
      <c r="F248" s="13">
        <f t="shared" si="30"/>
        <v>100.55595457256622</v>
      </c>
      <c r="G248" s="14">
        <f t="shared" si="31"/>
        <v>100.55595457256622</v>
      </c>
      <c r="H248">
        <f t="shared" si="35"/>
        <v>80</v>
      </c>
      <c r="J248">
        <f t="shared" si="29"/>
        <v>9.3823809551203396</v>
      </c>
      <c r="K248">
        <f t="shared" si="32"/>
        <v>365.10751841067264</v>
      </c>
      <c r="L248">
        <f t="shared" si="33"/>
        <v>365.10751841067264</v>
      </c>
    </row>
    <row r="249" spans="1:12">
      <c r="A249" s="1">
        <f t="shared" si="34"/>
        <v>4.9400000000000004</v>
      </c>
      <c r="B249" s="5">
        <f t="shared" si="28"/>
        <v>2.3990147167591731</v>
      </c>
      <c r="C249" s="4">
        <v>247</v>
      </c>
      <c r="E249" s="3">
        <f t="shared" si="27"/>
        <v>0.02</v>
      </c>
      <c r="F249" s="13">
        <f t="shared" si="30"/>
        <v>100.43281336296421</v>
      </c>
      <c r="G249" s="14">
        <f t="shared" si="31"/>
        <v>100.43281336296421</v>
      </c>
      <c r="H249">
        <f t="shared" si="35"/>
        <v>80</v>
      </c>
      <c r="J249">
        <f t="shared" si="29"/>
        <v>7.0371098358269073</v>
      </c>
      <c r="K249">
        <f t="shared" si="32"/>
        <v>365.07362271191226</v>
      </c>
      <c r="L249">
        <f t="shared" si="33"/>
        <v>365.07362271191226</v>
      </c>
    </row>
    <row r="250" spans="1:12">
      <c r="A250" s="1">
        <f t="shared" si="34"/>
        <v>4.96</v>
      </c>
      <c r="B250" s="5">
        <f t="shared" si="28"/>
        <v>1.5993957625522566</v>
      </c>
      <c r="C250" s="4">
        <v>248</v>
      </c>
      <c r="E250" s="3">
        <f t="shared" si="27"/>
        <v>0.02</v>
      </c>
      <c r="F250" s="13">
        <f t="shared" si="30"/>
        <v>100.30952098380294</v>
      </c>
      <c r="G250" s="14">
        <f t="shared" si="31"/>
        <v>100.30952098380294</v>
      </c>
      <c r="H250">
        <f t="shared" si="35"/>
        <v>80</v>
      </c>
      <c r="J250">
        <f t="shared" si="29"/>
        <v>4.6915609034866197</v>
      </c>
      <c r="K250">
        <f t="shared" si="32"/>
        <v>365.03972386577277</v>
      </c>
      <c r="L250">
        <f t="shared" si="33"/>
        <v>365.03972386577277</v>
      </c>
    </row>
    <row r="251" spans="1:12">
      <c r="A251" s="1">
        <f t="shared" si="34"/>
        <v>4.9800000000000004</v>
      </c>
      <c r="B251" s="5">
        <f t="shared" si="28"/>
        <v>0.79971366693923884</v>
      </c>
      <c r="C251" s="4">
        <v>249</v>
      </c>
      <c r="E251" s="3">
        <f t="shared" si="27"/>
        <v>0.02</v>
      </c>
      <c r="F251" s="13">
        <f t="shared" si="30"/>
        <v>100.18607687697927</v>
      </c>
      <c r="G251" s="14">
        <f t="shared" si="31"/>
        <v>100.18607687697927</v>
      </c>
      <c r="H251">
        <f t="shared" si="35"/>
        <v>80</v>
      </c>
      <c r="J251">
        <f t="shared" si="29"/>
        <v>2.3458267563551005</v>
      </c>
      <c r="K251">
        <f t="shared" si="32"/>
        <v>365.00582187137729</v>
      </c>
      <c r="L251">
        <f t="shared" si="33"/>
        <v>365.00582187137729</v>
      </c>
    </row>
    <row r="252" spans="1:12">
      <c r="A252" s="1">
        <f t="shared" si="34"/>
        <v>5</v>
      </c>
      <c r="B252" s="5">
        <f t="shared" si="28"/>
        <v>7.7967970238349571E-15</v>
      </c>
      <c r="C252" s="4">
        <v>250</v>
      </c>
      <c r="E252" s="3">
        <f t="shared" si="27"/>
        <v>0.02</v>
      </c>
      <c r="F252" s="13">
        <f t="shared" si="30"/>
        <v>100.0624804809475</v>
      </c>
      <c r="G252" s="14">
        <f t="shared" si="31"/>
        <v>100.0624804809475</v>
      </c>
      <c r="H252">
        <f t="shared" si="35"/>
        <v>80</v>
      </c>
      <c r="J252">
        <f t="shared" si="29"/>
        <v>2.2870604603249207E-14</v>
      </c>
      <c r="K252">
        <f t="shared" si="32"/>
        <v>364.97191672784857</v>
      </c>
      <c r="L252">
        <f t="shared" si="33"/>
        <v>364.97191672784857</v>
      </c>
    </row>
    <row r="253" spans="1:12">
      <c r="A253" s="1">
        <f t="shared" si="34"/>
        <v>5.0200000000000005</v>
      </c>
      <c r="B253" s="5">
        <f t="shared" si="28"/>
        <v>0.79971366693925161</v>
      </c>
      <c r="C253" s="4">
        <v>251</v>
      </c>
      <c r="E253" s="3">
        <f t="shared" si="27"/>
        <v>0.02</v>
      </c>
      <c r="F253" s="13">
        <f t="shared" si="30"/>
        <v>99.938731230689541</v>
      </c>
      <c r="G253" s="14">
        <f t="shared" si="31"/>
        <v>99.938731230689541</v>
      </c>
      <c r="H253">
        <f t="shared" si="35"/>
        <v>80</v>
      </c>
      <c r="J253">
        <f t="shared" si="29"/>
        <v>2.3458267563551378</v>
      </c>
      <c r="K253">
        <f t="shared" si="32"/>
        <v>364.93800843430876</v>
      </c>
      <c r="L253">
        <f t="shared" si="33"/>
        <v>364.93800843430876</v>
      </c>
    </row>
    <row r="254" spans="1:12">
      <c r="A254" s="1">
        <f t="shared" si="34"/>
        <v>5.04</v>
      </c>
      <c r="B254" s="5">
        <f t="shared" si="28"/>
        <v>1.599395762552241</v>
      </c>
      <c r="C254" s="4">
        <v>252</v>
      </c>
      <c r="E254" s="3">
        <f t="shared" si="27"/>
        <v>0.02</v>
      </c>
      <c r="F254" s="13">
        <f t="shared" si="30"/>
        <v>99.814828557684763</v>
      </c>
      <c r="G254" s="14">
        <f t="shared" si="31"/>
        <v>99.814828557684763</v>
      </c>
      <c r="H254">
        <f t="shared" si="35"/>
        <v>80</v>
      </c>
      <c r="J254">
        <f t="shared" si="29"/>
        <v>4.6915609034865735</v>
      </c>
      <c r="K254">
        <f t="shared" si="32"/>
        <v>364.9040969898798</v>
      </c>
      <c r="L254">
        <f t="shared" si="33"/>
        <v>364.9040969898798</v>
      </c>
    </row>
    <row r="255" spans="1:12">
      <c r="A255" s="1">
        <f t="shared" si="34"/>
        <v>5.0600000000000005</v>
      </c>
      <c r="B255" s="5">
        <f t="shared" si="28"/>
        <v>2.399014716759186</v>
      </c>
      <c r="C255" s="4">
        <v>253</v>
      </c>
      <c r="E255" s="3">
        <f t="shared" si="27"/>
        <v>0.02</v>
      </c>
      <c r="F255" s="13">
        <f t="shared" si="30"/>
        <v>99.690771889879571</v>
      </c>
      <c r="G255" s="14">
        <f t="shared" si="31"/>
        <v>99.690771889879571</v>
      </c>
      <c r="H255">
        <f t="shared" si="35"/>
        <v>80</v>
      </c>
      <c r="J255">
        <f t="shared" si="29"/>
        <v>7.0371098358269446</v>
      </c>
      <c r="K255">
        <f t="shared" si="32"/>
        <v>364.87018239368314</v>
      </c>
      <c r="L255">
        <f t="shared" si="33"/>
        <v>364.87018239368314</v>
      </c>
    </row>
    <row r="256" spans="1:12">
      <c r="A256" s="1">
        <f t="shared" si="34"/>
        <v>5.08</v>
      </c>
      <c r="B256" s="5">
        <f t="shared" si="28"/>
        <v>3.1985389619728273</v>
      </c>
      <c r="C256" s="4">
        <v>254</v>
      </c>
      <c r="E256" s="3">
        <f t="shared" si="27"/>
        <v>0.02</v>
      </c>
      <c r="F256" s="13">
        <f t="shared" si="30"/>
        <v>99.566560651656559</v>
      </c>
      <c r="G256" s="14">
        <f t="shared" si="31"/>
        <v>99.566560651656559</v>
      </c>
      <c r="H256">
        <f t="shared" si="35"/>
        <v>80</v>
      </c>
      <c r="J256">
        <f t="shared" si="29"/>
        <v>9.3823809551202917</v>
      </c>
      <c r="K256">
        <f t="shared" si="32"/>
        <v>364.83626464483979</v>
      </c>
      <c r="L256">
        <f t="shared" si="33"/>
        <v>364.83626464483979</v>
      </c>
    </row>
    <row r="257" spans="1:12">
      <c r="A257" s="1">
        <f t="shared" si="34"/>
        <v>5.1000000000000005</v>
      </c>
      <c r="B257" s="5">
        <f t="shared" si="28"/>
        <v>3.9979369343450828</v>
      </c>
      <c r="C257" s="4">
        <v>255</v>
      </c>
      <c r="E257" s="3">
        <f t="shared" ref="E257:E320" si="36">IF(fac=50,1/50,IF(fac=60,1/60))</f>
        <v>0.02</v>
      </c>
      <c r="F257" s="13">
        <f t="shared" si="30"/>
        <v>99.442194263803344</v>
      </c>
      <c r="G257" s="14">
        <f t="shared" si="31"/>
        <v>99.442194263803344</v>
      </c>
      <c r="H257">
        <f t="shared" si="35"/>
        <v>80</v>
      </c>
      <c r="J257">
        <f t="shared" si="29"/>
        <v>11.72728167407891</v>
      </c>
      <c r="K257">
        <f t="shared" si="32"/>
        <v>364.80234374247044</v>
      </c>
      <c r="L257">
        <f t="shared" si="33"/>
        <v>364.80234374247044</v>
      </c>
    </row>
    <row r="258" spans="1:12">
      <c r="A258" s="1">
        <f t="shared" si="34"/>
        <v>5.12</v>
      </c>
      <c r="B258" s="5">
        <f t="shared" ref="B258:B321" si="37">IF(fac=50,Vacmin*SQRT(2)*ABS(COS(A258*PI()/5/2)),IF(fac=60,Vacmin*SQRT(2)*ABS(COS(A258*PI()*240/1000/2))))</f>
        <v>4.7971770750126783</v>
      </c>
      <c r="C258" s="4">
        <v>256</v>
      </c>
      <c r="E258" s="3">
        <f t="shared" si="36"/>
        <v>0.02</v>
      </c>
      <c r="F258" s="13">
        <f t="shared" si="30"/>
        <v>99.317672143481104</v>
      </c>
      <c r="G258" s="14">
        <f t="shared" si="31"/>
        <v>99.317672143481104</v>
      </c>
      <c r="H258">
        <f t="shared" si="35"/>
        <v>80</v>
      </c>
      <c r="J258">
        <f t="shared" ref="J258:J321" si="38">IF(fac=50,Vacmax*SQRT(2)*ABS(COS(A258*PI()/5/2)),IF(fac=60,Vacmax*SQRT(2)*ABS(COS(A258*PI()*240/1000/2))))</f>
        <v>14.071719420037189</v>
      </c>
      <c r="K258">
        <f t="shared" si="32"/>
        <v>364.76841968569533</v>
      </c>
      <c r="L258">
        <f t="shared" si="33"/>
        <v>364.76841968569533</v>
      </c>
    </row>
    <row r="259" spans="1:12">
      <c r="A259" s="1">
        <f t="shared" si="34"/>
        <v>5.14</v>
      </c>
      <c r="B259" s="5">
        <f t="shared" si="37"/>
        <v>5.5962278313434064</v>
      </c>
      <c r="C259" s="4">
        <v>257</v>
      </c>
      <c r="E259" s="3">
        <f t="shared" si="36"/>
        <v>0.02</v>
      </c>
      <c r="F259" s="13">
        <f t="shared" ref="F259:F322" si="39">SQRT(ABS(F258*F258-2*Vout*Iout*E259*100*1000000/1000/1000/Cin/H259))</f>
        <v>99.192993704192645</v>
      </c>
      <c r="G259" s="14">
        <f t="shared" ref="G259:G322" si="40">MAX(B259,F259)</f>
        <v>99.192993704192645</v>
      </c>
      <c r="H259">
        <f t="shared" si="35"/>
        <v>80</v>
      </c>
      <c r="J259">
        <f t="shared" si="38"/>
        <v>16.415601638607324</v>
      </c>
      <c r="K259">
        <f t="shared" ref="K259:K322" si="41">SQRT(ABS(K258*K258-2*Vout*Iout*E259*100*1000000/1000/1000/Cin/H259))</f>
        <v>364.73449247363425</v>
      </c>
      <c r="L259">
        <f t="shared" ref="L259:L322" si="42">MAX(J259,K259)</f>
        <v>364.73449247363425</v>
      </c>
    </row>
    <row r="260" spans="1:12">
      <c r="A260" s="1">
        <f t="shared" ref="A260:A323" si="43">C260*E260</f>
        <v>5.16</v>
      </c>
      <c r="B260" s="5">
        <f t="shared" si="37"/>
        <v>6.3950576581817149</v>
      </c>
      <c r="C260" s="4">
        <v>258</v>
      </c>
      <c r="E260" s="3">
        <f t="shared" si="36"/>
        <v>0.02</v>
      </c>
      <c r="F260" s="13">
        <f t="shared" si="39"/>
        <v>99.068158355750214</v>
      </c>
      <c r="G260" s="14">
        <f t="shared" si="40"/>
        <v>99.068158355750214</v>
      </c>
      <c r="H260">
        <f t="shared" ref="H260:H323" si="44">H259</f>
        <v>80</v>
      </c>
      <c r="J260">
        <f t="shared" si="38"/>
        <v>18.758835797333028</v>
      </c>
      <c r="K260">
        <f t="shared" si="41"/>
        <v>364.70056210540662</v>
      </c>
      <c r="L260">
        <f t="shared" si="42"/>
        <v>364.70056210540662</v>
      </c>
    </row>
    <row r="261" spans="1:12">
      <c r="A261" s="1">
        <f t="shared" si="43"/>
        <v>5.18</v>
      </c>
      <c r="B261" s="5">
        <f t="shared" si="37"/>
        <v>7.193635019093743</v>
      </c>
      <c r="C261" s="4">
        <v>259</v>
      </c>
      <c r="E261" s="3">
        <f t="shared" si="36"/>
        <v>0.02</v>
      </c>
      <c r="F261" s="13">
        <f t="shared" si="39"/>
        <v>98.943165504242884</v>
      </c>
      <c r="G261" s="14">
        <f t="shared" si="40"/>
        <v>98.943165504242884</v>
      </c>
      <c r="H261">
        <f t="shared" si="44"/>
        <v>80</v>
      </c>
      <c r="J261">
        <f t="shared" si="38"/>
        <v>21.101329389341647</v>
      </c>
      <c r="K261">
        <f t="shared" si="41"/>
        <v>364.66662858013149</v>
      </c>
      <c r="L261">
        <f t="shared" si="42"/>
        <v>364.66662858013149</v>
      </c>
    </row>
    <row r="262" spans="1:12">
      <c r="A262" s="1">
        <f t="shared" si="43"/>
        <v>5.2</v>
      </c>
      <c r="B262" s="5">
        <f t="shared" si="37"/>
        <v>7.9919283876126936</v>
      </c>
      <c r="C262" s="4">
        <v>260</v>
      </c>
      <c r="E262" s="3">
        <f t="shared" si="36"/>
        <v>0.02</v>
      </c>
      <c r="F262" s="13">
        <f t="shared" si="39"/>
        <v>98.818014552003618</v>
      </c>
      <c r="G262" s="14">
        <f t="shared" si="40"/>
        <v>98.818014552003618</v>
      </c>
      <c r="H262">
        <f t="shared" si="44"/>
        <v>80</v>
      </c>
      <c r="J262">
        <f t="shared" si="38"/>
        <v>23.442989936997233</v>
      </c>
      <c r="K262">
        <f t="shared" si="41"/>
        <v>364.63269189692738</v>
      </c>
      <c r="L262">
        <f t="shared" si="42"/>
        <v>364.63269189692738</v>
      </c>
    </row>
    <row r="263" spans="1:12">
      <c r="A263" s="1">
        <f t="shared" si="43"/>
        <v>5.22</v>
      </c>
      <c r="B263" s="5">
        <f t="shared" si="37"/>
        <v>8.7899062484832466</v>
      </c>
      <c r="C263" s="4">
        <v>261</v>
      </c>
      <c r="E263" s="3">
        <f t="shared" si="36"/>
        <v>0.02</v>
      </c>
      <c r="F263" s="13">
        <f t="shared" si="39"/>
        <v>98.692704897575879</v>
      </c>
      <c r="G263" s="14">
        <f t="shared" si="40"/>
        <v>98.692704897575879</v>
      </c>
      <c r="H263">
        <f t="shared" si="44"/>
        <v>80</v>
      </c>
      <c r="J263">
        <f t="shared" si="38"/>
        <v>25.783724995550855</v>
      </c>
      <c r="K263">
        <f t="shared" si="41"/>
        <v>364.5987520549125</v>
      </c>
      <c r="L263">
        <f t="shared" si="42"/>
        <v>364.5987520549125</v>
      </c>
    </row>
    <row r="264" spans="1:12">
      <c r="A264" s="1">
        <f t="shared" si="43"/>
        <v>5.24</v>
      </c>
      <c r="B264" s="5">
        <f t="shared" si="37"/>
        <v>9.5875370989058659</v>
      </c>
      <c r="C264" s="4">
        <v>262</v>
      </c>
      <c r="E264" s="3">
        <f t="shared" si="36"/>
        <v>0.02</v>
      </c>
      <c r="F264" s="13">
        <f t="shared" si="39"/>
        <v>98.56723593567996</v>
      </c>
      <c r="G264" s="14">
        <f t="shared" si="40"/>
        <v>98.56723593567996</v>
      </c>
      <c r="H264">
        <f t="shared" si="44"/>
        <v>80</v>
      </c>
      <c r="J264">
        <f t="shared" si="38"/>
        <v>28.123442156790539</v>
      </c>
      <c r="K264">
        <f t="shared" si="41"/>
        <v>364.56480905320467</v>
      </c>
      <c r="L264">
        <f t="shared" si="42"/>
        <v>364.56480905320467</v>
      </c>
    </row>
    <row r="265" spans="1:12">
      <c r="A265" s="1">
        <f t="shared" si="43"/>
        <v>5.26</v>
      </c>
      <c r="B265" s="5">
        <f t="shared" si="37"/>
        <v>10.384789449780287</v>
      </c>
      <c r="C265" s="4">
        <v>263</v>
      </c>
      <c r="E265" s="3">
        <f t="shared" si="36"/>
        <v>0.02</v>
      </c>
      <c r="F265" s="13">
        <f t="shared" si="39"/>
        <v>98.441607057178814</v>
      </c>
      <c r="G265" s="14">
        <f t="shared" si="40"/>
        <v>98.441607057178814</v>
      </c>
      <c r="H265">
        <f t="shared" si="44"/>
        <v>80</v>
      </c>
      <c r="J265">
        <f t="shared" si="38"/>
        <v>30.46204905268884</v>
      </c>
      <c r="K265">
        <f t="shared" si="41"/>
        <v>364.53086289092118</v>
      </c>
      <c r="L265">
        <f t="shared" si="42"/>
        <v>364.53086289092118</v>
      </c>
    </row>
    <row r="266" spans="1:12">
      <c r="A266" s="1">
        <f t="shared" si="43"/>
        <v>5.28</v>
      </c>
      <c r="B266" s="5">
        <f t="shared" si="37"/>
        <v>11.181631826948923</v>
      </c>
      <c r="C266" s="4">
        <v>264</v>
      </c>
      <c r="E266" s="3">
        <f t="shared" si="36"/>
        <v>0.02</v>
      </c>
      <c r="F266" s="13">
        <f t="shared" si="39"/>
        <v>98.315817649043623</v>
      </c>
      <c r="G266" s="14">
        <f t="shared" si="40"/>
        <v>98.315817649043623</v>
      </c>
      <c r="H266">
        <f t="shared" si="44"/>
        <v>80</v>
      </c>
      <c r="J266">
        <f t="shared" si="38"/>
        <v>32.799453359050176</v>
      </c>
      <c r="K266">
        <f t="shared" si="41"/>
        <v>364.49691356717904</v>
      </c>
      <c r="L266">
        <f t="shared" si="42"/>
        <v>364.49691356717904</v>
      </c>
    </row>
    <row r="267" spans="1:12">
      <c r="A267" s="1">
        <f t="shared" si="43"/>
        <v>5.3</v>
      </c>
      <c r="B267" s="5">
        <f t="shared" si="37"/>
        <v>11.978032772438937</v>
      </c>
      <c r="C267" s="4">
        <v>265</v>
      </c>
      <c r="E267" s="3">
        <f t="shared" si="36"/>
        <v>0.02</v>
      </c>
      <c r="F267" s="13">
        <f t="shared" si="39"/>
        <v>98.189867094318842</v>
      </c>
      <c r="G267" s="14">
        <f t="shared" si="40"/>
        <v>98.189867094318842</v>
      </c>
      <c r="H267">
        <f t="shared" si="44"/>
        <v>80</v>
      </c>
      <c r="J267">
        <f t="shared" si="38"/>
        <v>35.135562799154215</v>
      </c>
      <c r="K267">
        <f t="shared" si="41"/>
        <v>364.46296108109476</v>
      </c>
      <c r="L267">
        <f t="shared" si="42"/>
        <v>364.46296108109476</v>
      </c>
    </row>
    <row r="268" spans="1:12">
      <c r="A268" s="1">
        <f t="shared" si="43"/>
        <v>5.32</v>
      </c>
      <c r="B268" s="5">
        <f t="shared" si="37"/>
        <v>12.773960845704858</v>
      </c>
      <c r="C268" s="4">
        <v>266</v>
      </c>
      <c r="E268" s="3">
        <f t="shared" si="36"/>
        <v>0.02</v>
      </c>
      <c r="F268" s="13">
        <f t="shared" si="39"/>
        <v>98.063754772086909</v>
      </c>
      <c r="G268" s="14">
        <f t="shared" si="40"/>
        <v>98.063754772086909</v>
      </c>
      <c r="H268">
        <f t="shared" si="44"/>
        <v>80</v>
      </c>
      <c r="J268">
        <f t="shared" si="38"/>
        <v>37.470285147400915</v>
      </c>
      <c r="K268">
        <f t="shared" si="41"/>
        <v>364.42900543178445</v>
      </c>
      <c r="L268">
        <f t="shared" si="42"/>
        <v>364.42900543178445</v>
      </c>
    </row>
    <row r="269" spans="1:12">
      <c r="A269" s="1">
        <f t="shared" si="43"/>
        <v>5.34</v>
      </c>
      <c r="B269" s="5">
        <f t="shared" si="37"/>
        <v>13.569384624869061</v>
      </c>
      <c r="C269" s="4">
        <v>267</v>
      </c>
      <c r="E269" s="3">
        <f t="shared" si="36"/>
        <v>0.02</v>
      </c>
      <c r="F269" s="13">
        <f t="shared" si="39"/>
        <v>97.937480057432552</v>
      </c>
      <c r="G269" s="14">
        <f t="shared" si="40"/>
        <v>97.937480057432552</v>
      </c>
      <c r="H269">
        <f t="shared" si="44"/>
        <v>80</v>
      </c>
      <c r="J269">
        <f t="shared" si="38"/>
        <v>39.80352823294924</v>
      </c>
      <c r="K269">
        <f t="shared" si="41"/>
        <v>364.39504661836384</v>
      </c>
      <c r="L269">
        <f t="shared" si="42"/>
        <v>364.39504661836384</v>
      </c>
    </row>
    <row r="270" spans="1:12">
      <c r="A270" s="1">
        <f t="shared" si="43"/>
        <v>5.36</v>
      </c>
      <c r="B270" s="5">
        <f t="shared" si="37"/>
        <v>14.364272707962806</v>
      </c>
      <c r="C270" s="4">
        <v>268</v>
      </c>
      <c r="E270" s="3">
        <f t="shared" si="36"/>
        <v>0.02</v>
      </c>
      <c r="F270" s="13">
        <f t="shared" si="39"/>
        <v>97.811042321406632</v>
      </c>
      <c r="G270" s="14">
        <f t="shared" si="40"/>
        <v>97.811042321406632</v>
      </c>
      <c r="H270">
        <f t="shared" si="44"/>
        <v>80</v>
      </c>
      <c r="J270">
        <f t="shared" si="38"/>
        <v>42.135199943357563</v>
      </c>
      <c r="K270">
        <f t="shared" si="41"/>
        <v>364.36108463994827</v>
      </c>
      <c r="L270">
        <f t="shared" si="42"/>
        <v>364.36108463994827</v>
      </c>
    </row>
    <row r="271" spans="1:12">
      <c r="A271" s="1">
        <f t="shared" si="43"/>
        <v>5.38</v>
      </c>
      <c r="B271" s="5">
        <f t="shared" si="37"/>
        <v>15.158593714165619</v>
      </c>
      <c r="C271" s="4">
        <v>269</v>
      </c>
      <c r="E271" s="3">
        <f t="shared" si="36"/>
        <v>0.02</v>
      </c>
      <c r="F271" s="13">
        <f t="shared" si="39"/>
        <v>97.684440930989624</v>
      </c>
      <c r="G271" s="14">
        <f t="shared" si="40"/>
        <v>97.684440930989624</v>
      </c>
      <c r="H271">
        <f t="shared" si="44"/>
        <v>80</v>
      </c>
      <c r="J271">
        <f t="shared" si="38"/>
        <v>44.465208228219147</v>
      </c>
      <c r="K271">
        <f t="shared" si="41"/>
        <v>364.32711949565265</v>
      </c>
      <c r="L271">
        <f t="shared" si="42"/>
        <v>364.32711949565265</v>
      </c>
    </row>
    <row r="272" spans="1:12">
      <c r="A272" s="1">
        <f t="shared" si="43"/>
        <v>5.4</v>
      </c>
      <c r="B272" s="5">
        <f t="shared" si="37"/>
        <v>15.952316285044237</v>
      </c>
      <c r="C272" s="4">
        <v>270</v>
      </c>
      <c r="E272" s="3">
        <f t="shared" si="36"/>
        <v>0.02</v>
      </c>
      <c r="F272" s="13">
        <f t="shared" si="39"/>
        <v>97.557675249054611</v>
      </c>
      <c r="G272" s="14">
        <f t="shared" si="40"/>
        <v>97.557675249054611</v>
      </c>
      <c r="H272">
        <f t="shared" si="44"/>
        <v>80</v>
      </c>
      <c r="J272">
        <f t="shared" si="38"/>
        <v>46.793461102796428</v>
      </c>
      <c r="K272">
        <f t="shared" si="41"/>
        <v>364.29315118459141</v>
      </c>
      <c r="L272">
        <f t="shared" si="42"/>
        <v>364.29315118459141</v>
      </c>
    </row>
    <row r="273" spans="1:12">
      <c r="A273" s="1">
        <f t="shared" si="43"/>
        <v>5.42</v>
      </c>
      <c r="B273" s="5">
        <f t="shared" si="37"/>
        <v>16.745409085790687</v>
      </c>
      <c r="C273" s="4">
        <v>271</v>
      </c>
      <c r="E273" s="3">
        <f t="shared" si="36"/>
        <v>0.02</v>
      </c>
      <c r="F273" s="13">
        <f t="shared" si="39"/>
        <v>97.430744634329884</v>
      </c>
      <c r="G273" s="14">
        <f t="shared" si="40"/>
        <v>97.430744634329884</v>
      </c>
      <c r="H273">
        <f t="shared" si="44"/>
        <v>80</v>
      </c>
      <c r="J273">
        <f t="shared" si="38"/>
        <v>49.119866651652686</v>
      </c>
      <c r="K273">
        <f t="shared" si="41"/>
        <v>364.25917970587858</v>
      </c>
      <c r="L273">
        <f t="shared" si="42"/>
        <v>364.25917970587858</v>
      </c>
    </row>
    <row r="274" spans="1:12">
      <c r="A274" s="1">
        <f t="shared" si="43"/>
        <v>5.44</v>
      </c>
      <c r="B274" s="5">
        <f t="shared" si="37"/>
        <v>17.537840806459194</v>
      </c>
      <c r="C274" s="4">
        <v>272</v>
      </c>
      <c r="E274" s="3">
        <f t="shared" si="36"/>
        <v>0.02</v>
      </c>
      <c r="F274" s="13">
        <f t="shared" si="39"/>
        <v>97.303648441361133</v>
      </c>
      <c r="G274" s="14">
        <f t="shared" si="40"/>
        <v>97.303648441361133</v>
      </c>
      <c r="H274">
        <f t="shared" si="44"/>
        <v>80</v>
      </c>
      <c r="J274">
        <f t="shared" si="38"/>
        <v>51.444333032280298</v>
      </c>
      <c r="K274">
        <f t="shared" si="41"/>
        <v>364.22520505862786</v>
      </c>
      <c r="L274">
        <f t="shared" si="42"/>
        <v>364.22520505862786</v>
      </c>
    </row>
    <row r="275" spans="1:12">
      <c r="A275" s="1">
        <f t="shared" si="43"/>
        <v>5.46</v>
      </c>
      <c r="B275" s="5">
        <f t="shared" si="37"/>
        <v>18.329580163202174</v>
      </c>
      <c r="C275" s="4">
        <v>273</v>
      </c>
      <c r="E275" s="3">
        <f t="shared" si="36"/>
        <v>0.02</v>
      </c>
      <c r="F275" s="13">
        <f t="shared" si="39"/>
        <v>97.176386020473117</v>
      </c>
      <c r="G275" s="14">
        <f t="shared" si="40"/>
        <v>97.176386020473117</v>
      </c>
      <c r="H275">
        <f t="shared" si="44"/>
        <v>80</v>
      </c>
      <c r="J275">
        <f t="shared" si="38"/>
        <v>53.76676847872637</v>
      </c>
      <c r="K275">
        <f t="shared" si="41"/>
        <v>364.1912272419525</v>
      </c>
      <c r="L275">
        <f t="shared" si="42"/>
        <v>364.1912272419525</v>
      </c>
    </row>
    <row r="276" spans="1:12">
      <c r="A276" s="1">
        <f t="shared" si="43"/>
        <v>5.48</v>
      </c>
      <c r="B276" s="5">
        <f t="shared" si="37"/>
        <v>19.120595899505656</v>
      </c>
      <c r="C276" s="4">
        <v>274</v>
      </c>
      <c r="E276" s="3">
        <f t="shared" si="36"/>
        <v>0.02</v>
      </c>
      <c r="F276" s="13">
        <f t="shared" si="39"/>
        <v>97.048956717730888</v>
      </c>
      <c r="G276" s="14">
        <f t="shared" si="40"/>
        <v>97.048956717730888</v>
      </c>
      <c r="H276">
        <f t="shared" si="44"/>
        <v>80</v>
      </c>
      <c r="J276">
        <f t="shared" si="38"/>
        <v>56.087081305216586</v>
      </c>
      <c r="K276">
        <f t="shared" si="41"/>
        <v>364.15724625496534</v>
      </c>
      <c r="L276">
        <f t="shared" si="42"/>
        <v>364.15724625496534</v>
      </c>
    </row>
    <row r="277" spans="1:12">
      <c r="A277" s="1">
        <f t="shared" si="43"/>
        <v>5.5</v>
      </c>
      <c r="B277" s="5">
        <f t="shared" si="37"/>
        <v>19.910856787422652</v>
      </c>
      <c r="C277" s="4">
        <v>275</v>
      </c>
      <c r="E277" s="3">
        <f t="shared" si="36"/>
        <v>0.02</v>
      </c>
      <c r="F277" s="13">
        <f t="shared" si="39"/>
        <v>96.921359874900659</v>
      </c>
      <c r="G277" s="14">
        <f t="shared" si="40"/>
        <v>96.921359874900659</v>
      </c>
      <c r="H277">
        <f t="shared" si="44"/>
        <v>80</v>
      </c>
      <c r="J277">
        <f t="shared" si="38"/>
        <v>58.405179909773111</v>
      </c>
      <c r="K277">
        <f t="shared" si="41"/>
        <v>364.12326209677883</v>
      </c>
      <c r="L277">
        <f t="shared" si="42"/>
        <v>364.12326209677883</v>
      </c>
    </row>
    <row r="278" spans="1:12">
      <c r="A278" s="1">
        <f t="shared" si="43"/>
        <v>5.5200000000000005</v>
      </c>
      <c r="B278" s="5">
        <f t="shared" si="37"/>
        <v>20.700331628806609</v>
      </c>
      <c r="C278" s="4">
        <v>276</v>
      </c>
      <c r="E278" s="3">
        <f t="shared" si="36"/>
        <v>0.02</v>
      </c>
      <c r="F278" s="13">
        <f t="shared" si="39"/>
        <v>96.793594829410097</v>
      </c>
      <c r="G278" s="14">
        <f t="shared" si="40"/>
        <v>96.793594829410097</v>
      </c>
      <c r="H278">
        <f t="shared" si="44"/>
        <v>80</v>
      </c>
      <c r="J278">
        <f t="shared" si="38"/>
        <v>60.720972777832714</v>
      </c>
      <c r="K278">
        <f t="shared" si="41"/>
        <v>364.0892747665049</v>
      </c>
      <c r="L278">
        <f t="shared" si="42"/>
        <v>364.0892747665049</v>
      </c>
    </row>
    <row r="279" spans="1:12">
      <c r="A279" s="1">
        <f t="shared" si="43"/>
        <v>5.54</v>
      </c>
      <c r="B279" s="5">
        <f t="shared" si="37"/>
        <v>21.488989256542478</v>
      </c>
      <c r="C279" s="4">
        <v>277</v>
      </c>
      <c r="E279" s="3">
        <f t="shared" si="36"/>
        <v>0.02</v>
      </c>
      <c r="F279" s="13">
        <f t="shared" si="39"/>
        <v>96.665660914308162</v>
      </c>
      <c r="G279" s="14">
        <f t="shared" si="40"/>
        <v>96.665660914308162</v>
      </c>
      <c r="H279">
        <f t="shared" si="44"/>
        <v>80</v>
      </c>
      <c r="J279">
        <f t="shared" si="38"/>
        <v>63.034368485857932</v>
      </c>
      <c r="K279">
        <f t="shared" si="41"/>
        <v>364.05528426325515</v>
      </c>
      <c r="L279">
        <f t="shared" si="42"/>
        <v>364.05528426325515</v>
      </c>
    </row>
    <row r="280" spans="1:12">
      <c r="A280" s="1">
        <f t="shared" si="43"/>
        <v>5.5600000000000005</v>
      </c>
      <c r="B280" s="5">
        <f t="shared" si="37"/>
        <v>22.276798535777544</v>
      </c>
      <c r="C280" s="4">
        <v>278</v>
      </c>
      <c r="E280" s="3">
        <f t="shared" si="36"/>
        <v>0.02</v>
      </c>
      <c r="F280" s="13">
        <f t="shared" si="39"/>
        <v>96.537557458224541</v>
      </c>
      <c r="G280" s="14">
        <f t="shared" si="40"/>
        <v>96.537557458224541</v>
      </c>
      <c r="H280">
        <f t="shared" si="44"/>
        <v>80</v>
      </c>
      <c r="J280">
        <f t="shared" si="38"/>
        <v>65.345275704947454</v>
      </c>
      <c r="K280">
        <f t="shared" si="41"/>
        <v>364.02129058614071</v>
      </c>
      <c r="L280">
        <f t="shared" si="42"/>
        <v>364.02129058614071</v>
      </c>
    </row>
    <row r="281" spans="1:12">
      <c r="A281" s="1">
        <f t="shared" si="43"/>
        <v>5.58</v>
      </c>
      <c r="B281" s="5">
        <f t="shared" si="37"/>
        <v>23.063728365150375</v>
      </c>
      <c r="C281" s="4">
        <v>279</v>
      </c>
      <c r="E281" s="3">
        <f t="shared" si="36"/>
        <v>0.02</v>
      </c>
      <c r="F281" s="13">
        <f t="shared" si="39"/>
        <v>96.409283785328498</v>
      </c>
      <c r="G281" s="14">
        <f t="shared" si="40"/>
        <v>96.409283785328498</v>
      </c>
      <c r="H281">
        <f t="shared" si="44"/>
        <v>80</v>
      </c>
      <c r="J281">
        <f t="shared" si="38"/>
        <v>67.653603204441097</v>
      </c>
      <c r="K281">
        <f t="shared" si="41"/>
        <v>363.98729373427238</v>
      </c>
      <c r="L281">
        <f t="shared" si="42"/>
        <v>363.98729373427238</v>
      </c>
    </row>
    <row r="282" spans="1:12">
      <c r="A282" s="1">
        <f t="shared" si="43"/>
        <v>5.6000000000000005</v>
      </c>
      <c r="B282" s="5">
        <f t="shared" si="37"/>
        <v>23.849747678018808</v>
      </c>
      <c r="C282" s="4">
        <v>280</v>
      </c>
      <c r="E282" s="3">
        <f t="shared" si="36"/>
        <v>0.02</v>
      </c>
      <c r="F282" s="13">
        <f t="shared" si="39"/>
        <v>96.280839215287287</v>
      </c>
      <c r="G282" s="14">
        <f t="shared" si="40"/>
        <v>96.280839215287287</v>
      </c>
      <c r="H282">
        <f t="shared" si="44"/>
        <v>80</v>
      </c>
      <c r="J282">
        <f t="shared" si="38"/>
        <v>69.959259855521836</v>
      </c>
      <c r="K282">
        <f t="shared" si="41"/>
        <v>363.95329370676052</v>
      </c>
      <c r="L282">
        <f t="shared" si="42"/>
        <v>363.95329370676052</v>
      </c>
    </row>
    <row r="283" spans="1:12">
      <c r="A283" s="1">
        <f t="shared" si="43"/>
        <v>5.62</v>
      </c>
      <c r="B283" s="5">
        <f t="shared" si="37"/>
        <v>24.634825443686193</v>
      </c>
      <c r="C283" s="4">
        <v>281</v>
      </c>
      <c r="E283" s="3">
        <f t="shared" si="36"/>
        <v>0.02</v>
      </c>
      <c r="F283" s="13">
        <f t="shared" si="39"/>
        <v>96.152223063224085</v>
      </c>
      <c r="G283" s="14">
        <f t="shared" si="40"/>
        <v>96.152223063224085</v>
      </c>
      <c r="H283">
        <f t="shared" si="44"/>
        <v>80</v>
      </c>
      <c r="J283">
        <f t="shared" si="38"/>
        <v>72.262154634812831</v>
      </c>
      <c r="K283">
        <f t="shared" si="41"/>
        <v>363.919290502715</v>
      </c>
      <c r="L283">
        <f t="shared" si="42"/>
        <v>363.919290502715</v>
      </c>
    </row>
    <row r="284" spans="1:12">
      <c r="A284" s="1">
        <f t="shared" si="43"/>
        <v>5.64</v>
      </c>
      <c r="B284" s="5">
        <f t="shared" si="37"/>
        <v>25.418930668626668</v>
      </c>
      <c r="C284" s="4">
        <v>282</v>
      </c>
      <c r="E284" s="3">
        <f t="shared" si="36"/>
        <v>0.02</v>
      </c>
      <c r="F284" s="13">
        <f t="shared" si="39"/>
        <v>96.023434639675344</v>
      </c>
      <c r="G284" s="14">
        <f t="shared" si="40"/>
        <v>96.023434639675344</v>
      </c>
      <c r="H284">
        <f t="shared" si="44"/>
        <v>80</v>
      </c>
      <c r="J284">
        <f t="shared" si="38"/>
        <v>74.562196627971559</v>
      </c>
      <c r="K284">
        <f t="shared" si="41"/>
        <v>363.88528412124538</v>
      </c>
      <c r="L284">
        <f t="shared" si="42"/>
        <v>363.88528412124538</v>
      </c>
    </row>
    <row r="285" spans="1:12">
      <c r="A285" s="1">
        <f t="shared" si="43"/>
        <v>5.66</v>
      </c>
      <c r="B285" s="5">
        <f t="shared" si="37"/>
        <v>26.202032397708528</v>
      </c>
      <c r="C285" s="4">
        <v>283</v>
      </c>
      <c r="E285" s="3">
        <f t="shared" si="36"/>
        <v>0.02</v>
      </c>
      <c r="F285" s="13">
        <f t="shared" si="39"/>
        <v>95.894473250547662</v>
      </c>
      <c r="G285" s="14">
        <f t="shared" si="40"/>
        <v>95.894473250547662</v>
      </c>
      <c r="H285">
        <f t="shared" si="44"/>
        <v>80</v>
      </c>
      <c r="J285">
        <f t="shared" si="38"/>
        <v>76.859295033278343</v>
      </c>
      <c r="K285">
        <f t="shared" si="41"/>
        <v>363.85127456146074</v>
      </c>
      <c r="L285">
        <f t="shared" si="42"/>
        <v>363.85127456146074</v>
      </c>
    </row>
    <row r="286" spans="1:12">
      <c r="A286" s="1">
        <f t="shared" si="43"/>
        <v>5.68</v>
      </c>
      <c r="B286" s="5">
        <f t="shared" si="37"/>
        <v>26.98409971541636</v>
      </c>
      <c r="C286" s="4">
        <v>284</v>
      </c>
      <c r="E286" s="3">
        <f t="shared" si="36"/>
        <v>0.02</v>
      </c>
      <c r="F286" s="13">
        <f t="shared" si="39"/>
        <v>95.765338197074215</v>
      </c>
      <c r="G286" s="14">
        <f t="shared" si="40"/>
        <v>95.765338197074215</v>
      </c>
      <c r="H286">
        <f t="shared" si="44"/>
        <v>80</v>
      </c>
      <c r="J286">
        <f t="shared" si="38"/>
        <v>79.153359165221318</v>
      </c>
      <c r="K286">
        <f t="shared" si="41"/>
        <v>363.81726182246973</v>
      </c>
      <c r="L286">
        <f t="shared" si="42"/>
        <v>363.81726182246973</v>
      </c>
    </row>
    <row r="287" spans="1:12">
      <c r="A287" s="1">
        <f t="shared" si="43"/>
        <v>5.7</v>
      </c>
      <c r="B287" s="5">
        <f t="shared" si="37"/>
        <v>27.765101747071665</v>
      </c>
      <c r="C287" s="4">
        <v>285</v>
      </c>
      <c r="E287" s="3">
        <f t="shared" si="36"/>
        <v>0.02</v>
      </c>
      <c r="F287" s="13">
        <f t="shared" si="39"/>
        <v>95.636028775770498</v>
      </c>
      <c r="G287" s="14">
        <f t="shared" si="40"/>
        <v>95.636028775770498</v>
      </c>
      <c r="H287">
        <f t="shared" si="44"/>
        <v>80</v>
      </c>
      <c r="J287">
        <f t="shared" si="38"/>
        <v>81.444298458076872</v>
      </c>
      <c r="K287">
        <f t="shared" si="41"/>
        <v>363.78324590338065</v>
      </c>
      <c r="L287">
        <f t="shared" si="42"/>
        <v>363.78324590338065</v>
      </c>
    </row>
    <row r="288" spans="1:12">
      <c r="A288" s="1">
        <f t="shared" si="43"/>
        <v>5.72</v>
      </c>
      <c r="B288" s="5">
        <f t="shared" si="37"/>
        <v>28.545007660051379</v>
      </c>
      <c r="C288" s="4">
        <v>286</v>
      </c>
      <c r="E288" s="3">
        <f t="shared" si="36"/>
        <v>0.02</v>
      </c>
      <c r="F288" s="13">
        <f t="shared" si="39"/>
        <v>95.506544278389654</v>
      </c>
      <c r="G288" s="14">
        <f t="shared" si="40"/>
        <v>95.506544278389654</v>
      </c>
      <c r="H288">
        <f t="shared" si="44"/>
        <v>80</v>
      </c>
      <c r="J288">
        <f t="shared" si="38"/>
        <v>83.732022469484036</v>
      </c>
      <c r="K288">
        <f t="shared" si="41"/>
        <v>363.74922680330127</v>
      </c>
      <c r="L288">
        <f t="shared" si="42"/>
        <v>363.74922680330127</v>
      </c>
    </row>
    <row r="289" spans="1:12">
      <c r="A289" s="1">
        <f t="shared" si="43"/>
        <v>5.74</v>
      </c>
      <c r="B289" s="5">
        <f t="shared" si="37"/>
        <v>29.32378666500567</v>
      </c>
      <c r="C289" s="4">
        <v>287</v>
      </c>
      <c r="E289" s="3">
        <f t="shared" si="36"/>
        <v>0.02</v>
      </c>
      <c r="F289" s="13">
        <f t="shared" si="39"/>
        <v>95.376883991877207</v>
      </c>
      <c r="G289" s="14">
        <f t="shared" si="40"/>
        <v>95.376883991877207</v>
      </c>
      <c r="H289">
        <f t="shared" si="44"/>
        <v>80</v>
      </c>
      <c r="J289">
        <f t="shared" si="38"/>
        <v>86.016440884016632</v>
      </c>
      <c r="K289">
        <f t="shared" si="41"/>
        <v>363.71520452133905</v>
      </c>
      <c r="L289">
        <f t="shared" si="42"/>
        <v>363.71520452133905</v>
      </c>
    </row>
    <row r="290" spans="1:12">
      <c r="A290" s="1">
        <f t="shared" si="43"/>
        <v>5.76</v>
      </c>
      <c r="B290" s="5">
        <f t="shared" si="37"/>
        <v>30.101408017072707</v>
      </c>
      <c r="C290" s="4">
        <v>288</v>
      </c>
      <c r="E290" s="3">
        <f t="shared" si="36"/>
        <v>0.02</v>
      </c>
      <c r="F290" s="13">
        <f t="shared" si="39"/>
        <v>95.247047198325276</v>
      </c>
      <c r="G290" s="14">
        <f t="shared" si="40"/>
        <v>95.247047198325276</v>
      </c>
      <c r="H290">
        <f t="shared" si="44"/>
        <v>80</v>
      </c>
      <c r="J290">
        <f t="shared" si="38"/>
        <v>88.297463516746603</v>
      </c>
      <c r="K290">
        <f t="shared" si="41"/>
        <v>363.68117905660102</v>
      </c>
      <c r="L290">
        <f t="shared" si="42"/>
        <v>363.68117905660102</v>
      </c>
    </row>
    <row r="291" spans="1:12">
      <c r="A291" s="1">
        <f t="shared" si="43"/>
        <v>5.78</v>
      </c>
      <c r="B291" s="5">
        <f t="shared" si="37"/>
        <v>30.877841017093125</v>
      </c>
      <c r="C291" s="4">
        <v>289</v>
      </c>
      <c r="E291" s="3">
        <f t="shared" si="36"/>
        <v>0.02</v>
      </c>
      <c r="F291" s="13">
        <f t="shared" si="39"/>
        <v>95.117033174926163</v>
      </c>
      <c r="G291" s="14">
        <f t="shared" si="40"/>
        <v>95.117033174926163</v>
      </c>
      <c r="H291">
        <f t="shared" si="44"/>
        <v>80</v>
      </c>
      <c r="J291">
        <f t="shared" si="38"/>
        <v>90.575000316806495</v>
      </c>
      <c r="K291">
        <f t="shared" si="41"/>
        <v>363.6471504081938</v>
      </c>
      <c r="L291">
        <f t="shared" si="42"/>
        <v>363.6471504081938</v>
      </c>
    </row>
    <row r="292" spans="1:12">
      <c r="A292" s="1">
        <f t="shared" si="43"/>
        <v>5.8</v>
      </c>
      <c r="B292" s="5">
        <f t="shared" si="37"/>
        <v>31.65305501282149</v>
      </c>
      <c r="C292" s="4">
        <v>290</v>
      </c>
      <c r="E292" s="3">
        <f t="shared" si="36"/>
        <v>0.02</v>
      </c>
      <c r="F292" s="13">
        <f t="shared" si="39"/>
        <v>94.9868411939254</v>
      </c>
      <c r="G292" s="14">
        <f t="shared" si="40"/>
        <v>94.9868411939254</v>
      </c>
      <c r="H292">
        <f t="shared" si="44"/>
        <v>80</v>
      </c>
      <c r="J292">
        <f t="shared" si="38"/>
        <v>92.848961370943044</v>
      </c>
      <c r="K292">
        <f t="shared" si="41"/>
        <v>363.6131185752235</v>
      </c>
      <c r="L292">
        <f t="shared" si="42"/>
        <v>363.6131185752235</v>
      </c>
    </row>
    <row r="293" spans="1:12">
      <c r="A293" s="1">
        <f t="shared" si="43"/>
        <v>5.82</v>
      </c>
      <c r="B293" s="5">
        <f t="shared" si="37"/>
        <v>32.427019400136686</v>
      </c>
      <c r="C293" s="4">
        <v>291</v>
      </c>
      <c r="E293" s="3">
        <f t="shared" si="36"/>
        <v>0.02</v>
      </c>
      <c r="F293" s="13">
        <f t="shared" si="39"/>
        <v>94.856470522574284</v>
      </c>
      <c r="G293" s="14">
        <f t="shared" si="40"/>
        <v>94.856470522574284</v>
      </c>
      <c r="H293">
        <f t="shared" si="44"/>
        <v>80</v>
      </c>
      <c r="J293">
        <f t="shared" si="38"/>
        <v>95.119256907067623</v>
      </c>
      <c r="K293">
        <f t="shared" si="41"/>
        <v>363.57908355679587</v>
      </c>
      <c r="L293">
        <f t="shared" si="42"/>
        <v>363.57908355679587</v>
      </c>
    </row>
    <row r="294" spans="1:12">
      <c r="A294" s="1">
        <f t="shared" si="43"/>
        <v>5.84</v>
      </c>
      <c r="B294" s="5">
        <f t="shared" si="37"/>
        <v>33.199703624249928</v>
      </c>
      <c r="C294" s="4">
        <v>292</v>
      </c>
      <c r="E294" s="3">
        <f t="shared" si="36"/>
        <v>0.02</v>
      </c>
      <c r="F294" s="13">
        <f t="shared" si="39"/>
        <v>94.725920423081689</v>
      </c>
      <c r="G294" s="14">
        <f t="shared" si="40"/>
        <v>94.725920423081689</v>
      </c>
      <c r="H294">
        <f t="shared" si="44"/>
        <v>80</v>
      </c>
      <c r="J294">
        <f t="shared" si="38"/>
        <v>97.385797297799783</v>
      </c>
      <c r="K294">
        <f t="shared" si="41"/>
        <v>363.54504535201625</v>
      </c>
      <c r="L294">
        <f t="shared" si="42"/>
        <v>363.54504535201625</v>
      </c>
    </row>
    <row r="295" spans="1:12">
      <c r="A295" s="1">
        <f t="shared" si="43"/>
        <v>5.86</v>
      </c>
      <c r="B295" s="5">
        <f t="shared" si="37"/>
        <v>33.971077180911095</v>
      </c>
      <c r="C295" s="4">
        <v>293</v>
      </c>
      <c r="E295" s="3">
        <f t="shared" si="36"/>
        <v>0.02</v>
      </c>
      <c r="F295" s="13">
        <f t="shared" si="39"/>
        <v>94.595190152565394</v>
      </c>
      <c r="G295" s="14">
        <f t="shared" si="40"/>
        <v>94.595190152565394</v>
      </c>
      <c r="H295">
        <f t="shared" si="44"/>
        <v>80</v>
      </c>
      <c r="J295">
        <f t="shared" si="38"/>
        <v>99.648493064005891</v>
      </c>
      <c r="K295">
        <f t="shared" si="41"/>
        <v>363.51100395998952</v>
      </c>
      <c r="L295">
        <f t="shared" si="42"/>
        <v>363.51100395998952</v>
      </c>
    </row>
    <row r="296" spans="1:12">
      <c r="A296" s="1">
        <f t="shared" si="43"/>
        <v>5.88</v>
      </c>
      <c r="B296" s="5">
        <f t="shared" si="37"/>
        <v>34.741109617612885</v>
      </c>
      <c r="C296" s="4">
        <v>294</v>
      </c>
      <c r="E296" s="3">
        <f t="shared" si="36"/>
        <v>0.02</v>
      </c>
      <c r="F296" s="13">
        <f t="shared" si="39"/>
        <v>94.464278963002755</v>
      </c>
      <c r="G296" s="14">
        <f t="shared" si="40"/>
        <v>94.464278963002755</v>
      </c>
      <c r="H296">
        <f t="shared" si="44"/>
        <v>80</v>
      </c>
      <c r="J296">
        <f t="shared" si="38"/>
        <v>101.90725487833113</v>
      </c>
      <c r="K296">
        <f t="shared" si="41"/>
        <v>363.47695937982024</v>
      </c>
      <c r="L296">
        <f t="shared" si="42"/>
        <v>363.47695937982024</v>
      </c>
    </row>
    <row r="297" spans="1:12">
      <c r="A297" s="1">
        <f t="shared" si="43"/>
        <v>5.9</v>
      </c>
      <c r="B297" s="5">
        <f t="shared" si="37"/>
        <v>35.509770534793361</v>
      </c>
      <c r="C297" s="4">
        <v>295</v>
      </c>
      <c r="E297" s="3">
        <f t="shared" si="36"/>
        <v>0.02</v>
      </c>
      <c r="F297" s="13">
        <f t="shared" si="39"/>
        <v>94.333186101180772</v>
      </c>
      <c r="G297" s="14">
        <f t="shared" si="40"/>
        <v>94.333186101180772</v>
      </c>
      <c r="H297">
        <f t="shared" si="44"/>
        <v>80</v>
      </c>
      <c r="J297">
        <f t="shared" si="38"/>
        <v>104.16199356872718</v>
      </c>
      <c r="K297">
        <f t="shared" si="41"/>
        <v>363.4429116106125</v>
      </c>
      <c r="L297">
        <f t="shared" si="42"/>
        <v>363.4429116106125</v>
      </c>
    </row>
    <row r="298" spans="1:12">
      <c r="A298" s="1">
        <f t="shared" si="43"/>
        <v>5.92</v>
      </c>
      <c r="B298" s="5">
        <f t="shared" si="37"/>
        <v>36.277029587035564</v>
      </c>
      <c r="C298" s="4">
        <v>296</v>
      </c>
      <c r="E298" s="3">
        <f t="shared" si="36"/>
        <v>0.02</v>
      </c>
      <c r="F298" s="13">
        <f t="shared" si="39"/>
        <v>94.201910808645522</v>
      </c>
      <c r="G298" s="14">
        <f t="shared" si="40"/>
        <v>94.201910808645522</v>
      </c>
      <c r="H298">
        <f t="shared" si="44"/>
        <v>80</v>
      </c>
      <c r="J298">
        <f t="shared" si="38"/>
        <v>106.41262012197097</v>
      </c>
      <c r="K298">
        <f t="shared" si="41"/>
        <v>363.40886065146992</v>
      </c>
      <c r="L298">
        <f t="shared" si="42"/>
        <v>363.40886065146992</v>
      </c>
    </row>
    <row r="299" spans="1:12">
      <c r="A299" s="1">
        <f t="shared" si="43"/>
        <v>5.94</v>
      </c>
      <c r="B299" s="5">
        <f t="shared" si="37"/>
        <v>37.042856484265862</v>
      </c>
      <c r="C299" s="4">
        <v>297</v>
      </c>
      <c r="E299" s="3">
        <f t="shared" si="36"/>
        <v>0.02</v>
      </c>
      <c r="F299" s="13">
        <f t="shared" si="39"/>
        <v>94.070452321650961</v>
      </c>
      <c r="G299" s="14">
        <f t="shared" si="40"/>
        <v>94.070452321650961</v>
      </c>
      <c r="H299">
        <f t="shared" si="44"/>
        <v>80</v>
      </c>
      <c r="J299">
        <f t="shared" si="38"/>
        <v>108.65904568717987</v>
      </c>
      <c r="K299">
        <f t="shared" si="41"/>
        <v>363.37480650149575</v>
      </c>
      <c r="L299">
        <f t="shared" si="42"/>
        <v>363.37480650149575</v>
      </c>
    </row>
    <row r="300" spans="1:12">
      <c r="A300" s="1">
        <f t="shared" si="43"/>
        <v>5.96</v>
      </c>
      <c r="B300" s="5">
        <f t="shared" si="37"/>
        <v>37.80722099294973</v>
      </c>
      <c r="C300" s="4">
        <v>298</v>
      </c>
      <c r="E300" s="3">
        <f t="shared" si="36"/>
        <v>0.02</v>
      </c>
      <c r="F300" s="13">
        <f t="shared" si="39"/>
        <v>93.938809871107097</v>
      </c>
      <c r="G300" s="14">
        <f t="shared" si="40"/>
        <v>93.938809871107097</v>
      </c>
      <c r="H300">
        <f t="shared" si="44"/>
        <v>80</v>
      </c>
      <c r="J300">
        <f t="shared" si="38"/>
        <v>110.9011815793192</v>
      </c>
      <c r="K300">
        <f t="shared" si="41"/>
        <v>363.34074915979278</v>
      </c>
      <c r="L300">
        <f t="shared" si="42"/>
        <v>363.34074915979278</v>
      </c>
    </row>
    <row r="301" spans="1:12">
      <c r="A301" s="1">
        <f t="shared" si="43"/>
        <v>5.98</v>
      </c>
      <c r="B301" s="5">
        <f t="shared" si="37"/>
        <v>38.570092937285082</v>
      </c>
      <c r="C301" s="4">
        <v>299</v>
      </c>
      <c r="E301" s="3">
        <f t="shared" si="36"/>
        <v>0.02</v>
      </c>
      <c r="F301" s="13">
        <f t="shared" si="39"/>
        <v>93.806982682527462</v>
      </c>
      <c r="G301" s="14">
        <f t="shared" si="40"/>
        <v>93.806982682527462</v>
      </c>
      <c r="H301">
        <f t="shared" si="44"/>
        <v>80</v>
      </c>
      <c r="J301">
        <f t="shared" si="38"/>
        <v>113.13893928270291</v>
      </c>
      <c r="K301">
        <f t="shared" si="41"/>
        <v>363.30668862546344</v>
      </c>
      <c r="L301">
        <f t="shared" si="42"/>
        <v>363.30668862546344</v>
      </c>
    </row>
    <row r="302" spans="1:12">
      <c r="A302" s="1">
        <f t="shared" si="43"/>
        <v>6</v>
      </c>
      <c r="B302" s="5">
        <f t="shared" si="37"/>
        <v>39.331442200393887</v>
      </c>
      <c r="C302" s="4">
        <v>300</v>
      </c>
      <c r="E302" s="3">
        <f t="shared" si="36"/>
        <v>0.02</v>
      </c>
      <c r="F302" s="13">
        <f t="shared" si="39"/>
        <v>93.674969975976012</v>
      </c>
      <c r="G302" s="14">
        <f t="shared" si="40"/>
        <v>93.674969975976012</v>
      </c>
      <c r="H302">
        <f t="shared" si="44"/>
        <v>80</v>
      </c>
      <c r="J302">
        <f t="shared" si="38"/>
        <v>115.37223045448873</v>
      </c>
      <c r="K302">
        <f t="shared" si="41"/>
        <v>363.27262489760972</v>
      </c>
      <c r="L302">
        <f t="shared" si="42"/>
        <v>363.27262489760972</v>
      </c>
    </row>
    <row r="303" spans="1:12">
      <c r="A303" s="1">
        <f t="shared" si="43"/>
        <v>6.0200000000000005</v>
      </c>
      <c r="B303" s="5">
        <f t="shared" si="37"/>
        <v>40.091238725510863</v>
      </c>
      <c r="C303" s="4">
        <v>301</v>
      </c>
      <c r="E303" s="3">
        <f t="shared" si="36"/>
        <v>0.02</v>
      </c>
      <c r="F303" s="13">
        <f t="shared" si="39"/>
        <v>93.542770966013222</v>
      </c>
      <c r="G303" s="14">
        <f t="shared" si="40"/>
        <v>93.542770966013222</v>
      </c>
      <c r="H303">
        <f t="shared" si="44"/>
        <v>80</v>
      </c>
      <c r="J303">
        <f t="shared" si="38"/>
        <v>117.60096692816519</v>
      </c>
      <c r="K303">
        <f t="shared" si="41"/>
        <v>363.23855797533315</v>
      </c>
      <c r="L303">
        <f t="shared" si="42"/>
        <v>363.23855797533315</v>
      </c>
    </row>
    <row r="304" spans="1:12">
      <c r="A304" s="1">
        <f t="shared" si="43"/>
        <v>6.04</v>
      </c>
      <c r="B304" s="5">
        <f t="shared" si="37"/>
        <v>40.849452517170072</v>
      </c>
      <c r="C304" s="4">
        <v>302</v>
      </c>
      <c r="E304" s="3">
        <f t="shared" si="36"/>
        <v>0.02</v>
      </c>
      <c r="F304" s="13">
        <f t="shared" si="39"/>
        <v>93.410384861641617</v>
      </c>
      <c r="G304" s="14">
        <f t="shared" si="40"/>
        <v>93.410384861641617</v>
      </c>
      <c r="H304">
        <f t="shared" si="44"/>
        <v>80</v>
      </c>
      <c r="J304">
        <f t="shared" si="38"/>
        <v>119.8250607170322</v>
      </c>
      <c r="K304">
        <f t="shared" si="41"/>
        <v>363.20448785773488</v>
      </c>
      <c r="L304">
        <f t="shared" si="42"/>
        <v>363.20448785773488</v>
      </c>
    </row>
    <row r="305" spans="1:12">
      <c r="A305" s="1">
        <f t="shared" si="43"/>
        <v>6.0600000000000005</v>
      </c>
      <c r="B305" s="5">
        <f t="shared" si="37"/>
        <v>41.606053642389448</v>
      </c>
      <c r="C305" s="4">
        <v>303</v>
      </c>
      <c r="E305" s="3">
        <f t="shared" si="36"/>
        <v>0.02</v>
      </c>
      <c r="F305" s="13">
        <f t="shared" si="39"/>
        <v>93.277810866250533</v>
      </c>
      <c r="G305" s="14">
        <f t="shared" si="40"/>
        <v>93.277810866250533</v>
      </c>
      <c r="H305">
        <f t="shared" si="44"/>
        <v>80</v>
      </c>
      <c r="J305">
        <f t="shared" si="38"/>
        <v>122.04442401767571</v>
      </c>
      <c r="K305">
        <f t="shared" si="41"/>
        <v>363.17041454391557</v>
      </c>
      <c r="L305">
        <f t="shared" si="42"/>
        <v>363.17041454391557</v>
      </c>
    </row>
    <row r="306" spans="1:12">
      <c r="A306" s="1">
        <f t="shared" si="43"/>
        <v>6.08</v>
      </c>
      <c r="B306" s="5">
        <f t="shared" si="37"/>
        <v>42.361012231851909</v>
      </c>
      <c r="C306" s="4">
        <v>304</v>
      </c>
      <c r="E306" s="3">
        <f t="shared" si="36"/>
        <v>0.02</v>
      </c>
      <c r="F306" s="13">
        <f t="shared" si="39"/>
        <v>93.14504817756017</v>
      </c>
      <c r="G306" s="14">
        <f t="shared" si="40"/>
        <v>93.14504817756017</v>
      </c>
      <c r="H306">
        <f t="shared" si="44"/>
        <v>80</v>
      </c>
      <c r="J306">
        <f t="shared" si="38"/>
        <v>124.25896921343227</v>
      </c>
      <c r="K306">
        <f t="shared" si="41"/>
        <v>363.13633803297552</v>
      </c>
      <c r="L306">
        <f t="shared" si="42"/>
        <v>363.13633803297552</v>
      </c>
    </row>
    <row r="307" spans="1:12">
      <c r="A307" s="1">
        <f t="shared" si="43"/>
        <v>6.1000000000000005</v>
      </c>
      <c r="B307" s="5">
        <f t="shared" si="37"/>
        <v>43.114298481085243</v>
      </c>
      <c r="C307" s="4">
        <v>305</v>
      </c>
      <c r="E307" s="3">
        <f t="shared" si="36"/>
        <v>0.02</v>
      </c>
      <c r="F307" s="13">
        <f t="shared" si="39"/>
        <v>93.012095987565004</v>
      </c>
      <c r="G307" s="14">
        <f t="shared" si="40"/>
        <v>93.012095987565004</v>
      </c>
      <c r="H307">
        <f t="shared" si="44"/>
        <v>80</v>
      </c>
      <c r="J307">
        <f t="shared" si="38"/>
        <v>126.46860887785003</v>
      </c>
      <c r="K307">
        <f t="shared" si="41"/>
        <v>363.1022583240146</v>
      </c>
      <c r="L307">
        <f t="shared" si="42"/>
        <v>363.1022583240146</v>
      </c>
    </row>
    <row r="308" spans="1:12">
      <c r="A308" s="1">
        <f t="shared" si="43"/>
        <v>6.12</v>
      </c>
      <c r="B308" s="5">
        <f t="shared" si="37"/>
        <v>43.865882651637961</v>
      </c>
      <c r="C308" s="4">
        <v>306</v>
      </c>
      <c r="E308" s="3">
        <f t="shared" si="36"/>
        <v>0.02</v>
      </c>
      <c r="F308" s="13">
        <f t="shared" si="39"/>
        <v>92.878953482476348</v>
      </c>
      <c r="G308" s="14">
        <f t="shared" si="40"/>
        <v>92.878953482476348</v>
      </c>
      <c r="H308">
        <f t="shared" si="44"/>
        <v>80</v>
      </c>
      <c r="J308">
        <f t="shared" si="38"/>
        <v>128.67325577813801</v>
      </c>
      <c r="K308">
        <f t="shared" si="41"/>
        <v>363.06817541613231</v>
      </c>
      <c r="L308">
        <f t="shared" si="42"/>
        <v>363.06817541613231</v>
      </c>
    </row>
    <row r="309" spans="1:12">
      <c r="A309" s="1">
        <f t="shared" si="43"/>
        <v>6.1400000000000006</v>
      </c>
      <c r="B309" s="5">
        <f t="shared" si="37"/>
        <v>44.615735072254047</v>
      </c>
      <c r="C309" s="4">
        <v>307</v>
      </c>
      <c r="E309" s="3">
        <f t="shared" si="36"/>
        <v>0.02</v>
      </c>
      <c r="F309" s="13">
        <f t="shared" si="39"/>
        <v>92.745619842664297</v>
      </c>
      <c r="G309" s="14">
        <f t="shared" si="40"/>
        <v>92.745619842664297</v>
      </c>
      <c r="H309">
        <f t="shared" si="44"/>
        <v>80</v>
      </c>
      <c r="J309">
        <f t="shared" si="38"/>
        <v>130.87282287861188</v>
      </c>
      <c r="K309">
        <f t="shared" si="41"/>
        <v>363.03408930842767</v>
      </c>
      <c r="L309">
        <f t="shared" si="42"/>
        <v>363.03408930842767</v>
      </c>
    </row>
    <row r="310" spans="1:12">
      <c r="A310" s="1">
        <f t="shared" si="43"/>
        <v>6.16</v>
      </c>
      <c r="B310" s="5">
        <f t="shared" si="37"/>
        <v>45.363826140043834</v>
      </c>
      <c r="C310" s="4">
        <v>308</v>
      </c>
      <c r="E310" s="3">
        <f t="shared" si="36"/>
        <v>0.02</v>
      </c>
      <c r="F310" s="13">
        <f t="shared" si="39"/>
        <v>92.612094242598815</v>
      </c>
      <c r="G310" s="14">
        <f t="shared" si="40"/>
        <v>92.612094242598815</v>
      </c>
      <c r="H310">
        <f t="shared" si="44"/>
        <v>80</v>
      </c>
      <c r="J310">
        <f t="shared" si="38"/>
        <v>133.06722334412856</v>
      </c>
      <c r="K310">
        <f t="shared" si="41"/>
        <v>362.99999999999926</v>
      </c>
      <c r="L310">
        <f t="shared" si="42"/>
        <v>362.99999999999926</v>
      </c>
    </row>
    <row r="311" spans="1:12">
      <c r="A311" s="1">
        <f t="shared" si="43"/>
        <v>6.18</v>
      </c>
      <c r="B311" s="5">
        <f t="shared" si="37"/>
        <v>46.110126321652935</v>
      </c>
      <c r="C311" s="4">
        <v>309</v>
      </c>
      <c r="E311" s="3">
        <f t="shared" si="36"/>
        <v>0.02</v>
      </c>
      <c r="F311" s="13">
        <f t="shared" si="39"/>
        <v>92.47837585079013</v>
      </c>
      <c r="G311" s="14">
        <f t="shared" si="40"/>
        <v>92.47837585079013</v>
      </c>
      <c r="H311">
        <f t="shared" si="44"/>
        <v>80</v>
      </c>
      <c r="J311">
        <f t="shared" si="38"/>
        <v>135.25637054351529</v>
      </c>
      <c r="K311">
        <f t="shared" si="41"/>
        <v>362.96590748994521</v>
      </c>
      <c r="L311">
        <f t="shared" si="42"/>
        <v>362.96590748994521</v>
      </c>
    </row>
    <row r="312" spans="1:12">
      <c r="A312" s="1">
        <f t="shared" si="43"/>
        <v>6.2</v>
      </c>
      <c r="B312" s="5">
        <f t="shared" si="37"/>
        <v>46.854606154428048</v>
      </c>
      <c r="C312" s="4">
        <v>310</v>
      </c>
      <c r="E312" s="3">
        <f t="shared" si="36"/>
        <v>0.02</v>
      </c>
      <c r="F312" s="13">
        <f t="shared" si="39"/>
        <v>92.344463829728326</v>
      </c>
      <c r="G312" s="14">
        <f t="shared" si="40"/>
        <v>92.344463829728326</v>
      </c>
      <c r="H312">
        <f t="shared" si="44"/>
        <v>80</v>
      </c>
      <c r="J312">
        <f t="shared" si="38"/>
        <v>137.44017805298895</v>
      </c>
      <c r="K312">
        <f t="shared" si="41"/>
        <v>362.93181177736329</v>
      </c>
      <c r="L312">
        <f t="shared" si="42"/>
        <v>362.93181177736329</v>
      </c>
    </row>
    <row r="313" spans="1:12">
      <c r="A313" s="1">
        <f t="shared" si="43"/>
        <v>6.22</v>
      </c>
      <c r="B313" s="5">
        <f t="shared" si="37"/>
        <v>47.597236247580092</v>
      </c>
      <c r="C313" s="4">
        <v>311</v>
      </c>
      <c r="E313" s="3">
        <f t="shared" si="36"/>
        <v>0.02</v>
      </c>
      <c r="F313" s="13">
        <f t="shared" si="39"/>
        <v>92.21035733582211</v>
      </c>
      <c r="G313" s="14">
        <f t="shared" si="40"/>
        <v>92.21035733582211</v>
      </c>
      <c r="H313">
        <f t="shared" si="44"/>
        <v>80</v>
      </c>
      <c r="J313">
        <f t="shared" si="38"/>
        <v>139.61855965956826</v>
      </c>
      <c r="K313">
        <f t="shared" si="41"/>
        <v>362.89771286135084</v>
      </c>
      <c r="L313">
        <f t="shared" si="42"/>
        <v>362.89771286135084</v>
      </c>
    </row>
    <row r="314" spans="1:12">
      <c r="A314" s="1">
        <f t="shared" si="43"/>
        <v>6.24</v>
      </c>
      <c r="B314" s="5">
        <f t="shared" si="37"/>
        <v>48.337987283344631</v>
      </c>
      <c r="C314" s="4">
        <v>312</v>
      </c>
      <c r="E314" s="3">
        <f t="shared" si="36"/>
        <v>0.02</v>
      </c>
      <c r="F314" s="13">
        <f t="shared" si="39"/>
        <v>92.076055519336848</v>
      </c>
      <c r="G314" s="14">
        <f t="shared" si="40"/>
        <v>92.076055519336848</v>
      </c>
      <c r="H314">
        <f t="shared" si="44"/>
        <v>80</v>
      </c>
      <c r="J314">
        <f t="shared" si="38"/>
        <v>141.79142936447758</v>
      </c>
      <c r="K314">
        <f t="shared" si="41"/>
        <v>362.86361074100478</v>
      </c>
      <c r="L314">
        <f t="shared" si="42"/>
        <v>362.86361074100478</v>
      </c>
    </row>
    <row r="315" spans="1:12">
      <c r="A315" s="1">
        <f t="shared" si="43"/>
        <v>6.26</v>
      </c>
      <c r="B315" s="5">
        <f t="shared" si="37"/>
        <v>49.076830018139098</v>
      </c>
      <c r="C315" s="4">
        <v>313</v>
      </c>
      <c r="E315" s="3">
        <f t="shared" si="36"/>
        <v>0.02</v>
      </c>
      <c r="F315" s="13">
        <f t="shared" si="39"/>
        <v>91.941557524331742</v>
      </c>
      <c r="G315" s="14">
        <f t="shared" si="40"/>
        <v>91.941557524331742</v>
      </c>
      <c r="H315">
        <f t="shared" si="44"/>
        <v>80</v>
      </c>
      <c r="J315">
        <f t="shared" si="38"/>
        <v>143.95870138654135</v>
      </c>
      <c r="K315">
        <f t="shared" si="41"/>
        <v>362.82950541542158</v>
      </c>
      <c r="L315">
        <f t="shared" si="42"/>
        <v>362.82950541542158</v>
      </c>
    </row>
    <row r="316" spans="1:12">
      <c r="A316" s="1">
        <f t="shared" si="43"/>
        <v>6.28</v>
      </c>
      <c r="B316" s="5">
        <f t="shared" si="37"/>
        <v>49.813735283717513</v>
      </c>
      <c r="C316" s="4">
        <v>314</v>
      </c>
      <c r="E316" s="3">
        <f t="shared" si="36"/>
        <v>0.02</v>
      </c>
      <c r="F316" s="13">
        <f t="shared" si="39"/>
        <v>91.806862488596153</v>
      </c>
      <c r="G316" s="14">
        <f t="shared" si="40"/>
        <v>91.806862488596153</v>
      </c>
      <c r="H316">
        <f t="shared" si="44"/>
        <v>80</v>
      </c>
      <c r="J316">
        <f t="shared" si="38"/>
        <v>146.12029016557136</v>
      </c>
      <c r="K316">
        <f t="shared" si="41"/>
        <v>362.79539688369732</v>
      </c>
      <c r="L316">
        <f t="shared" si="42"/>
        <v>362.79539688369732</v>
      </c>
    </row>
    <row r="317" spans="1:12">
      <c r="A317" s="1">
        <f t="shared" si="43"/>
        <v>6.3</v>
      </c>
      <c r="B317" s="5">
        <f t="shared" si="37"/>
        <v>50.548673988321589</v>
      </c>
      <c r="C317" s="4">
        <v>315</v>
      </c>
      <c r="E317" s="3">
        <f t="shared" si="36"/>
        <v>0.02</v>
      </c>
      <c r="F317" s="13">
        <f t="shared" si="39"/>
        <v>91.671969543585149</v>
      </c>
      <c r="G317" s="14">
        <f t="shared" si="40"/>
        <v>91.671969543585149</v>
      </c>
      <c r="H317">
        <f t="shared" si="44"/>
        <v>80</v>
      </c>
      <c r="J317">
        <f t="shared" si="38"/>
        <v>148.27611036574334</v>
      </c>
      <c r="K317">
        <f t="shared" si="41"/>
        <v>362.76128514492757</v>
      </c>
      <c r="L317">
        <f t="shared" si="42"/>
        <v>362.76128514492757</v>
      </c>
    </row>
    <row r="318" spans="1:12">
      <c r="A318" s="1">
        <f t="shared" si="43"/>
        <v>6.32</v>
      </c>
      <c r="B318" s="5">
        <f t="shared" si="37"/>
        <v>51.281617117829889</v>
      </c>
      <c r="C318" s="4">
        <v>316</v>
      </c>
      <c r="E318" s="3">
        <f t="shared" si="36"/>
        <v>0.02</v>
      </c>
      <c r="F318" s="13">
        <f t="shared" si="39"/>
        <v>91.53687781435417</v>
      </c>
      <c r="G318" s="14">
        <f t="shared" si="40"/>
        <v>91.53687781435417</v>
      </c>
      <c r="H318">
        <f t="shared" si="44"/>
        <v>80</v>
      </c>
      <c r="J318">
        <f t="shared" si="38"/>
        <v>150.42607687896768</v>
      </c>
      <c r="K318">
        <f t="shared" si="41"/>
        <v>362.7271701982076</v>
      </c>
      <c r="L318">
        <f t="shared" si="42"/>
        <v>362.7271701982076</v>
      </c>
    </row>
    <row r="319" spans="1:12">
      <c r="A319" s="1">
        <f t="shared" si="43"/>
        <v>6.34</v>
      </c>
      <c r="B319" s="5">
        <f t="shared" si="37"/>
        <v>52.012535736902514</v>
      </c>
      <c r="C319" s="4">
        <v>317</v>
      </c>
      <c r="E319" s="3">
        <f t="shared" si="36"/>
        <v>0.02</v>
      </c>
      <c r="F319" s="13">
        <f t="shared" si="39"/>
        <v>91.401586419492773</v>
      </c>
      <c r="G319" s="14">
        <f t="shared" si="40"/>
        <v>91.401586419492773</v>
      </c>
      <c r="H319">
        <f t="shared" si="44"/>
        <v>80</v>
      </c>
      <c r="J319">
        <f t="shared" si="38"/>
        <v>152.57010482824737</v>
      </c>
      <c r="K319">
        <f t="shared" si="41"/>
        <v>362.69305204263213</v>
      </c>
      <c r="L319">
        <f t="shared" si="42"/>
        <v>362.69305204263213</v>
      </c>
    </row>
    <row r="320" spans="1:12">
      <c r="A320" s="1">
        <f t="shared" si="43"/>
        <v>6.36</v>
      </c>
      <c r="B320" s="5">
        <f t="shared" si="37"/>
        <v>52.741400990123999</v>
      </c>
      <c r="C320" s="4">
        <v>318</v>
      </c>
      <c r="E320" s="3">
        <f t="shared" si="36"/>
        <v>0.02</v>
      </c>
      <c r="F320" s="13">
        <f t="shared" si="39"/>
        <v>91.266094471057571</v>
      </c>
      <c r="G320" s="14">
        <f t="shared" si="40"/>
        <v>91.266094471057571</v>
      </c>
      <c r="H320">
        <f t="shared" si="44"/>
        <v>80</v>
      </c>
      <c r="J320">
        <f t="shared" si="38"/>
        <v>154.70810957103041</v>
      </c>
      <c r="K320">
        <f t="shared" si="41"/>
        <v>362.65893067729553</v>
      </c>
      <c r="L320">
        <f t="shared" si="42"/>
        <v>362.65893067729553</v>
      </c>
    </row>
    <row r="321" spans="1:12">
      <c r="A321" s="1">
        <f t="shared" si="43"/>
        <v>6.38</v>
      </c>
      <c r="B321" s="5">
        <f t="shared" si="37"/>
        <v>53.468184103142143</v>
      </c>
      <c r="C321" s="4">
        <v>319</v>
      </c>
      <c r="E321" s="3">
        <f t="shared" ref="E321:E384" si="45">IF(fac=50,1/50,IF(fac=60,1/60))</f>
        <v>0.02</v>
      </c>
      <c r="F321" s="13">
        <f t="shared" si="39"/>
        <v>91.130401074504249</v>
      </c>
      <c r="G321" s="14">
        <f t="shared" si="40"/>
        <v>91.130401074504249</v>
      </c>
      <c r="H321">
        <f t="shared" si="44"/>
        <v>80</v>
      </c>
      <c r="J321">
        <f t="shared" si="38"/>
        <v>156.84000670255028</v>
      </c>
      <c r="K321">
        <f t="shared" si="41"/>
        <v>362.62480610129177</v>
      </c>
      <c r="L321">
        <f t="shared" si="42"/>
        <v>362.62480610129177</v>
      </c>
    </row>
    <row r="322" spans="1:12">
      <c r="A322" s="1">
        <f t="shared" si="43"/>
        <v>6.4</v>
      </c>
      <c r="B322" s="5">
        <f t="shared" ref="B322:B385" si="46">IF(fac=50,Vacmin*SQRT(2)*ABS(COS(A322*PI()/5/2)),IF(fac=60,Vacmin*SQRT(2)*ABS(COS(A322*PI()*240/1000/2))))</f>
        <v>54.192856383804077</v>
      </c>
      <c r="C322" s="4">
        <v>320</v>
      </c>
      <c r="E322" s="3">
        <f t="shared" si="45"/>
        <v>0.02</v>
      </c>
      <c r="F322" s="13">
        <f t="shared" si="39"/>
        <v>90.994505328618644</v>
      </c>
      <c r="G322" s="14">
        <f t="shared" si="40"/>
        <v>90.994505328618644</v>
      </c>
      <c r="H322">
        <f t="shared" si="44"/>
        <v>80</v>
      </c>
      <c r="J322">
        <f t="shared" ref="J322:J385" si="47">IF(fac=50,Vacmax*SQRT(2)*ABS(COS(A322*PI()/5/2)),IF(fac=60,Vacmax*SQRT(2)*ABS(COS(A322*PI()*240/1000/2))))</f>
        <v>158.96571205915862</v>
      </c>
      <c r="K322">
        <f t="shared" si="41"/>
        <v>362.59067831371431</v>
      </c>
      <c r="L322">
        <f t="shared" si="42"/>
        <v>362.59067831371431</v>
      </c>
    </row>
    <row r="323" spans="1:12">
      <c r="A323" s="1">
        <f t="shared" si="43"/>
        <v>6.42</v>
      </c>
      <c r="B323" s="5">
        <f t="shared" si="46"/>
        <v>54.915389223288969</v>
      </c>
      <c r="C323" s="4">
        <v>321</v>
      </c>
      <c r="E323" s="3">
        <f t="shared" si="45"/>
        <v>0.02</v>
      </c>
      <c r="F323" s="13">
        <f t="shared" ref="F323:F386" si="48">SQRT(ABS(F322*F322-2*Vout*Iout*E323*100*1000000/1000/1000/Cin/H323))</f>
        <v>90.858406325446893</v>
      </c>
      <c r="G323" s="14">
        <f t="shared" ref="G323:G386" si="49">MAX(B323,F323)</f>
        <v>90.858406325446893</v>
      </c>
      <c r="H323">
        <f t="shared" si="44"/>
        <v>80</v>
      </c>
      <c r="J323">
        <f t="shared" si="47"/>
        <v>161.08514172164763</v>
      </c>
      <c r="K323">
        <f t="shared" ref="K323:K386" si="50">SQRT(ABS(K322*K322-2*Vout*Iout*E323*100*1000000/1000/1000/Cin/H323))</f>
        <v>362.55654731365621</v>
      </c>
      <c r="L323">
        <f t="shared" ref="L323:L386" si="51">MAX(J323,K323)</f>
        <v>362.55654731365621</v>
      </c>
    </row>
    <row r="324" spans="1:12">
      <c r="A324" s="1">
        <f t="shared" ref="A324:A387" si="52">C324*E324</f>
        <v>6.44</v>
      </c>
      <c r="B324" s="5">
        <f t="shared" si="46"/>
        <v>55.635754097237637</v>
      </c>
      <c r="C324" s="4">
        <v>322</v>
      </c>
      <c r="E324" s="3">
        <f t="shared" si="45"/>
        <v>0.02</v>
      </c>
      <c r="F324" s="13">
        <f t="shared" si="48"/>
        <v>90.722103150224683</v>
      </c>
      <c r="G324" s="14">
        <f t="shared" si="49"/>
        <v>90.722103150224683</v>
      </c>
      <c r="H324">
        <f t="shared" ref="H324:H387" si="53">H323</f>
        <v>80</v>
      </c>
      <c r="J324">
        <f t="shared" si="47"/>
        <v>163.19821201856374</v>
      </c>
      <c r="K324">
        <f t="shared" si="50"/>
        <v>362.5224131002102</v>
      </c>
      <c r="L324">
        <f t="shared" si="51"/>
        <v>362.5224131002102</v>
      </c>
    </row>
    <row r="325" spans="1:12">
      <c r="A325" s="1">
        <f t="shared" si="52"/>
        <v>6.46</v>
      </c>
      <c r="B325" s="5">
        <f t="shared" si="46"/>
        <v>56.353922566878119</v>
      </c>
      <c r="C325" s="4">
        <v>323</v>
      </c>
      <c r="E325" s="3">
        <f t="shared" si="45"/>
        <v>0.02</v>
      </c>
      <c r="F325" s="13">
        <f t="shared" si="48"/>
        <v>90.585594881305539</v>
      </c>
      <c r="G325" s="14">
        <f t="shared" si="49"/>
        <v>90.585594881305539</v>
      </c>
      <c r="H325">
        <f t="shared" si="53"/>
        <v>80</v>
      </c>
      <c r="J325">
        <f t="shared" si="47"/>
        <v>165.30483952950914</v>
      </c>
      <c r="K325">
        <f t="shared" si="50"/>
        <v>362.48827567246838</v>
      </c>
      <c r="L325">
        <f t="shared" si="51"/>
        <v>362.48827567246838</v>
      </c>
    </row>
    <row r="326" spans="1:12">
      <c r="A326" s="1">
        <f t="shared" si="52"/>
        <v>6.48</v>
      </c>
      <c r="B326" s="5">
        <f t="shared" si="46"/>
        <v>57.069866280149114</v>
      </c>
      <c r="C326" s="4">
        <v>324</v>
      </c>
      <c r="E326" s="3">
        <f t="shared" si="45"/>
        <v>0.02</v>
      </c>
      <c r="F326" s="13">
        <f t="shared" si="48"/>
        <v>90.448880590088066</v>
      </c>
      <c r="G326" s="14">
        <f t="shared" si="49"/>
        <v>90.448880590088066</v>
      </c>
      <c r="H326">
        <f t="shared" si="53"/>
        <v>80</v>
      </c>
      <c r="J326">
        <f t="shared" si="47"/>
        <v>167.4049410884374</v>
      </c>
      <c r="K326">
        <f t="shared" si="50"/>
        <v>362.4541350295226</v>
      </c>
      <c r="L326">
        <f t="shared" si="51"/>
        <v>362.4541350295226</v>
      </c>
    </row>
    <row r="327" spans="1:12">
      <c r="A327" s="1">
        <f t="shared" si="52"/>
        <v>6.5</v>
      </c>
      <c r="B327" s="5">
        <f t="shared" si="46"/>
        <v>57.783556972818545</v>
      </c>
      <c r="C327" s="4">
        <v>325</v>
      </c>
      <c r="E327" s="3">
        <f t="shared" si="45"/>
        <v>0.02</v>
      </c>
      <c r="F327" s="13">
        <f t="shared" si="48"/>
        <v>90.311959340942266</v>
      </c>
      <c r="G327" s="14">
        <f t="shared" si="49"/>
        <v>90.311959340942266</v>
      </c>
      <c r="H327">
        <f t="shared" si="53"/>
        <v>80</v>
      </c>
      <c r="J327">
        <f t="shared" si="47"/>
        <v>169.49843378693438</v>
      </c>
      <c r="K327">
        <f t="shared" si="50"/>
        <v>362.4199911704643</v>
      </c>
      <c r="L327">
        <f t="shared" si="51"/>
        <v>362.4199911704643</v>
      </c>
    </row>
    <row r="328" spans="1:12">
      <c r="A328" s="1">
        <f t="shared" si="52"/>
        <v>6.5200000000000005</v>
      </c>
      <c r="B328" s="5">
        <f t="shared" si="46"/>
        <v>58.49496646960003</v>
      </c>
      <c r="C328" s="4">
        <v>326</v>
      </c>
      <c r="E328" s="3">
        <f t="shared" si="45"/>
        <v>0.02</v>
      </c>
      <c r="F328" s="13">
        <f t="shared" si="48"/>
        <v>90.174830191134873</v>
      </c>
      <c r="G328" s="14">
        <f t="shared" si="49"/>
        <v>90.174830191134873</v>
      </c>
      <c r="H328">
        <f t="shared" si="53"/>
        <v>80</v>
      </c>
      <c r="J328">
        <f t="shared" si="47"/>
        <v>171.58523497749343</v>
      </c>
      <c r="K328">
        <f t="shared" si="50"/>
        <v>362.38584409438431</v>
      </c>
      <c r="L328">
        <f t="shared" si="51"/>
        <v>362.38584409438431</v>
      </c>
    </row>
    <row r="329" spans="1:12">
      <c r="A329" s="1">
        <f t="shared" si="52"/>
        <v>6.54</v>
      </c>
      <c r="B329" s="5">
        <f t="shared" si="46"/>
        <v>59.204066685264728</v>
      </c>
      <c r="C329" s="4">
        <v>327</v>
      </c>
      <c r="E329" s="3">
        <f t="shared" si="45"/>
        <v>0.02</v>
      </c>
      <c r="F329" s="13">
        <f t="shared" si="48"/>
        <v>90.037492190753568</v>
      </c>
      <c r="G329" s="14">
        <f t="shared" si="49"/>
        <v>90.037492190753568</v>
      </c>
      <c r="H329">
        <f t="shared" si="53"/>
        <v>80</v>
      </c>
      <c r="J329">
        <f t="shared" si="47"/>
        <v>173.66526227677653</v>
      </c>
      <c r="K329">
        <f t="shared" si="50"/>
        <v>362.3516938003732</v>
      </c>
      <c r="L329">
        <f t="shared" si="51"/>
        <v>362.3516938003732</v>
      </c>
    </row>
    <row r="330" spans="1:12">
      <c r="A330" s="1">
        <f t="shared" si="52"/>
        <v>6.5600000000000005</v>
      </c>
      <c r="B330" s="5">
        <f t="shared" si="46"/>
        <v>59.910829625750289</v>
      </c>
      <c r="C330" s="4">
        <v>328</v>
      </c>
      <c r="E330" s="3">
        <f t="shared" si="45"/>
        <v>0.02</v>
      </c>
      <c r="F330" s="13">
        <f t="shared" si="48"/>
        <v>89.899944382630238</v>
      </c>
      <c r="G330" s="14">
        <f t="shared" si="49"/>
        <v>89.899944382630238</v>
      </c>
      <c r="H330">
        <f t="shared" si="53"/>
        <v>80</v>
      </c>
      <c r="J330">
        <f t="shared" si="47"/>
        <v>175.73843356886752</v>
      </c>
      <c r="K330">
        <f t="shared" si="50"/>
        <v>362.31754028752101</v>
      </c>
      <c r="L330">
        <f t="shared" si="51"/>
        <v>362.31754028752101</v>
      </c>
    </row>
    <row r="331" spans="1:12">
      <c r="A331" s="1">
        <f t="shared" si="52"/>
        <v>6.58</v>
      </c>
      <c r="B331" s="5">
        <f t="shared" si="46"/>
        <v>60.615227389265996</v>
      </c>
      <c r="C331" s="4">
        <v>329</v>
      </c>
      <c r="E331" s="3">
        <f t="shared" si="45"/>
        <v>0.02</v>
      </c>
      <c r="F331" s="13">
        <f t="shared" si="48"/>
        <v>89.762185802263133</v>
      </c>
      <c r="G331" s="14">
        <f t="shared" si="49"/>
        <v>89.762185802263133</v>
      </c>
      <c r="H331">
        <f t="shared" si="53"/>
        <v>80</v>
      </c>
      <c r="J331">
        <f t="shared" si="47"/>
        <v>177.80466700851358</v>
      </c>
      <c r="K331">
        <f t="shared" si="50"/>
        <v>362.28338355491741</v>
      </c>
      <c r="L331">
        <f t="shared" si="51"/>
        <v>362.28338355491741</v>
      </c>
    </row>
    <row r="332" spans="1:12">
      <c r="A332" s="1">
        <f t="shared" si="52"/>
        <v>6.6000000000000005</v>
      </c>
      <c r="B332" s="5">
        <f t="shared" si="46"/>
        <v>61.317232167394216</v>
      </c>
      <c r="C332" s="4">
        <v>330</v>
      </c>
      <c r="E332" s="3">
        <f t="shared" si="45"/>
        <v>0.02</v>
      </c>
      <c r="F332" s="13">
        <f t="shared" si="48"/>
        <v>89.624215477737991</v>
      </c>
      <c r="G332" s="14">
        <f t="shared" si="49"/>
        <v>89.624215477737991</v>
      </c>
      <c r="H332">
        <f t="shared" si="53"/>
        <v>80</v>
      </c>
      <c r="J332">
        <f t="shared" si="47"/>
        <v>179.86388102435637</v>
      </c>
      <c r="K332">
        <f t="shared" si="50"/>
        <v>362.24922360165164</v>
      </c>
      <c r="L332">
        <f t="shared" si="51"/>
        <v>362.24922360165164</v>
      </c>
    </row>
    <row r="333" spans="1:12">
      <c r="A333" s="1">
        <f t="shared" si="52"/>
        <v>6.62</v>
      </c>
      <c r="B333" s="5">
        <f t="shared" si="46"/>
        <v>62.016816246188441</v>
      </c>
      <c r="C333" s="4">
        <v>331</v>
      </c>
      <c r="E333" s="3">
        <f t="shared" si="45"/>
        <v>0.02</v>
      </c>
      <c r="F333" s="13">
        <f t="shared" si="48"/>
        <v>89.486032429647977</v>
      </c>
      <c r="G333" s="14">
        <f t="shared" si="49"/>
        <v>89.486032429647977</v>
      </c>
      <c r="H333">
        <f t="shared" si="53"/>
        <v>80</v>
      </c>
      <c r="J333">
        <f t="shared" si="47"/>
        <v>181.91599432215276</v>
      </c>
      <c r="K333">
        <f t="shared" si="50"/>
        <v>362.2150604268125</v>
      </c>
      <c r="L333">
        <f t="shared" si="51"/>
        <v>362.2150604268125</v>
      </c>
    </row>
    <row r="334" spans="1:12">
      <c r="A334" s="1">
        <f t="shared" si="52"/>
        <v>6.6400000000000006</v>
      </c>
      <c r="B334" s="5">
        <f t="shared" si="46"/>
        <v>62.71395200726711</v>
      </c>
      <c r="C334" s="4">
        <v>332</v>
      </c>
      <c r="E334" s="3">
        <f t="shared" si="45"/>
        <v>0.02</v>
      </c>
      <c r="F334" s="13">
        <f t="shared" si="48"/>
        <v>89.34763567101264</v>
      </c>
      <c r="G334" s="14">
        <f t="shared" si="49"/>
        <v>89.34763567101264</v>
      </c>
      <c r="H334">
        <f t="shared" si="53"/>
        <v>80</v>
      </c>
      <c r="J334">
        <f t="shared" si="47"/>
        <v>183.96092588798351</v>
      </c>
      <c r="K334">
        <f t="shared" si="50"/>
        <v>362.18089402948829</v>
      </c>
      <c r="L334">
        <f t="shared" si="51"/>
        <v>362.18089402948829</v>
      </c>
    </row>
    <row r="335" spans="1:12">
      <c r="A335" s="1">
        <f t="shared" si="52"/>
        <v>6.66</v>
      </c>
      <c r="B335" s="5">
        <f t="shared" si="46"/>
        <v>63.408611928903916</v>
      </c>
      <c r="C335" s="4">
        <v>333</v>
      </c>
      <c r="E335" s="3">
        <f t="shared" si="45"/>
        <v>0.02</v>
      </c>
      <c r="F335" s="13">
        <f t="shared" si="48"/>
        <v>89.209024207195597</v>
      </c>
      <c r="G335" s="14">
        <f t="shared" si="49"/>
        <v>89.209024207195597</v>
      </c>
      <c r="H335">
        <f t="shared" si="53"/>
        <v>80</v>
      </c>
      <c r="J335">
        <f t="shared" si="47"/>
        <v>185.99859499145148</v>
      </c>
      <c r="K335">
        <f t="shared" si="50"/>
        <v>362.146724408767</v>
      </c>
      <c r="L335">
        <f t="shared" si="51"/>
        <v>362.146724408767</v>
      </c>
    </row>
    <row r="336" spans="1:12">
      <c r="A336" s="1">
        <f t="shared" si="52"/>
        <v>6.68</v>
      </c>
      <c r="B336" s="5">
        <f t="shared" si="46"/>
        <v>64.100768587114757</v>
      </c>
      <c r="C336" s="4">
        <v>334</v>
      </c>
      <c r="E336" s="3">
        <f t="shared" si="45"/>
        <v>0.02</v>
      </c>
      <c r="F336" s="13">
        <f t="shared" si="48"/>
        <v>89.070197035821195</v>
      </c>
      <c r="G336" s="14">
        <f t="shared" si="49"/>
        <v>89.070197035821195</v>
      </c>
      <c r="H336">
        <f t="shared" si="53"/>
        <v>80</v>
      </c>
      <c r="J336">
        <f t="shared" si="47"/>
        <v>188.02892118886996</v>
      </c>
      <c r="K336">
        <f t="shared" si="50"/>
        <v>362.11255156373613</v>
      </c>
      <c r="L336">
        <f t="shared" si="51"/>
        <v>362.11255156373613</v>
      </c>
    </row>
    <row r="337" spans="1:12">
      <c r="A337" s="1">
        <f t="shared" si="52"/>
        <v>6.7</v>
      </c>
      <c r="B337" s="5">
        <f t="shared" si="46"/>
        <v>64.790394656739878</v>
      </c>
      <c r="C337" s="4">
        <v>335</v>
      </c>
      <c r="E337" s="3">
        <f t="shared" si="45"/>
        <v>0.02</v>
      </c>
      <c r="F337" s="13">
        <f t="shared" si="48"/>
        <v>88.931153146689894</v>
      </c>
      <c r="G337" s="14">
        <f t="shared" si="49"/>
        <v>88.931153146689894</v>
      </c>
      <c r="H337">
        <f t="shared" si="53"/>
        <v>80</v>
      </c>
      <c r="J337">
        <f t="shared" si="47"/>
        <v>190.05182432643696</v>
      </c>
      <c r="K337">
        <f t="shared" si="50"/>
        <v>362.07837549348267</v>
      </c>
      <c r="L337">
        <f t="shared" si="51"/>
        <v>362.07837549348267</v>
      </c>
    </row>
    <row r="338" spans="1:12">
      <c r="A338" s="1">
        <f t="shared" si="52"/>
        <v>6.72</v>
      </c>
      <c r="B338" s="5">
        <f t="shared" si="46"/>
        <v>65.47746291252281</v>
      </c>
      <c r="C338" s="4">
        <v>336</v>
      </c>
      <c r="E338" s="3">
        <f t="shared" si="45"/>
        <v>0.02</v>
      </c>
      <c r="F338" s="13">
        <f t="shared" si="48"/>
        <v>88.79189152169252</v>
      </c>
      <c r="G338" s="14">
        <f t="shared" si="49"/>
        <v>88.79189152169252</v>
      </c>
      <c r="H338">
        <f t="shared" si="53"/>
        <v>80</v>
      </c>
      <c r="J338">
        <f t="shared" si="47"/>
        <v>192.06722454340024</v>
      </c>
      <c r="K338">
        <f t="shared" si="50"/>
        <v>362.04419619709336</v>
      </c>
      <c r="L338">
        <f t="shared" si="51"/>
        <v>362.04419619709336</v>
      </c>
    </row>
    <row r="339" spans="1:12">
      <c r="A339" s="1">
        <f t="shared" si="52"/>
        <v>6.74</v>
      </c>
      <c r="B339" s="5">
        <f t="shared" si="46"/>
        <v>66.16194623018545</v>
      </c>
      <c r="C339" s="4">
        <v>337</v>
      </c>
      <c r="E339" s="3">
        <f t="shared" si="45"/>
        <v>0.02</v>
      </c>
      <c r="F339" s="13">
        <f t="shared" si="48"/>
        <v>88.652411134723295</v>
      </c>
      <c r="G339" s="14">
        <f t="shared" si="49"/>
        <v>88.652411134723295</v>
      </c>
      <c r="H339">
        <f t="shared" si="53"/>
        <v>80</v>
      </c>
      <c r="J339">
        <f t="shared" si="47"/>
        <v>194.07504227521062</v>
      </c>
      <c r="K339">
        <f t="shared" si="50"/>
        <v>362.01001367365438</v>
      </c>
      <c r="L339">
        <f t="shared" si="51"/>
        <v>362.01001367365438</v>
      </c>
    </row>
    <row r="340" spans="1:12">
      <c r="A340" s="1">
        <f t="shared" si="52"/>
        <v>6.76</v>
      </c>
      <c r="B340" s="5">
        <f t="shared" si="46"/>
        <v>66.843817587498251</v>
      </c>
      <c r="C340" s="4">
        <v>338</v>
      </c>
      <c r="E340" s="3">
        <f t="shared" si="45"/>
        <v>0.02</v>
      </c>
      <c r="F340" s="13">
        <f t="shared" si="48"/>
        <v>88.512710951591643</v>
      </c>
      <c r="G340" s="14">
        <f t="shared" si="49"/>
        <v>88.512710951591643</v>
      </c>
      <c r="H340">
        <f t="shared" si="53"/>
        <v>80</v>
      </c>
      <c r="J340">
        <f t="shared" si="47"/>
        <v>196.07519825666154</v>
      </c>
      <c r="K340">
        <f t="shared" si="50"/>
        <v>361.97582792225148</v>
      </c>
      <c r="L340">
        <f t="shared" si="51"/>
        <v>361.97582792225148</v>
      </c>
    </row>
    <row r="341" spans="1:12">
      <c r="A341" s="1">
        <f t="shared" si="52"/>
        <v>6.78</v>
      </c>
      <c r="B341" s="5">
        <f t="shared" si="46"/>
        <v>67.523050065347604</v>
      </c>
      <c r="C341" s="4">
        <v>339</v>
      </c>
      <c r="E341" s="3">
        <f t="shared" si="45"/>
        <v>0.02</v>
      </c>
      <c r="F341" s="13">
        <f t="shared" si="48"/>
        <v>88.372789929932679</v>
      </c>
      <c r="G341" s="14">
        <f t="shared" si="49"/>
        <v>88.372789929932679</v>
      </c>
      <c r="H341">
        <f t="shared" si="53"/>
        <v>80</v>
      </c>
      <c r="J341">
        <f t="shared" si="47"/>
        <v>198.06761352501965</v>
      </c>
      <c r="K341">
        <f t="shared" si="50"/>
        <v>361.94163894197004</v>
      </c>
      <c r="L341">
        <f t="shared" si="51"/>
        <v>361.94163894197004</v>
      </c>
    </row>
    <row r="342" spans="1:12">
      <c r="A342" s="1">
        <f t="shared" si="52"/>
        <v>6.8</v>
      </c>
      <c r="B342" s="5">
        <f t="shared" si="46"/>
        <v>68.199616848798414</v>
      </c>
      <c r="C342" s="4">
        <v>340</v>
      </c>
      <c r="E342" s="3">
        <f t="shared" si="45"/>
        <v>0.02</v>
      </c>
      <c r="F342" s="13">
        <f t="shared" si="48"/>
        <v>88.232647019116513</v>
      </c>
      <c r="G342" s="14">
        <f t="shared" si="49"/>
        <v>88.232647019116513</v>
      </c>
      <c r="H342">
        <f t="shared" si="53"/>
        <v>80</v>
      </c>
      <c r="J342">
        <f t="shared" si="47"/>
        <v>200.05220942314202</v>
      </c>
      <c r="K342">
        <f t="shared" si="50"/>
        <v>361.90744673189499</v>
      </c>
      <c r="L342">
        <f t="shared" si="51"/>
        <v>361.90744673189499</v>
      </c>
    </row>
    <row r="343" spans="1:12">
      <c r="A343" s="1">
        <f t="shared" si="52"/>
        <v>6.82</v>
      </c>
      <c r="B343" s="5">
        <f t="shared" si="46"/>
        <v>68.873491228152488</v>
      </c>
      <c r="C343" s="4">
        <v>341</v>
      </c>
      <c r="E343" s="3">
        <f t="shared" si="45"/>
        <v>0.02</v>
      </c>
      <c r="F343" s="13">
        <f t="shared" si="48"/>
        <v>88.09228116015619</v>
      </c>
      <c r="G343" s="14">
        <f t="shared" si="49"/>
        <v>88.09228116015619</v>
      </c>
      <c r="H343">
        <f t="shared" si="53"/>
        <v>80</v>
      </c>
      <c r="J343">
        <f t="shared" si="47"/>
        <v>202.02890760258063</v>
      </c>
      <c r="K343">
        <f t="shared" si="50"/>
        <v>361.87325129111082</v>
      </c>
      <c r="L343">
        <f t="shared" si="51"/>
        <v>361.87325129111082</v>
      </c>
    </row>
    <row r="344" spans="1:12">
      <c r="A344" s="1">
        <f t="shared" si="52"/>
        <v>6.84</v>
      </c>
      <c r="B344" s="5">
        <f t="shared" si="46"/>
        <v>69.544646600003162</v>
      </c>
      <c r="C344" s="4">
        <v>342</v>
      </c>
      <c r="E344" s="3">
        <f t="shared" si="45"/>
        <v>0.02</v>
      </c>
      <c r="F344" s="13">
        <f t="shared" si="48"/>
        <v>87.951691285614345</v>
      </c>
      <c r="G344" s="14">
        <f t="shared" si="49"/>
        <v>87.951691285614345</v>
      </c>
      <c r="H344">
        <f t="shared" si="53"/>
        <v>80</v>
      </c>
      <c r="J344">
        <f t="shared" si="47"/>
        <v>203.99763002667595</v>
      </c>
      <c r="K344">
        <f t="shared" si="50"/>
        <v>361.83905261870149</v>
      </c>
      <c r="L344">
        <f t="shared" si="51"/>
        <v>361.83905261870149</v>
      </c>
    </row>
    <row r="345" spans="1:12">
      <c r="A345" s="1">
        <f t="shared" si="52"/>
        <v>6.86</v>
      </c>
      <c r="B345" s="5">
        <f t="shared" si="46"/>
        <v>70.213056468285586</v>
      </c>
      <c r="C345" s="4">
        <v>343</v>
      </c>
      <c r="E345" s="3">
        <f t="shared" si="45"/>
        <v>0.02</v>
      </c>
      <c r="F345" s="13">
        <f t="shared" si="48"/>
        <v>87.810876319508452</v>
      </c>
      <c r="G345" s="14">
        <f t="shared" si="49"/>
        <v>87.810876319508452</v>
      </c>
      <c r="H345">
        <f t="shared" si="53"/>
        <v>80</v>
      </c>
      <c r="J345">
        <f t="shared" si="47"/>
        <v>205.95829897363771</v>
      </c>
      <c r="K345">
        <f t="shared" si="50"/>
        <v>361.80485071375068</v>
      </c>
      <c r="L345">
        <f t="shared" si="51"/>
        <v>361.80485071375068</v>
      </c>
    </row>
    <row r="346" spans="1:12">
      <c r="A346" s="1">
        <f t="shared" si="52"/>
        <v>6.88</v>
      </c>
      <c r="B346" s="5">
        <f t="shared" si="46"/>
        <v>70.878694445322594</v>
      </c>
      <c r="C346" s="4">
        <v>344</v>
      </c>
      <c r="E346" s="3">
        <f t="shared" si="45"/>
        <v>0.02</v>
      </c>
      <c r="F346" s="13">
        <f t="shared" si="48"/>
        <v>87.669835177214807</v>
      </c>
      <c r="G346" s="14">
        <f t="shared" si="49"/>
        <v>87.669835177214807</v>
      </c>
      <c r="H346">
        <f t="shared" si="53"/>
        <v>80</v>
      </c>
      <c r="J346">
        <f t="shared" si="47"/>
        <v>207.91083703961294</v>
      </c>
      <c r="K346">
        <f t="shared" si="50"/>
        <v>361.77064557534158</v>
      </c>
      <c r="L346">
        <f t="shared" si="51"/>
        <v>361.77064557534158</v>
      </c>
    </row>
    <row r="347" spans="1:12">
      <c r="A347" s="1">
        <f t="shared" si="52"/>
        <v>6.9</v>
      </c>
      <c r="B347" s="5">
        <f t="shared" si="46"/>
        <v>71.541534252866782</v>
      </c>
      <c r="C347" s="4">
        <v>345</v>
      </c>
      <c r="E347" s="3">
        <f t="shared" si="45"/>
        <v>0.02</v>
      </c>
      <c r="F347" s="13">
        <f t="shared" si="48"/>
        <v>87.528566765371011</v>
      </c>
      <c r="G347" s="14">
        <f t="shared" si="49"/>
        <v>87.528566765371011</v>
      </c>
      <c r="H347">
        <f t="shared" si="53"/>
        <v>80</v>
      </c>
      <c r="J347">
        <f t="shared" si="47"/>
        <v>209.85516714174256</v>
      </c>
      <c r="K347">
        <f t="shared" si="50"/>
        <v>361.73643720255694</v>
      </c>
      <c r="L347">
        <f t="shared" si="51"/>
        <v>361.73643720255694</v>
      </c>
    </row>
    <row r="348" spans="1:12">
      <c r="A348" s="1">
        <f t="shared" si="52"/>
        <v>6.92</v>
      </c>
      <c r="B348" s="5">
        <f t="shared" si="46"/>
        <v>72.201549723137333</v>
      </c>
      <c r="C348" s="4">
        <v>346</v>
      </c>
      <c r="E348" s="3">
        <f t="shared" si="45"/>
        <v>0.02</v>
      </c>
      <c r="F348" s="13">
        <f t="shared" si="48"/>
        <v>87.387069981777117</v>
      </c>
      <c r="G348" s="14">
        <f t="shared" si="49"/>
        <v>87.387069981777117</v>
      </c>
      <c r="H348">
        <f t="shared" si="53"/>
        <v>80</v>
      </c>
      <c r="J348">
        <f t="shared" si="47"/>
        <v>211.79121252120282</v>
      </c>
      <c r="K348">
        <f t="shared" si="50"/>
        <v>361.70222559447905</v>
      </c>
      <c r="L348">
        <f t="shared" si="51"/>
        <v>361.70222559447905</v>
      </c>
    </row>
    <row r="349" spans="1:12">
      <c r="A349" s="1">
        <f t="shared" si="52"/>
        <v>6.94</v>
      </c>
      <c r="B349" s="5">
        <f t="shared" si="46"/>
        <v>72.858714799853658</v>
      </c>
      <c r="C349" s="4">
        <v>347</v>
      </c>
      <c r="E349" s="3">
        <f t="shared" si="45"/>
        <v>0.02</v>
      </c>
      <c r="F349" s="13">
        <f t="shared" si="48"/>
        <v>87.245343715295263</v>
      </c>
      <c r="G349" s="14">
        <f t="shared" si="49"/>
        <v>87.245343715295263</v>
      </c>
      <c r="H349">
        <f t="shared" si="53"/>
        <v>80</v>
      </c>
      <c r="J349">
        <f t="shared" si="47"/>
        <v>213.71889674623739</v>
      </c>
      <c r="K349">
        <f t="shared" si="50"/>
        <v>361.66801075018981</v>
      </c>
      <c r="L349">
        <f t="shared" si="51"/>
        <v>361.66801075018981</v>
      </c>
    </row>
    <row r="350" spans="1:12">
      <c r="A350" s="1">
        <f t="shared" si="52"/>
        <v>6.96</v>
      </c>
      <c r="B350" s="5">
        <f t="shared" si="46"/>
        <v>73.51300353926375</v>
      </c>
      <c r="C350" s="4">
        <v>348</v>
      </c>
      <c r="E350" s="3">
        <f t="shared" si="45"/>
        <v>0.02</v>
      </c>
      <c r="F350" s="13">
        <f t="shared" si="48"/>
        <v>87.10338684574792</v>
      </c>
      <c r="G350" s="14">
        <f t="shared" si="49"/>
        <v>87.10338684574792</v>
      </c>
      <c r="H350">
        <f t="shared" si="53"/>
        <v>80</v>
      </c>
      <c r="J350">
        <f t="shared" si="47"/>
        <v>215.63814371517367</v>
      </c>
      <c r="K350">
        <f t="shared" si="50"/>
        <v>361.63379266877064</v>
      </c>
      <c r="L350">
        <f t="shared" si="51"/>
        <v>361.63379266877064</v>
      </c>
    </row>
    <row r="351" spans="1:12">
      <c r="A351" s="1">
        <f t="shared" si="52"/>
        <v>6.98</v>
      </c>
      <c r="B351" s="5">
        <f t="shared" si="46"/>
        <v>74.164390111168586</v>
      </c>
      <c r="C351" s="4">
        <v>349</v>
      </c>
      <c r="E351" s="3">
        <f t="shared" si="45"/>
        <v>0.02</v>
      </c>
      <c r="F351" s="13">
        <f t="shared" si="48"/>
        <v>86.961198243814536</v>
      </c>
      <c r="G351" s="14">
        <f t="shared" si="49"/>
        <v>86.961198243814536</v>
      </c>
      <c r="H351">
        <f t="shared" si="53"/>
        <v>80</v>
      </c>
      <c r="J351">
        <f t="shared" si="47"/>
        <v>217.54887765942783</v>
      </c>
      <c r="K351">
        <f t="shared" si="50"/>
        <v>361.59957134930261</v>
      </c>
      <c r="L351">
        <f t="shared" si="51"/>
        <v>361.59957134930261</v>
      </c>
    </row>
    <row r="352" spans="1:12">
      <c r="A352" s="1">
        <f t="shared" si="52"/>
        <v>7</v>
      </c>
      <c r="B352" s="5">
        <f t="shared" si="46"/>
        <v>74.812848799941605</v>
      </c>
      <c r="C352" s="4">
        <v>350</v>
      </c>
      <c r="E352" s="3">
        <f t="shared" si="45"/>
        <v>0.02</v>
      </c>
      <c r="F352" s="13">
        <f t="shared" si="48"/>
        <v>86.81877677092676</v>
      </c>
      <c r="G352" s="14">
        <f t="shared" si="49"/>
        <v>86.81877677092676</v>
      </c>
      <c r="H352">
        <f t="shared" si="53"/>
        <v>80</v>
      </c>
      <c r="J352">
        <f t="shared" si="47"/>
        <v>219.45102314649537</v>
      </c>
      <c r="K352">
        <f t="shared" si="50"/>
        <v>361.56534679086627</v>
      </c>
      <c r="L352">
        <f t="shared" si="51"/>
        <v>361.56534679086627</v>
      </c>
    </row>
    <row r="353" spans="1:12">
      <c r="A353" s="1">
        <f t="shared" si="52"/>
        <v>7.0200000000000005</v>
      </c>
      <c r="B353" s="5">
        <f t="shared" si="46"/>
        <v>75.458354005544166</v>
      </c>
      <c r="C353" s="4">
        <v>351</v>
      </c>
      <c r="E353" s="3">
        <f t="shared" si="45"/>
        <v>0.02</v>
      </c>
      <c r="F353" s="13">
        <f t="shared" si="48"/>
        <v>86.676121279162075</v>
      </c>
      <c r="G353" s="14">
        <f t="shared" si="49"/>
        <v>86.676121279162075</v>
      </c>
      <c r="H353">
        <f t="shared" si="53"/>
        <v>80</v>
      </c>
      <c r="J353">
        <f t="shared" si="47"/>
        <v>221.34450508292954</v>
      </c>
      <c r="K353">
        <f t="shared" si="50"/>
        <v>361.53111899254174</v>
      </c>
      <c r="L353">
        <f t="shared" si="51"/>
        <v>361.53111899254174</v>
      </c>
    </row>
    <row r="354" spans="1:12">
      <c r="A354" s="1">
        <f t="shared" si="52"/>
        <v>7.04</v>
      </c>
      <c r="B354" s="5">
        <f t="shared" si="46"/>
        <v>76.100880244535901</v>
      </c>
      <c r="C354" s="4">
        <v>352</v>
      </c>
      <c r="E354" s="3">
        <f t="shared" si="45"/>
        <v>0.02</v>
      </c>
      <c r="F354" s="13">
        <f t="shared" si="48"/>
        <v>86.533230611135821</v>
      </c>
      <c r="G354" s="14">
        <f t="shared" si="49"/>
        <v>86.533230611135821</v>
      </c>
      <c r="H354">
        <f t="shared" si="53"/>
        <v>80</v>
      </c>
      <c r="J354">
        <f t="shared" si="47"/>
        <v>223.2292487173053</v>
      </c>
      <c r="K354">
        <f t="shared" si="50"/>
        <v>361.49688795340876</v>
      </c>
      <c r="L354">
        <f t="shared" si="51"/>
        <v>361.49688795340876</v>
      </c>
    </row>
    <row r="355" spans="1:12">
      <c r="A355" s="1">
        <f t="shared" si="52"/>
        <v>7.0600000000000005</v>
      </c>
      <c r="B355" s="5">
        <f t="shared" si="46"/>
        <v>76.740402151081199</v>
      </c>
      <c r="C355" s="4">
        <v>353</v>
      </c>
      <c r="E355" s="3">
        <f t="shared" si="45"/>
        <v>0.02</v>
      </c>
      <c r="F355" s="13">
        <f t="shared" si="48"/>
        <v>86.39010359989166</v>
      </c>
      <c r="G355" s="14">
        <f t="shared" si="49"/>
        <v>86.39010359989166</v>
      </c>
      <c r="H355">
        <f t="shared" si="53"/>
        <v>80</v>
      </c>
      <c r="J355">
        <f t="shared" si="47"/>
        <v>225.10517964317151</v>
      </c>
      <c r="K355">
        <f t="shared" si="50"/>
        <v>361.46265367254659</v>
      </c>
      <c r="L355">
        <f t="shared" si="51"/>
        <v>361.46265367254659</v>
      </c>
    </row>
    <row r="356" spans="1:12">
      <c r="A356" s="1">
        <f t="shared" si="52"/>
        <v>7.08</v>
      </c>
      <c r="B356" s="5">
        <f t="shared" si="46"/>
        <v>77.376894477950145</v>
      </c>
      <c r="C356" s="4">
        <v>354</v>
      </c>
      <c r="E356" s="3">
        <f t="shared" si="45"/>
        <v>0.02</v>
      </c>
      <c r="F356" s="13">
        <f t="shared" si="48"/>
        <v>86.24673906879039</v>
      </c>
      <c r="G356" s="14">
        <f t="shared" si="49"/>
        <v>86.24673906879039</v>
      </c>
      <c r="H356">
        <f t="shared" si="53"/>
        <v>80</v>
      </c>
      <c r="J356">
        <f t="shared" si="47"/>
        <v>226.97222380198707</v>
      </c>
      <c r="K356">
        <f t="shared" si="50"/>
        <v>361.42841614903409</v>
      </c>
      <c r="L356">
        <f t="shared" si="51"/>
        <v>361.42841614903409</v>
      </c>
    </row>
    <row r="357" spans="1:12">
      <c r="A357" s="1">
        <f t="shared" si="52"/>
        <v>7.1000000000000005</v>
      </c>
      <c r="B357" s="5">
        <f t="shared" si="46"/>
        <v>78.010332097515644</v>
      </c>
      <c r="C357" s="4">
        <v>355</v>
      </c>
      <c r="E357" s="3">
        <f t="shared" si="45"/>
        <v>0.02</v>
      </c>
      <c r="F357" s="13">
        <f t="shared" si="48"/>
        <v>86.103135831397069</v>
      </c>
      <c r="G357" s="14">
        <f t="shared" si="49"/>
        <v>86.103135831397069</v>
      </c>
      <c r="H357">
        <f t="shared" si="53"/>
        <v>80</v>
      </c>
      <c r="J357">
        <f t="shared" si="47"/>
        <v>228.83030748604585</v>
      </c>
      <c r="K357">
        <f t="shared" si="50"/>
        <v>361.39417538194965</v>
      </c>
      <c r="L357">
        <f t="shared" si="51"/>
        <v>361.39417538194965</v>
      </c>
    </row>
    <row r="358" spans="1:12">
      <c r="A358" s="1">
        <f t="shared" si="52"/>
        <v>7.12</v>
      </c>
      <c r="B358" s="5">
        <f t="shared" si="46"/>
        <v>78.640690002744975</v>
      </c>
      <c r="C358" s="4">
        <v>356</v>
      </c>
      <c r="E358" s="3">
        <f t="shared" si="45"/>
        <v>0.02</v>
      </c>
      <c r="F358" s="13">
        <f t="shared" si="48"/>
        <v>85.9592926913665</v>
      </c>
      <c r="G358" s="14">
        <f t="shared" si="49"/>
        <v>85.9592926913665</v>
      </c>
      <c r="H358">
        <f t="shared" si="53"/>
        <v>80</v>
      </c>
      <c r="J358">
        <f t="shared" si="47"/>
        <v>230.67935734138527</v>
      </c>
      <c r="K358">
        <f t="shared" si="50"/>
        <v>361.35993137037121</v>
      </c>
      <c r="L358">
        <f t="shared" si="51"/>
        <v>361.35993137037121</v>
      </c>
    </row>
    <row r="359" spans="1:12">
      <c r="A359" s="1">
        <f t="shared" si="52"/>
        <v>7.1400000000000006</v>
      </c>
      <c r="B359" s="5">
        <f t="shared" si="46"/>
        <v>79.267943308187384</v>
      </c>
      <c r="C359" s="4">
        <v>357</v>
      </c>
      <c r="E359" s="3">
        <f t="shared" si="45"/>
        <v>0.02</v>
      </c>
      <c r="F359" s="13">
        <f t="shared" si="48"/>
        <v>85.815208442326906</v>
      </c>
      <c r="G359" s="14">
        <f t="shared" si="49"/>
        <v>85.815208442326906</v>
      </c>
      <c r="H359">
        <f t="shared" si="53"/>
        <v>80</v>
      </c>
      <c r="J359">
        <f t="shared" si="47"/>
        <v>232.519300370683</v>
      </c>
      <c r="K359">
        <f t="shared" si="50"/>
        <v>361.32568411337627</v>
      </c>
      <c r="L359">
        <f t="shared" si="51"/>
        <v>361.32568411337627</v>
      </c>
    </row>
    <row r="360" spans="1:12">
      <c r="A360" s="1">
        <f t="shared" si="52"/>
        <v>7.16</v>
      </c>
      <c r="B360" s="5">
        <f t="shared" si="46"/>
        <v>79.892067250956501</v>
      </c>
      <c r="C360" s="4">
        <v>358</v>
      </c>
      <c r="E360" s="3">
        <f t="shared" si="45"/>
        <v>0.02</v>
      </c>
      <c r="F360" s="13">
        <f t="shared" si="48"/>
        <v>85.670881867761906</v>
      </c>
      <c r="G360" s="14">
        <f t="shared" si="49"/>
        <v>85.670881867761906</v>
      </c>
      <c r="H360">
        <f t="shared" si="53"/>
        <v>80</v>
      </c>
      <c r="J360">
        <f t="shared" si="47"/>
        <v>234.35006393613904</v>
      </c>
      <c r="K360">
        <f t="shared" si="50"/>
        <v>361.29143361004196</v>
      </c>
      <c r="L360">
        <f t="shared" si="51"/>
        <v>361.29143361004196</v>
      </c>
    </row>
    <row r="361" spans="1:12">
      <c r="A361" s="1">
        <f t="shared" si="52"/>
        <v>7.18</v>
      </c>
      <c r="B361" s="5">
        <f t="shared" si="46"/>
        <v>80.513037191707667</v>
      </c>
      <c r="C361" s="4">
        <v>359</v>
      </c>
      <c r="E361" s="3">
        <f t="shared" si="45"/>
        <v>0.02</v>
      </c>
      <c r="F361" s="13">
        <f t="shared" si="48"/>
        <v>85.526311740890677</v>
      </c>
      <c r="G361" s="14">
        <f t="shared" si="49"/>
        <v>85.526311740890677</v>
      </c>
      <c r="H361">
        <f t="shared" si="53"/>
        <v>80</v>
      </c>
      <c r="J361">
        <f t="shared" si="47"/>
        <v>236.17157576234251</v>
      </c>
      <c r="K361">
        <f t="shared" si="50"/>
        <v>361.25717985944493</v>
      </c>
      <c r="L361">
        <f t="shared" si="51"/>
        <v>361.25717985944493</v>
      </c>
    </row>
    <row r="362" spans="1:12">
      <c r="A362" s="1">
        <f t="shared" si="52"/>
        <v>7.2</v>
      </c>
      <c r="B362" s="5">
        <f t="shared" si="46"/>
        <v>81.130828615610923</v>
      </c>
      <c r="C362" s="4">
        <v>360</v>
      </c>
      <c r="E362" s="3">
        <f t="shared" si="45"/>
        <v>0.02</v>
      </c>
      <c r="F362" s="13">
        <f t="shared" si="48"/>
        <v>85.381496824546332</v>
      </c>
      <c r="G362" s="14">
        <f t="shared" si="49"/>
        <v>85.381496824546332</v>
      </c>
      <c r="H362">
        <f t="shared" si="53"/>
        <v>80</v>
      </c>
      <c r="J362">
        <f t="shared" si="47"/>
        <v>237.98376393912537</v>
      </c>
      <c r="K362">
        <f t="shared" si="50"/>
        <v>361.22292286066141</v>
      </c>
      <c r="L362">
        <f t="shared" si="51"/>
        <v>361.22292286066141</v>
      </c>
    </row>
    <row r="363" spans="1:12">
      <c r="A363" s="1">
        <f t="shared" si="52"/>
        <v>7.22</v>
      </c>
      <c r="B363" s="5">
        <f t="shared" si="46"/>
        <v>81.745417133318639</v>
      </c>
      <c r="C363" s="4">
        <v>361</v>
      </c>
      <c r="E363" s="3">
        <f t="shared" si="45"/>
        <v>0.02</v>
      </c>
      <c r="F363" s="13">
        <f t="shared" si="48"/>
        <v>85.236435871052322</v>
      </c>
      <c r="G363" s="14">
        <f t="shared" si="49"/>
        <v>85.236435871052322</v>
      </c>
      <c r="H363">
        <f t="shared" si="53"/>
        <v>80</v>
      </c>
      <c r="J363">
        <f t="shared" si="47"/>
        <v>239.78655692440134</v>
      </c>
      <c r="K363">
        <f t="shared" si="50"/>
        <v>361.18866261276713</v>
      </c>
      <c r="L363">
        <f t="shared" si="51"/>
        <v>361.18866261276713</v>
      </c>
    </row>
    <row r="364" spans="1:12">
      <c r="A364" s="1">
        <f t="shared" si="52"/>
        <v>7.24</v>
      </c>
      <c r="B364" s="5">
        <f t="shared" si="46"/>
        <v>82.356778481928473</v>
      </c>
      <c r="C364" s="4">
        <v>362</v>
      </c>
      <c r="E364" s="3">
        <f t="shared" si="45"/>
        <v>0.02</v>
      </c>
      <c r="F364" s="13">
        <f t="shared" si="48"/>
        <v>85.09112762209709</v>
      </c>
      <c r="G364" s="14">
        <f t="shared" si="49"/>
        <v>85.09112762209709</v>
      </c>
      <c r="H364">
        <f t="shared" si="53"/>
        <v>80</v>
      </c>
      <c r="J364">
        <f t="shared" si="47"/>
        <v>241.57988354699017</v>
      </c>
      <c r="K364">
        <f t="shared" si="50"/>
        <v>361.15439911483747</v>
      </c>
      <c r="L364">
        <f t="shared" si="51"/>
        <v>361.15439911483747</v>
      </c>
    </row>
    <row r="365" spans="1:12">
      <c r="A365" s="1">
        <f t="shared" si="52"/>
        <v>7.26</v>
      </c>
      <c r="B365" s="5">
        <f t="shared" si="46"/>
        <v>82.964888525941291</v>
      </c>
      <c r="C365" s="4">
        <v>363</v>
      </c>
      <c r="E365" s="3">
        <f t="shared" si="45"/>
        <v>0.02</v>
      </c>
      <c r="F365" s="13">
        <f t="shared" si="48"/>
        <v>84.945570808606703</v>
      </c>
      <c r="G365" s="14">
        <f t="shared" si="49"/>
        <v>84.945570808606703</v>
      </c>
      <c r="H365">
        <f t="shared" si="53"/>
        <v>80</v>
      </c>
      <c r="J365">
        <f t="shared" si="47"/>
        <v>243.36367300942777</v>
      </c>
      <c r="K365">
        <f t="shared" si="50"/>
        <v>361.12013236594731</v>
      </c>
      <c r="L365">
        <f t="shared" si="51"/>
        <v>361.12013236594731</v>
      </c>
    </row>
    <row r="366" spans="1:12">
      <c r="A366" s="1">
        <f t="shared" si="52"/>
        <v>7.28</v>
      </c>
      <c r="B366" s="5">
        <f t="shared" si="46"/>
        <v>83.56972325821377</v>
      </c>
      <c r="C366" s="4">
        <v>364</v>
      </c>
      <c r="E366" s="3">
        <f t="shared" si="45"/>
        <v>0.02</v>
      </c>
      <c r="F366" s="13">
        <f t="shared" si="48"/>
        <v>84.799764150615516</v>
      </c>
      <c r="G366" s="14">
        <f t="shared" si="49"/>
        <v>84.799764150615516</v>
      </c>
      <c r="H366">
        <f t="shared" si="53"/>
        <v>80</v>
      </c>
      <c r="J366">
        <f t="shared" si="47"/>
        <v>245.13785489076039</v>
      </c>
      <c r="K366">
        <f t="shared" si="50"/>
        <v>361.08586236517112</v>
      </c>
      <c r="L366">
        <f t="shared" si="51"/>
        <v>361.08586236517112</v>
      </c>
    </row>
    <row r="367" spans="1:12">
      <c r="A367" s="1">
        <f t="shared" si="52"/>
        <v>7.3</v>
      </c>
      <c r="B367" s="5">
        <f t="shared" si="46"/>
        <v>84.171258800906216</v>
      </c>
      <c r="C367" s="4">
        <v>365</v>
      </c>
      <c r="E367" s="3">
        <f t="shared" si="45"/>
        <v>0.02</v>
      </c>
      <c r="F367" s="13">
        <f t="shared" si="48"/>
        <v>84.653706357134865</v>
      </c>
      <c r="G367" s="14">
        <f t="shared" si="49"/>
        <v>84.653706357134865</v>
      </c>
      <c r="H367">
        <f t="shared" si="53"/>
        <v>80</v>
      </c>
      <c r="J367">
        <f t="shared" si="47"/>
        <v>246.90235914932489</v>
      </c>
      <c r="K367">
        <f t="shared" si="50"/>
        <v>361.05158911158293</v>
      </c>
      <c r="L367">
        <f t="shared" si="51"/>
        <v>361.05158911158293</v>
      </c>
    </row>
    <row r="368" spans="1:12">
      <c r="A368" s="1">
        <f t="shared" si="52"/>
        <v>7.32</v>
      </c>
      <c r="B368" s="5">
        <f t="shared" si="46"/>
        <v>84.769471406425538</v>
      </c>
      <c r="C368" s="4">
        <v>366</v>
      </c>
      <c r="E368" s="3">
        <f t="shared" si="45"/>
        <v>0.02</v>
      </c>
      <c r="F368" s="13">
        <f t="shared" si="48"/>
        <v>84.507396126019742</v>
      </c>
      <c r="G368" s="14">
        <f t="shared" si="49"/>
        <v>84.769471406425538</v>
      </c>
      <c r="H368">
        <f t="shared" si="53"/>
        <v>80</v>
      </c>
      <c r="J368">
        <f t="shared" si="47"/>
        <v>248.6571161255149</v>
      </c>
      <c r="K368">
        <f t="shared" si="50"/>
        <v>361.01731260425629</v>
      </c>
      <c r="L368">
        <f t="shared" si="51"/>
        <v>361.01731260425629</v>
      </c>
    </row>
    <row r="369" spans="1:12">
      <c r="A369" s="1">
        <f t="shared" si="52"/>
        <v>7.34</v>
      </c>
      <c r="B369" s="5">
        <f t="shared" si="46"/>
        <v>85.364337458362314</v>
      </c>
      <c r="C369" s="4">
        <v>367</v>
      </c>
      <c r="E369" s="3">
        <f t="shared" si="45"/>
        <v>0.02</v>
      </c>
      <c r="F369" s="13">
        <f t="shared" si="48"/>
        <v>84.360832143833292</v>
      </c>
      <c r="G369" s="14">
        <f t="shared" si="49"/>
        <v>85.364337458362314</v>
      </c>
      <c r="H369">
        <f t="shared" si="53"/>
        <v>80</v>
      </c>
      <c r="J369">
        <f t="shared" si="47"/>
        <v>250.40205654452944</v>
      </c>
      <c r="K369">
        <f t="shared" si="50"/>
        <v>360.98303284226432</v>
      </c>
      <c r="L369">
        <f t="shared" si="51"/>
        <v>360.98303284226432</v>
      </c>
    </row>
    <row r="370" spans="1:12">
      <c r="A370" s="1">
        <f t="shared" si="52"/>
        <v>7.36</v>
      </c>
      <c r="B370" s="5">
        <f t="shared" si="46"/>
        <v>85.955833472423393</v>
      </c>
      <c r="C370" s="4">
        <v>368</v>
      </c>
      <c r="E370" s="3">
        <f t="shared" si="45"/>
        <v>0.02</v>
      </c>
      <c r="F370" s="13">
        <f t="shared" si="48"/>
        <v>84.214013085709297</v>
      </c>
      <c r="G370" s="14">
        <f t="shared" si="49"/>
        <v>85.955833472423393</v>
      </c>
      <c r="H370">
        <f t="shared" si="53"/>
        <v>80</v>
      </c>
      <c r="J370">
        <f t="shared" si="47"/>
        <v>252.1371115191086</v>
      </c>
      <c r="K370">
        <f t="shared" si="50"/>
        <v>360.94874982467979</v>
      </c>
      <c r="L370">
        <f t="shared" si="51"/>
        <v>360.94874982467979</v>
      </c>
    </row>
    <row r="371" spans="1:12">
      <c r="A371" s="1">
        <f t="shared" si="52"/>
        <v>7.38</v>
      </c>
      <c r="B371" s="5">
        <f t="shared" si="46"/>
        <v>86.543936097358937</v>
      </c>
      <c r="C371" s="4">
        <v>369</v>
      </c>
      <c r="E371" s="3">
        <f t="shared" si="45"/>
        <v>0.02</v>
      </c>
      <c r="F371" s="13">
        <f t="shared" si="48"/>
        <v>84.06693761521241</v>
      </c>
      <c r="G371" s="14">
        <f t="shared" si="49"/>
        <v>86.543936097358937</v>
      </c>
      <c r="H371">
        <f t="shared" si="53"/>
        <v>80</v>
      </c>
      <c r="J371">
        <f t="shared" si="47"/>
        <v>253.86221255225286</v>
      </c>
      <c r="K371">
        <f t="shared" si="50"/>
        <v>360.91446355057496</v>
      </c>
      <c r="L371">
        <f t="shared" si="51"/>
        <v>360.91446355057496</v>
      </c>
    </row>
    <row r="372" spans="1:12">
      <c r="A372" s="1">
        <f t="shared" si="52"/>
        <v>7.4</v>
      </c>
      <c r="B372" s="5">
        <f t="shared" si="46"/>
        <v>87.128622115884298</v>
      </c>
      <c r="C372" s="4">
        <v>370</v>
      </c>
      <c r="E372" s="3">
        <f t="shared" si="45"/>
        <v>0.02</v>
      </c>
      <c r="F372" s="13">
        <f t="shared" si="48"/>
        <v>83.919604384196276</v>
      </c>
      <c r="G372" s="14">
        <f t="shared" si="49"/>
        <v>87.128622115884298</v>
      </c>
      <c r="H372">
        <f t="shared" si="53"/>
        <v>80</v>
      </c>
      <c r="J372">
        <f t="shared" si="47"/>
        <v>255.57729153992727</v>
      </c>
      <c r="K372">
        <f t="shared" si="50"/>
        <v>360.88017401902158</v>
      </c>
      <c r="L372">
        <f t="shared" si="51"/>
        <v>360.88017401902158</v>
      </c>
    </row>
    <row r="373" spans="1:12">
      <c r="A373" s="1">
        <f t="shared" si="52"/>
        <v>7.42</v>
      </c>
      <c r="B373" s="5">
        <f t="shared" si="46"/>
        <v>87.709868445596598</v>
      </c>
      <c r="C373" s="4">
        <v>371</v>
      </c>
      <c r="E373" s="3">
        <f t="shared" si="45"/>
        <v>0.02</v>
      </c>
      <c r="F373" s="13">
        <f t="shared" si="48"/>
        <v>83.772012032659305</v>
      </c>
      <c r="G373" s="14">
        <f t="shared" si="49"/>
        <v>87.709868445596598</v>
      </c>
      <c r="H373">
        <f t="shared" si="53"/>
        <v>80</v>
      </c>
      <c r="J373">
        <f t="shared" si="47"/>
        <v>257.28228077375002</v>
      </c>
      <c r="K373">
        <f t="shared" si="50"/>
        <v>360.84588122909105</v>
      </c>
      <c r="L373">
        <f t="shared" si="51"/>
        <v>360.84588122909105</v>
      </c>
    </row>
    <row r="374" spans="1:12">
      <c r="A374" s="1">
        <f t="shared" si="52"/>
        <v>7.44</v>
      </c>
      <c r="B374" s="5">
        <f t="shared" si="46"/>
        <v>88.287652139886106</v>
      </c>
      <c r="C374" s="4">
        <v>372</v>
      </c>
      <c r="E374" s="3">
        <f t="shared" si="45"/>
        <v>0.02</v>
      </c>
      <c r="F374" s="13">
        <f t="shared" si="48"/>
        <v>83.624159188598213</v>
      </c>
      <c r="G374" s="14">
        <f t="shared" si="49"/>
        <v>88.287652139886106</v>
      </c>
      <c r="H374">
        <f t="shared" si="53"/>
        <v>80</v>
      </c>
      <c r="J374">
        <f t="shared" si="47"/>
        <v>258.97711294366587</v>
      </c>
      <c r="K374">
        <f t="shared" si="50"/>
        <v>360.81158517985432</v>
      </c>
      <c r="L374">
        <f t="shared" si="51"/>
        <v>360.81158517985432</v>
      </c>
    </row>
    <row r="375" spans="1:12">
      <c r="A375" s="1">
        <f t="shared" si="52"/>
        <v>7.46</v>
      </c>
      <c r="B375" s="5">
        <f t="shared" si="46"/>
        <v>88.861950388841692</v>
      </c>
      <c r="C375" s="4">
        <v>373</v>
      </c>
      <c r="E375" s="3">
        <f t="shared" si="45"/>
        <v>0.02</v>
      </c>
      <c r="F375" s="13">
        <f t="shared" si="48"/>
        <v>83.476044467859253</v>
      </c>
      <c r="G375" s="14">
        <f t="shared" si="49"/>
        <v>88.861950388841692</v>
      </c>
      <c r="H375">
        <f t="shared" si="53"/>
        <v>80</v>
      </c>
      <c r="J375">
        <f t="shared" si="47"/>
        <v>260.66172114060231</v>
      </c>
      <c r="K375">
        <f t="shared" si="50"/>
        <v>360.77728587038189</v>
      </c>
      <c r="L375">
        <f t="shared" si="51"/>
        <v>360.77728587038189</v>
      </c>
    </row>
    <row r="376" spans="1:12">
      <c r="A376" s="1">
        <f t="shared" si="52"/>
        <v>7.48</v>
      </c>
      <c r="B376" s="5">
        <f t="shared" si="46"/>
        <v>89.432740520152066</v>
      </c>
      <c r="C376" s="4">
        <v>374</v>
      </c>
      <c r="E376" s="3">
        <f t="shared" si="45"/>
        <v>0.02</v>
      </c>
      <c r="F376" s="13">
        <f t="shared" si="48"/>
        <v>83.327666473986994</v>
      </c>
      <c r="G376" s="14">
        <f t="shared" si="49"/>
        <v>89.432740520152066</v>
      </c>
      <c r="H376">
        <f t="shared" si="53"/>
        <v>80</v>
      </c>
      <c r="J376">
        <f t="shared" si="47"/>
        <v>262.3360388591127</v>
      </c>
      <c r="K376">
        <f t="shared" si="50"/>
        <v>360.74298329974386</v>
      </c>
      <c r="L376">
        <f t="shared" si="51"/>
        <v>360.74298329974386</v>
      </c>
    </row>
    <row r="377" spans="1:12">
      <c r="A377" s="1">
        <f t="shared" si="52"/>
        <v>7.5</v>
      </c>
      <c r="B377" s="5">
        <f t="shared" si="46"/>
        <v>90</v>
      </c>
      <c r="C377" s="4">
        <v>375</v>
      </c>
      <c r="E377" s="3">
        <f t="shared" si="45"/>
        <v>0.02</v>
      </c>
      <c r="F377" s="13">
        <f t="shared" si="48"/>
        <v>83.17902379807073</v>
      </c>
      <c r="G377" s="14">
        <f t="shared" si="49"/>
        <v>90</v>
      </c>
      <c r="H377">
        <f t="shared" si="53"/>
        <v>80</v>
      </c>
      <c r="J377">
        <f t="shared" si="47"/>
        <v>264</v>
      </c>
      <c r="K377">
        <f t="shared" si="50"/>
        <v>360.70867746700975</v>
      </c>
      <c r="L377">
        <f t="shared" si="51"/>
        <v>360.70867746700975</v>
      </c>
    </row>
    <row r="378" spans="1:12">
      <c r="A378" s="1">
        <f t="shared" si="52"/>
        <v>7.5200000000000005</v>
      </c>
      <c r="B378" s="5">
        <f t="shared" si="46"/>
        <v>90.563706433952646</v>
      </c>
      <c r="C378" s="4">
        <v>376</v>
      </c>
      <c r="E378" s="3">
        <f t="shared" si="45"/>
        <v>0.02</v>
      </c>
      <c r="F378" s="13">
        <f t="shared" si="48"/>
        <v>83.03011501858839</v>
      </c>
      <c r="G378" s="14">
        <f t="shared" si="49"/>
        <v>90.563706433952646</v>
      </c>
      <c r="H378">
        <f t="shared" si="53"/>
        <v>80</v>
      </c>
      <c r="J378">
        <f t="shared" si="47"/>
        <v>265.65353887292775</v>
      </c>
      <c r="K378">
        <f t="shared" si="50"/>
        <v>360.67436837124882</v>
      </c>
      <c r="L378">
        <f t="shared" si="51"/>
        <v>360.67436837124882</v>
      </c>
    </row>
    <row r="379" spans="1:12">
      <c r="A379" s="1">
        <f t="shared" si="52"/>
        <v>7.54</v>
      </c>
      <c r="B379" s="5">
        <f t="shared" si="46"/>
        <v>91.1238375678452</v>
      </c>
      <c r="C379" s="4">
        <v>377</v>
      </c>
      <c r="E379" s="3">
        <f t="shared" si="45"/>
        <v>0.02</v>
      </c>
      <c r="F379" s="13">
        <f t="shared" si="48"/>
        <v>82.880938701247928</v>
      </c>
      <c r="G379" s="14">
        <f t="shared" si="49"/>
        <v>91.1238375678452</v>
      </c>
      <c r="H379">
        <f t="shared" si="53"/>
        <v>80</v>
      </c>
      <c r="J379">
        <f t="shared" si="47"/>
        <v>267.29659019901254</v>
      </c>
      <c r="K379">
        <f t="shared" si="50"/>
        <v>360.64005601152974</v>
      </c>
      <c r="L379">
        <f t="shared" si="51"/>
        <v>360.64005601152974</v>
      </c>
    </row>
    <row r="380" spans="1:12">
      <c r="A380" s="1">
        <f t="shared" si="52"/>
        <v>7.5600000000000005</v>
      </c>
      <c r="B380" s="5">
        <f t="shared" si="46"/>
        <v>91.680371288659558</v>
      </c>
      <c r="C380" s="4">
        <v>378</v>
      </c>
      <c r="E380" s="3">
        <f t="shared" si="45"/>
        <v>0.02</v>
      </c>
      <c r="F380" s="13">
        <f t="shared" si="48"/>
        <v>82.73149339882616</v>
      </c>
      <c r="G380" s="14">
        <f t="shared" si="49"/>
        <v>91.680371288659558</v>
      </c>
      <c r="H380">
        <f t="shared" si="53"/>
        <v>80</v>
      </c>
      <c r="J380">
        <f t="shared" si="47"/>
        <v>268.92908911340135</v>
      </c>
      <c r="K380">
        <f t="shared" si="50"/>
        <v>360.60574038692079</v>
      </c>
      <c r="L380">
        <f t="shared" si="51"/>
        <v>360.60574038692079</v>
      </c>
    </row>
    <row r="381" spans="1:12">
      <c r="A381" s="1">
        <f t="shared" si="52"/>
        <v>7.58</v>
      </c>
      <c r="B381" s="5">
        <f t="shared" si="46"/>
        <v>92.233285625397386</v>
      </c>
      <c r="C381" s="4">
        <v>379</v>
      </c>
      <c r="E381" s="3">
        <f t="shared" si="45"/>
        <v>0.02</v>
      </c>
      <c r="F381" s="13">
        <f t="shared" si="48"/>
        <v>82.581777651004927</v>
      </c>
      <c r="G381" s="14">
        <f t="shared" si="49"/>
        <v>92.233285625397386</v>
      </c>
      <c r="H381">
        <f t="shared" si="53"/>
        <v>80</v>
      </c>
      <c r="J381">
        <f t="shared" si="47"/>
        <v>270.5509711678323</v>
      </c>
      <c r="K381">
        <f t="shared" si="50"/>
        <v>360.57142149648979</v>
      </c>
      <c r="L381">
        <f t="shared" si="51"/>
        <v>360.57142149648979</v>
      </c>
    </row>
    <row r="382" spans="1:12">
      <c r="A382" s="1">
        <f t="shared" si="52"/>
        <v>7.6000000000000005</v>
      </c>
      <c r="B382" s="5">
        <f t="shared" si="46"/>
        <v>92.78255874994737</v>
      </c>
      <c r="C382" s="4">
        <v>380</v>
      </c>
      <c r="E382" s="3">
        <f t="shared" si="45"/>
        <v>0.02</v>
      </c>
      <c r="F382" s="13">
        <f t="shared" si="48"/>
        <v>82.431789984204627</v>
      </c>
      <c r="G382" s="14">
        <f t="shared" si="49"/>
        <v>92.78255874994737</v>
      </c>
      <c r="H382">
        <f t="shared" si="53"/>
        <v>80</v>
      </c>
      <c r="J382">
        <f t="shared" si="47"/>
        <v>272.16217233317894</v>
      </c>
      <c r="K382">
        <f t="shared" si="50"/>
        <v>360.53709933930418</v>
      </c>
      <c r="L382">
        <f t="shared" si="51"/>
        <v>360.53709933930418</v>
      </c>
    </row>
    <row r="383" spans="1:12">
      <c r="A383" s="1">
        <f t="shared" si="52"/>
        <v>7.62</v>
      </c>
      <c r="B383" s="5">
        <f t="shared" si="46"/>
        <v>93.328168977947115</v>
      </c>
      <c r="C383" s="4">
        <v>381</v>
      </c>
      <c r="E383" s="3">
        <f t="shared" si="45"/>
        <v>0.02</v>
      </c>
      <c r="F383" s="13">
        <f t="shared" si="48"/>
        <v>82.281528911414981</v>
      </c>
      <c r="G383" s="14">
        <f t="shared" si="49"/>
        <v>93.328168977947115</v>
      </c>
      <c r="H383">
        <f t="shared" si="53"/>
        <v>80</v>
      </c>
      <c r="J383">
        <f t="shared" si="47"/>
        <v>273.76262900197821</v>
      </c>
      <c r="K383">
        <f t="shared" si="50"/>
        <v>360.50277391443092</v>
      </c>
      <c r="L383">
        <f t="shared" si="51"/>
        <v>360.50277391443092</v>
      </c>
    </row>
    <row r="384" spans="1:12">
      <c r="A384" s="1">
        <f t="shared" si="52"/>
        <v>7.6400000000000006</v>
      </c>
      <c r="B384" s="5">
        <f t="shared" si="46"/>
        <v>93.870094769639095</v>
      </c>
      <c r="C384" s="4">
        <v>382</v>
      </c>
      <c r="E384" s="3">
        <f t="shared" si="45"/>
        <v>0.02</v>
      </c>
      <c r="F384" s="13">
        <f t="shared" si="48"/>
        <v>82.130992932023048</v>
      </c>
      <c r="G384" s="14">
        <f t="shared" si="49"/>
        <v>93.870094769639095</v>
      </c>
      <c r="H384">
        <f t="shared" si="53"/>
        <v>80</v>
      </c>
      <c r="J384">
        <f t="shared" si="47"/>
        <v>275.35227799094133</v>
      </c>
      <c r="K384">
        <f t="shared" si="50"/>
        <v>360.46844522093647</v>
      </c>
      <c r="L384">
        <f t="shared" si="51"/>
        <v>360.46844522093647</v>
      </c>
    </row>
    <row r="385" spans="1:12">
      <c r="A385" s="1">
        <f t="shared" si="52"/>
        <v>7.66</v>
      </c>
      <c r="B385" s="5">
        <f t="shared" si="46"/>
        <v>94.408314730720818</v>
      </c>
      <c r="C385" s="4">
        <v>383</v>
      </c>
      <c r="E385" s="3">
        <f t="shared" ref="E385:E448" si="54">IF(fac=50,1/50,IF(fac=60,1/60))</f>
        <v>0.02</v>
      </c>
      <c r="F385" s="13">
        <f t="shared" si="48"/>
        <v>81.980180531638382</v>
      </c>
      <c r="G385" s="14">
        <f t="shared" si="49"/>
        <v>94.408314730720818</v>
      </c>
      <c r="H385">
        <f t="shared" si="53"/>
        <v>80</v>
      </c>
      <c r="J385">
        <f t="shared" si="47"/>
        <v>276.93105654344777</v>
      </c>
      <c r="K385">
        <f t="shared" si="50"/>
        <v>360.43411325788696</v>
      </c>
      <c r="L385">
        <f t="shared" si="51"/>
        <v>360.43411325788696</v>
      </c>
    </row>
    <row r="386" spans="1:12">
      <c r="A386" s="1">
        <f t="shared" si="52"/>
        <v>7.68</v>
      </c>
      <c r="B386" s="5">
        <f t="shared" ref="B386:B449" si="55">IF(fac=50,Vacmin*SQRT(2)*ABS(COS(A386*PI()/5/2)),IF(fac=60,Vacmin*SQRT(2)*ABS(COS(A386*PI()*240/1000/2))))</f>
        <v>94.942807613189956</v>
      </c>
      <c r="C386" s="4">
        <v>384</v>
      </c>
      <c r="E386" s="3">
        <f t="shared" si="54"/>
        <v>0.02</v>
      </c>
      <c r="F386" s="13">
        <f t="shared" si="48"/>
        <v>81.829090181915262</v>
      </c>
      <c r="G386" s="14">
        <f t="shared" si="49"/>
        <v>94.942807613189956</v>
      </c>
      <c r="H386">
        <f t="shared" si="53"/>
        <v>80</v>
      </c>
      <c r="J386">
        <f t="shared" ref="J386:J449" si="56">IF(fac=50,Vacmax*SQRT(2)*ABS(COS(A386*PI()/5/2)),IF(fac=60,Vacmax*SQRT(2)*ABS(COS(A386*PI()*240/1000/2))))</f>
        <v>278.49890233202387</v>
      </c>
      <c r="K386">
        <f t="shared" si="50"/>
        <v>360.39977802434794</v>
      </c>
      <c r="L386">
        <f t="shared" si="51"/>
        <v>360.39977802434794</v>
      </c>
    </row>
    <row r="387" spans="1:12">
      <c r="A387" s="1">
        <f t="shared" si="52"/>
        <v>7.7</v>
      </c>
      <c r="B387" s="5">
        <f t="shared" si="55"/>
        <v>95.473552316182648</v>
      </c>
      <c r="C387" s="4">
        <v>385</v>
      </c>
      <c r="E387" s="3">
        <f t="shared" si="54"/>
        <v>0.02</v>
      </c>
      <c r="F387" s="13">
        <f t="shared" ref="F387:F450" si="57">SQRT(ABS(F386*F386-2*Vout*Iout*E387*100*1000000/1000/1000/Cin/H387))</f>
        <v>81.677720340372019</v>
      </c>
      <c r="G387" s="14">
        <f t="shared" ref="G387:G450" si="58">MAX(B387,F387)</f>
        <v>95.473552316182648</v>
      </c>
      <c r="H387">
        <f t="shared" si="53"/>
        <v>80</v>
      </c>
      <c r="J387">
        <f t="shared" si="56"/>
        <v>280.05575346080246</v>
      </c>
      <c r="K387">
        <f t="shared" ref="K387:K450" si="59">SQRT(ABS(K386*K386-2*Vout*Iout*E387*100*1000000/1000/1000/Cin/H387))</f>
        <v>360.36543951938467</v>
      </c>
      <c r="L387">
        <f t="shared" ref="L387:L450" si="60">MAX(J387,K387)</f>
        <v>360.36543951938467</v>
      </c>
    </row>
    <row r="388" spans="1:12">
      <c r="A388" s="1">
        <f t="shared" ref="A388:A451" si="61">C388*E388</f>
        <v>7.72</v>
      </c>
      <c r="B388" s="5">
        <f t="shared" si="55"/>
        <v>96.000527886806765</v>
      </c>
      <c r="C388" s="4">
        <v>386</v>
      </c>
      <c r="E388" s="3">
        <f t="shared" si="54"/>
        <v>0.02</v>
      </c>
      <c r="F388" s="13">
        <f t="shared" si="57"/>
        <v>81.526069450207288</v>
      </c>
      <c r="G388" s="14">
        <f t="shared" si="58"/>
        <v>96.000527886806765</v>
      </c>
      <c r="H388">
        <f t="shared" ref="H388:H451" si="62">H387</f>
        <v>80</v>
      </c>
      <c r="J388">
        <f t="shared" si="56"/>
        <v>281.6015484679665</v>
      </c>
      <c r="K388">
        <f t="shared" si="59"/>
        <v>360.33109774206179</v>
      </c>
      <c r="L388">
        <f t="shared" si="60"/>
        <v>360.33109774206179</v>
      </c>
    </row>
    <row r="389" spans="1:12">
      <c r="A389" s="1">
        <f t="shared" si="61"/>
        <v>7.74</v>
      </c>
      <c r="B389" s="5">
        <f t="shared" si="55"/>
        <v>96.52371352096921</v>
      </c>
      <c r="C389" s="4">
        <v>387</v>
      </c>
      <c r="E389" s="3">
        <f t="shared" si="54"/>
        <v>0.02</v>
      </c>
      <c r="F389" s="13">
        <f t="shared" si="57"/>
        <v>81.374135940113192</v>
      </c>
      <c r="G389" s="14">
        <f t="shared" si="58"/>
        <v>96.52371352096921</v>
      </c>
      <c r="H389">
        <f t="shared" si="62"/>
        <v>80</v>
      </c>
      <c r="J389">
        <f t="shared" si="56"/>
        <v>283.13622632817635</v>
      </c>
      <c r="K389">
        <f t="shared" si="59"/>
        <v>360.2967526914436</v>
      </c>
      <c r="L389">
        <f t="shared" si="60"/>
        <v>360.2967526914436</v>
      </c>
    </row>
    <row r="390" spans="1:12">
      <c r="A390" s="1">
        <f t="shared" si="61"/>
        <v>7.76</v>
      </c>
      <c r="B390" s="5">
        <f t="shared" si="55"/>
        <v>97.043088564196893</v>
      </c>
      <c r="C390" s="4">
        <v>388</v>
      </c>
      <c r="E390" s="3">
        <f t="shared" si="54"/>
        <v>0.02</v>
      </c>
      <c r="F390" s="13">
        <f t="shared" si="57"/>
        <v>81.221918224085442</v>
      </c>
      <c r="G390" s="14">
        <f t="shared" si="58"/>
        <v>97.043088564196893</v>
      </c>
      <c r="H390">
        <f t="shared" si="62"/>
        <v>80</v>
      </c>
      <c r="J390">
        <f t="shared" si="56"/>
        <v>284.65972645497754</v>
      </c>
      <c r="K390">
        <f t="shared" si="59"/>
        <v>360.26240436659396</v>
      </c>
      <c r="L390">
        <f t="shared" si="60"/>
        <v>360.26240436659396</v>
      </c>
    </row>
    <row r="391" spans="1:12">
      <c r="A391" s="1">
        <f t="shared" si="61"/>
        <v>7.78</v>
      </c>
      <c r="B391" s="5">
        <f t="shared" si="55"/>
        <v>97.558632512452391</v>
      </c>
      <c r="C391" s="4">
        <v>389</v>
      </c>
      <c r="E391" s="3">
        <f t="shared" si="54"/>
        <v>0.02</v>
      </c>
      <c r="F391" s="13">
        <f t="shared" si="57"/>
        <v>81.069414701230102</v>
      </c>
      <c r="G391" s="14">
        <f t="shared" si="58"/>
        <v>97.558632512452391</v>
      </c>
      <c r="H391">
        <f t="shared" si="62"/>
        <v>80</v>
      </c>
      <c r="J391">
        <f t="shared" si="56"/>
        <v>286.17198870319368</v>
      </c>
      <c r="K391">
        <f t="shared" si="59"/>
        <v>360.2280527665763</v>
      </c>
      <c r="L391">
        <f t="shared" si="60"/>
        <v>360.2280527665763</v>
      </c>
    </row>
    <row r="392" spans="1:12">
      <c r="A392" s="1">
        <f t="shared" si="61"/>
        <v>7.8</v>
      </c>
      <c r="B392" s="5">
        <f t="shared" si="55"/>
        <v>98.070325012943485</v>
      </c>
      <c r="C392" s="4">
        <v>390</v>
      </c>
      <c r="E392" s="3">
        <f t="shared" si="54"/>
        <v>0.02</v>
      </c>
      <c r="F392" s="13">
        <f t="shared" si="57"/>
        <v>80.916623755567215</v>
      </c>
      <c r="G392" s="14">
        <f t="shared" si="58"/>
        <v>98.070325012943485</v>
      </c>
      <c r="H392">
        <f t="shared" si="62"/>
        <v>80</v>
      </c>
      <c r="J392">
        <f t="shared" si="56"/>
        <v>287.67295337130088</v>
      </c>
      <c r="K392">
        <f t="shared" si="59"/>
        <v>360.19369789045351</v>
      </c>
      <c r="L392">
        <f t="shared" si="60"/>
        <v>360.19369789045351</v>
      </c>
    </row>
    <row r="393" spans="1:12">
      <c r="A393" s="1">
        <f t="shared" si="61"/>
        <v>7.82</v>
      </c>
      <c r="B393" s="5">
        <f t="shared" si="55"/>
        <v>98.578145864926341</v>
      </c>
      <c r="C393" s="4">
        <v>391</v>
      </c>
      <c r="E393" s="3">
        <f t="shared" si="54"/>
        <v>0.02</v>
      </c>
      <c r="F393" s="13">
        <f t="shared" si="57"/>
        <v>80.76354375583098</v>
      </c>
      <c r="G393" s="14">
        <f t="shared" si="58"/>
        <v>98.578145864926341</v>
      </c>
      <c r="H393">
        <f t="shared" si="62"/>
        <v>80</v>
      </c>
      <c r="J393">
        <f t="shared" si="56"/>
        <v>289.16256120378392</v>
      </c>
      <c r="K393">
        <f t="shared" si="59"/>
        <v>360.15933973728806</v>
      </c>
      <c r="L393">
        <f t="shared" si="60"/>
        <v>360.15933973728806</v>
      </c>
    </row>
    <row r="394" spans="1:12">
      <c r="A394" s="1">
        <f t="shared" si="61"/>
        <v>7.84</v>
      </c>
      <c r="B394" s="5">
        <f t="shared" si="55"/>
        <v>99.082075020503282</v>
      </c>
      <c r="C394" s="4">
        <v>392</v>
      </c>
      <c r="E394" s="3">
        <f t="shared" si="54"/>
        <v>0.02</v>
      </c>
      <c r="F394" s="13">
        <f t="shared" si="57"/>
        <v>80.610173055266571</v>
      </c>
      <c r="G394" s="14">
        <f t="shared" si="58"/>
        <v>99.082075020503282</v>
      </c>
      <c r="H394">
        <f t="shared" si="62"/>
        <v>80</v>
      </c>
      <c r="J394">
        <f t="shared" si="56"/>
        <v>290.6407533934763</v>
      </c>
      <c r="K394">
        <f t="shared" si="59"/>
        <v>360.12497830614205</v>
      </c>
      <c r="L394">
        <f t="shared" si="60"/>
        <v>360.12497830614205</v>
      </c>
    </row>
    <row r="395" spans="1:12">
      <c r="A395" s="1">
        <f t="shared" si="61"/>
        <v>7.86</v>
      </c>
      <c r="B395" s="5">
        <f t="shared" si="55"/>
        <v>99.582092585414117</v>
      </c>
      <c r="C395" s="4">
        <v>393</v>
      </c>
      <c r="E395" s="3">
        <f t="shared" si="54"/>
        <v>0.02</v>
      </c>
      <c r="F395" s="13">
        <f t="shared" si="57"/>
        <v>80.456509991423474</v>
      </c>
      <c r="G395" s="14">
        <f t="shared" si="58"/>
        <v>99.582092585414117</v>
      </c>
      <c r="H395">
        <f t="shared" si="62"/>
        <v>80</v>
      </c>
      <c r="J395">
        <f t="shared" si="56"/>
        <v>292.10747158388136</v>
      </c>
      <c r="K395">
        <f t="shared" si="59"/>
        <v>360.09061359607705</v>
      </c>
      <c r="L395">
        <f t="shared" si="60"/>
        <v>360.09061359607705</v>
      </c>
    </row>
    <row r="396" spans="1:12">
      <c r="A396" s="1">
        <f t="shared" si="61"/>
        <v>7.88</v>
      </c>
      <c r="B396" s="5">
        <f t="shared" si="55"/>
        <v>100.07817881982147</v>
      </c>
      <c r="C396" s="4">
        <v>394</v>
      </c>
      <c r="E396" s="3">
        <f t="shared" si="54"/>
        <v>0.02</v>
      </c>
      <c r="F396" s="13">
        <f t="shared" si="57"/>
        <v>80.302552885945204</v>
      </c>
      <c r="G396" s="14">
        <f t="shared" si="58"/>
        <v>100.07817881982147</v>
      </c>
      <c r="H396">
        <f t="shared" si="62"/>
        <v>80</v>
      </c>
      <c r="J396">
        <f t="shared" si="56"/>
        <v>293.56265787147629</v>
      </c>
      <c r="K396">
        <f t="shared" si="59"/>
        <v>360.05624560615428</v>
      </c>
      <c r="L396">
        <f t="shared" si="60"/>
        <v>360.05624560615428</v>
      </c>
    </row>
    <row r="397" spans="1:12">
      <c r="A397" s="1">
        <f t="shared" si="61"/>
        <v>7.9</v>
      </c>
      <c r="B397" s="5">
        <f t="shared" si="55"/>
        <v>100.5703141390904</v>
      </c>
      <c r="C397" s="4">
        <v>395</v>
      </c>
      <c r="E397" s="3">
        <f t="shared" si="54"/>
        <v>0.02</v>
      </c>
      <c r="F397" s="13">
        <f t="shared" si="57"/>
        <v>80.148300044355437</v>
      </c>
      <c r="G397" s="14">
        <f t="shared" si="58"/>
        <v>100.5703141390904</v>
      </c>
      <c r="H397">
        <f t="shared" si="62"/>
        <v>80</v>
      </c>
      <c r="J397">
        <f t="shared" si="56"/>
        <v>295.00625480799852</v>
      </c>
      <c r="K397">
        <f t="shared" si="59"/>
        <v>360.02187433543435</v>
      </c>
      <c r="L397">
        <f t="shared" si="60"/>
        <v>360.02187433543435</v>
      </c>
    </row>
    <row r="398" spans="1:12">
      <c r="A398" s="1">
        <f t="shared" si="61"/>
        <v>7.92</v>
      </c>
      <c r="B398" s="5">
        <f t="shared" si="55"/>
        <v>101.05847911456102</v>
      </c>
      <c r="C398" s="4">
        <v>396</v>
      </c>
      <c r="E398" s="3">
        <f t="shared" si="54"/>
        <v>0.02</v>
      </c>
      <c r="F398" s="13">
        <f t="shared" si="57"/>
        <v>79.993749755840454</v>
      </c>
      <c r="G398" s="14">
        <f t="shared" si="58"/>
        <v>101.05847911456102</v>
      </c>
      <c r="H398">
        <f t="shared" si="62"/>
        <v>80</v>
      </c>
      <c r="J398">
        <f t="shared" si="56"/>
        <v>296.43820540271236</v>
      </c>
      <c r="K398">
        <f t="shared" si="59"/>
        <v>359.98749978297758</v>
      </c>
      <c r="L398">
        <f t="shared" si="60"/>
        <v>359.98749978297758</v>
      </c>
    </row>
    <row r="399" spans="1:12">
      <c r="A399" s="1">
        <f t="shared" si="61"/>
        <v>7.94</v>
      </c>
      <c r="B399" s="5">
        <f t="shared" si="55"/>
        <v>101.54265447431605</v>
      </c>
      <c r="C399" s="4">
        <v>397</v>
      </c>
      <c r="E399" s="3">
        <f t="shared" si="54"/>
        <v>0.02</v>
      </c>
      <c r="F399" s="13">
        <f t="shared" si="57"/>
        <v>79.838900293027734</v>
      </c>
      <c r="G399" s="14">
        <f t="shared" si="58"/>
        <v>101.54265447431605</v>
      </c>
      <c r="H399">
        <f t="shared" si="62"/>
        <v>80</v>
      </c>
      <c r="J399">
        <f t="shared" si="56"/>
        <v>297.8584531246604</v>
      </c>
      <c r="K399">
        <f t="shared" si="59"/>
        <v>359.95312194784378</v>
      </c>
      <c r="L399">
        <f t="shared" si="60"/>
        <v>359.95312194784378</v>
      </c>
    </row>
    <row r="400" spans="1:12">
      <c r="A400" s="1">
        <f t="shared" si="61"/>
        <v>7.96</v>
      </c>
      <c r="B400" s="5">
        <f t="shared" si="55"/>
        <v>102.02282110394127</v>
      </c>
      <c r="C400" s="4">
        <v>398</v>
      </c>
      <c r="E400" s="3">
        <f t="shared" si="54"/>
        <v>0.02</v>
      </c>
      <c r="F400" s="13">
        <f t="shared" si="57"/>
        <v>79.6837499117607</v>
      </c>
      <c r="G400" s="14">
        <f t="shared" si="58"/>
        <v>102.02282110394127</v>
      </c>
      <c r="H400">
        <f t="shared" si="62"/>
        <v>80</v>
      </c>
      <c r="J400">
        <f t="shared" si="56"/>
        <v>299.2669419048944</v>
      </c>
      <c r="K400">
        <f t="shared" si="59"/>
        <v>359.91874082909226</v>
      </c>
      <c r="L400">
        <f t="shared" si="60"/>
        <v>359.91874082909226</v>
      </c>
    </row>
    <row r="401" spans="1:12">
      <c r="A401" s="1">
        <f t="shared" si="61"/>
        <v>7.98</v>
      </c>
      <c r="B401" s="5">
        <f t="shared" si="55"/>
        <v>102.49896004728039</v>
      </c>
      <c r="C401" s="4">
        <v>399</v>
      </c>
      <c r="E401" s="3">
        <f t="shared" si="54"/>
        <v>0.02</v>
      </c>
      <c r="F401" s="13">
        <f t="shared" si="57"/>
        <v>79.528296850869523</v>
      </c>
      <c r="G401" s="14">
        <f t="shared" si="58"/>
        <v>102.49896004728039</v>
      </c>
      <c r="H401">
        <f t="shared" si="62"/>
        <v>80</v>
      </c>
      <c r="J401">
        <f t="shared" si="56"/>
        <v>300.66361613868912</v>
      </c>
      <c r="K401">
        <f t="shared" si="59"/>
        <v>359.88435642578196</v>
      </c>
      <c r="L401">
        <f t="shared" si="60"/>
        <v>359.88435642578196</v>
      </c>
    </row>
    <row r="402" spans="1:12">
      <c r="A402" s="1">
        <f t="shared" si="61"/>
        <v>8</v>
      </c>
      <c r="B402" s="5">
        <f t="shared" si="55"/>
        <v>102.97105250718316</v>
      </c>
      <c r="C402" s="4">
        <v>400</v>
      </c>
      <c r="E402" s="3">
        <f t="shared" si="54"/>
        <v>0.02</v>
      </c>
      <c r="F402" s="13">
        <f t="shared" si="57"/>
        <v>79.372539331937872</v>
      </c>
      <c r="G402" s="14">
        <f t="shared" si="58"/>
        <v>102.97105250718316</v>
      </c>
      <c r="H402">
        <f t="shared" si="62"/>
        <v>80</v>
      </c>
      <c r="J402">
        <f t="shared" si="56"/>
        <v>302.04842068773729</v>
      </c>
      <c r="K402">
        <f t="shared" si="59"/>
        <v>359.84996873697139</v>
      </c>
      <c r="L402">
        <f t="shared" si="60"/>
        <v>359.84996873697139</v>
      </c>
    </row>
    <row r="403" spans="1:12">
      <c r="A403" s="1">
        <f t="shared" si="61"/>
        <v>8.02</v>
      </c>
      <c r="B403" s="5">
        <f t="shared" si="55"/>
        <v>103.43907984624765</v>
      </c>
      <c r="C403" s="4">
        <v>401</v>
      </c>
      <c r="E403" s="3">
        <f t="shared" si="54"/>
        <v>0.02</v>
      </c>
      <c r="F403" s="13">
        <f t="shared" si="57"/>
        <v>79.216475559065515</v>
      </c>
      <c r="G403" s="14">
        <f t="shared" si="58"/>
        <v>103.43907984624765</v>
      </c>
      <c r="H403">
        <f t="shared" si="62"/>
        <v>80</v>
      </c>
      <c r="J403">
        <f t="shared" si="56"/>
        <v>303.42130088232642</v>
      </c>
      <c r="K403">
        <f t="shared" si="59"/>
        <v>359.81557776171849</v>
      </c>
      <c r="L403">
        <f t="shared" si="60"/>
        <v>359.81557776171849</v>
      </c>
    </row>
    <row r="404" spans="1:12">
      <c r="A404" s="1">
        <f t="shared" si="61"/>
        <v>8.0400000000000009</v>
      </c>
      <c r="B404" s="5">
        <f t="shared" si="55"/>
        <v>103.90302358755588</v>
      </c>
      <c r="C404" s="4">
        <v>402</v>
      </c>
      <c r="E404" s="3">
        <f t="shared" si="54"/>
        <v>0.02</v>
      </c>
      <c r="F404" s="13">
        <f t="shared" si="57"/>
        <v>79.060103718626777</v>
      </c>
      <c r="G404" s="14">
        <f t="shared" si="58"/>
        <v>103.90302358755588</v>
      </c>
      <c r="H404">
        <f t="shared" si="62"/>
        <v>80</v>
      </c>
      <c r="J404">
        <f t="shared" si="56"/>
        <v>304.78220252349723</v>
      </c>
      <c r="K404">
        <f t="shared" si="59"/>
        <v>359.78118349908084</v>
      </c>
      <c r="L404">
        <f t="shared" si="60"/>
        <v>359.78118349908084</v>
      </c>
    </row>
    <row r="405" spans="1:12">
      <c r="A405" s="1">
        <f t="shared" si="61"/>
        <v>8.06</v>
      </c>
      <c r="B405" s="5">
        <f t="shared" si="55"/>
        <v>104.36286541540333</v>
      </c>
      <c r="C405" s="4">
        <v>403</v>
      </c>
      <c r="E405" s="3">
        <f t="shared" si="54"/>
        <v>0.02</v>
      </c>
      <c r="F405" s="13">
        <f t="shared" si="57"/>
        <v>78.903421979024614</v>
      </c>
      <c r="G405" s="14">
        <f t="shared" si="58"/>
        <v>104.36286541540333</v>
      </c>
      <c r="H405">
        <f t="shared" si="62"/>
        <v>80</v>
      </c>
      <c r="J405">
        <f t="shared" si="56"/>
        <v>306.13107188518313</v>
      </c>
      <c r="K405">
        <f t="shared" si="59"/>
        <v>359.74678594811553</v>
      </c>
      <c r="L405">
        <f t="shared" si="60"/>
        <v>359.74678594811553</v>
      </c>
    </row>
    <row r="406" spans="1:12">
      <c r="A406" s="1">
        <f t="shared" si="61"/>
        <v>8.08</v>
      </c>
      <c r="B406" s="5">
        <f t="shared" si="55"/>
        <v>104.81858717602201</v>
      </c>
      <c r="C406" s="4">
        <v>404</v>
      </c>
      <c r="E406" s="3">
        <f t="shared" si="54"/>
        <v>0.02</v>
      </c>
      <c r="F406" s="13">
        <f t="shared" si="57"/>
        <v>78.74642849044028</v>
      </c>
      <c r="G406" s="14">
        <f t="shared" si="58"/>
        <v>104.81858717602201</v>
      </c>
      <c r="H406">
        <f t="shared" si="62"/>
        <v>80</v>
      </c>
      <c r="J406">
        <f t="shared" si="56"/>
        <v>307.4678557163312</v>
      </c>
      <c r="K406">
        <f t="shared" si="59"/>
        <v>359.7123851078793</v>
      </c>
      <c r="L406">
        <f t="shared" si="60"/>
        <v>359.7123851078793</v>
      </c>
    </row>
    <row r="407" spans="1:12">
      <c r="A407" s="1">
        <f t="shared" si="61"/>
        <v>8.1</v>
      </c>
      <c r="B407" s="5">
        <f t="shared" si="55"/>
        <v>105.27017087829719</v>
      </c>
      <c r="C407" s="4">
        <v>405</v>
      </c>
      <c r="E407" s="3">
        <f t="shared" si="54"/>
        <v>0.02</v>
      </c>
      <c r="F407" s="13">
        <f t="shared" si="57"/>
        <v>78.589121384578576</v>
      </c>
      <c r="G407" s="14">
        <f t="shared" si="58"/>
        <v>105.27017087829719</v>
      </c>
      <c r="H407">
        <f t="shared" si="62"/>
        <v>80</v>
      </c>
      <c r="J407">
        <f t="shared" si="56"/>
        <v>308.79250124300506</v>
      </c>
      <c r="K407">
        <f t="shared" si="59"/>
        <v>359.67798097742832</v>
      </c>
      <c r="L407">
        <f t="shared" si="60"/>
        <v>359.67798097742832</v>
      </c>
    </row>
    <row r="408" spans="1:12">
      <c r="A408" s="1">
        <f t="shared" si="61"/>
        <v>8.120000000000001</v>
      </c>
      <c r="B408" s="5">
        <f t="shared" si="55"/>
        <v>105.71759869447752</v>
      </c>
      <c r="C408" s="4">
        <v>406</v>
      </c>
      <c r="E408" s="3">
        <f t="shared" si="54"/>
        <v>0.02</v>
      </c>
      <c r="F408" s="13">
        <f t="shared" si="57"/>
        <v>78.431498774408396</v>
      </c>
      <c r="G408" s="14">
        <f t="shared" si="58"/>
        <v>105.71759869447752</v>
      </c>
      <c r="H408">
        <f t="shared" si="62"/>
        <v>80</v>
      </c>
      <c r="J408">
        <f t="shared" si="56"/>
        <v>310.10495617046735</v>
      </c>
      <c r="K408">
        <f t="shared" si="59"/>
        <v>359.64357355581831</v>
      </c>
      <c r="L408">
        <f t="shared" si="60"/>
        <v>359.64357355581831</v>
      </c>
    </row>
    <row r="409" spans="1:12">
      <c r="A409" s="1">
        <f t="shared" si="61"/>
        <v>8.14</v>
      </c>
      <c r="B409" s="5">
        <f t="shared" si="55"/>
        <v>106.16085296087884</v>
      </c>
      <c r="C409" s="4">
        <v>407</v>
      </c>
      <c r="E409" s="3">
        <f t="shared" si="54"/>
        <v>0.02</v>
      </c>
      <c r="F409" s="13">
        <f t="shared" si="57"/>
        <v>78.273558753898655</v>
      </c>
      <c r="G409" s="14">
        <f t="shared" si="58"/>
        <v>106.16085296087884</v>
      </c>
      <c r="H409">
        <f t="shared" si="62"/>
        <v>80</v>
      </c>
      <c r="J409">
        <f t="shared" si="56"/>
        <v>311.40516868524463</v>
      </c>
      <c r="K409">
        <f t="shared" si="59"/>
        <v>359.60916284210458</v>
      </c>
      <c r="L409">
        <f t="shared" si="60"/>
        <v>359.60916284210458</v>
      </c>
    </row>
    <row r="410" spans="1:12">
      <c r="A410" s="1">
        <f t="shared" si="61"/>
        <v>8.16</v>
      </c>
      <c r="B410" s="5">
        <f t="shared" si="55"/>
        <v>106.59991617858181</v>
      </c>
      <c r="C410" s="4">
        <v>408</v>
      </c>
      <c r="E410" s="3">
        <f t="shared" si="54"/>
        <v>0.02</v>
      </c>
      <c r="F410" s="13">
        <f t="shared" si="57"/>
        <v>78.115299397749382</v>
      </c>
      <c r="G410" s="14">
        <f t="shared" si="58"/>
        <v>106.59991617858181</v>
      </c>
      <c r="H410">
        <f t="shared" si="62"/>
        <v>80</v>
      </c>
      <c r="J410">
        <f t="shared" si="56"/>
        <v>312.69308745717331</v>
      </c>
      <c r="K410">
        <f t="shared" si="59"/>
        <v>359.57474883534201</v>
      </c>
      <c r="L410">
        <f t="shared" si="60"/>
        <v>359.57474883534201</v>
      </c>
    </row>
    <row r="411" spans="1:12">
      <c r="A411" s="1">
        <f t="shared" si="61"/>
        <v>8.18</v>
      </c>
      <c r="B411" s="5">
        <f t="shared" si="55"/>
        <v>107.03477101412233</v>
      </c>
      <c r="C411" s="4">
        <v>409</v>
      </c>
      <c r="E411" s="3">
        <f t="shared" si="54"/>
        <v>0.02</v>
      </c>
      <c r="F411" s="13">
        <f t="shared" si="57"/>
        <v>77.956718761117855</v>
      </c>
      <c r="G411" s="14">
        <f t="shared" si="58"/>
        <v>107.03477101412233</v>
      </c>
      <c r="H411">
        <f t="shared" si="62"/>
        <v>80</v>
      </c>
      <c r="J411">
        <f t="shared" si="56"/>
        <v>313.96866164142551</v>
      </c>
      <c r="K411">
        <f t="shared" si="59"/>
        <v>359.54033153458499</v>
      </c>
      <c r="L411">
        <f t="shared" si="60"/>
        <v>359.54033153458499</v>
      </c>
    </row>
    <row r="412" spans="1:12">
      <c r="A412" s="1">
        <f t="shared" si="61"/>
        <v>8.1999999999999993</v>
      </c>
      <c r="B412" s="5">
        <f t="shared" si="55"/>
        <v>107.46540030017607</v>
      </c>
      <c r="C412" s="4">
        <v>410</v>
      </c>
      <c r="E412" s="3">
        <f t="shared" si="54"/>
        <v>0.02</v>
      </c>
      <c r="F412" s="13">
        <f t="shared" si="57"/>
        <v>77.797814879339796</v>
      </c>
      <c r="G412" s="14">
        <f t="shared" si="58"/>
        <v>107.46540030017607</v>
      </c>
      <c r="H412">
        <f t="shared" si="62"/>
        <v>80</v>
      </c>
      <c r="J412">
        <f t="shared" si="56"/>
        <v>315.23184088051647</v>
      </c>
      <c r="K412">
        <f t="shared" si="59"/>
        <v>359.50591093888744</v>
      </c>
      <c r="L412">
        <f t="shared" si="60"/>
        <v>359.50591093888744</v>
      </c>
    </row>
    <row r="413" spans="1:12">
      <c r="A413" s="1">
        <f t="shared" si="61"/>
        <v>8.2200000000000006</v>
      </c>
      <c r="B413" s="5">
        <f t="shared" si="55"/>
        <v>107.89178703623625</v>
      </c>
      <c r="C413" s="4">
        <v>411</v>
      </c>
      <c r="E413" s="3">
        <f t="shared" si="54"/>
        <v>0.02</v>
      </c>
      <c r="F413" s="13">
        <f t="shared" si="57"/>
        <v>77.638585767645353</v>
      </c>
      <c r="G413" s="14">
        <f t="shared" si="58"/>
        <v>107.89178703623625</v>
      </c>
      <c r="H413">
        <f t="shared" si="62"/>
        <v>80</v>
      </c>
      <c r="J413">
        <f t="shared" si="56"/>
        <v>316.48257530629303</v>
      </c>
      <c r="K413">
        <f t="shared" si="59"/>
        <v>359.4714870473029</v>
      </c>
      <c r="L413">
        <f t="shared" si="60"/>
        <v>359.4714870473029</v>
      </c>
    </row>
    <row r="414" spans="1:12">
      <c r="A414" s="1">
        <f t="shared" si="61"/>
        <v>8.24</v>
      </c>
      <c r="B414" s="5">
        <f t="shared" si="55"/>
        <v>108.31391438928453</v>
      </c>
      <c r="C414" s="4">
        <v>412</v>
      </c>
      <c r="E414" s="3">
        <f t="shared" si="54"/>
        <v>0.02</v>
      </c>
      <c r="F414" s="13">
        <f t="shared" si="57"/>
        <v>77.479029420869907</v>
      </c>
      <c r="G414" s="14">
        <f t="shared" si="58"/>
        <v>108.31391438928453</v>
      </c>
      <c r="H414">
        <f t="shared" si="62"/>
        <v>80</v>
      </c>
      <c r="J414">
        <f t="shared" si="56"/>
        <v>317.72081554190129</v>
      </c>
      <c r="K414">
        <f t="shared" si="59"/>
        <v>359.43705985888442</v>
      </c>
      <c r="L414">
        <f t="shared" si="60"/>
        <v>359.43705985888442</v>
      </c>
    </row>
    <row r="415" spans="1:12">
      <c r="A415" s="1">
        <f t="shared" si="61"/>
        <v>8.26</v>
      </c>
      <c r="B415" s="5">
        <f t="shared" si="55"/>
        <v>108.73176569445586</v>
      </c>
      <c r="C415" s="4">
        <v>413</v>
      </c>
      <c r="E415" s="3">
        <f t="shared" si="54"/>
        <v>0.02</v>
      </c>
      <c r="F415" s="13">
        <f t="shared" si="57"/>
        <v>77.3191438131594</v>
      </c>
      <c r="G415" s="14">
        <f t="shared" si="58"/>
        <v>108.73176569445586</v>
      </c>
      <c r="H415">
        <f t="shared" si="62"/>
        <v>80</v>
      </c>
      <c r="J415">
        <f t="shared" si="56"/>
        <v>318.9465127037372</v>
      </c>
      <c r="K415">
        <f t="shared" si="59"/>
        <v>359.40262937268454</v>
      </c>
      <c r="L415">
        <f t="shared" si="60"/>
        <v>359.40262937268454</v>
      </c>
    </row>
    <row r="416" spans="1:12">
      <c r="A416" s="1">
        <f t="shared" si="61"/>
        <v>8.2799999999999994</v>
      </c>
      <c r="B416" s="5">
        <f t="shared" si="55"/>
        <v>109.14532445569618</v>
      </c>
      <c r="C416" s="4">
        <v>414</v>
      </c>
      <c r="E416" s="3">
        <f t="shared" si="54"/>
        <v>0.02</v>
      </c>
      <c r="F416" s="13">
        <f t="shared" si="57"/>
        <v>77.15892689767027</v>
      </c>
      <c r="G416" s="14">
        <f t="shared" si="58"/>
        <v>109.14532445569618</v>
      </c>
      <c r="H416">
        <f t="shared" si="62"/>
        <v>80</v>
      </c>
      <c r="J416">
        <f t="shared" si="56"/>
        <v>320.15961840337542</v>
      </c>
      <c r="K416">
        <f t="shared" si="59"/>
        <v>359.36819558775545</v>
      </c>
      <c r="L416">
        <f t="shared" si="60"/>
        <v>359.36819558775545</v>
      </c>
    </row>
    <row r="417" spans="1:12">
      <c r="A417" s="1">
        <f t="shared" si="61"/>
        <v>8.3000000000000007</v>
      </c>
      <c r="B417" s="5">
        <f t="shared" si="55"/>
        <v>109.55457434641374</v>
      </c>
      <c r="C417" s="4">
        <v>415</v>
      </c>
      <c r="E417" s="3">
        <f t="shared" si="54"/>
        <v>0.02</v>
      </c>
      <c r="F417" s="13">
        <f t="shared" si="57"/>
        <v>76.998376606263747</v>
      </c>
      <c r="G417" s="14">
        <f t="shared" si="58"/>
        <v>109.55457434641374</v>
      </c>
      <c r="H417">
        <f t="shared" si="62"/>
        <v>80</v>
      </c>
      <c r="J417">
        <f t="shared" si="56"/>
        <v>321.36008474948034</v>
      </c>
      <c r="K417">
        <f t="shared" si="59"/>
        <v>359.33375850314877</v>
      </c>
      <c r="L417">
        <f t="shared" si="60"/>
        <v>359.33375850314877</v>
      </c>
    </row>
    <row r="418" spans="1:12">
      <c r="A418" s="1">
        <f t="shared" si="61"/>
        <v>8.32</v>
      </c>
      <c r="B418" s="5">
        <f t="shared" si="55"/>
        <v>109.95949921012355</v>
      </c>
      <c r="C418" s="4">
        <v>416</v>
      </c>
      <c r="E418" s="3">
        <f t="shared" si="54"/>
        <v>0.02</v>
      </c>
      <c r="F418" s="13">
        <f t="shared" si="57"/>
        <v>76.837490849194339</v>
      </c>
      <c r="G418" s="14">
        <f t="shared" si="58"/>
        <v>109.95949921012355</v>
      </c>
      <c r="H418">
        <f t="shared" si="62"/>
        <v>80</v>
      </c>
      <c r="J418">
        <f t="shared" si="56"/>
        <v>322.54786434969571</v>
      </c>
      <c r="K418">
        <f t="shared" si="59"/>
        <v>359.29931811791579</v>
      </c>
      <c r="L418">
        <f t="shared" si="60"/>
        <v>359.29931811791579</v>
      </c>
    </row>
    <row r="419" spans="1:12">
      <c r="A419" s="1">
        <f t="shared" si="61"/>
        <v>8.34</v>
      </c>
      <c r="B419" s="5">
        <f t="shared" si="55"/>
        <v>110.36008306108538</v>
      </c>
      <c r="C419" s="4">
        <v>417</v>
      </c>
      <c r="E419" s="3">
        <f t="shared" si="54"/>
        <v>0.02</v>
      </c>
      <c r="F419" s="13">
        <f t="shared" si="57"/>
        <v>76.676267514792499</v>
      </c>
      <c r="G419" s="14">
        <f t="shared" si="58"/>
        <v>110.36008306108538</v>
      </c>
      <c r="H419">
        <f t="shared" si="62"/>
        <v>80</v>
      </c>
      <c r="J419">
        <f t="shared" si="56"/>
        <v>323.72291031251712</v>
      </c>
      <c r="K419">
        <f t="shared" si="59"/>
        <v>359.26487443110722</v>
      </c>
      <c r="L419">
        <f t="shared" si="60"/>
        <v>359.26487443110722</v>
      </c>
    </row>
    <row r="420" spans="1:12">
      <c r="A420" s="1">
        <f t="shared" si="61"/>
        <v>8.36</v>
      </c>
      <c r="B420" s="5">
        <f t="shared" si="55"/>
        <v>110.75631008493465</v>
      </c>
      <c r="C420" s="4">
        <v>418</v>
      </c>
      <c r="E420" s="3">
        <f t="shared" si="54"/>
        <v>0.02</v>
      </c>
      <c r="F420" s="13">
        <f t="shared" si="57"/>
        <v>76.51470446914125</v>
      </c>
      <c r="G420" s="14">
        <f t="shared" si="58"/>
        <v>110.75631008493465</v>
      </c>
      <c r="H420">
        <f t="shared" si="62"/>
        <v>80</v>
      </c>
      <c r="J420">
        <f t="shared" si="56"/>
        <v>324.88517624914164</v>
      </c>
      <c r="K420">
        <f t="shared" si="59"/>
        <v>359.23042744177343</v>
      </c>
      <c r="L420">
        <f t="shared" si="60"/>
        <v>359.23042744177343</v>
      </c>
    </row>
    <row r="421" spans="1:12">
      <c r="A421" s="1">
        <f t="shared" si="61"/>
        <v>8.3800000000000008</v>
      </c>
      <c r="B421" s="5">
        <f t="shared" si="55"/>
        <v>111.14816463930703</v>
      </c>
      <c r="C421" s="4">
        <v>419</v>
      </c>
      <c r="E421" s="3">
        <f t="shared" si="54"/>
        <v>0.02</v>
      </c>
      <c r="F421" s="13">
        <f t="shared" si="57"/>
        <v>76.352799555746643</v>
      </c>
      <c r="G421" s="14">
        <f t="shared" si="58"/>
        <v>111.14816463930703</v>
      </c>
      <c r="H421">
        <f t="shared" si="62"/>
        <v>80</v>
      </c>
      <c r="J421">
        <f t="shared" si="56"/>
        <v>326.03461627530061</v>
      </c>
      <c r="K421">
        <f t="shared" si="59"/>
        <v>359.19597714896423</v>
      </c>
      <c r="L421">
        <f t="shared" si="60"/>
        <v>359.19597714896423</v>
      </c>
    </row>
    <row r="422" spans="1:12">
      <c r="A422" s="1">
        <f t="shared" si="61"/>
        <v>8.4</v>
      </c>
      <c r="B422" s="5">
        <f t="shared" si="55"/>
        <v>111.53563125445551</v>
      </c>
      <c r="C422" s="4">
        <v>420</v>
      </c>
      <c r="E422" s="3">
        <f t="shared" si="54"/>
        <v>0.02</v>
      </c>
      <c r="F422" s="13">
        <f t="shared" si="57"/>
        <v>76.190550595201927</v>
      </c>
      <c r="G422" s="14">
        <f t="shared" si="58"/>
        <v>111.53563125445551</v>
      </c>
      <c r="H422">
        <f t="shared" si="62"/>
        <v>80</v>
      </c>
      <c r="J422">
        <f t="shared" si="56"/>
        <v>327.17118501306948</v>
      </c>
      <c r="K422">
        <f t="shared" si="59"/>
        <v>359.16152355172903</v>
      </c>
      <c r="L422">
        <f t="shared" si="60"/>
        <v>359.16152355172903</v>
      </c>
    </row>
    <row r="423" spans="1:12">
      <c r="A423" s="1">
        <f t="shared" si="61"/>
        <v>8.42</v>
      </c>
      <c r="B423" s="5">
        <f t="shared" si="55"/>
        <v>111.91869463386166</v>
      </c>
      <c r="C423" s="4">
        <v>421</v>
      </c>
      <c r="E423" s="3">
        <f t="shared" si="54"/>
        <v>0.02</v>
      </c>
      <c r="F423" s="13">
        <f t="shared" si="57"/>
        <v>76.027955384845285</v>
      </c>
      <c r="G423" s="14">
        <f t="shared" si="58"/>
        <v>111.91869463386166</v>
      </c>
      <c r="H423">
        <f t="shared" si="62"/>
        <v>80</v>
      </c>
      <c r="J423">
        <f t="shared" si="56"/>
        <v>328.29483759266088</v>
      </c>
      <c r="K423">
        <f t="shared" si="59"/>
        <v>359.12706664911684</v>
      </c>
      <c r="L423">
        <f t="shared" si="60"/>
        <v>359.12706664911684</v>
      </c>
    </row>
    <row r="424" spans="1:12">
      <c r="A424" s="1">
        <f t="shared" si="61"/>
        <v>8.44</v>
      </c>
      <c r="B424" s="5">
        <f t="shared" si="55"/>
        <v>112.29733965483921</v>
      </c>
      <c r="C424" s="4">
        <v>422</v>
      </c>
      <c r="E424" s="3">
        <f t="shared" si="54"/>
        <v>0.02</v>
      </c>
      <c r="F424" s="13">
        <f t="shared" si="57"/>
        <v>75.865011698410925</v>
      </c>
      <c r="G424" s="14">
        <f t="shared" si="58"/>
        <v>112.29733965483921</v>
      </c>
      <c r="H424">
        <f t="shared" si="62"/>
        <v>80</v>
      </c>
      <c r="J424">
        <f t="shared" si="56"/>
        <v>329.40552965419499</v>
      </c>
      <c r="K424">
        <f t="shared" si="59"/>
        <v>359.0926064401761</v>
      </c>
      <c r="L424">
        <f t="shared" si="60"/>
        <v>359.0926064401761</v>
      </c>
    </row>
    <row r="425" spans="1:12">
      <c r="A425" s="1">
        <f t="shared" si="61"/>
        <v>8.4600000000000009</v>
      </c>
      <c r="B425" s="5">
        <f t="shared" si="55"/>
        <v>112.67155136913104</v>
      </c>
      <c r="C425" s="4">
        <v>423</v>
      </c>
      <c r="E425" s="3">
        <f t="shared" si="54"/>
        <v>0.02</v>
      </c>
      <c r="F425" s="13">
        <f t="shared" si="57"/>
        <v>75.701717285673425</v>
      </c>
      <c r="G425" s="14">
        <f t="shared" si="58"/>
        <v>112.67155136913104</v>
      </c>
      <c r="H425">
        <f t="shared" si="62"/>
        <v>80</v>
      </c>
      <c r="J425">
        <f t="shared" si="56"/>
        <v>330.50321734945101</v>
      </c>
      <c r="K425">
        <f t="shared" si="59"/>
        <v>359.05814292395485</v>
      </c>
      <c r="L425">
        <f t="shared" si="60"/>
        <v>359.05814292395485</v>
      </c>
    </row>
    <row r="426" spans="1:12">
      <c r="A426" s="1">
        <f t="shared" si="61"/>
        <v>8.48</v>
      </c>
      <c r="B426" s="5">
        <f t="shared" si="55"/>
        <v>113.04131500349938</v>
      </c>
      <c r="C426" s="4">
        <v>424</v>
      </c>
      <c r="E426" s="3">
        <f t="shared" si="54"/>
        <v>0.02</v>
      </c>
      <c r="F426" s="13">
        <f t="shared" si="57"/>
        <v>75.538069872085202</v>
      </c>
      <c r="G426" s="14">
        <f t="shared" si="58"/>
        <v>113.04131500349938</v>
      </c>
      <c r="H426">
        <f t="shared" si="62"/>
        <v>80</v>
      </c>
      <c r="J426">
        <f t="shared" si="56"/>
        <v>331.58785734359816</v>
      </c>
      <c r="K426">
        <f t="shared" si="59"/>
        <v>359.02367609950068</v>
      </c>
      <c r="L426">
        <f t="shared" si="60"/>
        <v>359.02367609950068</v>
      </c>
    </row>
    <row r="427" spans="1:12">
      <c r="A427" s="1">
        <f t="shared" si="61"/>
        <v>8.5</v>
      </c>
      <c r="B427" s="5">
        <f t="shared" si="55"/>
        <v>113.40661596030908</v>
      </c>
      <c r="C427" s="4">
        <v>425</v>
      </c>
      <c r="E427" s="3">
        <f t="shared" si="54"/>
        <v>0.02</v>
      </c>
      <c r="F427" s="13">
        <f t="shared" si="57"/>
        <v>75.374067158406845</v>
      </c>
      <c r="G427" s="14">
        <f t="shared" si="58"/>
        <v>113.40661596030908</v>
      </c>
      <c r="H427">
        <f t="shared" si="62"/>
        <v>80</v>
      </c>
      <c r="J427">
        <f t="shared" si="56"/>
        <v>332.65940681690665</v>
      </c>
      <c r="K427">
        <f t="shared" si="59"/>
        <v>358.98920596586072</v>
      </c>
      <c r="L427">
        <f t="shared" si="60"/>
        <v>358.98920596586072</v>
      </c>
    </row>
    <row r="428" spans="1:12">
      <c r="A428" s="1">
        <f t="shared" si="61"/>
        <v>8.52</v>
      </c>
      <c r="B428" s="5">
        <f t="shared" si="55"/>
        <v>113.76743981810392</v>
      </c>
      <c r="C428" s="4">
        <v>426</v>
      </c>
      <c r="E428" s="3">
        <f t="shared" si="54"/>
        <v>0.02</v>
      </c>
      <c r="F428" s="13">
        <f t="shared" si="57"/>
        <v>75.209706820330211</v>
      </c>
      <c r="G428" s="14">
        <f t="shared" si="58"/>
        <v>113.76743981810392</v>
      </c>
      <c r="H428">
        <f t="shared" si="62"/>
        <v>80</v>
      </c>
      <c r="J428">
        <f t="shared" si="56"/>
        <v>333.71782346643818</v>
      </c>
      <c r="K428">
        <f t="shared" si="59"/>
        <v>358.95473252208166</v>
      </c>
      <c r="L428">
        <f t="shared" si="60"/>
        <v>358.95473252208166</v>
      </c>
    </row>
    <row r="429" spans="1:12">
      <c r="A429" s="1">
        <f t="shared" si="61"/>
        <v>8.5400000000000009</v>
      </c>
      <c r="B429" s="5">
        <f t="shared" si="55"/>
        <v>114.12377233217588</v>
      </c>
      <c r="C429" s="4">
        <v>427</v>
      </c>
      <c r="E429" s="3">
        <f t="shared" si="54"/>
        <v>0.02</v>
      </c>
      <c r="F429" s="13">
        <f t="shared" si="57"/>
        <v>75.044986508094098</v>
      </c>
      <c r="G429" s="14">
        <f t="shared" si="58"/>
        <v>114.12377233217588</v>
      </c>
      <c r="H429">
        <f t="shared" si="62"/>
        <v>80</v>
      </c>
      <c r="J429">
        <f t="shared" si="56"/>
        <v>334.76306550771591</v>
      </c>
      <c r="K429">
        <f t="shared" si="59"/>
        <v>358.92025576720965</v>
      </c>
      <c r="L429">
        <f t="shared" si="60"/>
        <v>358.92025576720965</v>
      </c>
    </row>
    <row r="430" spans="1:12">
      <c r="A430" s="1">
        <f t="shared" si="61"/>
        <v>8.56</v>
      </c>
      <c r="B430" s="5">
        <f t="shared" si="55"/>
        <v>114.47559943512726</v>
      </c>
      <c r="C430" s="4">
        <v>428</v>
      </c>
      <c r="E430" s="3">
        <f t="shared" si="54"/>
        <v>0.02</v>
      </c>
      <c r="F430" s="13">
        <f t="shared" si="57"/>
        <v>74.879903846092276</v>
      </c>
      <c r="G430" s="14">
        <f t="shared" si="58"/>
        <v>114.47559943512726</v>
      </c>
      <c r="H430">
        <f t="shared" si="62"/>
        <v>80</v>
      </c>
      <c r="J430">
        <f t="shared" si="56"/>
        <v>335.79509167637332</v>
      </c>
      <c r="K430">
        <f t="shared" si="59"/>
        <v>358.88577570029048</v>
      </c>
      <c r="L430">
        <f t="shared" si="60"/>
        <v>358.88577570029048</v>
      </c>
    </row>
    <row r="431" spans="1:12">
      <c r="A431" s="1">
        <f t="shared" si="61"/>
        <v>8.58</v>
      </c>
      <c r="B431" s="5">
        <f t="shared" si="55"/>
        <v>114.82290723742661</v>
      </c>
      <c r="C431" s="4">
        <v>429</v>
      </c>
      <c r="E431" s="3">
        <f t="shared" si="54"/>
        <v>0.02</v>
      </c>
      <c r="F431" s="13">
        <f t="shared" si="57"/>
        <v>74.714456432473796</v>
      </c>
      <c r="G431" s="14">
        <f t="shared" si="58"/>
        <v>114.82290723742661</v>
      </c>
      <c r="H431">
        <f t="shared" si="62"/>
        <v>80</v>
      </c>
      <c r="J431">
        <f t="shared" si="56"/>
        <v>336.81386122978472</v>
      </c>
      <c r="K431">
        <f t="shared" si="59"/>
        <v>358.8512923203694</v>
      </c>
      <c r="L431">
        <f t="shared" si="60"/>
        <v>358.8512923203694</v>
      </c>
    </row>
    <row r="432" spans="1:12">
      <c r="A432" s="1">
        <f t="shared" si="61"/>
        <v>8.6</v>
      </c>
      <c r="B432" s="5">
        <f t="shared" si="55"/>
        <v>115.16568202795649</v>
      </c>
      <c r="C432" s="4">
        <v>430</v>
      </c>
      <c r="E432" s="3">
        <f t="shared" si="54"/>
        <v>0.02</v>
      </c>
      <c r="F432" s="13">
        <f t="shared" si="57"/>
        <v>74.548641838735222</v>
      </c>
      <c r="G432" s="14">
        <f t="shared" si="58"/>
        <v>115.16568202795649</v>
      </c>
      <c r="H432">
        <f t="shared" si="62"/>
        <v>80</v>
      </c>
      <c r="J432">
        <f t="shared" si="56"/>
        <v>337.81933394867241</v>
      </c>
      <c r="K432">
        <f t="shared" si="59"/>
        <v>358.81680562649126</v>
      </c>
      <c r="L432">
        <f t="shared" si="60"/>
        <v>358.81680562649126</v>
      </c>
    </row>
    <row r="433" spans="1:12">
      <c r="A433" s="1">
        <f t="shared" si="61"/>
        <v>8.620000000000001</v>
      </c>
      <c r="B433" s="5">
        <f t="shared" si="55"/>
        <v>115.50391027455521</v>
      </c>
      <c r="C433" s="4">
        <v>431</v>
      </c>
      <c r="E433" s="3">
        <f t="shared" si="54"/>
        <v>0.02</v>
      </c>
      <c r="F433" s="13">
        <f t="shared" si="57"/>
        <v>74.382457609304794</v>
      </c>
      <c r="G433" s="14">
        <f t="shared" si="58"/>
        <v>115.50391027455521</v>
      </c>
      <c r="H433">
        <f t="shared" si="62"/>
        <v>80</v>
      </c>
      <c r="J433">
        <f t="shared" si="56"/>
        <v>338.81147013869531</v>
      </c>
      <c r="K433">
        <f t="shared" si="59"/>
        <v>358.78231561770042</v>
      </c>
      <c r="L433">
        <f t="shared" si="60"/>
        <v>358.78231561770042</v>
      </c>
    </row>
    <row r="434" spans="1:12">
      <c r="A434" s="1">
        <f t="shared" si="61"/>
        <v>8.64</v>
      </c>
      <c r="B434" s="5">
        <f t="shared" si="55"/>
        <v>115.83757862455063</v>
      </c>
      <c r="C434" s="4">
        <v>432</v>
      </c>
      <c r="E434" s="3">
        <f t="shared" si="54"/>
        <v>0.02</v>
      </c>
      <c r="F434" s="13">
        <f t="shared" si="57"/>
        <v>74.215901261118049</v>
      </c>
      <c r="G434" s="14">
        <f t="shared" si="58"/>
        <v>115.83757862455063</v>
      </c>
      <c r="H434">
        <f t="shared" si="62"/>
        <v>80</v>
      </c>
      <c r="J434">
        <f t="shared" si="56"/>
        <v>339.79023063201521</v>
      </c>
      <c r="K434">
        <f t="shared" si="59"/>
        <v>358.74782229304083</v>
      </c>
      <c r="L434">
        <f t="shared" si="60"/>
        <v>358.74782229304083</v>
      </c>
    </row>
    <row r="435" spans="1:12">
      <c r="A435" s="1">
        <f t="shared" si="61"/>
        <v>8.66</v>
      </c>
      <c r="B435" s="5">
        <f t="shared" si="55"/>
        <v>116.16667390528765</v>
      </c>
      <c r="C435" s="4">
        <v>433</v>
      </c>
      <c r="E435" s="3">
        <f t="shared" si="54"/>
        <v>0.02</v>
      </c>
      <c r="F435" s="13">
        <f t="shared" si="57"/>
        <v>74.048970283185056</v>
      </c>
      <c r="G435" s="14">
        <f t="shared" si="58"/>
        <v>116.16667390528765</v>
      </c>
      <c r="H435">
        <f t="shared" si="62"/>
        <v>80</v>
      </c>
      <c r="J435">
        <f t="shared" si="56"/>
        <v>340.75557678884377</v>
      </c>
      <c r="K435">
        <f t="shared" si="59"/>
        <v>358.71332565155592</v>
      </c>
      <c r="L435">
        <f t="shared" si="60"/>
        <v>358.71332565155592</v>
      </c>
    </row>
    <row r="436" spans="1:12">
      <c r="A436" s="1">
        <f t="shared" si="61"/>
        <v>8.68</v>
      </c>
      <c r="B436" s="5">
        <f t="shared" si="55"/>
        <v>116.4911831246481</v>
      </c>
      <c r="C436" s="4">
        <v>434</v>
      </c>
      <c r="E436" s="3">
        <f t="shared" si="54"/>
        <v>0.02</v>
      </c>
      <c r="F436" s="13">
        <f t="shared" si="57"/>
        <v>73.881662136148663</v>
      </c>
      <c r="G436" s="14">
        <f t="shared" si="58"/>
        <v>116.4911831246481</v>
      </c>
      <c r="H436">
        <f t="shared" si="62"/>
        <v>80</v>
      </c>
      <c r="J436">
        <f t="shared" si="56"/>
        <v>341.70747049896772</v>
      </c>
      <c r="K436">
        <f t="shared" si="59"/>
        <v>358.67882569228868</v>
      </c>
      <c r="L436">
        <f t="shared" si="60"/>
        <v>358.67882569228868</v>
      </c>
    </row>
    <row r="437" spans="1:12">
      <c r="A437" s="1">
        <f t="shared" si="61"/>
        <v>8.7000000000000011</v>
      </c>
      <c r="B437" s="5">
        <f t="shared" si="55"/>
        <v>116.81109347156365</v>
      </c>
      <c r="C437" s="4">
        <v>435</v>
      </c>
      <c r="E437" s="3">
        <f t="shared" si="54"/>
        <v>0.02</v>
      </c>
      <c r="F437" s="13">
        <f t="shared" si="57"/>
        <v>73.713974251833847</v>
      </c>
      <c r="G437" s="14">
        <f t="shared" si="58"/>
        <v>116.81109347156365</v>
      </c>
      <c r="H437">
        <f t="shared" si="62"/>
        <v>80</v>
      </c>
      <c r="J437">
        <f t="shared" si="56"/>
        <v>342.64587418325334</v>
      </c>
      <c r="K437">
        <f t="shared" si="59"/>
        <v>358.64432241428165</v>
      </c>
      <c r="L437">
        <f t="shared" si="60"/>
        <v>358.64432241428165</v>
      </c>
    </row>
    <row r="438" spans="1:12">
      <c r="A438" s="1">
        <f t="shared" si="61"/>
        <v>8.7200000000000006</v>
      </c>
      <c r="B438" s="5">
        <f t="shared" si="55"/>
        <v>117.12639231652157</v>
      </c>
      <c r="C438" s="4">
        <v>436</v>
      </c>
      <c r="E438" s="3">
        <f t="shared" si="54"/>
        <v>0.02</v>
      </c>
      <c r="F438" s="13">
        <f t="shared" si="57"/>
        <v>73.545904032787732</v>
      </c>
      <c r="G438" s="14">
        <f t="shared" si="58"/>
        <v>117.12639231652157</v>
      </c>
      <c r="H438">
        <f t="shared" si="62"/>
        <v>80</v>
      </c>
      <c r="J438">
        <f t="shared" si="56"/>
        <v>343.57075079512992</v>
      </c>
      <c r="K438">
        <f t="shared" si="59"/>
        <v>358.60981581657688</v>
      </c>
      <c r="L438">
        <f t="shared" si="60"/>
        <v>358.60981581657688</v>
      </c>
    </row>
    <row r="439" spans="1:12">
      <c r="A439" s="1">
        <f t="shared" si="61"/>
        <v>8.74</v>
      </c>
      <c r="B439" s="5">
        <f t="shared" si="55"/>
        <v>117.43706721206334</v>
      </c>
      <c r="C439" s="4">
        <v>437</v>
      </c>
      <c r="E439" s="3">
        <f t="shared" si="54"/>
        <v>0.02</v>
      </c>
      <c r="F439" s="13">
        <f t="shared" si="57"/>
        <v>73.3774488518102</v>
      </c>
      <c r="G439" s="14">
        <f t="shared" si="58"/>
        <v>117.43706721206334</v>
      </c>
      <c r="H439">
        <f t="shared" si="62"/>
        <v>80</v>
      </c>
      <c r="J439">
        <f t="shared" si="56"/>
        <v>344.48206382205245</v>
      </c>
      <c r="K439">
        <f t="shared" si="59"/>
        <v>358.57530589821602</v>
      </c>
      <c r="L439">
        <f t="shared" si="60"/>
        <v>358.57530589821602</v>
      </c>
    </row>
    <row r="440" spans="1:12">
      <c r="A440" s="1">
        <f t="shared" si="61"/>
        <v>8.76</v>
      </c>
      <c r="B440" s="5">
        <f t="shared" si="55"/>
        <v>117.74310589327604</v>
      </c>
      <c r="C440" s="4">
        <v>438</v>
      </c>
      <c r="E440" s="3">
        <f t="shared" si="54"/>
        <v>0.02</v>
      </c>
      <c r="F440" s="13">
        <f t="shared" si="57"/>
        <v>73.208606051474732</v>
      </c>
      <c r="G440" s="14">
        <f t="shared" si="58"/>
        <v>117.74310589327604</v>
      </c>
      <c r="H440">
        <f t="shared" si="62"/>
        <v>80</v>
      </c>
      <c r="J440">
        <f t="shared" si="56"/>
        <v>345.37977728694307</v>
      </c>
      <c r="K440">
        <f t="shared" si="59"/>
        <v>358.54079265824021</v>
      </c>
      <c r="L440">
        <f t="shared" si="60"/>
        <v>358.54079265824021</v>
      </c>
    </row>
    <row r="441" spans="1:12">
      <c r="A441" s="1">
        <f t="shared" si="61"/>
        <v>8.7799999999999994</v>
      </c>
      <c r="B441" s="5">
        <f t="shared" si="55"/>
        <v>118.04449627827654</v>
      </c>
      <c r="C441" s="4">
        <v>439</v>
      </c>
      <c r="E441" s="3">
        <f t="shared" si="54"/>
        <v>0.02</v>
      </c>
      <c r="F441" s="13">
        <f t="shared" si="57"/>
        <v>73.039372943639265</v>
      </c>
      <c r="G441" s="14">
        <f t="shared" si="58"/>
        <v>118.04449627827654</v>
      </c>
      <c r="H441">
        <f t="shared" si="62"/>
        <v>80</v>
      </c>
      <c r="J441">
        <f t="shared" si="56"/>
        <v>346.2638557496112</v>
      </c>
      <c r="K441">
        <f t="shared" si="59"/>
        <v>358.50627609569011</v>
      </c>
      <c r="L441">
        <f t="shared" si="60"/>
        <v>358.50627609569011</v>
      </c>
    </row>
    <row r="442" spans="1:12">
      <c r="A442" s="1">
        <f t="shared" si="61"/>
        <v>8.8000000000000007</v>
      </c>
      <c r="B442" s="5">
        <f t="shared" si="55"/>
        <v>118.34122646868857</v>
      </c>
      <c r="C442" s="4">
        <v>440</v>
      </c>
      <c r="E442" s="3">
        <f t="shared" si="54"/>
        <v>0.02</v>
      </c>
      <c r="F442" s="13">
        <f t="shared" si="57"/>
        <v>72.869746808946871</v>
      </c>
      <c r="G442" s="14">
        <f t="shared" si="58"/>
        <v>118.34122646868857</v>
      </c>
      <c r="H442">
        <f t="shared" si="62"/>
        <v>80</v>
      </c>
      <c r="J442">
        <f t="shared" si="56"/>
        <v>347.13426430815315</v>
      </c>
      <c r="K442">
        <f t="shared" si="59"/>
        <v>358.47175620960599</v>
      </c>
      <c r="L442">
        <f t="shared" si="60"/>
        <v>358.47175620960599</v>
      </c>
    </row>
    <row r="443" spans="1:12">
      <c r="A443" s="1">
        <f t="shared" si="61"/>
        <v>8.82</v>
      </c>
      <c r="B443" s="5">
        <f t="shared" si="55"/>
        <v>118.63328475011222</v>
      </c>
      <c r="C443" s="4">
        <v>441</v>
      </c>
      <c r="E443" s="3">
        <f t="shared" si="54"/>
        <v>0.02</v>
      </c>
      <c r="F443" s="13">
        <f t="shared" si="57"/>
        <v>72.699724896315956</v>
      </c>
      <c r="G443" s="14">
        <f t="shared" si="58"/>
        <v>118.63328475011222</v>
      </c>
      <c r="H443">
        <f t="shared" si="62"/>
        <v>80</v>
      </c>
      <c r="J443">
        <f t="shared" si="56"/>
        <v>347.99096860032915</v>
      </c>
      <c r="K443">
        <f t="shared" si="59"/>
        <v>358.43723299902757</v>
      </c>
      <c r="L443">
        <f t="shared" si="60"/>
        <v>358.43723299902757</v>
      </c>
    </row>
    <row r="444" spans="1:12">
      <c r="A444" s="1">
        <f t="shared" si="61"/>
        <v>8.84</v>
      </c>
      <c r="B444" s="5">
        <f t="shared" si="55"/>
        <v>118.92065959258667</v>
      </c>
      <c r="C444" s="4">
        <v>442</v>
      </c>
      <c r="E444" s="3">
        <f t="shared" si="54"/>
        <v>0.02</v>
      </c>
      <c r="F444" s="13">
        <f t="shared" si="57"/>
        <v>72.529304422419642</v>
      </c>
      <c r="G444" s="14">
        <f t="shared" si="58"/>
        <v>118.92065959258667</v>
      </c>
      <c r="H444">
        <f t="shared" si="62"/>
        <v>80</v>
      </c>
      <c r="J444">
        <f t="shared" si="56"/>
        <v>348.83393480492089</v>
      </c>
      <c r="K444">
        <f t="shared" si="59"/>
        <v>358.40270646299422</v>
      </c>
      <c r="L444">
        <f t="shared" si="60"/>
        <v>358.40270646299422</v>
      </c>
    </row>
    <row r="445" spans="1:12">
      <c r="A445" s="1">
        <f t="shared" si="61"/>
        <v>8.86</v>
      </c>
      <c r="B445" s="5">
        <f t="shared" si="55"/>
        <v>119.20333965104518</v>
      </c>
      <c r="C445" s="4">
        <v>443</v>
      </c>
      <c r="E445" s="3">
        <f t="shared" si="54"/>
        <v>0.02</v>
      </c>
      <c r="F445" s="13">
        <f t="shared" si="57"/>
        <v>72.35848257115417</v>
      </c>
      <c r="G445" s="14">
        <f t="shared" si="58"/>
        <v>119.20333965104518</v>
      </c>
      <c r="H445">
        <f t="shared" si="62"/>
        <v>80</v>
      </c>
      <c r="J445">
        <f t="shared" si="56"/>
        <v>349.66312964306587</v>
      </c>
      <c r="K445">
        <f t="shared" si="59"/>
        <v>358.3681766005447</v>
      </c>
      <c r="L445">
        <f t="shared" si="60"/>
        <v>358.3681766005447</v>
      </c>
    </row>
    <row r="446" spans="1:12">
      <c r="A446" s="1">
        <f t="shared" si="61"/>
        <v>8.8800000000000008</v>
      </c>
      <c r="B446" s="5">
        <f t="shared" si="55"/>
        <v>119.48131376576309</v>
      </c>
      <c r="C446" s="4">
        <v>444</v>
      </c>
      <c r="E446" s="3">
        <f t="shared" si="54"/>
        <v>0.02</v>
      </c>
      <c r="F446" s="13">
        <f t="shared" si="57"/>
        <v>72.187256493095944</v>
      </c>
      <c r="G446" s="14">
        <f t="shared" si="58"/>
        <v>119.48131376576309</v>
      </c>
      <c r="H446">
        <f t="shared" si="62"/>
        <v>80</v>
      </c>
      <c r="J446">
        <f t="shared" si="56"/>
        <v>350.47852037957171</v>
      </c>
      <c r="K446">
        <f t="shared" si="59"/>
        <v>358.33364341071746</v>
      </c>
      <c r="L446">
        <f t="shared" si="60"/>
        <v>358.33364341071746</v>
      </c>
    </row>
    <row r="447" spans="1:12">
      <c r="A447" s="1">
        <f t="shared" si="61"/>
        <v>8.9</v>
      </c>
      <c r="B447" s="5">
        <f t="shared" si="55"/>
        <v>119.7545709627983</v>
      </c>
      <c r="C447" s="4">
        <v>445</v>
      </c>
      <c r="E447" s="3">
        <f t="shared" si="54"/>
        <v>0.02</v>
      </c>
      <c r="F447" s="13">
        <f t="shared" si="57"/>
        <v>72.015623304946985</v>
      </c>
      <c r="G447" s="14">
        <f t="shared" si="58"/>
        <v>119.7545709627983</v>
      </c>
      <c r="H447">
        <f t="shared" si="62"/>
        <v>80</v>
      </c>
      <c r="J447">
        <f t="shared" si="56"/>
        <v>351.28007482420833</v>
      </c>
      <c r="K447">
        <f t="shared" si="59"/>
        <v>358.29910689255036</v>
      </c>
      <c r="L447">
        <f t="shared" si="60"/>
        <v>358.29910689255036</v>
      </c>
    </row>
    <row r="448" spans="1:12">
      <c r="A448" s="1">
        <f t="shared" si="61"/>
        <v>8.92</v>
      </c>
      <c r="B448" s="5">
        <f t="shared" si="55"/>
        <v>120.02310045442458</v>
      </c>
      <c r="C448" s="4">
        <v>446</v>
      </c>
      <c r="E448" s="3">
        <f t="shared" si="54"/>
        <v>0.02</v>
      </c>
      <c r="F448" s="13">
        <f t="shared" si="57"/>
        <v>71.843580088968451</v>
      </c>
      <c r="G448" s="14">
        <f t="shared" si="58"/>
        <v>120.02310045442458</v>
      </c>
      <c r="H448">
        <f t="shared" si="62"/>
        <v>80</v>
      </c>
      <c r="J448">
        <f t="shared" si="56"/>
        <v>352.06776133297876</v>
      </c>
      <c r="K448">
        <f t="shared" si="59"/>
        <v>358.26456704508087</v>
      </c>
      <c r="L448">
        <f t="shared" si="60"/>
        <v>358.26456704508087</v>
      </c>
    </row>
    <row r="449" spans="1:12">
      <c r="A449" s="1">
        <f t="shared" si="61"/>
        <v>8.94</v>
      </c>
      <c r="B449" s="5">
        <f t="shared" si="55"/>
        <v>120.28689163955734</v>
      </c>
      <c r="C449" s="4">
        <v>447</v>
      </c>
      <c r="E449" s="3">
        <f t="shared" ref="E449:E512" si="63">IF(fac=50,1/50,IF(fac=60,1/60))</f>
        <v>0.02</v>
      </c>
      <c r="F449" s="13">
        <f t="shared" si="57"/>
        <v>71.671123892401909</v>
      </c>
      <c r="G449" s="14">
        <f t="shared" si="58"/>
        <v>120.28689163955734</v>
      </c>
      <c r="H449">
        <f t="shared" si="62"/>
        <v>80</v>
      </c>
      <c r="J449">
        <f t="shared" si="56"/>
        <v>352.84154880936819</v>
      </c>
      <c r="K449">
        <f t="shared" si="59"/>
        <v>358.23002386734595</v>
      </c>
      <c r="L449">
        <f t="shared" si="60"/>
        <v>358.23002386734595</v>
      </c>
    </row>
    <row r="450" spans="1:12">
      <c r="A450" s="1">
        <f t="shared" si="61"/>
        <v>8.9600000000000009</v>
      </c>
      <c r="B450" s="5">
        <f t="shared" ref="B450:B513" si="64">IF(fac=50,Vacmin*SQRT(2)*ABS(COS(A450*PI()/5/2)),IF(fac=60,Vacmin*SQRT(2)*ABS(COS(A450*PI()*240/1000/2))))</f>
        <v>120.54593410417237</v>
      </c>
      <c r="C450" s="4">
        <v>448</v>
      </c>
      <c r="E450" s="3">
        <f t="shared" si="63"/>
        <v>0.02</v>
      </c>
      <c r="F450" s="13">
        <f t="shared" si="57"/>
        <v>71.498251726878081</v>
      </c>
      <c r="G450" s="14">
        <f t="shared" si="58"/>
        <v>120.54593410417237</v>
      </c>
      <c r="H450">
        <f t="shared" si="62"/>
        <v>80</v>
      </c>
      <c r="J450">
        <f t="shared" ref="J450:J513" si="65">IF(fac=50,Vacmax*SQRT(2)*ABS(COS(A450*PI()/5/2)),IF(fac=60,Vacmax*SQRT(2)*ABS(COS(A450*PI()*240/1000/2))))</f>
        <v>353.60140670557229</v>
      </c>
      <c r="K450">
        <f t="shared" si="59"/>
        <v>358.19547735838211</v>
      </c>
      <c r="L450">
        <f t="shared" si="60"/>
        <v>358.19547735838211</v>
      </c>
    </row>
    <row r="451" spans="1:12">
      <c r="A451" s="1">
        <f t="shared" si="61"/>
        <v>8.98</v>
      </c>
      <c r="B451" s="5">
        <f t="shared" si="64"/>
        <v>120.80021762171664</v>
      </c>
      <c r="C451" s="4">
        <v>449</v>
      </c>
      <c r="E451" s="3">
        <f t="shared" si="63"/>
        <v>0.02</v>
      </c>
      <c r="F451" s="13">
        <f t="shared" ref="F451:F501" si="66">SQRT(ABS(F450*F450-2*Vout*Iout*E451*100*1000000/1000/1000/Cin/H451))</f>
        <v>71.32496056781261</v>
      </c>
      <c r="G451" s="14">
        <f t="shared" ref="G451:G514" si="67">MAX(B451,F451)</f>
        <v>120.80021762171664</v>
      </c>
      <c r="H451">
        <f t="shared" si="62"/>
        <v>80</v>
      </c>
      <c r="J451">
        <f t="shared" si="65"/>
        <v>354.34730502370212</v>
      </c>
      <c r="K451">
        <f t="shared" ref="K451:K514" si="68">SQRT(ABS(K450*K450-2*Vout*Iout*E451*100*1000000/1000/1000/Cin/H451))</f>
        <v>358.16092751722545</v>
      </c>
      <c r="L451">
        <f t="shared" ref="L451:L514" si="69">MAX(J451,K451)</f>
        <v>358.16092751722545</v>
      </c>
    </row>
    <row r="452" spans="1:12">
      <c r="A452" s="1">
        <f t="shared" ref="A452:A515" si="70">C452*E452</f>
        <v>9</v>
      </c>
      <c r="B452" s="5">
        <f t="shared" si="64"/>
        <v>121.04973215351232</v>
      </c>
      <c r="C452" s="4">
        <v>450</v>
      </c>
      <c r="E452" s="3">
        <f t="shared" si="63"/>
        <v>0.02</v>
      </c>
      <c r="F452" s="13">
        <f t="shared" si="66"/>
        <v>71.151247353788705</v>
      </c>
      <c r="G452" s="14">
        <f t="shared" si="67"/>
        <v>121.04973215351232</v>
      </c>
      <c r="H452">
        <f t="shared" ref="H452:H515" si="71">H451</f>
        <v>80</v>
      </c>
      <c r="J452">
        <f t="shared" si="65"/>
        <v>355.07921431696946</v>
      </c>
      <c r="K452">
        <f t="shared" si="68"/>
        <v>358.12637434291156</v>
      </c>
      <c r="L452">
        <f t="shared" si="69"/>
        <v>358.12637434291156</v>
      </c>
    </row>
    <row r="453" spans="1:12">
      <c r="A453" s="1">
        <f t="shared" si="70"/>
        <v>9.02</v>
      </c>
      <c r="B453" s="5">
        <f t="shared" si="64"/>
        <v>121.29446784915291</v>
      </c>
      <c r="C453" s="4">
        <v>451</v>
      </c>
      <c r="E453" s="3">
        <f t="shared" si="63"/>
        <v>0.02</v>
      </c>
      <c r="F453" s="13">
        <f t="shared" si="66"/>
        <v>70.977108985926051</v>
      </c>
      <c r="G453" s="14">
        <f t="shared" si="67"/>
        <v>121.29446784915291</v>
      </c>
      <c r="H453">
        <f t="shared" si="71"/>
        <v>80</v>
      </c>
      <c r="J453">
        <f t="shared" si="65"/>
        <v>355.79710569084853</v>
      </c>
      <c r="K453">
        <f t="shared" si="68"/>
        <v>358.09181783447553</v>
      </c>
      <c r="L453">
        <f t="shared" si="69"/>
        <v>358.09181783447553</v>
      </c>
    </row>
    <row r="454" spans="1:12">
      <c r="A454" s="1">
        <f t="shared" si="70"/>
        <v>9.0400000000000009</v>
      </c>
      <c r="B454" s="5">
        <f t="shared" si="64"/>
        <v>121.53441504689222</v>
      </c>
      <c r="C454" s="4">
        <v>452</v>
      </c>
      <c r="E454" s="3">
        <f t="shared" si="63"/>
        <v>0.02</v>
      </c>
      <c r="F454" s="13">
        <f t="shared" si="66"/>
        <v>70.802542327235855</v>
      </c>
      <c r="G454" s="14">
        <f t="shared" si="67"/>
        <v>121.53441504689222</v>
      </c>
      <c r="H454">
        <f t="shared" si="71"/>
        <v>80</v>
      </c>
      <c r="J454">
        <f t="shared" si="65"/>
        <v>356.50095080421715</v>
      </c>
      <c r="K454">
        <f t="shared" si="68"/>
        <v>358.05725799095205</v>
      </c>
      <c r="L454">
        <f t="shared" si="69"/>
        <v>358.05725799095205</v>
      </c>
    </row>
    <row r="455" spans="1:12">
      <c r="A455" s="1">
        <f t="shared" si="70"/>
        <v>9.06</v>
      </c>
      <c r="B455" s="5">
        <f t="shared" si="64"/>
        <v>121.76956427402574</v>
      </c>
      <c r="C455" s="4">
        <v>453</v>
      </c>
      <c r="E455" s="3">
        <f t="shared" si="63"/>
        <v>0.02</v>
      </c>
      <c r="F455" s="13">
        <f t="shared" si="66"/>
        <v>70.627544201961499</v>
      </c>
      <c r="G455" s="14">
        <f t="shared" si="67"/>
        <v>121.76956427402574</v>
      </c>
      <c r="H455">
        <f t="shared" si="71"/>
        <v>80</v>
      </c>
      <c r="J455">
        <f t="shared" si="65"/>
        <v>357.1907218704755</v>
      </c>
      <c r="K455">
        <f t="shared" si="68"/>
        <v>358.02269481137535</v>
      </c>
      <c r="L455">
        <f t="shared" si="69"/>
        <v>358.02269481137535</v>
      </c>
    </row>
    <row r="456" spans="1:12">
      <c r="A456" s="1">
        <f t="shared" si="70"/>
        <v>9.08</v>
      </c>
      <c r="B456" s="5">
        <f t="shared" si="64"/>
        <v>121.99990624726458</v>
      </c>
      <c r="C456" s="4">
        <v>454</v>
      </c>
      <c r="E456" s="3">
        <f t="shared" si="63"/>
        <v>0.02</v>
      </c>
      <c r="F456" s="13">
        <f t="shared" si="66"/>
        <v>70.452111394904449</v>
      </c>
      <c r="G456" s="14">
        <f t="shared" si="67"/>
        <v>121.99990624726458</v>
      </c>
      <c r="H456">
        <f t="shared" si="71"/>
        <v>80</v>
      </c>
      <c r="J456">
        <f t="shared" si="65"/>
        <v>357.86639165864278</v>
      </c>
      <c r="K456">
        <f t="shared" si="68"/>
        <v>357.98812829477907</v>
      </c>
      <c r="L456">
        <f t="shared" si="69"/>
        <v>357.98812829477907</v>
      </c>
    </row>
    <row r="457" spans="1:12">
      <c r="A457" s="1">
        <f t="shared" si="70"/>
        <v>9.1</v>
      </c>
      <c r="B457" s="5">
        <f t="shared" si="64"/>
        <v>122.22543187310208</v>
      </c>
      <c r="C457" s="4">
        <v>455</v>
      </c>
      <c r="E457" s="3">
        <f t="shared" si="63"/>
        <v>0.02</v>
      </c>
      <c r="F457" s="13">
        <f t="shared" si="66"/>
        <v>70.276240650735048</v>
      </c>
      <c r="G457" s="14">
        <f t="shared" si="67"/>
        <v>122.22543187310208</v>
      </c>
      <c r="H457">
        <f t="shared" si="71"/>
        <v>80</v>
      </c>
      <c r="J457">
        <f t="shared" si="65"/>
        <v>358.52793349443277</v>
      </c>
      <c r="K457">
        <f t="shared" si="68"/>
        <v>357.95355844019656</v>
      </c>
      <c r="L457">
        <f t="shared" si="69"/>
        <v>358.52793349443277</v>
      </c>
    </row>
    <row r="458" spans="1:12">
      <c r="A458" s="1">
        <f t="shared" si="70"/>
        <v>9.120000000000001</v>
      </c>
      <c r="B458" s="5">
        <f t="shared" si="64"/>
        <v>122.44613224817273</v>
      </c>
      <c r="C458" s="4">
        <v>456</v>
      </c>
      <c r="E458" s="3">
        <f t="shared" si="63"/>
        <v>0.02</v>
      </c>
      <c r="F458" s="13">
        <f t="shared" si="66"/>
        <v>70.099928673287721</v>
      </c>
      <c r="G458" s="14">
        <f t="shared" si="67"/>
        <v>122.44613224817273</v>
      </c>
      <c r="H458">
        <f t="shared" si="71"/>
        <v>80</v>
      </c>
      <c r="J458">
        <f t="shared" si="65"/>
        <v>359.17532126130669</v>
      </c>
      <c r="K458">
        <f t="shared" si="68"/>
        <v>357.91898524666055</v>
      </c>
      <c r="L458">
        <f t="shared" si="69"/>
        <v>359.17532126130669</v>
      </c>
    </row>
    <row r="459" spans="1:12">
      <c r="A459" s="1">
        <f t="shared" si="70"/>
        <v>9.14</v>
      </c>
      <c r="B459" s="5">
        <f t="shared" si="64"/>
        <v>122.66199865960355</v>
      </c>
      <c r="C459" s="4">
        <v>457</v>
      </c>
      <c r="E459" s="3">
        <f t="shared" si="63"/>
        <v>0.02</v>
      </c>
      <c r="F459" s="13">
        <f t="shared" si="66"/>
        <v>69.923172124840178</v>
      </c>
      <c r="G459" s="14">
        <f t="shared" si="67"/>
        <v>122.66199865960355</v>
      </c>
      <c r="H459">
        <f t="shared" si="71"/>
        <v>80</v>
      </c>
      <c r="J459">
        <f t="shared" si="65"/>
        <v>359.80852940150373</v>
      </c>
      <c r="K459">
        <f t="shared" si="68"/>
        <v>357.88440871320341</v>
      </c>
      <c r="L459">
        <f t="shared" si="69"/>
        <v>359.80852940150373</v>
      </c>
    </row>
    <row r="460" spans="1:12">
      <c r="A460" s="1">
        <f t="shared" si="70"/>
        <v>9.16</v>
      </c>
      <c r="B460" s="5">
        <f t="shared" si="64"/>
        <v>122.87302258535829</v>
      </c>
      <c r="C460" s="4">
        <v>458</v>
      </c>
      <c r="E460" s="3">
        <f t="shared" si="63"/>
        <v>0.02</v>
      </c>
      <c r="F460" s="13">
        <f t="shared" si="66"/>
        <v>69.74596762537621</v>
      </c>
      <c r="G460" s="14">
        <f t="shared" si="67"/>
        <v>122.87302258535829</v>
      </c>
      <c r="H460">
        <f t="shared" si="71"/>
        <v>80</v>
      </c>
      <c r="J460">
        <f t="shared" si="65"/>
        <v>360.42753291705094</v>
      </c>
      <c r="K460">
        <f t="shared" si="68"/>
        <v>357.84982883885698</v>
      </c>
      <c r="L460">
        <f t="shared" si="69"/>
        <v>360.42753291705094</v>
      </c>
    </row>
    <row r="461" spans="1:12">
      <c r="A461" s="1">
        <f t="shared" si="70"/>
        <v>9.18</v>
      </c>
      <c r="B461" s="5">
        <f t="shared" si="64"/>
        <v>123.07919569457366</v>
      </c>
      <c r="C461" s="4">
        <v>459</v>
      </c>
      <c r="E461" s="3">
        <f t="shared" si="63"/>
        <v>0.02</v>
      </c>
      <c r="F461" s="13">
        <f t="shared" si="66"/>
        <v>69.568311751831573</v>
      </c>
      <c r="G461" s="14">
        <f t="shared" si="67"/>
        <v>123.07919569457366</v>
      </c>
      <c r="H461">
        <f t="shared" si="71"/>
        <v>80</v>
      </c>
      <c r="J461">
        <f t="shared" si="65"/>
        <v>361.03230737074938</v>
      </c>
      <c r="K461">
        <f t="shared" si="68"/>
        <v>357.81524562265264</v>
      </c>
      <c r="L461">
        <f t="shared" si="69"/>
        <v>361.03230737074938</v>
      </c>
    </row>
    <row r="462" spans="1:12">
      <c r="A462" s="1">
        <f t="shared" si="70"/>
        <v>9.2000000000000011</v>
      </c>
      <c r="B462" s="5">
        <f t="shared" si="64"/>
        <v>123.28050984788835</v>
      </c>
      <c r="C462" s="4">
        <v>460</v>
      </c>
      <c r="E462" s="3">
        <f t="shared" si="63"/>
        <v>0.02</v>
      </c>
      <c r="F462" s="13">
        <f t="shared" si="66"/>
        <v>69.390201037322456</v>
      </c>
      <c r="G462" s="14">
        <f t="shared" si="67"/>
        <v>123.28050984788835</v>
      </c>
      <c r="H462">
        <f t="shared" si="71"/>
        <v>80</v>
      </c>
      <c r="J462">
        <f t="shared" si="65"/>
        <v>361.62282888713918</v>
      </c>
      <c r="K462">
        <f t="shared" si="68"/>
        <v>357.78065906362133</v>
      </c>
      <c r="L462">
        <f t="shared" si="69"/>
        <v>361.62282888713918</v>
      </c>
    </row>
    <row r="463" spans="1:12">
      <c r="A463" s="1">
        <f t="shared" si="70"/>
        <v>9.2200000000000006</v>
      </c>
      <c r="B463" s="5">
        <f t="shared" si="64"/>
        <v>123.47695709776428</v>
      </c>
      <c r="C463" s="4">
        <v>461</v>
      </c>
      <c r="E463" s="3">
        <f t="shared" si="63"/>
        <v>0.02</v>
      </c>
      <c r="F463" s="13">
        <f t="shared" si="66"/>
        <v>69.211631970356152</v>
      </c>
      <c r="G463" s="14">
        <f t="shared" si="67"/>
        <v>123.47695709776428</v>
      </c>
      <c r="H463">
        <f t="shared" si="71"/>
        <v>80</v>
      </c>
      <c r="J463">
        <f t="shared" si="65"/>
        <v>362.19907415344187</v>
      </c>
      <c r="K463">
        <f t="shared" si="68"/>
        <v>357.74606916079347</v>
      </c>
      <c r="L463">
        <f t="shared" si="69"/>
        <v>362.19907415344187</v>
      </c>
    </row>
    <row r="464" spans="1:12">
      <c r="A464" s="1">
        <f t="shared" si="70"/>
        <v>9.24</v>
      </c>
      <c r="B464" s="5">
        <f t="shared" si="64"/>
        <v>123.66852968880042</v>
      </c>
      <c r="C464" s="4">
        <v>462</v>
      </c>
      <c r="E464" s="3">
        <f t="shared" si="63"/>
        <v>0.02</v>
      </c>
      <c r="F464" s="13">
        <f t="shared" si="66"/>
        <v>69.032600994023298</v>
      </c>
      <c r="G464" s="14">
        <f t="shared" si="67"/>
        <v>123.66852968880042</v>
      </c>
      <c r="H464">
        <f t="shared" si="71"/>
        <v>80</v>
      </c>
      <c r="J464">
        <f t="shared" si="65"/>
        <v>362.7610204204812</v>
      </c>
      <c r="K464">
        <f t="shared" si="68"/>
        <v>357.71147591319914</v>
      </c>
      <c r="L464">
        <f t="shared" si="69"/>
        <v>362.7610204204812</v>
      </c>
    </row>
    <row r="465" spans="1:12">
      <c r="A465" s="1">
        <f t="shared" si="70"/>
        <v>9.26</v>
      </c>
      <c r="B465" s="5">
        <f t="shared" si="64"/>
        <v>123.85522005803888</v>
      </c>
      <c r="C465" s="4">
        <v>463</v>
      </c>
      <c r="E465" s="3">
        <f t="shared" si="63"/>
        <v>0.02</v>
      </c>
      <c r="F465" s="13">
        <f t="shared" si="66"/>
        <v>68.853104505171203</v>
      </c>
      <c r="G465" s="14">
        <f t="shared" si="67"/>
        <v>123.85522005803888</v>
      </c>
      <c r="H465">
        <f t="shared" si="71"/>
        <v>80</v>
      </c>
      <c r="J465">
        <f t="shared" si="65"/>
        <v>363.30864550358069</v>
      </c>
      <c r="K465">
        <f t="shared" si="68"/>
        <v>357.67687931986774</v>
      </c>
      <c r="L465">
        <f t="shared" si="69"/>
        <v>363.30864550358069</v>
      </c>
    </row>
    <row r="466" spans="1:12">
      <c r="A466" s="1">
        <f t="shared" si="70"/>
        <v>9.2799999999999994</v>
      </c>
      <c r="B466" s="5">
        <f t="shared" si="64"/>
        <v>124.03702083526356</v>
      </c>
      <c r="C466" s="4">
        <v>464</v>
      </c>
      <c r="E466" s="3">
        <f t="shared" si="63"/>
        <v>0.02</v>
      </c>
      <c r="F466" s="13">
        <f t="shared" si="66"/>
        <v>68.673138853557788</v>
      </c>
      <c r="G466" s="14">
        <f t="shared" si="67"/>
        <v>124.03702083526356</v>
      </c>
      <c r="H466">
        <f t="shared" si="71"/>
        <v>80</v>
      </c>
      <c r="J466">
        <f t="shared" si="65"/>
        <v>363.84192778343976</v>
      </c>
      <c r="K466">
        <f t="shared" si="68"/>
        <v>357.64227937982838</v>
      </c>
      <c r="L466">
        <f t="shared" si="69"/>
        <v>363.84192778343976</v>
      </c>
    </row>
    <row r="467" spans="1:12">
      <c r="A467" s="1">
        <f t="shared" si="70"/>
        <v>9.3000000000000007</v>
      </c>
      <c r="B467" s="5">
        <f t="shared" si="64"/>
        <v>124.21392484329107</v>
      </c>
      <c r="C467" s="4">
        <v>465</v>
      </c>
      <c r="E467" s="3">
        <f t="shared" si="63"/>
        <v>0.02</v>
      </c>
      <c r="F467" s="13">
        <f t="shared" si="66"/>
        <v>68.492700340985451</v>
      </c>
      <c r="G467" s="14">
        <f t="shared" si="67"/>
        <v>124.21392484329107</v>
      </c>
      <c r="H467">
        <f t="shared" si="71"/>
        <v>80</v>
      </c>
      <c r="J467">
        <f t="shared" si="65"/>
        <v>364.36084620698711</v>
      </c>
      <c r="K467">
        <f t="shared" si="68"/>
        <v>357.60767609210967</v>
      </c>
      <c r="L467">
        <f t="shared" si="69"/>
        <v>364.36084620698711</v>
      </c>
    </row>
    <row r="468" spans="1:12">
      <c r="A468" s="1">
        <f t="shared" si="70"/>
        <v>9.32</v>
      </c>
      <c r="B468" s="5">
        <f t="shared" si="64"/>
        <v>124.38592509825405</v>
      </c>
      <c r="C468" s="4">
        <v>466</v>
      </c>
      <c r="E468" s="3">
        <f t="shared" si="63"/>
        <v>0.02</v>
      </c>
      <c r="F468" s="13">
        <f t="shared" si="66"/>
        <v>68.311785220414407</v>
      </c>
      <c r="G468" s="14">
        <f t="shared" si="67"/>
        <v>124.38592509825405</v>
      </c>
      <c r="H468">
        <f t="shared" si="71"/>
        <v>80</v>
      </c>
      <c r="J468">
        <f t="shared" si="65"/>
        <v>364.8653802882119</v>
      </c>
      <c r="K468">
        <f t="shared" si="68"/>
        <v>357.5730694557397</v>
      </c>
      <c r="L468">
        <f t="shared" si="69"/>
        <v>364.8653802882119</v>
      </c>
    </row>
    <row r="469" spans="1:12">
      <c r="A469" s="1">
        <f t="shared" si="70"/>
        <v>9.34</v>
      </c>
      <c r="B469" s="5">
        <f t="shared" si="64"/>
        <v>124.55301480987697</v>
      </c>
      <c r="C469" s="4">
        <v>467</v>
      </c>
      <c r="E469" s="3">
        <f t="shared" si="63"/>
        <v>0.02</v>
      </c>
      <c r="F469" s="13">
        <f t="shared" si="66"/>
        <v>68.130389695054788</v>
      </c>
      <c r="G469" s="14">
        <f t="shared" si="67"/>
        <v>124.55301480987697</v>
      </c>
      <c r="H469">
        <f t="shared" si="71"/>
        <v>80</v>
      </c>
      <c r="J469">
        <f t="shared" si="65"/>
        <v>365.35551010897245</v>
      </c>
      <c r="K469">
        <f t="shared" si="68"/>
        <v>357.53845946974604</v>
      </c>
      <c r="L469">
        <f t="shared" si="69"/>
        <v>365.35551010897245</v>
      </c>
    </row>
    <row r="470" spans="1:12">
      <c r="A470" s="1">
        <f t="shared" si="70"/>
        <v>9.36</v>
      </c>
      <c r="B470" s="5">
        <f t="shared" si="64"/>
        <v>124.71518738174412</v>
      </c>
      <c r="C470" s="4">
        <v>468</v>
      </c>
      <c r="E470" s="3">
        <f t="shared" si="63"/>
        <v>0.02</v>
      </c>
      <c r="F470" s="13">
        <f t="shared" si="66"/>
        <v>67.948509917436951</v>
      </c>
      <c r="G470" s="14">
        <f t="shared" si="67"/>
        <v>124.71518738174412</v>
      </c>
      <c r="H470">
        <f t="shared" si="71"/>
        <v>80</v>
      </c>
      <c r="J470">
        <f t="shared" si="65"/>
        <v>365.83121631978275</v>
      </c>
      <c r="K470">
        <f t="shared" si="68"/>
        <v>357.50384613315595</v>
      </c>
      <c r="L470">
        <f t="shared" si="69"/>
        <v>365.83121631978275</v>
      </c>
    </row>
    <row r="471" spans="1:12">
      <c r="A471" s="1">
        <f t="shared" si="70"/>
        <v>9.3800000000000008</v>
      </c>
      <c r="B471" s="5">
        <f t="shared" si="64"/>
        <v>124.87243641156007</v>
      </c>
      <c r="C471" s="4">
        <v>469</v>
      </c>
      <c r="E471" s="3">
        <f t="shared" si="63"/>
        <v>0.02</v>
      </c>
      <c r="F471" s="13">
        <f t="shared" si="66"/>
        <v>67.76614198845931</v>
      </c>
      <c r="G471" s="14">
        <f t="shared" si="67"/>
        <v>124.87243641156007</v>
      </c>
      <c r="H471">
        <f t="shared" si="71"/>
        <v>80</v>
      </c>
      <c r="J471">
        <f t="shared" si="65"/>
        <v>366.29248014057623</v>
      </c>
      <c r="K471">
        <f t="shared" si="68"/>
        <v>357.46922944499607</v>
      </c>
      <c r="L471">
        <f t="shared" si="69"/>
        <v>366.29248014057623</v>
      </c>
    </row>
    <row r="472" spans="1:12">
      <c r="A472" s="1">
        <f t="shared" si="70"/>
        <v>9.4</v>
      </c>
      <c r="B472" s="5">
        <f t="shared" si="64"/>
        <v>125.02475569140233</v>
      </c>
      <c r="C472" s="4">
        <v>470</v>
      </c>
      <c r="E472" s="3">
        <f t="shared" si="63"/>
        <v>0.02</v>
      </c>
      <c r="F472" s="13">
        <f t="shared" si="66"/>
        <v>67.583281956413074</v>
      </c>
      <c r="G472" s="14">
        <f t="shared" si="67"/>
        <v>125.02475569140233</v>
      </c>
      <c r="H472">
        <f t="shared" si="71"/>
        <v>80</v>
      </c>
      <c r="J472">
        <f t="shared" si="65"/>
        <v>366.73928336144684</v>
      </c>
      <c r="K472">
        <f t="shared" si="68"/>
        <v>357.43460940429264</v>
      </c>
      <c r="L472">
        <f t="shared" si="69"/>
        <v>366.73928336144684</v>
      </c>
    </row>
    <row r="473" spans="1:12">
      <c r="A473" s="1">
        <f t="shared" si="70"/>
        <v>9.42</v>
      </c>
      <c r="B473" s="5">
        <f t="shared" si="64"/>
        <v>125.17213920796655</v>
      </c>
      <c r="C473" s="4">
        <v>471</v>
      </c>
      <c r="E473" s="3">
        <f t="shared" si="63"/>
        <v>0.02</v>
      </c>
      <c r="F473" s="13">
        <f t="shared" si="66"/>
        <v>67.399925815983124</v>
      </c>
      <c r="G473" s="14">
        <f t="shared" si="67"/>
        <v>125.17213920796655</v>
      </c>
      <c r="H473">
        <f t="shared" si="71"/>
        <v>80</v>
      </c>
      <c r="J473">
        <f t="shared" si="65"/>
        <v>367.17160834336852</v>
      </c>
      <c r="K473">
        <f t="shared" si="68"/>
        <v>357.39998601007142</v>
      </c>
      <c r="L473">
        <f t="shared" si="69"/>
        <v>367.17160834336852</v>
      </c>
    </row>
    <row r="474" spans="1:12">
      <c r="A474" s="1">
        <f t="shared" si="70"/>
        <v>9.44</v>
      </c>
      <c r="B474" s="5">
        <f t="shared" si="64"/>
        <v>125.31458114280389</v>
      </c>
      <c r="C474" s="4">
        <v>472</v>
      </c>
      <c r="E474" s="3">
        <f t="shared" si="63"/>
        <v>0.02</v>
      </c>
      <c r="F474" s="13">
        <f t="shared" si="66"/>
        <v>67.216069507224447</v>
      </c>
      <c r="G474" s="14">
        <f t="shared" si="67"/>
        <v>125.31458114280389</v>
      </c>
      <c r="H474">
        <f t="shared" si="71"/>
        <v>80</v>
      </c>
      <c r="J474">
        <f t="shared" si="65"/>
        <v>367.58943801889137</v>
      </c>
      <c r="K474">
        <f t="shared" si="68"/>
        <v>357.3653592613577</v>
      </c>
      <c r="L474">
        <f t="shared" si="69"/>
        <v>367.58943801889137</v>
      </c>
    </row>
    <row r="475" spans="1:12">
      <c r="A475" s="1">
        <f t="shared" si="70"/>
        <v>9.4600000000000009</v>
      </c>
      <c r="B475" s="5">
        <f t="shared" si="64"/>
        <v>125.45207587255065</v>
      </c>
      <c r="C475" s="4">
        <v>473</v>
      </c>
      <c r="E475" s="3">
        <f t="shared" si="63"/>
        <v>0.02</v>
      </c>
      <c r="F475" s="13">
        <f t="shared" si="66"/>
        <v>67.031708914513203</v>
      </c>
      <c r="G475" s="14">
        <f t="shared" si="67"/>
        <v>125.45207587255065</v>
      </c>
      <c r="H475">
        <f t="shared" si="71"/>
        <v>80</v>
      </c>
      <c r="J475">
        <f t="shared" si="65"/>
        <v>367.99275589281524</v>
      </c>
      <c r="K475">
        <f t="shared" si="68"/>
        <v>357.33072915717628</v>
      </c>
      <c r="L475">
        <f t="shared" si="69"/>
        <v>367.99275589281524</v>
      </c>
    </row>
    <row r="476" spans="1:12">
      <c r="A476" s="1">
        <f t="shared" si="70"/>
        <v>9.48</v>
      </c>
      <c r="B476" s="5">
        <f t="shared" si="64"/>
        <v>125.58461796915032</v>
      </c>
      <c r="C476" s="4">
        <v>474</v>
      </c>
      <c r="E476" s="3">
        <f t="shared" si="63"/>
        <v>0.02</v>
      </c>
      <c r="F476" s="13">
        <f t="shared" si="66"/>
        <v>66.846839865471793</v>
      </c>
      <c r="G476" s="14">
        <f t="shared" si="67"/>
        <v>125.58461796915032</v>
      </c>
      <c r="H476">
        <f t="shared" si="71"/>
        <v>80</v>
      </c>
      <c r="J476">
        <f t="shared" si="65"/>
        <v>368.38154604284091</v>
      </c>
      <c r="K476">
        <f t="shared" si="68"/>
        <v>357.2960956965515</v>
      </c>
      <c r="L476">
        <f t="shared" si="69"/>
        <v>368.38154604284091</v>
      </c>
    </row>
    <row r="477" spans="1:12">
      <c r="A477" s="1">
        <f t="shared" si="70"/>
        <v>9.5</v>
      </c>
      <c r="B477" s="5">
        <f t="shared" si="64"/>
        <v>125.71220220006785</v>
      </c>
      <c r="C477" s="4">
        <v>475</v>
      </c>
      <c r="E477" s="3">
        <f t="shared" si="63"/>
        <v>0.02</v>
      </c>
      <c r="F477" s="13">
        <f t="shared" si="66"/>
        <v>66.661458129867128</v>
      </c>
      <c r="G477" s="14">
        <f t="shared" si="67"/>
        <v>125.71220220006785</v>
      </c>
      <c r="H477">
        <f t="shared" si="71"/>
        <v>80</v>
      </c>
      <c r="J477">
        <f t="shared" si="65"/>
        <v>368.75579312019903</v>
      </c>
      <c r="K477">
        <f t="shared" si="68"/>
        <v>357.2614588785072</v>
      </c>
      <c r="L477">
        <f t="shared" si="69"/>
        <v>368.75579312019903</v>
      </c>
    </row>
    <row r="478" spans="1:12">
      <c r="A478" s="1">
        <f t="shared" si="70"/>
        <v>9.52</v>
      </c>
      <c r="B478" s="5">
        <f t="shared" si="64"/>
        <v>125.8348235284963</v>
      </c>
      <c r="C478" s="4">
        <v>476</v>
      </c>
      <c r="E478" s="3">
        <f t="shared" si="63"/>
        <v>0.02</v>
      </c>
      <c r="F478" s="13">
        <f t="shared" si="66"/>
        <v>66.475559418481225</v>
      </c>
      <c r="G478" s="14">
        <f t="shared" si="67"/>
        <v>125.8348235284963</v>
      </c>
      <c r="H478">
        <f t="shared" si="71"/>
        <v>80</v>
      </c>
      <c r="J478">
        <f t="shared" si="65"/>
        <v>369.11548235025583</v>
      </c>
      <c r="K478">
        <f t="shared" si="68"/>
        <v>357.22681870206679</v>
      </c>
      <c r="L478">
        <f t="shared" si="69"/>
        <v>369.11548235025583</v>
      </c>
    </row>
    <row r="479" spans="1:12">
      <c r="A479" s="1">
        <f t="shared" si="70"/>
        <v>9.5400000000000009</v>
      </c>
      <c r="B479" s="5">
        <f t="shared" si="64"/>
        <v>125.9524771135556</v>
      </c>
      <c r="C479" s="4">
        <v>477</v>
      </c>
      <c r="E479" s="3">
        <f t="shared" si="63"/>
        <v>0.02</v>
      </c>
      <c r="F479" s="13">
        <f t="shared" si="66"/>
        <v>66.289139381953277</v>
      </c>
      <c r="G479" s="14">
        <f t="shared" si="67"/>
        <v>125.9524771135556</v>
      </c>
      <c r="H479">
        <f t="shared" si="71"/>
        <v>80</v>
      </c>
      <c r="J479">
        <f t="shared" si="65"/>
        <v>369.4605995330964</v>
      </c>
      <c r="K479">
        <f t="shared" si="68"/>
        <v>357.19217516625321</v>
      </c>
      <c r="L479">
        <f t="shared" si="69"/>
        <v>369.4605995330964</v>
      </c>
    </row>
    <row r="480" spans="1:12">
      <c r="A480" s="1">
        <f t="shared" si="70"/>
        <v>9.56</v>
      </c>
      <c r="B480" s="5">
        <f t="shared" si="64"/>
        <v>126.06515831048361</v>
      </c>
      <c r="C480" s="4">
        <v>478</v>
      </c>
      <c r="E480" s="3">
        <f t="shared" si="63"/>
        <v>0.02</v>
      </c>
      <c r="F480" s="13">
        <f t="shared" si="66"/>
        <v>66.102193609592334</v>
      </c>
      <c r="G480" s="14">
        <f t="shared" si="67"/>
        <v>126.06515831048361</v>
      </c>
      <c r="H480">
        <f t="shared" si="71"/>
        <v>80</v>
      </c>
      <c r="J480">
        <f t="shared" si="65"/>
        <v>369.79113104408526</v>
      </c>
      <c r="K480">
        <f t="shared" si="68"/>
        <v>357.15752827008885</v>
      </c>
      <c r="L480">
        <f t="shared" si="69"/>
        <v>369.79113104408526</v>
      </c>
    </row>
    <row r="481" spans="1:12">
      <c r="A481" s="1">
        <f t="shared" si="70"/>
        <v>9.58</v>
      </c>
      <c r="B481" s="5">
        <f t="shared" si="64"/>
        <v>126.17286267081967</v>
      </c>
      <c r="C481" s="4">
        <v>479</v>
      </c>
      <c r="E481" s="3">
        <f t="shared" si="63"/>
        <v>0.02</v>
      </c>
      <c r="F481" s="13">
        <f t="shared" si="66"/>
        <v>65.914717628159721</v>
      </c>
      <c r="G481" s="14">
        <f t="shared" si="67"/>
        <v>126.17286267081967</v>
      </c>
      <c r="H481">
        <f t="shared" si="71"/>
        <v>80</v>
      </c>
      <c r="J481">
        <f t="shared" si="65"/>
        <v>370.10706383440436</v>
      </c>
      <c r="K481">
        <f t="shared" si="68"/>
        <v>357.12287801259572</v>
      </c>
      <c r="L481">
        <f t="shared" si="69"/>
        <v>370.10706383440436</v>
      </c>
    </row>
    <row r="482" spans="1:12">
      <c r="A482" s="1">
        <f t="shared" si="70"/>
        <v>9.6</v>
      </c>
      <c r="B482" s="5">
        <f t="shared" si="64"/>
        <v>126.27558594258001</v>
      </c>
      <c r="C482" s="4">
        <v>480</v>
      </c>
      <c r="E482" s="3">
        <f t="shared" si="63"/>
        <v>0.02</v>
      </c>
      <c r="F482" s="13">
        <f t="shared" si="66"/>
        <v>65.726706900620158</v>
      </c>
      <c r="G482" s="14">
        <f t="shared" si="67"/>
        <v>126.27558594258001</v>
      </c>
      <c r="H482">
        <f t="shared" si="71"/>
        <v>80</v>
      </c>
      <c r="J482">
        <f t="shared" si="65"/>
        <v>370.40838543156804</v>
      </c>
      <c r="K482">
        <f t="shared" si="68"/>
        <v>357.08822439279533</v>
      </c>
      <c r="L482">
        <f t="shared" si="69"/>
        <v>370.40838543156804</v>
      </c>
    </row>
    <row r="483" spans="1:12">
      <c r="A483" s="1">
        <f t="shared" si="70"/>
        <v>9.620000000000001</v>
      </c>
      <c r="B483" s="5">
        <f t="shared" si="64"/>
        <v>126.3733240704258</v>
      </c>
      <c r="C483" s="4">
        <v>481</v>
      </c>
      <c r="E483" s="3">
        <f t="shared" si="63"/>
        <v>0.02</v>
      </c>
      <c r="F483" s="13">
        <f t="shared" si="66"/>
        <v>65.53815682486065</v>
      </c>
      <c r="G483" s="14">
        <f t="shared" si="67"/>
        <v>126.3733240704258</v>
      </c>
      <c r="H483">
        <f t="shared" si="71"/>
        <v>80</v>
      </c>
      <c r="J483">
        <f t="shared" si="65"/>
        <v>370.69508393991566</v>
      </c>
      <c r="K483">
        <f t="shared" si="68"/>
        <v>357.05356740970865</v>
      </c>
      <c r="L483">
        <f t="shared" si="69"/>
        <v>370.69508393991566</v>
      </c>
    </row>
    <row r="484" spans="1:12">
      <c r="A484" s="1">
        <f t="shared" si="70"/>
        <v>9.64</v>
      </c>
      <c r="B484" s="5">
        <f t="shared" si="64"/>
        <v>126.46607319582306</v>
      </c>
      <c r="C484" s="4">
        <v>482</v>
      </c>
      <c r="E484" s="3">
        <f t="shared" si="63"/>
        <v>0.02</v>
      </c>
      <c r="F484" s="13">
        <f t="shared" si="66"/>
        <v>65.349062732376112</v>
      </c>
      <c r="G484" s="14">
        <f t="shared" si="67"/>
        <v>126.46607319582306</v>
      </c>
      <c r="H484">
        <f t="shared" si="71"/>
        <v>80</v>
      </c>
      <c r="J484">
        <f t="shared" si="65"/>
        <v>370.96714804108097</v>
      </c>
      <c r="K484">
        <f t="shared" si="68"/>
        <v>357.01890706235622</v>
      </c>
      <c r="L484">
        <f t="shared" si="69"/>
        <v>370.96714804108097</v>
      </c>
    </row>
    <row r="485" spans="1:12">
      <c r="A485" s="1">
        <f t="shared" si="70"/>
        <v>9.66</v>
      </c>
      <c r="B485" s="5">
        <f t="shared" si="64"/>
        <v>126.55382965719517</v>
      </c>
      <c r="C485" s="4">
        <v>483</v>
      </c>
      <c r="E485" s="3">
        <f t="shared" si="63"/>
        <v>0.02</v>
      </c>
      <c r="F485" s="13">
        <f t="shared" si="66"/>
        <v>65.159419886920631</v>
      </c>
      <c r="G485" s="14">
        <f t="shared" si="67"/>
        <v>126.55382965719517</v>
      </c>
      <c r="H485">
        <f t="shared" si="71"/>
        <v>80</v>
      </c>
      <c r="J485">
        <f t="shared" si="65"/>
        <v>371.2245669944391</v>
      </c>
      <c r="K485">
        <f t="shared" si="68"/>
        <v>356.98424334975817</v>
      </c>
      <c r="L485">
        <f t="shared" si="69"/>
        <v>371.2245669944391</v>
      </c>
    </row>
    <row r="486" spans="1:12">
      <c r="A486" s="1">
        <f t="shared" si="70"/>
        <v>9.68</v>
      </c>
      <c r="B486" s="5">
        <f t="shared" si="64"/>
        <v>126.63658999006725</v>
      </c>
      <c r="C486" s="4">
        <v>484</v>
      </c>
      <c r="E486" s="3">
        <f t="shared" si="63"/>
        <v>0.02</v>
      </c>
      <c r="F486" s="13">
        <f t="shared" si="66"/>
        <v>64.969223483123358</v>
      </c>
      <c r="G486" s="14">
        <f t="shared" si="67"/>
        <v>126.63658999006725</v>
      </c>
      <c r="H486">
        <f t="shared" si="71"/>
        <v>80</v>
      </c>
      <c r="J486">
        <f t="shared" si="65"/>
        <v>371.46733063753061</v>
      </c>
      <c r="K486">
        <f t="shared" si="68"/>
        <v>356.94957627093402</v>
      </c>
      <c r="L486">
        <f t="shared" si="69"/>
        <v>371.46733063753061</v>
      </c>
    </row>
    <row r="487" spans="1:12">
      <c r="A487" s="1">
        <f t="shared" si="70"/>
        <v>9.7000000000000011</v>
      </c>
      <c r="B487" s="5">
        <f t="shared" si="64"/>
        <v>126.71435092720311</v>
      </c>
      <c r="C487" s="4">
        <v>485</v>
      </c>
      <c r="E487" s="3">
        <f t="shared" si="63"/>
        <v>0.02</v>
      </c>
      <c r="F487" s="13">
        <f t="shared" si="66"/>
        <v>64.778468645067761</v>
      </c>
      <c r="G487" s="14">
        <f t="shared" si="67"/>
        <v>126.71435092720311</v>
      </c>
      <c r="H487">
        <f t="shared" si="71"/>
        <v>80</v>
      </c>
      <c r="J487">
        <f t="shared" si="65"/>
        <v>371.69542938646242</v>
      </c>
      <c r="K487">
        <f t="shared" si="68"/>
        <v>356.91490582490297</v>
      </c>
      <c r="L487">
        <f t="shared" si="69"/>
        <v>371.69542938646242</v>
      </c>
    </row>
    <row r="488" spans="1:12">
      <c r="A488" s="1">
        <f t="shared" si="70"/>
        <v>9.7200000000000006</v>
      </c>
      <c r="B488" s="5">
        <f t="shared" si="64"/>
        <v>126.78710939873409</v>
      </c>
      <c r="C488" s="4">
        <v>486</v>
      </c>
      <c r="E488" s="3">
        <f t="shared" si="63"/>
        <v>0.02</v>
      </c>
      <c r="F488" s="13">
        <f t="shared" si="66"/>
        <v>64.587150424833169</v>
      </c>
      <c r="G488" s="14">
        <f t="shared" si="67"/>
        <v>126.78710939873409</v>
      </c>
      <c r="H488">
        <f t="shared" si="71"/>
        <v>80</v>
      </c>
      <c r="J488">
        <f t="shared" si="65"/>
        <v>371.90885423628663</v>
      </c>
      <c r="K488">
        <f t="shared" si="68"/>
        <v>356.88023201068359</v>
      </c>
      <c r="L488">
        <f t="shared" si="69"/>
        <v>371.90885423628663</v>
      </c>
    </row>
    <row r="489" spans="1:12">
      <c r="A489" s="1">
        <f t="shared" si="70"/>
        <v>9.74</v>
      </c>
      <c r="B489" s="5">
        <f t="shared" si="64"/>
        <v>126.85486253228029</v>
      </c>
      <c r="C489" s="4">
        <v>487</v>
      </c>
      <c r="E489" s="3">
        <f t="shared" si="63"/>
        <v>0.02</v>
      </c>
      <c r="F489" s="13">
        <f t="shared" si="66"/>
        <v>64.395263800997256</v>
      </c>
      <c r="G489" s="14">
        <f t="shared" si="67"/>
        <v>126.85486253228029</v>
      </c>
      <c r="H489">
        <f t="shared" si="71"/>
        <v>80</v>
      </c>
      <c r="J489">
        <f t="shared" si="65"/>
        <v>372.10759676135552</v>
      </c>
      <c r="K489">
        <f t="shared" si="68"/>
        <v>356.84555482729405</v>
      </c>
      <c r="L489">
        <f t="shared" si="69"/>
        <v>372.10759676135552</v>
      </c>
    </row>
    <row r="490" spans="1:12">
      <c r="A490" s="1">
        <f t="shared" si="70"/>
        <v>9.76</v>
      </c>
      <c r="B490" s="5">
        <f t="shared" si="64"/>
        <v>126.91760765306405</v>
      </c>
      <c r="C490" s="4">
        <v>488</v>
      </c>
      <c r="E490" s="3">
        <f t="shared" si="63"/>
        <v>0.02</v>
      </c>
      <c r="F490" s="13">
        <f t="shared" si="66"/>
        <v>64.202803677098302</v>
      </c>
      <c r="G490" s="14">
        <f t="shared" si="67"/>
        <v>126.91760765306405</v>
      </c>
      <c r="H490">
        <f t="shared" si="71"/>
        <v>80</v>
      </c>
      <c r="J490">
        <f t="shared" si="65"/>
        <v>372.29164911565454</v>
      </c>
      <c r="K490">
        <f t="shared" si="68"/>
        <v>356.81087427375212</v>
      </c>
      <c r="L490">
        <f t="shared" si="69"/>
        <v>372.29164911565454</v>
      </c>
    </row>
    <row r="491" spans="1:12">
      <c r="A491" s="1">
        <f t="shared" si="70"/>
        <v>9.7799999999999994</v>
      </c>
      <c r="B491" s="5">
        <f t="shared" si="64"/>
        <v>126.97534228401543</v>
      </c>
      <c r="C491" s="4">
        <v>489</v>
      </c>
      <c r="E491" s="3">
        <f t="shared" si="63"/>
        <v>0.02</v>
      </c>
      <c r="F491" s="13">
        <f t="shared" si="66"/>
        <v>64.009764880055812</v>
      </c>
      <c r="G491" s="14">
        <f t="shared" si="67"/>
        <v>126.97534228401543</v>
      </c>
      <c r="H491">
        <f t="shared" si="71"/>
        <v>80</v>
      </c>
      <c r="J491">
        <f t="shared" si="65"/>
        <v>372.46100403311192</v>
      </c>
      <c r="K491">
        <f t="shared" si="68"/>
        <v>356.77619034907491</v>
      </c>
      <c r="L491">
        <f t="shared" si="69"/>
        <v>372.46100403311192</v>
      </c>
    </row>
    <row r="492" spans="1:12">
      <c r="A492" s="1">
        <f t="shared" si="70"/>
        <v>9.8000000000000007</v>
      </c>
      <c r="B492" s="5">
        <f t="shared" si="64"/>
        <v>127.02806414587003</v>
      </c>
      <c r="C492" s="4">
        <v>490</v>
      </c>
      <c r="E492" s="3">
        <f t="shared" si="63"/>
        <v>0.02</v>
      </c>
      <c r="F492" s="13">
        <f t="shared" si="66"/>
        <v>63.816142158548146</v>
      </c>
      <c r="G492" s="14">
        <f t="shared" si="67"/>
        <v>127.02806414587003</v>
      </c>
      <c r="H492">
        <f t="shared" si="71"/>
        <v>80</v>
      </c>
      <c r="J492">
        <f t="shared" si="65"/>
        <v>372.61565482788541</v>
      </c>
      <c r="K492">
        <f t="shared" si="68"/>
        <v>356.7415030522792</v>
      </c>
      <c r="L492">
        <f t="shared" si="69"/>
        <v>372.61565482788541</v>
      </c>
    </row>
    <row r="493" spans="1:12">
      <c r="A493" s="1">
        <f t="shared" si="70"/>
        <v>9.82</v>
      </c>
      <c r="B493" s="5">
        <f t="shared" si="64"/>
        <v>127.07577115725904</v>
      </c>
      <c r="C493" s="4">
        <v>491</v>
      </c>
      <c r="E493" s="3">
        <f t="shared" si="63"/>
        <v>0.02</v>
      </c>
      <c r="F493" s="13">
        <f t="shared" si="66"/>
        <v>63.621930181345689</v>
      </c>
      <c r="G493" s="14">
        <f t="shared" si="67"/>
        <v>127.07577115725904</v>
      </c>
      <c r="H493">
        <f t="shared" si="71"/>
        <v>80</v>
      </c>
      <c r="J493">
        <f t="shared" si="65"/>
        <v>372.75559539462648</v>
      </c>
      <c r="K493">
        <f t="shared" si="68"/>
        <v>356.70681238238126</v>
      </c>
      <c r="L493">
        <f t="shared" si="69"/>
        <v>372.75559539462648</v>
      </c>
    </row>
    <row r="494" spans="1:12">
      <c r="A494" s="1">
        <f t="shared" si="70"/>
        <v>9.84</v>
      </c>
      <c r="B494" s="5">
        <f t="shared" si="64"/>
        <v>127.11846143479133</v>
      </c>
      <c r="C494" s="4">
        <v>492</v>
      </c>
      <c r="E494" s="3">
        <f t="shared" si="63"/>
        <v>0.02</v>
      </c>
      <c r="F494" s="13">
        <f t="shared" si="66"/>
        <v>63.427123535598128</v>
      </c>
      <c r="G494" s="14">
        <f t="shared" si="67"/>
        <v>127.11846143479133</v>
      </c>
      <c r="H494">
        <f t="shared" si="71"/>
        <v>80</v>
      </c>
      <c r="J494">
        <f t="shared" si="65"/>
        <v>372.88082020872122</v>
      </c>
      <c r="K494">
        <f t="shared" si="68"/>
        <v>356.67211833839684</v>
      </c>
      <c r="L494">
        <f t="shared" si="69"/>
        <v>372.88082020872122</v>
      </c>
    </row>
    <row r="495" spans="1:12">
      <c r="A495" s="1">
        <f t="shared" si="70"/>
        <v>9.86</v>
      </c>
      <c r="B495" s="5">
        <f t="shared" si="64"/>
        <v>127.15613329312785</v>
      </c>
      <c r="C495" s="4">
        <v>493</v>
      </c>
      <c r="E495" s="3">
        <f t="shared" si="63"/>
        <v>0.02</v>
      </c>
      <c r="F495" s="13">
        <f t="shared" si="66"/>
        <v>63.231716725074179</v>
      </c>
      <c r="G495" s="14">
        <f t="shared" si="67"/>
        <v>127.15613329312785</v>
      </c>
      <c r="H495">
        <f t="shared" si="71"/>
        <v>80</v>
      </c>
      <c r="J495">
        <f t="shared" si="65"/>
        <v>372.99132432650833</v>
      </c>
      <c r="K495">
        <f t="shared" si="68"/>
        <v>356.6374209193412</v>
      </c>
      <c r="L495">
        <f t="shared" si="69"/>
        <v>372.99132432650833</v>
      </c>
    </row>
    <row r="496" spans="1:12">
      <c r="A496" s="1">
        <f t="shared" si="70"/>
        <v>9.8800000000000008</v>
      </c>
      <c r="B496" s="5">
        <f t="shared" si="64"/>
        <v>127.18878524504812</v>
      </c>
      <c r="C496" s="4">
        <v>494</v>
      </c>
      <c r="E496" s="3">
        <f t="shared" si="63"/>
        <v>0.02</v>
      </c>
      <c r="F496" s="13">
        <f t="shared" si="66"/>
        <v>63.035704168352282</v>
      </c>
      <c r="G496" s="14">
        <f t="shared" si="67"/>
        <v>127.18878524504812</v>
      </c>
      <c r="H496">
        <f t="shared" si="71"/>
        <v>80</v>
      </c>
      <c r="J496">
        <f t="shared" si="65"/>
        <v>373.08710338547451</v>
      </c>
      <c r="K496">
        <f t="shared" si="68"/>
        <v>356.60272012422922</v>
      </c>
      <c r="L496">
        <f t="shared" si="69"/>
        <v>373.08710338547451</v>
      </c>
    </row>
    <row r="497" spans="1:12">
      <c r="A497" s="1">
        <f t="shared" si="70"/>
        <v>9.9</v>
      </c>
      <c r="B497" s="5">
        <f t="shared" si="64"/>
        <v>127.21641600150903</v>
      </c>
      <c r="C497" s="4">
        <v>495</v>
      </c>
      <c r="E497" s="3">
        <f t="shared" si="63"/>
        <v>0.02</v>
      </c>
      <c r="F497" s="13">
        <f t="shared" si="66"/>
        <v>62.839080196960438</v>
      </c>
      <c r="G497" s="14">
        <f t="shared" si="67"/>
        <v>127.21641600150903</v>
      </c>
      <c r="H497">
        <f t="shared" si="71"/>
        <v>80</v>
      </c>
      <c r="J497">
        <f t="shared" si="65"/>
        <v>373.16815360442649</v>
      </c>
      <c r="K497">
        <f t="shared" si="68"/>
        <v>356.5680159520752</v>
      </c>
      <c r="L497">
        <f t="shared" si="69"/>
        <v>373.16815360442649</v>
      </c>
    </row>
    <row r="498" spans="1:12">
      <c r="A498" s="1">
        <f t="shared" si="70"/>
        <v>9.92</v>
      </c>
      <c r="B498" s="5">
        <f t="shared" si="64"/>
        <v>127.23902447169556</v>
      </c>
      <c r="C498" s="4">
        <v>496</v>
      </c>
      <c r="E498" s="3">
        <f t="shared" si="63"/>
        <v>0.02</v>
      </c>
      <c r="F498" s="13">
        <f t="shared" si="66"/>
        <v>62.641839053463507</v>
      </c>
      <c r="G498" s="14">
        <f t="shared" si="67"/>
        <v>127.23902447169556</v>
      </c>
      <c r="H498">
        <f t="shared" si="71"/>
        <v>80</v>
      </c>
      <c r="J498">
        <f t="shared" si="65"/>
        <v>373.23447178364029</v>
      </c>
      <c r="K498">
        <f t="shared" si="68"/>
        <v>356.53330840189301</v>
      </c>
      <c r="L498">
        <f t="shared" si="69"/>
        <v>373.23447178364029</v>
      </c>
    </row>
    <row r="499" spans="1:12">
      <c r="A499" s="1">
        <f t="shared" si="70"/>
        <v>9.94</v>
      </c>
      <c r="B499" s="5">
        <f t="shared" si="64"/>
        <v>127.25660976306406</v>
      </c>
      <c r="C499" s="4">
        <v>497</v>
      </c>
      <c r="E499" s="3">
        <f t="shared" si="63"/>
        <v>0.02</v>
      </c>
      <c r="F499" s="13">
        <f t="shared" si="66"/>
        <v>62.443974889496154</v>
      </c>
      <c r="G499" s="14">
        <f t="shared" si="67"/>
        <v>127.25660976306406</v>
      </c>
      <c r="H499">
        <f t="shared" si="71"/>
        <v>80</v>
      </c>
      <c r="J499">
        <f t="shared" si="65"/>
        <v>373.28605530498794</v>
      </c>
      <c r="K499">
        <f t="shared" si="68"/>
        <v>356.49859747269602</v>
      </c>
      <c r="L499">
        <f t="shared" si="69"/>
        <v>373.28605530498794</v>
      </c>
    </row>
    <row r="500" spans="1:12">
      <c r="A500" s="1">
        <f t="shared" si="70"/>
        <v>9.9600000000000009</v>
      </c>
      <c r="B500" s="5">
        <f t="shared" si="64"/>
        <v>127.26917118137735</v>
      </c>
      <c r="C500" s="4">
        <v>498</v>
      </c>
      <c r="E500" s="3">
        <f t="shared" si="63"/>
        <v>0.02</v>
      </c>
      <c r="F500" s="13">
        <f t="shared" si="66"/>
        <v>62.245481763739498</v>
      </c>
      <c r="G500" s="14">
        <f t="shared" si="67"/>
        <v>127.26917118137735</v>
      </c>
      <c r="H500">
        <f t="shared" si="71"/>
        <v>80</v>
      </c>
      <c r="J500">
        <f t="shared" si="65"/>
        <v>373.32290213204021</v>
      </c>
      <c r="K500">
        <f t="shared" si="68"/>
        <v>356.46388316349714</v>
      </c>
      <c r="L500">
        <f t="shared" si="69"/>
        <v>373.32290213204021</v>
      </c>
    </row>
    <row r="501" spans="1:12">
      <c r="A501" s="1">
        <f t="shared" si="70"/>
        <v>9.98</v>
      </c>
      <c r="B501" s="5">
        <f t="shared" si="64"/>
        <v>127.27670823073211</v>
      </c>
      <c r="C501" s="4">
        <v>499</v>
      </c>
      <c r="E501" s="3">
        <f t="shared" si="63"/>
        <v>0.02</v>
      </c>
      <c r="F501" s="13">
        <f t="shared" si="66"/>
        <v>62.046353639839516</v>
      </c>
      <c r="G501" s="14">
        <f t="shared" si="67"/>
        <v>127.27670823073211</v>
      </c>
      <c r="H501">
        <f t="shared" si="71"/>
        <v>80</v>
      </c>
      <c r="J501">
        <f t="shared" si="65"/>
        <v>373.34501081014753</v>
      </c>
      <c r="K501">
        <f t="shared" si="68"/>
        <v>356.42916547330879</v>
      </c>
      <c r="L501">
        <f t="shared" si="69"/>
        <v>373.34501081014753</v>
      </c>
    </row>
    <row r="502" spans="1:12">
      <c r="A502" s="1">
        <f t="shared" si="70"/>
        <v>10</v>
      </c>
      <c r="B502" s="5">
        <f t="shared" si="64"/>
        <v>127.27922061357856</v>
      </c>
      <c r="C502" s="4">
        <v>500</v>
      </c>
      <c r="E502" s="3">
        <f t="shared" si="63"/>
        <v>0.02</v>
      </c>
      <c r="F502" s="13">
        <f>F2</f>
        <v>127.27922061357856</v>
      </c>
      <c r="G502" s="14">
        <f t="shared" si="67"/>
        <v>127.27922061357856</v>
      </c>
      <c r="H502">
        <f t="shared" si="71"/>
        <v>80</v>
      </c>
      <c r="J502">
        <f t="shared" si="65"/>
        <v>373.3523804664971</v>
      </c>
      <c r="K502">
        <f t="shared" si="68"/>
        <v>356.39444440114289</v>
      </c>
      <c r="L502">
        <f t="shared" si="69"/>
        <v>373.3523804664971</v>
      </c>
    </row>
    <row r="503" spans="1:12">
      <c r="A503" s="1">
        <f t="shared" si="70"/>
        <v>10.02</v>
      </c>
      <c r="B503" s="5">
        <f t="shared" si="64"/>
        <v>127.27670823073211</v>
      </c>
      <c r="C503" s="4">
        <v>501</v>
      </c>
      <c r="E503" s="3">
        <f t="shared" si="63"/>
        <v>0.02</v>
      </c>
      <c r="F503" s="13">
        <f t="shared" ref="F503:F566" si="72">SQRT(ABS(F502*F502-2*Vout*Iout*E502*100*1000000/1000/1000/Cin/H502))</f>
        <v>127.18195626738881</v>
      </c>
      <c r="G503" s="14">
        <f t="shared" si="67"/>
        <v>127.27670823073211</v>
      </c>
      <c r="H503">
        <f t="shared" si="71"/>
        <v>80</v>
      </c>
      <c r="J503">
        <f t="shared" si="65"/>
        <v>373.34501081014753</v>
      </c>
      <c r="K503">
        <f t="shared" si="68"/>
        <v>356.3597199460109</v>
      </c>
      <c r="L503">
        <f t="shared" si="69"/>
        <v>373.34501081014753</v>
      </c>
    </row>
    <row r="504" spans="1:12">
      <c r="A504" s="1">
        <f t="shared" si="70"/>
        <v>10.040000000000001</v>
      </c>
      <c r="B504" s="5">
        <f t="shared" si="64"/>
        <v>127.26917118137735</v>
      </c>
      <c r="C504" s="4">
        <v>502</v>
      </c>
      <c r="E504" s="3">
        <f t="shared" si="63"/>
        <v>0.02</v>
      </c>
      <c r="F504" s="13">
        <f t="shared" si="72"/>
        <v>127.08461747985081</v>
      </c>
      <c r="G504" s="14">
        <f t="shared" si="67"/>
        <v>127.26917118137735</v>
      </c>
      <c r="H504">
        <f t="shared" si="71"/>
        <v>80</v>
      </c>
      <c r="J504">
        <f t="shared" si="65"/>
        <v>373.32290213204021</v>
      </c>
      <c r="K504">
        <f t="shared" si="68"/>
        <v>356.32499210692379</v>
      </c>
      <c r="L504">
        <f t="shared" si="69"/>
        <v>373.32290213204021</v>
      </c>
    </row>
    <row r="505" spans="1:12">
      <c r="A505" s="1">
        <f t="shared" si="70"/>
        <v>10.06</v>
      </c>
      <c r="B505" s="5">
        <f t="shared" si="64"/>
        <v>127.25660976306406</v>
      </c>
      <c r="C505" s="4">
        <v>503</v>
      </c>
      <c r="E505" s="3">
        <f t="shared" si="63"/>
        <v>0.02</v>
      </c>
      <c r="F505" s="13">
        <f t="shared" si="72"/>
        <v>126.98720407978121</v>
      </c>
      <c r="G505" s="14">
        <f t="shared" si="67"/>
        <v>127.25660976306406</v>
      </c>
      <c r="H505">
        <f t="shared" si="71"/>
        <v>80</v>
      </c>
      <c r="J505">
        <f t="shared" si="65"/>
        <v>373.28605530498794</v>
      </c>
      <c r="K505">
        <f t="shared" si="68"/>
        <v>356.29026088289208</v>
      </c>
      <c r="L505">
        <f t="shared" si="69"/>
        <v>373.28605530498794</v>
      </c>
    </row>
    <row r="506" spans="1:12">
      <c r="A506" s="1">
        <f t="shared" si="70"/>
        <v>10.08</v>
      </c>
      <c r="B506" s="5">
        <f t="shared" si="64"/>
        <v>127.23902447169556</v>
      </c>
      <c r="C506" s="4">
        <v>504</v>
      </c>
      <c r="E506" s="3">
        <f t="shared" si="63"/>
        <v>0.02</v>
      </c>
      <c r="F506" s="13">
        <f t="shared" si="72"/>
        <v>126.88971589533961</v>
      </c>
      <c r="G506" s="14">
        <f t="shared" si="67"/>
        <v>127.23902447169556</v>
      </c>
      <c r="H506">
        <f t="shared" si="71"/>
        <v>80</v>
      </c>
      <c r="J506">
        <f t="shared" si="65"/>
        <v>373.23447178364029</v>
      </c>
      <c r="K506">
        <f t="shared" si="68"/>
        <v>356.25552627292575</v>
      </c>
      <c r="L506">
        <f t="shared" si="69"/>
        <v>373.23447178364029</v>
      </c>
    </row>
    <row r="507" spans="1:12">
      <c r="A507" s="1">
        <f t="shared" si="70"/>
        <v>10.1</v>
      </c>
      <c r="B507" s="5">
        <f t="shared" si="64"/>
        <v>127.21641600150903</v>
      </c>
      <c r="C507" s="4">
        <v>505</v>
      </c>
      <c r="E507" s="3">
        <f t="shared" si="63"/>
        <v>0.02</v>
      </c>
      <c r="F507" s="13">
        <f t="shared" si="72"/>
        <v>126.79215275402497</v>
      </c>
      <c r="G507" s="14">
        <f t="shared" si="67"/>
        <v>127.21641600150903</v>
      </c>
      <c r="H507">
        <f t="shared" si="71"/>
        <v>80</v>
      </c>
      <c r="J507">
        <f t="shared" si="65"/>
        <v>373.16815360442649</v>
      </c>
      <c r="K507">
        <f t="shared" si="68"/>
        <v>356.22078827603434</v>
      </c>
      <c r="L507">
        <f t="shared" si="69"/>
        <v>373.16815360442649</v>
      </c>
    </row>
    <row r="508" spans="1:12">
      <c r="A508" s="1">
        <f t="shared" si="70"/>
        <v>10.120000000000001</v>
      </c>
      <c r="B508" s="5">
        <f t="shared" si="64"/>
        <v>127.18878524504812</v>
      </c>
      <c r="C508" s="4">
        <v>506</v>
      </c>
      <c r="E508" s="3">
        <f t="shared" si="63"/>
        <v>0.02</v>
      </c>
      <c r="F508" s="13">
        <f t="shared" si="72"/>
        <v>126.69451448267206</v>
      </c>
      <c r="G508" s="14">
        <f t="shared" si="67"/>
        <v>127.18878524504812</v>
      </c>
      <c r="H508">
        <f t="shared" si="71"/>
        <v>80</v>
      </c>
      <c r="J508">
        <f t="shared" si="65"/>
        <v>373.08710338547451</v>
      </c>
      <c r="K508">
        <f t="shared" si="68"/>
        <v>356.18604689122691</v>
      </c>
      <c r="L508">
        <f t="shared" si="69"/>
        <v>373.08710338547451</v>
      </c>
    </row>
    <row r="509" spans="1:12">
      <c r="A509" s="1">
        <f t="shared" si="70"/>
        <v>10.14</v>
      </c>
      <c r="B509" s="5">
        <f t="shared" si="64"/>
        <v>127.15613329312785</v>
      </c>
      <c r="C509" s="4">
        <v>507</v>
      </c>
      <c r="E509" s="3">
        <f t="shared" si="63"/>
        <v>0.02</v>
      </c>
      <c r="F509" s="13">
        <f t="shared" si="72"/>
        <v>126.5968009074479</v>
      </c>
      <c r="G509" s="14">
        <f t="shared" si="67"/>
        <v>127.15613329312785</v>
      </c>
      <c r="H509">
        <f t="shared" si="71"/>
        <v>80</v>
      </c>
      <c r="J509">
        <f t="shared" si="65"/>
        <v>372.99132432650833</v>
      </c>
      <c r="K509">
        <f t="shared" si="68"/>
        <v>356.15130211751199</v>
      </c>
      <c r="L509">
        <f t="shared" si="69"/>
        <v>372.99132432650833</v>
      </c>
    </row>
    <row r="510" spans="1:12">
      <c r="A510" s="1">
        <f t="shared" si="70"/>
        <v>10.16</v>
      </c>
      <c r="B510" s="5">
        <f t="shared" si="64"/>
        <v>127.11846143479133</v>
      </c>
      <c r="C510" s="4">
        <v>508</v>
      </c>
      <c r="E510" s="3">
        <f t="shared" si="63"/>
        <v>0.02</v>
      </c>
      <c r="F510" s="13">
        <f t="shared" si="72"/>
        <v>126.4990118538481</v>
      </c>
      <c r="G510" s="14">
        <f t="shared" si="67"/>
        <v>127.11846143479133</v>
      </c>
      <c r="H510">
        <f t="shared" si="71"/>
        <v>80</v>
      </c>
      <c r="J510">
        <f t="shared" si="65"/>
        <v>372.88082020872122</v>
      </c>
      <c r="K510">
        <f t="shared" si="68"/>
        <v>356.11655395389766</v>
      </c>
      <c r="L510">
        <f t="shared" si="69"/>
        <v>372.88082020872122</v>
      </c>
    </row>
    <row r="511" spans="1:12">
      <c r="A511" s="1">
        <f t="shared" si="70"/>
        <v>10.18</v>
      </c>
      <c r="B511" s="5">
        <f t="shared" si="64"/>
        <v>127.07577115725904</v>
      </c>
      <c r="C511" s="4">
        <v>509</v>
      </c>
      <c r="E511" s="3">
        <f t="shared" si="63"/>
        <v>0.02</v>
      </c>
      <c r="F511" s="13">
        <f t="shared" si="72"/>
        <v>126.40114714669326</v>
      </c>
      <c r="G511" s="14">
        <f t="shared" si="67"/>
        <v>127.07577115725904</v>
      </c>
      <c r="H511">
        <f t="shared" si="71"/>
        <v>80</v>
      </c>
      <c r="J511">
        <f t="shared" si="65"/>
        <v>372.75559539462648</v>
      </c>
      <c r="K511">
        <f t="shared" si="68"/>
        <v>356.08180239939151</v>
      </c>
      <c r="L511">
        <f t="shared" si="69"/>
        <v>372.75559539462648</v>
      </c>
    </row>
    <row r="512" spans="1:12">
      <c r="A512" s="1">
        <f t="shared" si="70"/>
        <v>10.200000000000001</v>
      </c>
      <c r="B512" s="5">
        <f t="shared" si="64"/>
        <v>127.02806414587003</v>
      </c>
      <c r="C512" s="4">
        <v>510</v>
      </c>
      <c r="E512" s="3">
        <f t="shared" si="63"/>
        <v>0.02</v>
      </c>
      <c r="F512" s="13">
        <f t="shared" si="72"/>
        <v>126.30320661012532</v>
      </c>
      <c r="G512" s="14">
        <f t="shared" si="67"/>
        <v>127.02806414587003</v>
      </c>
      <c r="H512">
        <f t="shared" si="71"/>
        <v>80</v>
      </c>
      <c r="J512">
        <f t="shared" si="65"/>
        <v>372.61565482788541</v>
      </c>
      <c r="K512">
        <f t="shared" si="68"/>
        <v>356.04704745300063</v>
      </c>
      <c r="L512">
        <f t="shared" si="69"/>
        <v>372.61565482788541</v>
      </c>
    </row>
    <row r="513" spans="1:12">
      <c r="A513" s="1">
        <f t="shared" si="70"/>
        <v>10.220000000000001</v>
      </c>
      <c r="B513" s="5">
        <f t="shared" si="64"/>
        <v>126.97534228401543</v>
      </c>
      <c r="C513" s="4">
        <v>511</v>
      </c>
      <c r="E513" s="3">
        <f t="shared" ref="E513:E576" si="73">IF(fac=50,1/50,IF(fac=60,1/60))</f>
        <v>0.02</v>
      </c>
      <c r="F513" s="13">
        <f t="shared" si="72"/>
        <v>126.20519006760381</v>
      </c>
      <c r="G513" s="14">
        <f t="shared" si="67"/>
        <v>126.97534228401543</v>
      </c>
      <c r="H513">
        <f t="shared" si="71"/>
        <v>80</v>
      </c>
      <c r="J513">
        <f t="shared" si="65"/>
        <v>372.46100403311192</v>
      </c>
      <c r="K513">
        <f t="shared" si="68"/>
        <v>356.0122891137317</v>
      </c>
      <c r="L513">
        <f t="shared" si="69"/>
        <v>372.46100403311192</v>
      </c>
    </row>
    <row r="514" spans="1:12">
      <c r="A514" s="1">
        <f t="shared" si="70"/>
        <v>10.24</v>
      </c>
      <c r="B514" s="5">
        <f t="shared" ref="B514:B577" si="74">IF(fac=50,Vacmin*SQRT(2)*ABS(COS(A514*PI()/5/2)),IF(fac=60,Vacmin*SQRT(2)*ABS(COS(A514*PI()*240/1000/2))))</f>
        <v>126.91760765306405</v>
      </c>
      <c r="C514" s="4">
        <v>512</v>
      </c>
      <c r="E514" s="3">
        <f t="shared" si="73"/>
        <v>0.02</v>
      </c>
      <c r="F514" s="13">
        <f t="shared" si="72"/>
        <v>126.10709734190223</v>
      </c>
      <c r="G514" s="14">
        <f t="shared" si="67"/>
        <v>126.91760765306405</v>
      </c>
      <c r="H514">
        <f t="shared" si="71"/>
        <v>80</v>
      </c>
      <c r="J514">
        <f t="shared" ref="J514:J577" si="75">IF(fac=50,Vacmax*SQRT(2)*ABS(COS(A514*PI()/5/2)),IF(fac=60,Vacmax*SQRT(2)*ABS(COS(A514*PI()*240/1000/2))))</f>
        <v>372.29164911565454</v>
      </c>
      <c r="K514">
        <f t="shared" si="68"/>
        <v>355.9775273805908</v>
      </c>
      <c r="L514">
        <f t="shared" si="69"/>
        <v>372.29164911565454</v>
      </c>
    </row>
    <row r="515" spans="1:12">
      <c r="A515" s="1">
        <f t="shared" si="70"/>
        <v>10.26</v>
      </c>
      <c r="B515" s="5">
        <f t="shared" si="74"/>
        <v>126.85486253228029</v>
      </c>
      <c r="C515" s="4">
        <v>513</v>
      </c>
      <c r="E515" s="3">
        <f t="shared" si="73"/>
        <v>0.02</v>
      </c>
      <c r="F515" s="13">
        <f t="shared" si="72"/>
        <v>126.00892825510424</v>
      </c>
      <c r="G515" s="14">
        <f t="shared" ref="G515:G578" si="76">MAX(B515,F515)</f>
        <v>126.85486253228029</v>
      </c>
      <c r="H515">
        <f t="shared" si="71"/>
        <v>80</v>
      </c>
      <c r="J515">
        <f t="shared" si="75"/>
        <v>372.10759676135552</v>
      </c>
      <c r="K515">
        <f t="shared" ref="K515:K578" si="77">SQRT(ABS(K514*K514-2*Vout*Iout*E515*100*1000000/1000/1000/Cin/H515))</f>
        <v>355.94276225258363</v>
      </c>
      <c r="L515">
        <f t="shared" ref="L515:L578" si="78">MAX(J515,K515)</f>
        <v>372.10759676135552</v>
      </c>
    </row>
    <row r="516" spans="1:12">
      <c r="A516" s="1">
        <f t="shared" ref="A516:A579" si="79">C516*E516</f>
        <v>10.28</v>
      </c>
      <c r="B516" s="5">
        <f t="shared" si="74"/>
        <v>126.78710939873409</v>
      </c>
      <c r="C516" s="4">
        <v>514</v>
      </c>
      <c r="E516" s="3">
        <f t="shared" si="73"/>
        <v>0.02</v>
      </c>
      <c r="F516" s="13">
        <f t="shared" si="72"/>
        <v>125.9106826285999</v>
      </c>
      <c r="G516" s="14">
        <f t="shared" si="76"/>
        <v>126.78710939873409</v>
      </c>
      <c r="H516">
        <f t="shared" ref="H516:H579" si="80">H515</f>
        <v>80</v>
      </c>
      <c r="J516">
        <f t="shared" si="75"/>
        <v>371.90885423628663</v>
      </c>
      <c r="K516">
        <f t="shared" si="77"/>
        <v>355.90799372871533</v>
      </c>
      <c r="L516">
        <f t="shared" si="78"/>
        <v>371.90885423628663</v>
      </c>
    </row>
    <row r="517" spans="1:12">
      <c r="A517" s="1">
        <f t="shared" si="79"/>
        <v>10.3</v>
      </c>
      <c r="B517" s="5">
        <f t="shared" si="74"/>
        <v>126.71435092720311</v>
      </c>
      <c r="C517" s="4">
        <v>515</v>
      </c>
      <c r="E517" s="3">
        <f t="shared" si="73"/>
        <v>0.02</v>
      </c>
      <c r="F517" s="13">
        <f t="shared" si="72"/>
        <v>125.81236028308192</v>
      </c>
      <c r="G517" s="14">
        <f t="shared" si="76"/>
        <v>126.71435092720311</v>
      </c>
      <c r="H517">
        <f t="shared" si="80"/>
        <v>80</v>
      </c>
      <c r="J517">
        <f t="shared" si="75"/>
        <v>371.69542938646242</v>
      </c>
      <c r="K517">
        <f t="shared" si="77"/>
        <v>355.8732218079906</v>
      </c>
      <c r="L517">
        <f t="shared" si="78"/>
        <v>371.69542938646242</v>
      </c>
    </row>
    <row r="518" spans="1:12">
      <c r="A518" s="1">
        <f t="shared" si="79"/>
        <v>10.32</v>
      </c>
      <c r="B518" s="5">
        <f t="shared" si="74"/>
        <v>126.63658999006725</v>
      </c>
      <c r="C518" s="4">
        <v>516</v>
      </c>
      <c r="E518" s="3">
        <f t="shared" si="73"/>
        <v>0.02</v>
      </c>
      <c r="F518" s="13">
        <f t="shared" si="72"/>
        <v>125.71396103854181</v>
      </c>
      <c r="G518" s="14">
        <f t="shared" si="76"/>
        <v>126.63658999006725</v>
      </c>
      <c r="H518">
        <f t="shared" si="80"/>
        <v>80</v>
      </c>
      <c r="J518">
        <f t="shared" si="75"/>
        <v>371.46733063753061</v>
      </c>
      <c r="K518">
        <f t="shared" si="77"/>
        <v>355.83844648941363</v>
      </c>
      <c r="L518">
        <f t="shared" si="78"/>
        <v>371.46733063753061</v>
      </c>
    </row>
    <row r="519" spans="1:12">
      <c r="A519" s="1">
        <f t="shared" si="79"/>
        <v>10.34</v>
      </c>
      <c r="B519" s="5">
        <f t="shared" si="74"/>
        <v>126.55382965719517</v>
      </c>
      <c r="C519" s="4">
        <v>517</v>
      </c>
      <c r="E519" s="3">
        <f t="shared" si="73"/>
        <v>0.02</v>
      </c>
      <c r="F519" s="13">
        <f t="shared" si="72"/>
        <v>125.61548471426606</v>
      </c>
      <c r="G519" s="14">
        <f t="shared" si="76"/>
        <v>126.55382965719517</v>
      </c>
      <c r="H519">
        <f t="shared" si="80"/>
        <v>80</v>
      </c>
      <c r="J519">
        <f t="shared" si="75"/>
        <v>371.2245669944391</v>
      </c>
      <c r="K519">
        <f t="shared" si="77"/>
        <v>355.8036677719881</v>
      </c>
      <c r="L519">
        <f t="shared" si="78"/>
        <v>371.2245669944391</v>
      </c>
    </row>
    <row r="520" spans="1:12">
      <c r="A520" s="1">
        <f t="shared" si="79"/>
        <v>10.36</v>
      </c>
      <c r="B520" s="5">
        <f t="shared" si="74"/>
        <v>126.46607319582306</v>
      </c>
      <c r="C520" s="4">
        <v>518</v>
      </c>
      <c r="E520" s="3">
        <f t="shared" si="73"/>
        <v>0.02</v>
      </c>
      <c r="F520" s="13">
        <f t="shared" si="72"/>
        <v>125.51693112883223</v>
      </c>
      <c r="G520" s="14">
        <f t="shared" si="76"/>
        <v>126.46607319582306</v>
      </c>
      <c r="H520">
        <f t="shared" si="80"/>
        <v>80</v>
      </c>
      <c r="J520">
        <f t="shared" si="75"/>
        <v>370.96714804108097</v>
      </c>
      <c r="K520">
        <f t="shared" si="77"/>
        <v>355.76888565471728</v>
      </c>
      <c r="L520">
        <f t="shared" si="78"/>
        <v>370.96714804108097</v>
      </c>
    </row>
    <row r="521" spans="1:12">
      <c r="A521" s="1">
        <f t="shared" si="79"/>
        <v>10.38</v>
      </c>
      <c r="B521" s="5">
        <f t="shared" si="74"/>
        <v>126.37332407042578</v>
      </c>
      <c r="C521" s="4">
        <v>519</v>
      </c>
      <c r="E521" s="3">
        <f t="shared" si="73"/>
        <v>0.02</v>
      </c>
      <c r="F521" s="13">
        <f t="shared" si="72"/>
        <v>125.41830010010506</v>
      </c>
      <c r="G521" s="14">
        <f t="shared" si="76"/>
        <v>126.37332407042578</v>
      </c>
      <c r="H521">
        <f t="shared" si="80"/>
        <v>80</v>
      </c>
      <c r="J521">
        <f t="shared" si="75"/>
        <v>370.69508393991561</v>
      </c>
      <c r="K521">
        <f t="shared" si="77"/>
        <v>355.73410013660384</v>
      </c>
      <c r="L521">
        <f t="shared" si="78"/>
        <v>370.69508393991561</v>
      </c>
    </row>
    <row r="522" spans="1:12">
      <c r="A522" s="1">
        <f t="shared" si="79"/>
        <v>10.4</v>
      </c>
      <c r="B522" s="5">
        <f t="shared" si="74"/>
        <v>126.27558594258002</v>
      </c>
      <c r="C522" s="4">
        <v>520</v>
      </c>
      <c r="E522" s="3">
        <f t="shared" si="73"/>
        <v>0.02</v>
      </c>
      <c r="F522" s="13">
        <f t="shared" si="72"/>
        <v>125.31959144523259</v>
      </c>
      <c r="G522" s="14">
        <f t="shared" si="76"/>
        <v>126.27558594258002</v>
      </c>
      <c r="H522">
        <f t="shared" si="80"/>
        <v>80</v>
      </c>
      <c r="J522">
        <f t="shared" si="75"/>
        <v>370.40838543156809</v>
      </c>
      <c r="K522">
        <f t="shared" si="77"/>
        <v>355.69931121665007</v>
      </c>
      <c r="L522">
        <f t="shared" si="78"/>
        <v>370.40838543156809</v>
      </c>
    </row>
    <row r="523" spans="1:12">
      <c r="A523" s="1">
        <f t="shared" si="79"/>
        <v>10.42</v>
      </c>
      <c r="B523" s="5">
        <f t="shared" si="74"/>
        <v>126.17286267081967</v>
      </c>
      <c r="C523" s="4">
        <v>521</v>
      </c>
      <c r="E523" s="3">
        <f t="shared" si="73"/>
        <v>0.02</v>
      </c>
      <c r="F523" s="13">
        <f t="shared" si="72"/>
        <v>125.22080498064214</v>
      </c>
      <c r="G523" s="14">
        <f t="shared" si="76"/>
        <v>126.17286267081967</v>
      </c>
      <c r="H523">
        <f t="shared" si="80"/>
        <v>80</v>
      </c>
      <c r="J523">
        <f t="shared" si="75"/>
        <v>370.10706383440436</v>
      </c>
      <c r="K523">
        <f t="shared" si="77"/>
        <v>355.66451889385775</v>
      </c>
      <c r="L523">
        <f t="shared" si="78"/>
        <v>370.10706383440436</v>
      </c>
    </row>
    <row r="524" spans="1:12">
      <c r="A524" s="1">
        <f t="shared" si="79"/>
        <v>10.44</v>
      </c>
      <c r="B524" s="5">
        <f t="shared" si="74"/>
        <v>126.06515831048362</v>
      </c>
      <c r="C524" s="4">
        <v>522</v>
      </c>
      <c r="E524" s="3">
        <f t="shared" si="73"/>
        <v>0.02</v>
      </c>
      <c r="F524" s="13">
        <f t="shared" si="72"/>
        <v>125.1219405220364</v>
      </c>
      <c r="G524" s="14">
        <f t="shared" si="76"/>
        <v>126.06515831048362</v>
      </c>
      <c r="H524">
        <f t="shared" si="80"/>
        <v>80</v>
      </c>
      <c r="J524">
        <f t="shared" si="75"/>
        <v>369.79113104408532</v>
      </c>
      <c r="K524">
        <f t="shared" si="77"/>
        <v>355.62972316722806</v>
      </c>
      <c r="L524">
        <f t="shared" si="78"/>
        <v>369.79113104408532</v>
      </c>
    </row>
    <row r="525" spans="1:12">
      <c r="A525" s="1">
        <f t="shared" si="79"/>
        <v>10.46</v>
      </c>
      <c r="B525" s="5">
        <f t="shared" si="74"/>
        <v>125.95247711355559</v>
      </c>
      <c r="C525" s="4">
        <v>523</v>
      </c>
      <c r="E525" s="3">
        <f t="shared" si="73"/>
        <v>0.02</v>
      </c>
      <c r="F525" s="13">
        <f t="shared" si="72"/>
        <v>125.02299788438931</v>
      </c>
      <c r="G525" s="14">
        <f t="shared" si="76"/>
        <v>125.95247711355559</v>
      </c>
      <c r="H525">
        <f t="shared" si="80"/>
        <v>80</v>
      </c>
      <c r="J525">
        <f t="shared" si="75"/>
        <v>369.4605995330964</v>
      </c>
      <c r="K525">
        <f t="shared" si="77"/>
        <v>355.59492403576189</v>
      </c>
      <c r="L525">
        <f t="shared" si="78"/>
        <v>369.4605995330964</v>
      </c>
    </row>
    <row r="526" spans="1:12">
      <c r="A526" s="1">
        <f t="shared" si="79"/>
        <v>10.48</v>
      </c>
      <c r="B526" s="5">
        <f t="shared" si="74"/>
        <v>125.83482352849632</v>
      </c>
      <c r="C526" s="4">
        <v>524</v>
      </c>
      <c r="E526" s="3">
        <f t="shared" si="73"/>
        <v>0.02</v>
      </c>
      <c r="F526" s="13">
        <f t="shared" si="72"/>
        <v>124.92397688194214</v>
      </c>
      <c r="G526" s="14">
        <f t="shared" si="76"/>
        <v>125.83482352849632</v>
      </c>
      <c r="H526">
        <f t="shared" si="80"/>
        <v>80</v>
      </c>
      <c r="J526">
        <f t="shared" si="75"/>
        <v>369.11548235025583</v>
      </c>
      <c r="K526">
        <f t="shared" si="77"/>
        <v>355.56012149845947</v>
      </c>
      <c r="L526">
        <f t="shared" si="78"/>
        <v>369.11548235025583</v>
      </c>
    </row>
    <row r="527" spans="1:12">
      <c r="A527" s="1">
        <f t="shared" si="79"/>
        <v>10.5</v>
      </c>
      <c r="B527" s="5">
        <f t="shared" si="74"/>
        <v>125.71220220006786</v>
      </c>
      <c r="C527" s="4">
        <v>525</v>
      </c>
      <c r="E527" s="3">
        <f t="shared" si="73"/>
        <v>0.02</v>
      </c>
      <c r="F527" s="13">
        <f t="shared" si="72"/>
        <v>124.82487732819935</v>
      </c>
      <c r="G527" s="14">
        <f t="shared" si="76"/>
        <v>125.71220220006786</v>
      </c>
      <c r="H527">
        <f t="shared" si="80"/>
        <v>80</v>
      </c>
      <c r="J527">
        <f t="shared" si="75"/>
        <v>368.75579312019903</v>
      </c>
      <c r="K527">
        <f t="shared" si="77"/>
        <v>355.52531555432063</v>
      </c>
      <c r="L527">
        <f t="shared" si="78"/>
        <v>368.75579312019903</v>
      </c>
    </row>
    <row r="528" spans="1:12">
      <c r="A528" s="1">
        <f t="shared" si="79"/>
        <v>10.52</v>
      </c>
      <c r="B528" s="5">
        <f t="shared" si="74"/>
        <v>125.58461796915032</v>
      </c>
      <c r="C528" s="4">
        <v>526</v>
      </c>
      <c r="E528" s="3">
        <f t="shared" si="73"/>
        <v>0.02</v>
      </c>
      <c r="F528" s="13">
        <f t="shared" si="72"/>
        <v>124.72569903592449</v>
      </c>
      <c r="G528" s="14">
        <f t="shared" si="76"/>
        <v>125.58461796915032</v>
      </c>
      <c r="H528">
        <f t="shared" si="80"/>
        <v>80</v>
      </c>
      <c r="J528">
        <f t="shared" si="75"/>
        <v>368.38154604284091</v>
      </c>
      <c r="K528">
        <f t="shared" si="77"/>
        <v>355.49050620234465</v>
      </c>
      <c r="L528">
        <f t="shared" si="78"/>
        <v>368.38154604284091</v>
      </c>
    </row>
    <row r="529" spans="1:12">
      <c r="A529" s="1">
        <f t="shared" si="79"/>
        <v>10.540000000000001</v>
      </c>
      <c r="B529" s="5">
        <f t="shared" si="74"/>
        <v>125.45207587255065</v>
      </c>
      <c r="C529" s="4">
        <v>527</v>
      </c>
      <c r="E529" s="3">
        <f t="shared" si="73"/>
        <v>0.02</v>
      </c>
      <c r="F529" s="13">
        <f t="shared" si="72"/>
        <v>124.62644181713613</v>
      </c>
      <c r="G529" s="14">
        <f t="shared" si="76"/>
        <v>125.45207587255065</v>
      </c>
      <c r="H529">
        <f t="shared" si="80"/>
        <v>80</v>
      </c>
      <c r="J529">
        <f t="shared" si="75"/>
        <v>367.99275589281524</v>
      </c>
      <c r="K529">
        <f t="shared" si="77"/>
        <v>355.4556934415304</v>
      </c>
      <c r="L529">
        <f t="shared" si="78"/>
        <v>367.99275589281524</v>
      </c>
    </row>
    <row r="530" spans="1:12">
      <c r="A530" s="1">
        <f t="shared" si="79"/>
        <v>10.56</v>
      </c>
      <c r="B530" s="5">
        <f t="shared" si="74"/>
        <v>125.31458114280389</v>
      </c>
      <c r="C530" s="4">
        <v>528</v>
      </c>
      <c r="E530" s="3">
        <f t="shared" si="73"/>
        <v>0.02</v>
      </c>
      <c r="F530" s="13">
        <f t="shared" si="72"/>
        <v>124.52710548310363</v>
      </c>
      <c r="G530" s="14">
        <f t="shared" si="76"/>
        <v>125.31458114280389</v>
      </c>
      <c r="H530">
        <f t="shared" si="80"/>
        <v>80</v>
      </c>
      <c r="J530">
        <f t="shared" si="75"/>
        <v>367.58943801889137</v>
      </c>
      <c r="K530">
        <f t="shared" si="77"/>
        <v>355.42087727087619</v>
      </c>
      <c r="L530">
        <f t="shared" si="78"/>
        <v>367.58943801889137</v>
      </c>
    </row>
    <row r="531" spans="1:12">
      <c r="A531" s="1">
        <f t="shared" si="79"/>
        <v>10.58</v>
      </c>
      <c r="B531" s="5">
        <f t="shared" si="74"/>
        <v>125.17213920796655</v>
      </c>
      <c r="C531" s="4">
        <v>529</v>
      </c>
      <c r="E531" s="3">
        <f t="shared" si="73"/>
        <v>0.02</v>
      </c>
      <c r="F531" s="13">
        <f t="shared" si="72"/>
        <v>124.42768984434299</v>
      </c>
      <c r="G531" s="14">
        <f t="shared" si="76"/>
        <v>125.17213920796655</v>
      </c>
      <c r="H531">
        <f t="shared" si="80"/>
        <v>80</v>
      </c>
      <c r="J531">
        <f t="shared" si="75"/>
        <v>367.17160834336852</v>
      </c>
      <c r="K531">
        <f t="shared" si="77"/>
        <v>355.38605768937987</v>
      </c>
      <c r="L531">
        <f t="shared" si="78"/>
        <v>367.17160834336852</v>
      </c>
    </row>
    <row r="532" spans="1:12">
      <c r="A532" s="1">
        <f t="shared" si="79"/>
        <v>10.6</v>
      </c>
      <c r="B532" s="5">
        <f t="shared" si="74"/>
        <v>125.02475569140233</v>
      </c>
      <c r="C532" s="4">
        <v>530</v>
      </c>
      <c r="E532" s="3">
        <f t="shared" si="73"/>
        <v>0.02</v>
      </c>
      <c r="F532" s="13">
        <f t="shared" si="72"/>
        <v>124.32819471061266</v>
      </c>
      <c r="G532" s="14">
        <f t="shared" si="76"/>
        <v>125.02475569140233</v>
      </c>
      <c r="H532">
        <f t="shared" si="80"/>
        <v>80</v>
      </c>
      <c r="J532">
        <f t="shared" si="75"/>
        <v>366.73928336144684</v>
      </c>
      <c r="K532">
        <f t="shared" si="77"/>
        <v>355.35123469603877</v>
      </c>
      <c r="L532">
        <f t="shared" si="78"/>
        <v>366.73928336144684</v>
      </c>
    </row>
    <row r="533" spans="1:12">
      <c r="A533" s="1">
        <f t="shared" si="79"/>
        <v>10.620000000000001</v>
      </c>
      <c r="B533" s="5">
        <f t="shared" si="74"/>
        <v>124.87243641156006</v>
      </c>
      <c r="C533" s="4">
        <v>531</v>
      </c>
      <c r="E533" s="3">
        <f t="shared" si="73"/>
        <v>0.02</v>
      </c>
      <c r="F533" s="13">
        <f t="shared" si="72"/>
        <v>124.22861989090926</v>
      </c>
      <c r="G533" s="14">
        <f t="shared" si="76"/>
        <v>124.87243641156006</v>
      </c>
      <c r="H533">
        <f t="shared" si="80"/>
        <v>80</v>
      </c>
      <c r="J533">
        <f t="shared" si="75"/>
        <v>366.29248014057617</v>
      </c>
      <c r="K533">
        <f t="shared" si="77"/>
        <v>355.31640828984979</v>
      </c>
      <c r="L533">
        <f t="shared" si="78"/>
        <v>366.29248014057617</v>
      </c>
    </row>
    <row r="534" spans="1:12">
      <c r="A534" s="1">
        <f t="shared" si="79"/>
        <v>10.64</v>
      </c>
      <c r="B534" s="5">
        <f t="shared" si="74"/>
        <v>124.71518738174413</v>
      </c>
      <c r="C534" s="4">
        <v>532</v>
      </c>
      <c r="E534" s="3">
        <f t="shared" si="73"/>
        <v>0.02</v>
      </c>
      <c r="F534" s="13">
        <f t="shared" si="72"/>
        <v>124.12896519346326</v>
      </c>
      <c r="G534" s="14">
        <f t="shared" si="76"/>
        <v>124.71518738174413</v>
      </c>
      <c r="H534">
        <f t="shared" si="80"/>
        <v>80</v>
      </c>
      <c r="J534">
        <f t="shared" si="75"/>
        <v>365.83121631978275</v>
      </c>
      <c r="K534">
        <f t="shared" si="77"/>
        <v>355.28157846980929</v>
      </c>
      <c r="L534">
        <f t="shared" si="78"/>
        <v>365.83121631978275</v>
      </c>
    </row>
    <row r="535" spans="1:12">
      <c r="A535" s="1">
        <f t="shared" si="79"/>
        <v>10.66</v>
      </c>
      <c r="B535" s="5">
        <f t="shared" si="74"/>
        <v>124.55301480987698</v>
      </c>
      <c r="C535" s="4">
        <v>533</v>
      </c>
      <c r="E535" s="3">
        <f t="shared" si="73"/>
        <v>0.02</v>
      </c>
      <c r="F535" s="13">
        <f t="shared" si="72"/>
        <v>124.02923042573478</v>
      </c>
      <c r="G535" s="14">
        <f t="shared" si="76"/>
        <v>124.55301480987698</v>
      </c>
      <c r="H535">
        <f t="shared" si="80"/>
        <v>80</v>
      </c>
      <c r="J535">
        <f t="shared" si="75"/>
        <v>365.35551010897251</v>
      </c>
      <c r="K535">
        <f t="shared" si="77"/>
        <v>355.24674523491308</v>
      </c>
      <c r="L535">
        <f t="shared" si="78"/>
        <v>365.35551010897251</v>
      </c>
    </row>
    <row r="536" spans="1:12">
      <c r="A536" s="1">
        <f t="shared" si="79"/>
        <v>10.68</v>
      </c>
      <c r="B536" s="5">
        <f t="shared" si="74"/>
        <v>124.38592509825405</v>
      </c>
      <c r="C536" s="4">
        <v>534</v>
      </c>
      <c r="E536" s="3">
        <f t="shared" si="73"/>
        <v>0.02</v>
      </c>
      <c r="F536" s="13">
        <f t="shared" si="72"/>
        <v>123.92941539440915</v>
      </c>
      <c r="G536" s="14">
        <f t="shared" si="76"/>
        <v>124.38592509825405</v>
      </c>
      <c r="H536">
        <f t="shared" si="80"/>
        <v>80</v>
      </c>
      <c r="J536">
        <f t="shared" si="75"/>
        <v>364.8653802882119</v>
      </c>
      <c r="K536">
        <f t="shared" si="77"/>
        <v>355.21190858415662</v>
      </c>
      <c r="L536">
        <f t="shared" si="78"/>
        <v>364.8653802882119</v>
      </c>
    </row>
    <row r="537" spans="1:12">
      <c r="A537" s="1">
        <f t="shared" si="79"/>
        <v>10.700000000000001</v>
      </c>
      <c r="B537" s="5">
        <f t="shared" si="74"/>
        <v>124.21392484329105</v>
      </c>
      <c r="C537" s="4">
        <v>535</v>
      </c>
      <c r="E537" s="3">
        <f t="shared" si="73"/>
        <v>0.02</v>
      </c>
      <c r="F537" s="13">
        <f t="shared" si="72"/>
        <v>123.82951990539257</v>
      </c>
      <c r="G537" s="14">
        <f t="shared" si="76"/>
        <v>124.21392484329105</v>
      </c>
      <c r="H537">
        <f t="shared" si="80"/>
        <v>80</v>
      </c>
      <c r="J537">
        <f t="shared" si="75"/>
        <v>364.36084620698705</v>
      </c>
      <c r="K537">
        <f t="shared" si="77"/>
        <v>355.1770685165348</v>
      </c>
      <c r="L537">
        <f t="shared" si="78"/>
        <v>364.36084620698705</v>
      </c>
    </row>
    <row r="538" spans="1:12">
      <c r="A538" s="1">
        <f t="shared" si="79"/>
        <v>10.72</v>
      </c>
      <c r="B538" s="5">
        <f t="shared" si="74"/>
        <v>124.03702083526356</v>
      </c>
      <c r="C538" s="4">
        <v>536</v>
      </c>
      <c r="E538" s="3">
        <f t="shared" si="73"/>
        <v>0.02</v>
      </c>
      <c r="F538" s="13">
        <f t="shared" si="72"/>
        <v>123.72954376380774</v>
      </c>
      <c r="G538" s="14">
        <f t="shared" si="76"/>
        <v>124.03702083526356</v>
      </c>
      <c r="H538">
        <f t="shared" si="80"/>
        <v>80</v>
      </c>
      <c r="J538">
        <f t="shared" si="75"/>
        <v>363.84192778343976</v>
      </c>
      <c r="K538">
        <f t="shared" si="77"/>
        <v>355.14222503104196</v>
      </c>
      <c r="L538">
        <f t="shared" si="78"/>
        <v>363.84192778343976</v>
      </c>
    </row>
    <row r="539" spans="1:12">
      <c r="A539" s="1">
        <f t="shared" si="79"/>
        <v>10.74</v>
      </c>
      <c r="B539" s="5">
        <f t="shared" si="74"/>
        <v>123.8552200580389</v>
      </c>
      <c r="C539" s="4">
        <v>537</v>
      </c>
      <c r="E539" s="3">
        <f t="shared" si="73"/>
        <v>0.02</v>
      </c>
      <c r="F539" s="13">
        <f t="shared" si="72"/>
        <v>123.62948677398938</v>
      </c>
      <c r="G539" s="14">
        <f t="shared" si="76"/>
        <v>123.8552200580389</v>
      </c>
      <c r="H539">
        <f t="shared" si="80"/>
        <v>80</v>
      </c>
      <c r="J539">
        <f t="shared" si="75"/>
        <v>363.30864550358075</v>
      </c>
      <c r="K539">
        <f t="shared" si="77"/>
        <v>355.10737812667207</v>
      </c>
      <c r="L539">
        <f t="shared" si="78"/>
        <v>363.30864550358075</v>
      </c>
    </row>
    <row r="540" spans="1:12">
      <c r="A540" s="1">
        <f t="shared" si="79"/>
        <v>10.76</v>
      </c>
      <c r="B540" s="5">
        <f t="shared" si="74"/>
        <v>123.66852968880042</v>
      </c>
      <c r="C540" s="4">
        <v>538</v>
      </c>
      <c r="E540" s="3">
        <f t="shared" si="73"/>
        <v>0.02</v>
      </c>
      <c r="F540" s="13">
        <f t="shared" si="72"/>
        <v>123.52934873947979</v>
      </c>
      <c r="G540" s="14">
        <f t="shared" si="76"/>
        <v>123.66852968880042</v>
      </c>
      <c r="H540">
        <f t="shared" si="80"/>
        <v>80</v>
      </c>
      <c r="J540">
        <f t="shared" si="75"/>
        <v>362.7610204204812</v>
      </c>
      <c r="K540">
        <f t="shared" si="77"/>
        <v>355.07252780241851</v>
      </c>
      <c r="L540">
        <f t="shared" si="78"/>
        <v>362.7610204204812</v>
      </c>
    </row>
    <row r="541" spans="1:12">
      <c r="A541" s="1">
        <f t="shared" si="79"/>
        <v>10.78</v>
      </c>
      <c r="B541" s="5">
        <f t="shared" si="74"/>
        <v>123.4769570977643</v>
      </c>
      <c r="C541" s="4">
        <v>539</v>
      </c>
      <c r="E541" s="3">
        <f t="shared" si="73"/>
        <v>0.02</v>
      </c>
      <c r="F541" s="13">
        <f t="shared" si="72"/>
        <v>123.42912946302431</v>
      </c>
      <c r="G541" s="14">
        <f t="shared" si="76"/>
        <v>123.4769570977643</v>
      </c>
      <c r="H541">
        <f t="shared" si="80"/>
        <v>80</v>
      </c>
      <c r="J541">
        <f t="shared" si="75"/>
        <v>362.19907415344193</v>
      </c>
      <c r="K541">
        <f t="shared" si="77"/>
        <v>355.03767405727416</v>
      </c>
      <c r="L541">
        <f t="shared" si="78"/>
        <v>362.19907415344193</v>
      </c>
    </row>
    <row r="542" spans="1:12">
      <c r="A542" s="1">
        <f t="shared" si="79"/>
        <v>10.8</v>
      </c>
      <c r="B542" s="5">
        <f t="shared" si="74"/>
        <v>123.28050984788835</v>
      </c>
      <c r="C542" s="4">
        <v>540</v>
      </c>
      <c r="E542" s="3">
        <f t="shared" si="73"/>
        <v>0.02</v>
      </c>
      <c r="F542" s="13">
        <f t="shared" si="72"/>
        <v>123.32882874656686</v>
      </c>
      <c r="G542" s="14">
        <f t="shared" si="76"/>
        <v>123.32882874656686</v>
      </c>
      <c r="H542">
        <f t="shared" si="80"/>
        <v>80</v>
      </c>
      <c r="J542">
        <f t="shared" si="75"/>
        <v>361.62282888713918</v>
      </c>
      <c r="K542">
        <f t="shared" si="77"/>
        <v>355.00281689023149</v>
      </c>
      <c r="L542">
        <f t="shared" si="78"/>
        <v>361.62282888713918</v>
      </c>
    </row>
    <row r="543" spans="1:12">
      <c r="A543" s="1">
        <f t="shared" si="79"/>
        <v>10.82</v>
      </c>
      <c r="B543" s="5">
        <f t="shared" si="74"/>
        <v>123.07919569457366</v>
      </c>
      <c r="C543" s="4">
        <v>541</v>
      </c>
      <c r="E543" s="3">
        <f t="shared" si="73"/>
        <v>0.02</v>
      </c>
      <c r="F543" s="13">
        <f t="shared" si="72"/>
        <v>123.22844639124528</v>
      </c>
      <c r="G543" s="14">
        <f t="shared" si="76"/>
        <v>123.22844639124528</v>
      </c>
      <c r="H543">
        <f t="shared" si="80"/>
        <v>80</v>
      </c>
      <c r="J543">
        <f t="shared" si="75"/>
        <v>361.03230737074938</v>
      </c>
      <c r="K543">
        <f t="shared" si="77"/>
        <v>354.96795630028242</v>
      </c>
      <c r="L543">
        <f t="shared" si="78"/>
        <v>361.03230737074938</v>
      </c>
    </row>
    <row r="544" spans="1:12">
      <c r="A544" s="1">
        <f t="shared" si="79"/>
        <v>10.84</v>
      </c>
      <c r="B544" s="5">
        <f t="shared" si="74"/>
        <v>122.87302258535829</v>
      </c>
      <c r="C544" s="4">
        <v>542</v>
      </c>
      <c r="E544" s="3">
        <f t="shared" si="73"/>
        <v>0.02</v>
      </c>
      <c r="F544" s="13">
        <f t="shared" si="72"/>
        <v>123.12798219738684</v>
      </c>
      <c r="G544" s="14">
        <f t="shared" si="76"/>
        <v>123.12798219738684</v>
      </c>
      <c r="H544">
        <f t="shared" si="80"/>
        <v>80</v>
      </c>
      <c r="J544">
        <f t="shared" si="75"/>
        <v>360.42753291705094</v>
      </c>
      <c r="K544">
        <f t="shared" si="77"/>
        <v>354.9330922864184</v>
      </c>
      <c r="L544">
        <f t="shared" si="78"/>
        <v>360.42753291705094</v>
      </c>
    </row>
    <row r="545" spans="1:12">
      <c r="A545" s="1">
        <f t="shared" si="79"/>
        <v>10.86</v>
      </c>
      <c r="B545" s="5">
        <f t="shared" si="74"/>
        <v>122.66199865960357</v>
      </c>
      <c r="C545" s="4">
        <v>543</v>
      </c>
      <c r="E545" s="3">
        <f t="shared" si="73"/>
        <v>0.02</v>
      </c>
      <c r="F545" s="13">
        <f t="shared" si="72"/>
        <v>123.02743596450351</v>
      </c>
      <c r="G545" s="14">
        <f t="shared" si="76"/>
        <v>123.02743596450351</v>
      </c>
      <c r="H545">
        <f t="shared" si="80"/>
        <v>80</v>
      </c>
      <c r="J545">
        <f t="shared" si="75"/>
        <v>359.80852940150379</v>
      </c>
      <c r="K545">
        <f t="shared" si="77"/>
        <v>354.89822484763039</v>
      </c>
      <c r="L545">
        <f t="shared" si="78"/>
        <v>359.80852940150379</v>
      </c>
    </row>
    <row r="546" spans="1:12">
      <c r="A546" s="1">
        <f t="shared" si="79"/>
        <v>10.88</v>
      </c>
      <c r="B546" s="5">
        <f t="shared" si="74"/>
        <v>122.44613224817272</v>
      </c>
      <c r="C546" s="4">
        <v>544</v>
      </c>
      <c r="E546" s="3">
        <f t="shared" si="73"/>
        <v>0.02</v>
      </c>
      <c r="F546" s="13">
        <f t="shared" si="72"/>
        <v>122.92680749128732</v>
      </c>
      <c r="G546" s="14">
        <f t="shared" si="76"/>
        <v>122.92680749128732</v>
      </c>
      <c r="H546">
        <f t="shared" si="80"/>
        <v>80</v>
      </c>
      <c r="J546">
        <f t="shared" si="75"/>
        <v>359.17532126130664</v>
      </c>
      <c r="K546">
        <f t="shared" si="77"/>
        <v>354.86335398290879</v>
      </c>
      <c r="L546">
        <f t="shared" si="78"/>
        <v>359.17532126130664</v>
      </c>
    </row>
    <row r="547" spans="1:12">
      <c r="A547" s="1">
        <f t="shared" si="79"/>
        <v>10.9</v>
      </c>
      <c r="B547" s="5">
        <f t="shared" si="74"/>
        <v>122.2254318731021</v>
      </c>
      <c r="C547" s="4">
        <v>545</v>
      </c>
      <c r="E547" s="3">
        <f t="shared" si="73"/>
        <v>0.02</v>
      </c>
      <c r="F547" s="13">
        <f t="shared" si="72"/>
        <v>122.82609657560567</v>
      </c>
      <c r="G547" s="14">
        <f t="shared" si="76"/>
        <v>122.82609657560567</v>
      </c>
      <c r="H547">
        <f t="shared" si="80"/>
        <v>80</v>
      </c>
      <c r="J547">
        <f t="shared" si="75"/>
        <v>358.52793349443283</v>
      </c>
      <c r="K547">
        <f t="shared" si="77"/>
        <v>354.82847969124356</v>
      </c>
      <c r="L547">
        <f t="shared" si="78"/>
        <v>358.52793349443283</v>
      </c>
    </row>
    <row r="548" spans="1:12">
      <c r="A548" s="1">
        <f t="shared" si="79"/>
        <v>10.92</v>
      </c>
      <c r="B548" s="5">
        <f t="shared" si="74"/>
        <v>121.99990624726459</v>
      </c>
      <c r="C548" s="4">
        <v>546</v>
      </c>
      <c r="E548" s="3">
        <f t="shared" si="73"/>
        <v>0.02</v>
      </c>
      <c r="F548" s="13">
        <f t="shared" si="72"/>
        <v>122.72530301449662</v>
      </c>
      <c r="G548" s="14">
        <f t="shared" si="76"/>
        <v>122.72530301449662</v>
      </c>
      <c r="H548">
        <f t="shared" si="80"/>
        <v>80</v>
      </c>
      <c r="J548">
        <f t="shared" si="75"/>
        <v>357.86639165864278</v>
      </c>
      <c r="K548">
        <f t="shared" si="77"/>
        <v>354.79360197162413</v>
      </c>
      <c r="L548">
        <f t="shared" si="78"/>
        <v>357.86639165864278</v>
      </c>
    </row>
    <row r="549" spans="1:12">
      <c r="A549" s="1">
        <f t="shared" si="79"/>
        <v>10.94</v>
      </c>
      <c r="B549" s="5">
        <f t="shared" si="74"/>
        <v>121.76956427402573</v>
      </c>
      <c r="C549" s="4">
        <v>547</v>
      </c>
      <c r="E549" s="3">
        <f t="shared" si="73"/>
        <v>0.02</v>
      </c>
      <c r="F549" s="13">
        <f t="shared" si="72"/>
        <v>122.62442660416404</v>
      </c>
      <c r="G549" s="14">
        <f t="shared" si="76"/>
        <v>122.62442660416404</v>
      </c>
      <c r="H549">
        <f t="shared" si="80"/>
        <v>80</v>
      </c>
      <c r="J549">
        <f t="shared" si="75"/>
        <v>357.19072187047544</v>
      </c>
      <c r="K549">
        <f t="shared" si="77"/>
        <v>354.75872082303943</v>
      </c>
      <c r="L549">
        <f t="shared" si="78"/>
        <v>357.19072187047544</v>
      </c>
    </row>
    <row r="550" spans="1:12">
      <c r="A550" s="1">
        <f t="shared" si="79"/>
        <v>10.96</v>
      </c>
      <c r="B550" s="5">
        <f t="shared" si="74"/>
        <v>121.53441504689222</v>
      </c>
      <c r="C550" s="4">
        <v>548</v>
      </c>
      <c r="E550" s="3">
        <f t="shared" si="73"/>
        <v>0.02</v>
      </c>
      <c r="F550" s="13">
        <f t="shared" si="72"/>
        <v>122.52346713997288</v>
      </c>
      <c r="G550" s="14">
        <f t="shared" si="76"/>
        <v>122.52346713997288</v>
      </c>
      <c r="H550">
        <f t="shared" si="80"/>
        <v>80</v>
      </c>
      <c r="J550">
        <f t="shared" si="75"/>
        <v>356.50095080421715</v>
      </c>
      <c r="K550">
        <f t="shared" si="77"/>
        <v>354.72383624447798</v>
      </c>
      <c r="L550">
        <f t="shared" si="78"/>
        <v>356.50095080421715</v>
      </c>
    </row>
    <row r="551" spans="1:12">
      <c r="A551" s="1">
        <f t="shared" si="79"/>
        <v>10.98</v>
      </c>
      <c r="B551" s="5">
        <f t="shared" si="74"/>
        <v>121.29446784915292</v>
      </c>
      <c r="C551" s="4">
        <v>549</v>
      </c>
      <c r="E551" s="3">
        <f t="shared" si="73"/>
        <v>0.02</v>
      </c>
      <c r="F551" s="13">
        <f t="shared" si="72"/>
        <v>122.42242441644429</v>
      </c>
      <c r="G551" s="14">
        <f t="shared" si="76"/>
        <v>122.42242441644429</v>
      </c>
      <c r="H551">
        <f t="shared" si="80"/>
        <v>80</v>
      </c>
      <c r="J551">
        <f t="shared" si="75"/>
        <v>355.79710569084858</v>
      </c>
      <c r="K551">
        <f t="shared" si="77"/>
        <v>354.68894823492769</v>
      </c>
      <c r="L551">
        <f t="shared" si="78"/>
        <v>355.79710569084858</v>
      </c>
    </row>
    <row r="552" spans="1:12">
      <c r="A552" s="1">
        <f t="shared" si="79"/>
        <v>11</v>
      </c>
      <c r="B552" s="5">
        <f t="shared" si="74"/>
        <v>121.04973215351235</v>
      </c>
      <c r="C552" s="4">
        <v>550</v>
      </c>
      <c r="E552" s="3">
        <f t="shared" si="73"/>
        <v>0.02</v>
      </c>
      <c r="F552" s="13">
        <f t="shared" si="72"/>
        <v>122.32129822725074</v>
      </c>
      <c r="G552" s="14">
        <f t="shared" si="76"/>
        <v>122.32129822725074</v>
      </c>
      <c r="H552">
        <f t="shared" si="80"/>
        <v>80</v>
      </c>
      <c r="J552">
        <f t="shared" si="75"/>
        <v>355.07921431696951</v>
      </c>
      <c r="K552">
        <f t="shared" si="77"/>
        <v>354.65405679337607</v>
      </c>
      <c r="L552">
        <f t="shared" si="78"/>
        <v>355.07921431696951</v>
      </c>
    </row>
    <row r="553" spans="1:12">
      <c r="A553" s="1">
        <f t="shared" si="79"/>
        <v>11.02</v>
      </c>
      <c r="B553" s="5">
        <f t="shared" si="74"/>
        <v>120.80021762171666</v>
      </c>
      <c r="C553" s="4">
        <v>551</v>
      </c>
      <c r="E553" s="3">
        <f t="shared" si="73"/>
        <v>0.02</v>
      </c>
      <c r="F553" s="13">
        <f t="shared" si="72"/>
        <v>122.22008836521113</v>
      </c>
      <c r="G553" s="14">
        <f t="shared" si="76"/>
        <v>122.22008836521113</v>
      </c>
      <c r="H553">
        <f t="shared" si="80"/>
        <v>80</v>
      </c>
      <c r="J553">
        <f t="shared" si="75"/>
        <v>354.34730502370218</v>
      </c>
      <c r="K553">
        <f t="shared" si="77"/>
        <v>354.61916191881005</v>
      </c>
      <c r="L553">
        <f t="shared" si="78"/>
        <v>354.61916191881005</v>
      </c>
    </row>
    <row r="554" spans="1:12">
      <c r="A554" s="1">
        <f t="shared" si="79"/>
        <v>11.040000000000001</v>
      </c>
      <c r="B554" s="5">
        <f t="shared" si="74"/>
        <v>120.54593410417237</v>
      </c>
      <c r="C554" s="4">
        <v>552</v>
      </c>
      <c r="E554" s="3">
        <f t="shared" si="73"/>
        <v>0.02</v>
      </c>
      <c r="F554" s="13">
        <f t="shared" si="72"/>
        <v>122.11879462228579</v>
      </c>
      <c r="G554" s="14">
        <f t="shared" si="76"/>
        <v>122.11879462228579</v>
      </c>
      <c r="H554">
        <f t="shared" si="80"/>
        <v>80</v>
      </c>
      <c r="J554">
        <f t="shared" si="75"/>
        <v>353.60140670557229</v>
      </c>
      <c r="K554">
        <f t="shared" si="77"/>
        <v>354.58426361021611</v>
      </c>
      <c r="L554">
        <f t="shared" si="78"/>
        <v>354.58426361021611</v>
      </c>
    </row>
    <row r="555" spans="1:12">
      <c r="A555" s="1">
        <f t="shared" si="79"/>
        <v>11.06</v>
      </c>
      <c r="B555" s="5">
        <f t="shared" si="74"/>
        <v>120.28689163955737</v>
      </c>
      <c r="C555" s="4">
        <v>553</v>
      </c>
      <c r="E555" s="3">
        <f t="shared" si="73"/>
        <v>0.02</v>
      </c>
      <c r="F555" s="13">
        <f t="shared" si="72"/>
        <v>122.01741678957154</v>
      </c>
      <c r="G555" s="14">
        <f t="shared" si="76"/>
        <v>122.01741678957154</v>
      </c>
      <c r="H555">
        <f t="shared" si="80"/>
        <v>80</v>
      </c>
      <c r="J555">
        <f t="shared" si="75"/>
        <v>352.84154880936825</v>
      </c>
      <c r="K555">
        <f t="shared" si="77"/>
        <v>354.54936186658017</v>
      </c>
      <c r="L555">
        <f t="shared" si="78"/>
        <v>354.54936186658017</v>
      </c>
    </row>
    <row r="556" spans="1:12">
      <c r="A556" s="1">
        <f t="shared" si="79"/>
        <v>11.08</v>
      </c>
      <c r="B556" s="5">
        <f t="shared" si="74"/>
        <v>120.02310045442456</v>
      </c>
      <c r="C556" s="4">
        <v>554</v>
      </c>
      <c r="E556" s="3">
        <f t="shared" si="73"/>
        <v>0.02</v>
      </c>
      <c r="F556" s="13">
        <f t="shared" si="72"/>
        <v>121.91595465729665</v>
      </c>
      <c r="G556" s="14">
        <f t="shared" si="76"/>
        <v>121.91595465729665</v>
      </c>
      <c r="H556">
        <f t="shared" si="80"/>
        <v>80</v>
      </c>
      <c r="J556">
        <f t="shared" si="75"/>
        <v>352.06776133297871</v>
      </c>
      <c r="K556">
        <f t="shared" si="77"/>
        <v>354.51445668688774</v>
      </c>
      <c r="L556">
        <f t="shared" si="78"/>
        <v>354.51445668688774</v>
      </c>
    </row>
    <row r="557" spans="1:12">
      <c r="A557" s="1">
        <f t="shared" si="79"/>
        <v>11.1</v>
      </c>
      <c r="B557" s="5">
        <f t="shared" si="74"/>
        <v>119.75457096279831</v>
      </c>
      <c r="C557" s="4">
        <v>555</v>
      </c>
      <c r="E557" s="3">
        <f t="shared" si="73"/>
        <v>0.02</v>
      </c>
      <c r="F557" s="13">
        <f t="shared" si="72"/>
        <v>121.81440801481577</v>
      </c>
      <c r="G557" s="14">
        <f t="shared" si="76"/>
        <v>121.81440801481577</v>
      </c>
      <c r="H557">
        <f t="shared" si="80"/>
        <v>80</v>
      </c>
      <c r="J557">
        <f t="shared" si="75"/>
        <v>351.28007482420838</v>
      </c>
      <c r="K557">
        <f t="shared" si="77"/>
        <v>354.47954807012377</v>
      </c>
      <c r="L557">
        <f t="shared" si="78"/>
        <v>354.47954807012377</v>
      </c>
    </row>
    <row r="558" spans="1:12">
      <c r="A558" s="1">
        <f t="shared" si="79"/>
        <v>11.120000000000001</v>
      </c>
      <c r="B558" s="5">
        <f t="shared" si="74"/>
        <v>119.48131376576309</v>
      </c>
      <c r="C558" s="4">
        <v>556</v>
      </c>
      <c r="E558" s="3">
        <f t="shared" si="73"/>
        <v>0.02</v>
      </c>
      <c r="F558" s="13">
        <f t="shared" si="72"/>
        <v>121.71277665060481</v>
      </c>
      <c r="G558" s="14">
        <f t="shared" si="76"/>
        <v>121.71277665060481</v>
      </c>
      <c r="H558">
        <f t="shared" si="80"/>
        <v>80</v>
      </c>
      <c r="J558">
        <f t="shared" si="75"/>
        <v>350.47852037957171</v>
      </c>
      <c r="K558">
        <f t="shared" si="77"/>
        <v>354.44463601527275</v>
      </c>
      <c r="L558">
        <f t="shared" si="78"/>
        <v>354.44463601527275</v>
      </c>
    </row>
    <row r="559" spans="1:12">
      <c r="A559" s="1">
        <f t="shared" si="79"/>
        <v>11.14</v>
      </c>
      <c r="B559" s="5">
        <f t="shared" si="74"/>
        <v>119.20333965104518</v>
      </c>
      <c r="C559" s="4">
        <v>557</v>
      </c>
      <c r="E559" s="3">
        <f t="shared" si="73"/>
        <v>0.02</v>
      </c>
      <c r="F559" s="13">
        <f t="shared" si="72"/>
        <v>121.61106035225583</v>
      </c>
      <c r="G559" s="14">
        <f t="shared" si="76"/>
        <v>121.61106035225583</v>
      </c>
      <c r="H559">
        <f t="shared" si="80"/>
        <v>80</v>
      </c>
      <c r="J559">
        <f t="shared" si="75"/>
        <v>349.66312964306587</v>
      </c>
      <c r="K559">
        <f t="shared" si="77"/>
        <v>354.40972052131866</v>
      </c>
      <c r="L559">
        <f t="shared" si="78"/>
        <v>354.40972052131866</v>
      </c>
    </row>
    <row r="560" spans="1:12">
      <c r="A560" s="1">
        <f t="shared" si="79"/>
        <v>11.16</v>
      </c>
      <c r="B560" s="5">
        <f t="shared" si="74"/>
        <v>118.92065959258669</v>
      </c>
      <c r="C560" s="4">
        <v>558</v>
      </c>
      <c r="E560" s="3">
        <f t="shared" si="73"/>
        <v>0.02</v>
      </c>
      <c r="F560" s="13">
        <f t="shared" si="72"/>
        <v>121.50925890647186</v>
      </c>
      <c r="G560" s="14">
        <f t="shared" si="76"/>
        <v>121.50925890647186</v>
      </c>
      <c r="H560">
        <f t="shared" si="80"/>
        <v>80</v>
      </c>
      <c r="J560">
        <f t="shared" si="75"/>
        <v>348.83393480492094</v>
      </c>
      <c r="K560">
        <f t="shared" si="77"/>
        <v>354.37480158724492</v>
      </c>
      <c r="L560">
        <f t="shared" si="78"/>
        <v>354.37480158724492</v>
      </c>
    </row>
    <row r="561" spans="1:12">
      <c r="A561" s="1">
        <f t="shared" si="79"/>
        <v>11.18</v>
      </c>
      <c r="B561" s="5">
        <f t="shared" si="74"/>
        <v>118.63328475011225</v>
      </c>
      <c r="C561" s="4">
        <v>559</v>
      </c>
      <c r="E561" s="3">
        <f t="shared" si="73"/>
        <v>0.02</v>
      </c>
      <c r="F561" s="13">
        <f t="shared" si="72"/>
        <v>121.40737209906165</v>
      </c>
      <c r="G561" s="14">
        <f t="shared" si="76"/>
        <v>121.40737209906165</v>
      </c>
      <c r="H561">
        <f t="shared" si="80"/>
        <v>80</v>
      </c>
      <c r="J561">
        <f t="shared" si="75"/>
        <v>347.99096860032927</v>
      </c>
      <c r="K561">
        <f t="shared" si="77"/>
        <v>354.33987921203448</v>
      </c>
      <c r="L561">
        <f t="shared" si="78"/>
        <v>354.33987921203448</v>
      </c>
    </row>
    <row r="562" spans="1:12">
      <c r="A562" s="1">
        <f t="shared" si="79"/>
        <v>11.200000000000001</v>
      </c>
      <c r="B562" s="5">
        <f t="shared" si="74"/>
        <v>118.34122646868857</v>
      </c>
      <c r="C562" s="4">
        <v>560</v>
      </c>
      <c r="E562" s="3">
        <f t="shared" si="73"/>
        <v>0.02</v>
      </c>
      <c r="F562" s="13">
        <f t="shared" si="72"/>
        <v>121.30539971493442</v>
      </c>
      <c r="G562" s="14">
        <f t="shared" si="76"/>
        <v>121.30539971493442</v>
      </c>
      <c r="H562">
        <f t="shared" si="80"/>
        <v>80</v>
      </c>
      <c r="J562">
        <f t="shared" si="75"/>
        <v>347.13426430815315</v>
      </c>
      <c r="K562">
        <f t="shared" si="77"/>
        <v>354.30495339466984</v>
      </c>
      <c r="L562">
        <f t="shared" si="78"/>
        <v>354.30495339466984</v>
      </c>
    </row>
    <row r="563" spans="1:12">
      <c r="A563" s="1">
        <f t="shared" si="79"/>
        <v>11.22</v>
      </c>
      <c r="B563" s="5">
        <f t="shared" si="74"/>
        <v>118.04449627827654</v>
      </c>
      <c r="C563" s="4">
        <v>561</v>
      </c>
      <c r="E563" s="3">
        <f t="shared" si="73"/>
        <v>0.02</v>
      </c>
      <c r="F563" s="13">
        <f t="shared" si="72"/>
        <v>121.20334153809462</v>
      </c>
      <c r="G563" s="14">
        <f t="shared" si="76"/>
        <v>121.20334153809462</v>
      </c>
      <c r="H563">
        <f t="shared" si="80"/>
        <v>80</v>
      </c>
      <c r="J563">
        <f t="shared" si="75"/>
        <v>346.2638557496112</v>
      </c>
      <c r="K563">
        <f t="shared" si="77"/>
        <v>354.270024134133</v>
      </c>
      <c r="L563">
        <f t="shared" si="78"/>
        <v>354.270024134133</v>
      </c>
    </row>
    <row r="564" spans="1:12">
      <c r="A564" s="1">
        <f t="shared" si="79"/>
        <v>11.24</v>
      </c>
      <c r="B564" s="5">
        <f t="shared" si="74"/>
        <v>117.74310589327604</v>
      </c>
      <c r="C564" s="4">
        <v>562</v>
      </c>
      <c r="E564" s="3">
        <f t="shared" si="73"/>
        <v>0.02</v>
      </c>
      <c r="F564" s="13">
        <f t="shared" si="72"/>
        <v>121.1011973516365</v>
      </c>
      <c r="G564" s="14">
        <f t="shared" si="76"/>
        <v>121.1011973516365</v>
      </c>
      <c r="H564">
        <f t="shared" si="80"/>
        <v>80</v>
      </c>
      <c r="J564">
        <f t="shared" si="75"/>
        <v>345.37977728694307</v>
      </c>
      <c r="K564">
        <f t="shared" si="77"/>
        <v>354.23509142940537</v>
      </c>
      <c r="L564">
        <f t="shared" si="78"/>
        <v>354.23509142940537</v>
      </c>
    </row>
    <row r="565" spans="1:12">
      <c r="A565" s="1">
        <f t="shared" si="79"/>
        <v>11.26</v>
      </c>
      <c r="B565" s="5">
        <f t="shared" si="74"/>
        <v>117.43706721206333</v>
      </c>
      <c r="C565" s="4">
        <v>563</v>
      </c>
      <c r="E565" s="3">
        <f t="shared" si="73"/>
        <v>0.02</v>
      </c>
      <c r="F565" s="13">
        <f t="shared" si="72"/>
        <v>120.99896693773881</v>
      </c>
      <c r="G565" s="14">
        <f t="shared" si="76"/>
        <v>120.99896693773881</v>
      </c>
      <c r="H565">
        <f t="shared" si="80"/>
        <v>80</v>
      </c>
      <c r="J565">
        <f t="shared" si="75"/>
        <v>344.4820638220524</v>
      </c>
      <c r="K565">
        <f t="shared" si="77"/>
        <v>354.20015527946794</v>
      </c>
      <c r="L565">
        <f t="shared" si="78"/>
        <v>354.20015527946794</v>
      </c>
    </row>
    <row r="566" spans="1:12">
      <c r="A566" s="1">
        <f t="shared" si="79"/>
        <v>11.28</v>
      </c>
      <c r="B566" s="5">
        <f t="shared" si="74"/>
        <v>117.12639231652159</v>
      </c>
      <c r="C566" s="4">
        <v>564</v>
      </c>
      <c r="E566" s="3">
        <f t="shared" si="73"/>
        <v>0.02</v>
      </c>
      <c r="F566" s="13">
        <f t="shared" si="72"/>
        <v>120.89665007765934</v>
      </c>
      <c r="G566" s="14">
        <f t="shared" si="76"/>
        <v>120.89665007765934</v>
      </c>
      <c r="H566">
        <f t="shared" si="80"/>
        <v>80</v>
      </c>
      <c r="J566">
        <f t="shared" si="75"/>
        <v>343.57075079512998</v>
      </c>
      <c r="K566">
        <f t="shared" si="77"/>
        <v>354.16521568330114</v>
      </c>
      <c r="L566">
        <f t="shared" si="78"/>
        <v>354.16521568330114</v>
      </c>
    </row>
    <row r="567" spans="1:12">
      <c r="A567" s="1">
        <f t="shared" si="79"/>
        <v>11.3</v>
      </c>
      <c r="B567" s="5">
        <f t="shared" si="74"/>
        <v>116.81109347156364</v>
      </c>
      <c r="C567" s="4">
        <v>565</v>
      </c>
      <c r="E567" s="3">
        <f t="shared" si="73"/>
        <v>0.02</v>
      </c>
      <c r="F567" s="13">
        <f t="shared" ref="F567:F630" si="81">SQRT(ABS(F566*F566-2*Vout*Iout*E566*100*1000000/1000/1000/Cin/H566))</f>
        <v>120.79424655172947</v>
      </c>
      <c r="G567" s="14">
        <f t="shared" si="76"/>
        <v>120.79424655172947</v>
      </c>
      <c r="H567">
        <f t="shared" si="80"/>
        <v>80</v>
      </c>
      <c r="J567">
        <f t="shared" si="75"/>
        <v>342.64587418325334</v>
      </c>
      <c r="K567">
        <f t="shared" si="77"/>
        <v>354.13027263988488</v>
      </c>
      <c r="L567">
        <f t="shared" si="78"/>
        <v>354.13027263988488</v>
      </c>
    </row>
    <row r="568" spans="1:12">
      <c r="A568" s="1">
        <f t="shared" si="79"/>
        <v>11.32</v>
      </c>
      <c r="B568" s="5">
        <f t="shared" si="74"/>
        <v>116.49118312464812</v>
      </c>
      <c r="C568" s="4">
        <v>566</v>
      </c>
      <c r="E568" s="3">
        <f t="shared" si="73"/>
        <v>0.02</v>
      </c>
      <c r="F568" s="13">
        <f t="shared" si="81"/>
        <v>120.69175613934867</v>
      </c>
      <c r="G568" s="14">
        <f t="shared" si="76"/>
        <v>120.69175613934867</v>
      </c>
      <c r="H568">
        <f t="shared" si="80"/>
        <v>80</v>
      </c>
      <c r="J568">
        <f t="shared" si="75"/>
        <v>341.70747049896778</v>
      </c>
      <c r="K568">
        <f t="shared" si="77"/>
        <v>354.09532614819869</v>
      </c>
      <c r="L568">
        <f t="shared" si="78"/>
        <v>354.09532614819869</v>
      </c>
    </row>
    <row r="569" spans="1:12">
      <c r="A569" s="1">
        <f t="shared" si="79"/>
        <v>11.34</v>
      </c>
      <c r="B569" s="5">
        <f t="shared" si="74"/>
        <v>116.16667390528767</v>
      </c>
      <c r="C569" s="4">
        <v>567</v>
      </c>
      <c r="E569" s="3">
        <f t="shared" si="73"/>
        <v>0.02</v>
      </c>
      <c r="F569" s="13">
        <f t="shared" si="81"/>
        <v>120.58917861897893</v>
      </c>
      <c r="G569" s="14">
        <f t="shared" si="76"/>
        <v>120.58917861897893</v>
      </c>
      <c r="H569">
        <f t="shared" si="80"/>
        <v>80</v>
      </c>
      <c r="J569">
        <f t="shared" si="75"/>
        <v>340.75557678884377</v>
      </c>
      <c r="K569">
        <f t="shared" si="77"/>
        <v>354.06037620722145</v>
      </c>
      <c r="L569">
        <f t="shared" si="78"/>
        <v>354.06037620722145</v>
      </c>
    </row>
    <row r="570" spans="1:12">
      <c r="A570" s="1">
        <f t="shared" si="79"/>
        <v>11.36</v>
      </c>
      <c r="B570" s="5">
        <f t="shared" si="74"/>
        <v>115.83757862455064</v>
      </c>
      <c r="C570" s="4">
        <v>568</v>
      </c>
      <c r="E570" s="3">
        <f t="shared" si="73"/>
        <v>0.02</v>
      </c>
      <c r="F570" s="13">
        <f t="shared" si="81"/>
        <v>120.48651376813923</v>
      </c>
      <c r="G570" s="14">
        <f t="shared" si="76"/>
        <v>120.48651376813923</v>
      </c>
      <c r="H570">
        <f t="shared" si="80"/>
        <v>80</v>
      </c>
      <c r="J570">
        <f t="shared" si="75"/>
        <v>339.79023063201521</v>
      </c>
      <c r="K570">
        <f t="shared" si="77"/>
        <v>354.02542281593168</v>
      </c>
      <c r="L570">
        <f t="shared" si="78"/>
        <v>354.02542281593168</v>
      </c>
    </row>
    <row r="571" spans="1:12">
      <c r="A571" s="1">
        <f t="shared" si="79"/>
        <v>11.38</v>
      </c>
      <c r="B571" s="5">
        <f t="shared" si="74"/>
        <v>115.50391027455521</v>
      </c>
      <c r="C571" s="4">
        <v>569</v>
      </c>
      <c r="E571" s="3">
        <f t="shared" si="73"/>
        <v>0.02</v>
      </c>
      <c r="F571" s="13">
        <f t="shared" si="81"/>
        <v>120.38376136339986</v>
      </c>
      <c r="G571" s="14">
        <f t="shared" si="76"/>
        <v>120.38376136339986</v>
      </c>
      <c r="H571">
        <f t="shared" si="80"/>
        <v>80</v>
      </c>
      <c r="J571">
        <f t="shared" si="75"/>
        <v>338.81147013869531</v>
      </c>
      <c r="K571">
        <f t="shared" si="77"/>
        <v>353.99046597330727</v>
      </c>
      <c r="L571">
        <f t="shared" si="78"/>
        <v>353.99046597330727</v>
      </c>
    </row>
    <row r="572" spans="1:12">
      <c r="A572" s="1">
        <f t="shared" si="79"/>
        <v>11.4</v>
      </c>
      <c r="B572" s="5">
        <f t="shared" si="74"/>
        <v>115.16568202795651</v>
      </c>
      <c r="C572" s="4">
        <v>570</v>
      </c>
      <c r="E572" s="3">
        <f t="shared" si="73"/>
        <v>0.02</v>
      </c>
      <c r="F572" s="13">
        <f t="shared" si="81"/>
        <v>120.28092118037675</v>
      </c>
      <c r="G572" s="14">
        <f t="shared" si="76"/>
        <v>120.28092118037675</v>
      </c>
      <c r="H572">
        <f t="shared" si="80"/>
        <v>80</v>
      </c>
      <c r="J572">
        <f t="shared" si="75"/>
        <v>337.81933394867241</v>
      </c>
      <c r="K572">
        <f t="shared" si="77"/>
        <v>353.95550567832566</v>
      </c>
      <c r="L572">
        <f t="shared" si="78"/>
        <v>353.95550567832566</v>
      </c>
    </row>
    <row r="573" spans="1:12">
      <c r="A573" s="1">
        <f t="shared" si="79"/>
        <v>11.42</v>
      </c>
      <c r="B573" s="5">
        <f t="shared" si="74"/>
        <v>114.82290723742662</v>
      </c>
      <c r="C573" s="4">
        <v>571</v>
      </c>
      <c r="E573" s="3">
        <f t="shared" si="73"/>
        <v>0.02</v>
      </c>
      <c r="F573" s="13">
        <f t="shared" si="81"/>
        <v>120.17799299372578</v>
      </c>
      <c r="G573" s="14">
        <f t="shared" si="76"/>
        <v>120.17799299372578</v>
      </c>
      <c r="H573">
        <f t="shared" si="80"/>
        <v>80</v>
      </c>
      <c r="J573">
        <f t="shared" si="75"/>
        <v>336.81386122978472</v>
      </c>
      <c r="K573">
        <f t="shared" si="77"/>
        <v>353.92054192996375</v>
      </c>
      <c r="L573">
        <f t="shared" si="78"/>
        <v>353.92054192996375</v>
      </c>
    </row>
    <row r="574" spans="1:12">
      <c r="A574" s="1">
        <f t="shared" si="79"/>
        <v>11.44</v>
      </c>
      <c r="B574" s="5">
        <f t="shared" si="74"/>
        <v>114.47559943512731</v>
      </c>
      <c r="C574" s="4">
        <v>572</v>
      </c>
      <c r="E574" s="3">
        <f t="shared" si="73"/>
        <v>0.02</v>
      </c>
      <c r="F574" s="13">
        <f t="shared" si="81"/>
        <v>120.07497657713702</v>
      </c>
      <c r="G574" s="14">
        <f t="shared" si="76"/>
        <v>120.07497657713702</v>
      </c>
      <c r="H574">
        <f t="shared" si="80"/>
        <v>80</v>
      </c>
      <c r="J574">
        <f t="shared" si="75"/>
        <v>335.79509167637343</v>
      </c>
      <c r="K574">
        <f t="shared" si="77"/>
        <v>353.88557472719799</v>
      </c>
      <c r="L574">
        <f t="shared" si="78"/>
        <v>353.88557472719799</v>
      </c>
    </row>
    <row r="575" spans="1:12">
      <c r="A575" s="1">
        <f t="shared" si="79"/>
        <v>11.46</v>
      </c>
      <c r="B575" s="5">
        <f t="shared" si="74"/>
        <v>114.1237723321758</v>
      </c>
      <c r="C575" s="4">
        <v>573</v>
      </c>
      <c r="E575" s="3">
        <f t="shared" si="73"/>
        <v>0.02</v>
      </c>
      <c r="F575" s="13">
        <f t="shared" si="81"/>
        <v>119.97187170332887</v>
      </c>
      <c r="G575" s="14">
        <f t="shared" si="76"/>
        <v>119.97187170332887</v>
      </c>
      <c r="H575">
        <f t="shared" si="80"/>
        <v>80</v>
      </c>
      <c r="J575">
        <f t="shared" si="75"/>
        <v>334.76306550771568</v>
      </c>
      <c r="K575">
        <f t="shared" si="77"/>
        <v>353.85060406900431</v>
      </c>
      <c r="L575">
        <f t="shared" si="78"/>
        <v>353.85060406900431</v>
      </c>
    </row>
    <row r="576" spans="1:12">
      <c r="A576" s="1">
        <f t="shared" si="79"/>
        <v>11.48</v>
      </c>
      <c r="B576" s="5">
        <f t="shared" si="74"/>
        <v>113.76743981810394</v>
      </c>
      <c r="C576" s="4">
        <v>574</v>
      </c>
      <c r="E576" s="3">
        <f t="shared" si="73"/>
        <v>0.02</v>
      </c>
      <c r="F576" s="13">
        <f t="shared" si="81"/>
        <v>119.86867814404229</v>
      </c>
      <c r="G576" s="14">
        <f t="shared" si="76"/>
        <v>119.86867814404229</v>
      </c>
      <c r="H576">
        <f t="shared" si="80"/>
        <v>80</v>
      </c>
      <c r="J576">
        <f t="shared" si="75"/>
        <v>333.71782346643818</v>
      </c>
      <c r="K576">
        <f t="shared" si="77"/>
        <v>353.81562995435809</v>
      </c>
      <c r="L576">
        <f t="shared" si="78"/>
        <v>353.81562995435809</v>
      </c>
    </row>
    <row r="577" spans="1:12">
      <c r="A577" s="1">
        <f t="shared" si="79"/>
        <v>11.5</v>
      </c>
      <c r="B577" s="5">
        <f t="shared" si="74"/>
        <v>113.4066159603091</v>
      </c>
      <c r="C577" s="4">
        <v>575</v>
      </c>
      <c r="E577" s="3">
        <f t="shared" ref="E577:E640" si="82">IF(fac=50,1/50,IF(fac=60,1/60))</f>
        <v>0.02</v>
      </c>
      <c r="F577" s="13">
        <f t="shared" si="81"/>
        <v>119.76539567003485</v>
      </c>
      <c r="G577" s="14">
        <f t="shared" si="76"/>
        <v>119.76539567003485</v>
      </c>
      <c r="H577">
        <f t="shared" si="80"/>
        <v>80</v>
      </c>
      <c r="J577">
        <f t="shared" si="75"/>
        <v>332.65940681690665</v>
      </c>
      <c r="K577">
        <f t="shared" si="77"/>
        <v>353.78065238223422</v>
      </c>
      <c r="L577">
        <f t="shared" si="78"/>
        <v>353.78065238223422</v>
      </c>
    </row>
    <row r="578" spans="1:12">
      <c r="A578" s="1">
        <f t="shared" si="79"/>
        <v>11.52</v>
      </c>
      <c r="B578" s="5">
        <f t="shared" ref="B578:B641" si="83">IF(fac=50,Vacmin*SQRT(2)*ABS(COS(A578*PI()/5/2)),IF(fac=60,Vacmin*SQRT(2)*ABS(COS(A578*PI()*240/1000/2))))</f>
        <v>113.04131500349936</v>
      </c>
      <c r="C578" s="4">
        <v>576</v>
      </c>
      <c r="E578" s="3">
        <f t="shared" si="82"/>
        <v>0.02</v>
      </c>
      <c r="F578" s="13">
        <f t="shared" si="81"/>
        <v>119.66202405107479</v>
      </c>
      <c r="G578" s="14">
        <f t="shared" si="76"/>
        <v>119.66202405107479</v>
      </c>
      <c r="H578">
        <f t="shared" si="80"/>
        <v>80</v>
      </c>
      <c r="J578">
        <f t="shared" ref="J578:J641" si="84">IF(fac=50,Vacmax*SQRT(2)*ABS(COS(A578*PI()/5/2)),IF(fac=60,Vacmax*SQRT(2)*ABS(COS(A578*PI()*240/1000/2))))</f>
        <v>331.5878573435981</v>
      </c>
      <c r="K578">
        <f t="shared" si="77"/>
        <v>353.74567135160714</v>
      </c>
      <c r="L578">
        <f t="shared" si="78"/>
        <v>353.74567135160714</v>
      </c>
    </row>
    <row r="579" spans="1:12">
      <c r="A579" s="1">
        <f t="shared" si="79"/>
        <v>11.540000000000001</v>
      </c>
      <c r="B579" s="5">
        <f t="shared" si="83"/>
        <v>112.671551369131</v>
      </c>
      <c r="C579" s="4">
        <v>577</v>
      </c>
      <c r="E579" s="3">
        <f t="shared" si="82"/>
        <v>0.02</v>
      </c>
      <c r="F579" s="13">
        <f t="shared" si="81"/>
        <v>119.55856305593507</v>
      </c>
      <c r="G579" s="14">
        <f t="shared" ref="G579:G642" si="85">MAX(B579,F579)</f>
        <v>119.55856305593507</v>
      </c>
      <c r="H579">
        <f t="shared" si="80"/>
        <v>80</v>
      </c>
      <c r="J579">
        <f t="shared" si="84"/>
        <v>330.50321734945089</v>
      </c>
      <c r="K579">
        <f t="shared" ref="K579:K642" si="86">SQRT(ABS(K578*K578-2*Vout*Iout*E579*100*1000000/1000/1000/Cin/H579))</f>
        <v>353.71068686145071</v>
      </c>
      <c r="L579">
        <f t="shared" ref="L579:L642" si="87">MAX(J579,K579)</f>
        <v>353.71068686145071</v>
      </c>
    </row>
    <row r="580" spans="1:12">
      <c r="A580" s="1">
        <f t="shared" ref="A580:A643" si="88">C580*E580</f>
        <v>11.56</v>
      </c>
      <c r="B580" s="5">
        <f t="shared" si="83"/>
        <v>112.29733965483922</v>
      </c>
      <c r="C580" s="4">
        <v>578</v>
      </c>
      <c r="E580" s="3">
        <f t="shared" si="82"/>
        <v>0.02</v>
      </c>
      <c r="F580" s="13">
        <f t="shared" si="81"/>
        <v>119.45501245238729</v>
      </c>
      <c r="G580" s="14">
        <f t="shared" si="85"/>
        <v>119.45501245238729</v>
      </c>
      <c r="H580">
        <f t="shared" ref="H580:H643" si="89">H579</f>
        <v>80</v>
      </c>
      <c r="J580">
        <f t="shared" si="84"/>
        <v>329.40552965419499</v>
      </c>
      <c r="K580">
        <f t="shared" si="86"/>
        <v>353.67569891073833</v>
      </c>
      <c r="L580">
        <f t="shared" si="87"/>
        <v>353.67569891073833</v>
      </c>
    </row>
    <row r="581" spans="1:12">
      <c r="A581" s="1">
        <f t="shared" si="88"/>
        <v>11.58</v>
      </c>
      <c r="B581" s="5">
        <f t="shared" si="83"/>
        <v>111.9186946338617</v>
      </c>
      <c r="C581" s="4">
        <v>579</v>
      </c>
      <c r="E581" s="3">
        <f t="shared" si="82"/>
        <v>0.02</v>
      </c>
      <c r="F581" s="13">
        <f t="shared" si="81"/>
        <v>119.35137200719564</v>
      </c>
      <c r="G581" s="14">
        <f t="shared" si="85"/>
        <v>119.35137200719564</v>
      </c>
      <c r="H581">
        <f t="shared" si="89"/>
        <v>80</v>
      </c>
      <c r="J581">
        <f t="shared" si="84"/>
        <v>328.294837592661</v>
      </c>
      <c r="K581">
        <f t="shared" si="86"/>
        <v>353.64070749844291</v>
      </c>
      <c r="L581">
        <f t="shared" si="87"/>
        <v>353.64070749844291</v>
      </c>
    </row>
    <row r="582" spans="1:12">
      <c r="A582" s="1">
        <f t="shared" si="88"/>
        <v>11.6</v>
      </c>
      <c r="B582" s="5">
        <f t="shared" si="83"/>
        <v>111.53563125445552</v>
      </c>
      <c r="C582" s="4">
        <v>580</v>
      </c>
      <c r="E582" s="3">
        <f t="shared" si="82"/>
        <v>0.02</v>
      </c>
      <c r="F582" s="13">
        <f t="shared" si="81"/>
        <v>119.24764148611075</v>
      </c>
      <c r="G582" s="14">
        <f t="shared" si="85"/>
        <v>119.24764148611075</v>
      </c>
      <c r="H582">
        <f t="shared" si="89"/>
        <v>80</v>
      </c>
      <c r="J582">
        <f t="shared" si="84"/>
        <v>327.17118501306953</v>
      </c>
      <c r="K582">
        <f t="shared" si="86"/>
        <v>353.60571262353676</v>
      </c>
      <c r="L582">
        <f t="shared" si="87"/>
        <v>353.60571262353676</v>
      </c>
    </row>
    <row r="583" spans="1:12">
      <c r="A583" s="1">
        <f t="shared" si="88"/>
        <v>11.620000000000001</v>
      </c>
      <c r="B583" s="5">
        <f t="shared" si="83"/>
        <v>111.14816463930698</v>
      </c>
      <c r="C583" s="4">
        <v>581</v>
      </c>
      <c r="E583" s="3">
        <f t="shared" si="82"/>
        <v>0.02</v>
      </c>
      <c r="F583" s="13">
        <f t="shared" si="81"/>
        <v>119.14382065386354</v>
      </c>
      <c r="G583" s="14">
        <f t="shared" si="85"/>
        <v>119.14382065386354</v>
      </c>
      <c r="H583">
        <f t="shared" si="89"/>
        <v>80</v>
      </c>
      <c r="J583">
        <f t="shared" si="84"/>
        <v>326.03461627530049</v>
      </c>
      <c r="K583">
        <f t="shared" si="86"/>
        <v>353.57071428499171</v>
      </c>
      <c r="L583">
        <f t="shared" si="87"/>
        <v>353.57071428499171</v>
      </c>
    </row>
    <row r="584" spans="1:12">
      <c r="A584" s="1">
        <f t="shared" si="88"/>
        <v>11.64</v>
      </c>
      <c r="B584" s="5">
        <f t="shared" si="83"/>
        <v>110.7563100849347</v>
      </c>
      <c r="C584" s="4">
        <v>582</v>
      </c>
      <c r="E584" s="3">
        <f t="shared" si="82"/>
        <v>0.02</v>
      </c>
      <c r="F584" s="13">
        <f t="shared" si="81"/>
        <v>119.03990927415897</v>
      </c>
      <c r="G584" s="14">
        <f t="shared" si="85"/>
        <v>119.03990927415897</v>
      </c>
      <c r="H584">
        <f t="shared" si="89"/>
        <v>80</v>
      </c>
      <c r="J584">
        <f t="shared" si="84"/>
        <v>324.88517624914175</v>
      </c>
      <c r="K584">
        <f t="shared" si="86"/>
        <v>353.53571248177917</v>
      </c>
      <c r="L584">
        <f t="shared" si="87"/>
        <v>353.53571248177917</v>
      </c>
    </row>
    <row r="585" spans="1:12">
      <c r="A585" s="1">
        <f t="shared" si="88"/>
        <v>11.66</v>
      </c>
      <c r="B585" s="5">
        <f t="shared" si="83"/>
        <v>110.36008306108536</v>
      </c>
      <c r="C585" s="4">
        <v>583</v>
      </c>
      <c r="E585" s="3">
        <f t="shared" si="82"/>
        <v>0.02</v>
      </c>
      <c r="F585" s="13">
        <f t="shared" si="81"/>
        <v>118.93590710966978</v>
      </c>
      <c r="G585" s="14">
        <f t="shared" si="85"/>
        <v>118.93590710966978</v>
      </c>
      <c r="H585">
        <f t="shared" si="89"/>
        <v>80</v>
      </c>
      <c r="J585">
        <f t="shared" si="84"/>
        <v>323.72291031251706</v>
      </c>
      <c r="K585">
        <f t="shared" si="86"/>
        <v>353.50070721287</v>
      </c>
      <c r="L585">
        <f t="shared" si="87"/>
        <v>353.50070721287</v>
      </c>
    </row>
    <row r="586" spans="1:12">
      <c r="A586" s="1">
        <f t="shared" si="88"/>
        <v>11.68</v>
      </c>
      <c r="B586" s="5">
        <f t="shared" si="83"/>
        <v>109.95949921012357</v>
      </c>
      <c r="C586" s="4">
        <v>584</v>
      </c>
      <c r="E586" s="3">
        <f t="shared" si="82"/>
        <v>0.02</v>
      </c>
      <c r="F586" s="13">
        <f t="shared" si="81"/>
        <v>118.83181392203015</v>
      </c>
      <c r="G586" s="14">
        <f t="shared" si="85"/>
        <v>118.83181392203015</v>
      </c>
      <c r="H586">
        <f t="shared" si="89"/>
        <v>80</v>
      </c>
      <c r="J586">
        <f t="shared" si="84"/>
        <v>322.54786434969577</v>
      </c>
      <c r="K586">
        <f t="shared" si="86"/>
        <v>353.46569847723447</v>
      </c>
      <c r="L586">
        <f t="shared" si="87"/>
        <v>353.46569847723447</v>
      </c>
    </row>
    <row r="587" spans="1:12">
      <c r="A587" s="1">
        <f t="shared" si="88"/>
        <v>11.700000000000001</v>
      </c>
      <c r="B587" s="5">
        <f t="shared" si="83"/>
        <v>109.55457434641373</v>
      </c>
      <c r="C587" s="4">
        <v>585</v>
      </c>
      <c r="E587" s="3">
        <f t="shared" si="82"/>
        <v>0.02</v>
      </c>
      <c r="F587" s="13">
        <f t="shared" si="81"/>
        <v>118.72762947182933</v>
      </c>
      <c r="G587" s="14">
        <f t="shared" si="85"/>
        <v>118.72762947182933</v>
      </c>
      <c r="H587">
        <f t="shared" si="89"/>
        <v>80</v>
      </c>
      <c r="J587">
        <f t="shared" si="84"/>
        <v>321.36008474948028</v>
      </c>
      <c r="K587">
        <f t="shared" si="86"/>
        <v>353.43068627384241</v>
      </c>
      <c r="L587">
        <f t="shared" si="87"/>
        <v>353.43068627384241</v>
      </c>
    </row>
    <row r="588" spans="1:12">
      <c r="A588" s="1">
        <f t="shared" si="88"/>
        <v>11.72</v>
      </c>
      <c r="B588" s="5">
        <f t="shared" si="83"/>
        <v>109.14532445569617</v>
      </c>
      <c r="C588" s="4">
        <v>586</v>
      </c>
      <c r="E588" s="3">
        <f t="shared" si="82"/>
        <v>0.02</v>
      </c>
      <c r="F588" s="13">
        <f t="shared" si="81"/>
        <v>118.62335351860524</v>
      </c>
      <c r="G588" s="14">
        <f t="shared" si="85"/>
        <v>118.62335351860524</v>
      </c>
      <c r="H588">
        <f t="shared" si="89"/>
        <v>80</v>
      </c>
      <c r="J588">
        <f t="shared" si="84"/>
        <v>320.15961840337542</v>
      </c>
      <c r="K588">
        <f t="shared" si="86"/>
        <v>353.39567060166314</v>
      </c>
      <c r="L588">
        <f t="shared" si="87"/>
        <v>353.39567060166314</v>
      </c>
    </row>
    <row r="589" spans="1:12">
      <c r="A589" s="1">
        <f t="shared" si="88"/>
        <v>11.74</v>
      </c>
      <c r="B589" s="5">
        <f t="shared" si="83"/>
        <v>108.73176569445587</v>
      </c>
      <c r="C589" s="4">
        <v>587</v>
      </c>
      <c r="E589" s="3">
        <f t="shared" si="82"/>
        <v>0.02</v>
      </c>
      <c r="F589" s="13">
        <f t="shared" si="81"/>
        <v>118.51898582083798</v>
      </c>
      <c r="G589" s="14">
        <f t="shared" si="85"/>
        <v>118.51898582083798</v>
      </c>
      <c r="H589">
        <f t="shared" si="89"/>
        <v>80</v>
      </c>
      <c r="J589">
        <f t="shared" si="84"/>
        <v>318.94651270373726</v>
      </c>
      <c r="K589">
        <f t="shared" si="86"/>
        <v>353.36065145966552</v>
      </c>
      <c r="L589">
        <f t="shared" si="87"/>
        <v>353.36065145966552</v>
      </c>
    </row>
    <row r="590" spans="1:12">
      <c r="A590" s="1">
        <f t="shared" si="88"/>
        <v>11.76</v>
      </c>
      <c r="B590" s="5">
        <f t="shared" si="83"/>
        <v>108.31391438928458</v>
      </c>
      <c r="C590" s="4">
        <v>588</v>
      </c>
      <c r="E590" s="3">
        <f t="shared" si="82"/>
        <v>0.02</v>
      </c>
      <c r="F590" s="13">
        <f t="shared" si="81"/>
        <v>118.41452613594328</v>
      </c>
      <c r="G590" s="14">
        <f t="shared" si="85"/>
        <v>118.41452613594328</v>
      </c>
      <c r="H590">
        <f t="shared" si="89"/>
        <v>80</v>
      </c>
      <c r="J590">
        <f t="shared" si="84"/>
        <v>317.7208155419014</v>
      </c>
      <c r="K590">
        <f t="shared" si="86"/>
        <v>353.32562884681778</v>
      </c>
      <c r="L590">
        <f t="shared" si="87"/>
        <v>353.32562884681778</v>
      </c>
    </row>
    <row r="591" spans="1:12">
      <c r="A591" s="1">
        <f t="shared" si="88"/>
        <v>11.78</v>
      </c>
      <c r="B591" s="5">
        <f t="shared" si="83"/>
        <v>107.89178703623627</v>
      </c>
      <c r="C591" s="4">
        <v>589</v>
      </c>
      <c r="E591" s="3">
        <f t="shared" si="82"/>
        <v>0.02</v>
      </c>
      <c r="F591" s="13">
        <f t="shared" si="81"/>
        <v>118.30997422026594</v>
      </c>
      <c r="G591" s="14">
        <f t="shared" si="85"/>
        <v>118.30997422026594</v>
      </c>
      <c r="H591">
        <f t="shared" si="89"/>
        <v>80</v>
      </c>
      <c r="J591">
        <f t="shared" si="84"/>
        <v>316.48257530629303</v>
      </c>
      <c r="K591">
        <f t="shared" si="86"/>
        <v>353.29060276208764</v>
      </c>
      <c r="L591">
        <f t="shared" si="87"/>
        <v>353.29060276208764</v>
      </c>
    </row>
    <row r="592" spans="1:12">
      <c r="A592" s="1">
        <f t="shared" si="88"/>
        <v>11.8</v>
      </c>
      <c r="B592" s="5">
        <f t="shared" si="83"/>
        <v>107.46540030017609</v>
      </c>
      <c r="C592" s="4">
        <v>590</v>
      </c>
      <c r="E592" s="3">
        <f t="shared" si="82"/>
        <v>0.02</v>
      </c>
      <c r="F592" s="13">
        <f t="shared" si="81"/>
        <v>118.20532982907325</v>
      </c>
      <c r="G592" s="14">
        <f t="shared" si="85"/>
        <v>118.20532982907325</v>
      </c>
      <c r="H592">
        <f t="shared" si="89"/>
        <v>80</v>
      </c>
      <c r="J592">
        <f t="shared" si="84"/>
        <v>315.23184088051653</v>
      </c>
      <c r="K592">
        <f t="shared" si="86"/>
        <v>353.2555732044425</v>
      </c>
      <c r="L592">
        <f t="shared" si="87"/>
        <v>353.2555732044425</v>
      </c>
    </row>
    <row r="593" spans="1:12">
      <c r="A593" s="1">
        <f t="shared" si="88"/>
        <v>11.82</v>
      </c>
      <c r="B593" s="5">
        <f t="shared" si="83"/>
        <v>107.03477101412234</v>
      </c>
      <c r="C593" s="4">
        <v>591</v>
      </c>
      <c r="E593" s="3">
        <f t="shared" si="82"/>
        <v>0.02</v>
      </c>
      <c r="F593" s="13">
        <f t="shared" si="81"/>
        <v>118.10059271654819</v>
      </c>
      <c r="G593" s="14">
        <f t="shared" si="85"/>
        <v>118.10059271654819</v>
      </c>
      <c r="H593">
        <f t="shared" si="89"/>
        <v>80</v>
      </c>
      <c r="J593">
        <f t="shared" si="84"/>
        <v>313.96866164142551</v>
      </c>
      <c r="K593">
        <f t="shared" si="86"/>
        <v>353.22054017284898</v>
      </c>
      <c r="L593">
        <f t="shared" si="87"/>
        <v>353.22054017284898</v>
      </c>
    </row>
    <row r="594" spans="1:12">
      <c r="A594" s="1">
        <f t="shared" si="88"/>
        <v>11.84</v>
      </c>
      <c r="B594" s="5">
        <f t="shared" si="83"/>
        <v>106.59991617858179</v>
      </c>
      <c r="C594" s="4">
        <v>592</v>
      </c>
      <c r="E594" s="3">
        <f t="shared" si="82"/>
        <v>0.02</v>
      </c>
      <c r="F594" s="13">
        <f t="shared" si="81"/>
        <v>117.9957626357828</v>
      </c>
      <c r="G594" s="14">
        <f t="shared" si="85"/>
        <v>117.9957626357828</v>
      </c>
      <c r="H594">
        <f t="shared" si="89"/>
        <v>80</v>
      </c>
      <c r="J594">
        <f t="shared" si="84"/>
        <v>312.69308745717325</v>
      </c>
      <c r="K594">
        <f t="shared" si="86"/>
        <v>353.18550366627341</v>
      </c>
      <c r="L594">
        <f t="shared" si="87"/>
        <v>353.18550366627341</v>
      </c>
    </row>
    <row r="595" spans="1:12">
      <c r="A595" s="1">
        <f t="shared" si="88"/>
        <v>11.86</v>
      </c>
      <c r="B595" s="5">
        <f t="shared" si="83"/>
        <v>106.16085296087886</v>
      </c>
      <c r="C595" s="4">
        <v>593</v>
      </c>
      <c r="E595" s="3">
        <f t="shared" si="82"/>
        <v>0.02</v>
      </c>
      <c r="F595" s="13">
        <f t="shared" si="81"/>
        <v>117.89083933877133</v>
      </c>
      <c r="G595" s="14">
        <f t="shared" si="85"/>
        <v>117.89083933877133</v>
      </c>
      <c r="H595">
        <f t="shared" si="89"/>
        <v>80</v>
      </c>
      <c r="J595">
        <f t="shared" si="84"/>
        <v>311.40516868524463</v>
      </c>
      <c r="K595">
        <f t="shared" si="86"/>
        <v>353.15046368368149</v>
      </c>
      <c r="L595">
        <f t="shared" si="87"/>
        <v>353.15046368368149</v>
      </c>
    </row>
    <row r="596" spans="1:12">
      <c r="A596" s="1">
        <f t="shared" si="88"/>
        <v>11.88</v>
      </c>
      <c r="B596" s="5">
        <f t="shared" si="83"/>
        <v>105.7175986944775</v>
      </c>
      <c r="C596" s="4">
        <v>594</v>
      </c>
      <c r="E596" s="3">
        <f t="shared" si="82"/>
        <v>0.02</v>
      </c>
      <c r="F596" s="13">
        <f t="shared" si="81"/>
        <v>117.78582257640345</v>
      </c>
      <c r="G596" s="14">
        <f t="shared" si="85"/>
        <v>117.78582257640345</v>
      </c>
      <c r="H596">
        <f t="shared" si="89"/>
        <v>80</v>
      </c>
      <c r="J596">
        <f t="shared" si="84"/>
        <v>310.10495617046735</v>
      </c>
      <c r="K596">
        <f t="shared" si="86"/>
        <v>353.11542022403842</v>
      </c>
      <c r="L596">
        <f t="shared" si="87"/>
        <v>353.11542022403842</v>
      </c>
    </row>
    <row r="597" spans="1:12">
      <c r="A597" s="1">
        <f t="shared" si="88"/>
        <v>11.9</v>
      </c>
      <c r="B597" s="5">
        <f t="shared" si="83"/>
        <v>105.27017087829724</v>
      </c>
      <c r="C597" s="4">
        <v>595</v>
      </c>
      <c r="E597" s="3">
        <f t="shared" si="82"/>
        <v>0.02</v>
      </c>
      <c r="F597" s="13">
        <f t="shared" si="81"/>
        <v>117.68071209845729</v>
      </c>
      <c r="G597" s="14">
        <f t="shared" si="85"/>
        <v>117.68071209845729</v>
      </c>
      <c r="H597">
        <f t="shared" si="89"/>
        <v>80</v>
      </c>
      <c r="J597">
        <f t="shared" si="84"/>
        <v>308.79250124300518</v>
      </c>
      <c r="K597">
        <f t="shared" si="86"/>
        <v>353.08037328630888</v>
      </c>
      <c r="L597">
        <f t="shared" si="87"/>
        <v>353.08037328630888</v>
      </c>
    </row>
    <row r="598" spans="1:12">
      <c r="A598" s="1">
        <f t="shared" si="88"/>
        <v>11.92</v>
      </c>
      <c r="B598" s="5">
        <f t="shared" si="83"/>
        <v>104.81858717602202</v>
      </c>
      <c r="C598" s="4">
        <v>596</v>
      </c>
      <c r="E598" s="3">
        <f t="shared" si="82"/>
        <v>0.02</v>
      </c>
      <c r="F598" s="13">
        <f t="shared" si="81"/>
        <v>117.57550765359252</v>
      </c>
      <c r="G598" s="14">
        <f t="shared" si="85"/>
        <v>117.57550765359252</v>
      </c>
      <c r="H598">
        <f t="shared" si="89"/>
        <v>80</v>
      </c>
      <c r="J598">
        <f t="shared" si="84"/>
        <v>307.46785571633126</v>
      </c>
      <c r="K598">
        <f t="shared" si="86"/>
        <v>353.04532286945715</v>
      </c>
      <c r="L598">
        <f t="shared" si="87"/>
        <v>353.04532286945715</v>
      </c>
    </row>
    <row r="599" spans="1:12">
      <c r="A599" s="1">
        <f t="shared" si="88"/>
        <v>11.94</v>
      </c>
      <c r="B599" s="5">
        <f t="shared" si="83"/>
        <v>104.36286541540335</v>
      </c>
      <c r="C599" s="4">
        <v>597</v>
      </c>
      <c r="E599" s="3">
        <f t="shared" si="82"/>
        <v>0.02</v>
      </c>
      <c r="F599" s="13">
        <f t="shared" si="81"/>
        <v>117.47020898934332</v>
      </c>
      <c r="G599" s="14">
        <f t="shared" si="85"/>
        <v>117.47020898934332</v>
      </c>
      <c r="H599">
        <f t="shared" si="89"/>
        <v>80</v>
      </c>
      <c r="J599">
        <f t="shared" si="84"/>
        <v>306.13107188518313</v>
      </c>
      <c r="K599">
        <f t="shared" si="86"/>
        <v>353.0102689724468</v>
      </c>
      <c r="L599">
        <f t="shared" si="87"/>
        <v>353.0102689724468</v>
      </c>
    </row>
    <row r="600" spans="1:12">
      <c r="A600" s="1">
        <f t="shared" si="88"/>
        <v>11.96</v>
      </c>
      <c r="B600" s="5">
        <f t="shared" si="83"/>
        <v>103.90302358755589</v>
      </c>
      <c r="C600" s="4">
        <v>598</v>
      </c>
      <c r="E600" s="3">
        <f t="shared" si="82"/>
        <v>0.02</v>
      </c>
      <c r="F600" s="13">
        <f t="shared" si="81"/>
        <v>117.36481585211131</v>
      </c>
      <c r="G600" s="14">
        <f t="shared" si="85"/>
        <v>117.36481585211131</v>
      </c>
      <c r="H600">
        <f t="shared" si="89"/>
        <v>80</v>
      </c>
      <c r="J600">
        <f t="shared" si="84"/>
        <v>304.78220252349729</v>
      </c>
      <c r="K600">
        <f t="shared" si="86"/>
        <v>352.97521159424105</v>
      </c>
      <c r="L600">
        <f t="shared" si="87"/>
        <v>352.97521159424105</v>
      </c>
    </row>
    <row r="601" spans="1:12">
      <c r="A601" s="1">
        <f t="shared" si="88"/>
        <v>11.98</v>
      </c>
      <c r="B601" s="5">
        <f t="shared" si="83"/>
        <v>103.43907984624764</v>
      </c>
      <c r="C601" s="4">
        <v>599</v>
      </c>
      <c r="E601" s="3">
        <f t="shared" si="82"/>
        <v>0.02</v>
      </c>
      <c r="F601" s="13">
        <f t="shared" si="81"/>
        <v>117.25932798715844</v>
      </c>
      <c r="G601" s="14">
        <f t="shared" si="85"/>
        <v>117.25932798715844</v>
      </c>
      <c r="H601">
        <f t="shared" si="89"/>
        <v>80</v>
      </c>
      <c r="J601">
        <f t="shared" si="84"/>
        <v>303.42130088232642</v>
      </c>
      <c r="K601">
        <f t="shared" si="86"/>
        <v>352.94015073380251</v>
      </c>
      <c r="L601">
        <f t="shared" si="87"/>
        <v>352.94015073380251</v>
      </c>
    </row>
    <row r="602" spans="1:12">
      <c r="A602" s="1">
        <f t="shared" si="88"/>
        <v>12</v>
      </c>
      <c r="B602" s="5">
        <f t="shared" si="83"/>
        <v>102.97105250718319</v>
      </c>
      <c r="C602" s="4">
        <v>600</v>
      </c>
      <c r="E602" s="3">
        <f t="shared" si="82"/>
        <v>0.02</v>
      </c>
      <c r="F602" s="13">
        <f t="shared" si="81"/>
        <v>117.15374513859982</v>
      </c>
      <c r="G602" s="14">
        <f t="shared" si="85"/>
        <v>117.15374513859982</v>
      </c>
      <c r="H602">
        <f t="shared" si="89"/>
        <v>80</v>
      </c>
      <c r="J602">
        <f t="shared" si="84"/>
        <v>302.04842068773735</v>
      </c>
      <c r="K602">
        <f t="shared" si="86"/>
        <v>352.90508639009335</v>
      </c>
      <c r="L602">
        <f t="shared" si="87"/>
        <v>352.90508639009335</v>
      </c>
    </row>
    <row r="603" spans="1:12">
      <c r="A603" s="1">
        <f t="shared" si="88"/>
        <v>12.02</v>
      </c>
      <c r="B603" s="5">
        <f t="shared" si="83"/>
        <v>102.49896004728043</v>
      </c>
      <c r="C603" s="4">
        <v>601</v>
      </c>
      <c r="E603" s="3">
        <f t="shared" si="82"/>
        <v>0.02</v>
      </c>
      <c r="F603" s="13">
        <f t="shared" si="81"/>
        <v>117.04806704939642</v>
      </c>
      <c r="G603" s="14">
        <f t="shared" si="85"/>
        <v>117.04806704939642</v>
      </c>
      <c r="H603">
        <f t="shared" si="89"/>
        <v>80</v>
      </c>
      <c r="J603">
        <f t="shared" si="84"/>
        <v>300.66361613868924</v>
      </c>
      <c r="K603">
        <f t="shared" si="86"/>
        <v>352.87001856207513</v>
      </c>
      <c r="L603">
        <f t="shared" si="87"/>
        <v>352.87001856207513</v>
      </c>
    </row>
    <row r="604" spans="1:12">
      <c r="A604" s="1">
        <f t="shared" si="88"/>
        <v>12.040000000000001</v>
      </c>
      <c r="B604" s="5">
        <f t="shared" si="83"/>
        <v>102.02282110394125</v>
      </c>
      <c r="C604" s="4">
        <v>602</v>
      </c>
      <c r="E604" s="3">
        <f t="shared" si="82"/>
        <v>0.02</v>
      </c>
      <c r="F604" s="13">
        <f t="shared" si="81"/>
        <v>116.94229346134784</v>
      </c>
      <c r="G604" s="14">
        <f t="shared" si="85"/>
        <v>116.94229346134784</v>
      </c>
      <c r="H604">
        <f t="shared" si="89"/>
        <v>80</v>
      </c>
      <c r="J604">
        <f t="shared" si="84"/>
        <v>299.26694190489434</v>
      </c>
      <c r="K604">
        <f t="shared" si="86"/>
        <v>352.834947248709</v>
      </c>
      <c r="L604">
        <f t="shared" si="87"/>
        <v>352.834947248709</v>
      </c>
    </row>
    <row r="605" spans="1:12">
      <c r="A605" s="1">
        <f t="shared" si="88"/>
        <v>12.06</v>
      </c>
      <c r="B605" s="5">
        <f t="shared" si="83"/>
        <v>101.54265447431604</v>
      </c>
      <c r="C605" s="4">
        <v>603</v>
      </c>
      <c r="E605" s="3">
        <f t="shared" si="82"/>
        <v>0.02</v>
      </c>
      <c r="F605" s="13">
        <f t="shared" si="81"/>
        <v>116.83642411508492</v>
      </c>
      <c r="G605" s="14">
        <f t="shared" si="85"/>
        <v>116.83642411508492</v>
      </c>
      <c r="H605">
        <f t="shared" si="89"/>
        <v>80</v>
      </c>
      <c r="J605">
        <f t="shared" si="84"/>
        <v>297.85845312466034</v>
      </c>
      <c r="K605">
        <f t="shared" si="86"/>
        <v>352.79987244895545</v>
      </c>
      <c r="L605">
        <f t="shared" si="87"/>
        <v>352.79987244895545</v>
      </c>
    </row>
    <row r="606" spans="1:12">
      <c r="A606" s="1">
        <f t="shared" si="88"/>
        <v>12.08</v>
      </c>
      <c r="B606" s="5">
        <f t="shared" si="83"/>
        <v>101.05847911456105</v>
      </c>
      <c r="C606" s="4">
        <v>604</v>
      </c>
      <c r="E606" s="3">
        <f t="shared" si="82"/>
        <v>0.02</v>
      </c>
      <c r="F606" s="13">
        <f t="shared" si="81"/>
        <v>116.73045875006231</v>
      </c>
      <c r="G606" s="14">
        <f t="shared" si="85"/>
        <v>116.73045875006231</v>
      </c>
      <c r="H606">
        <f t="shared" si="89"/>
        <v>80</v>
      </c>
      <c r="J606">
        <f t="shared" si="84"/>
        <v>296.43820540271241</v>
      </c>
      <c r="K606">
        <f t="shared" si="86"/>
        <v>352.76479416177466</v>
      </c>
      <c r="L606">
        <f t="shared" si="87"/>
        <v>352.76479416177466</v>
      </c>
    </row>
    <row r="607" spans="1:12">
      <c r="A607" s="1">
        <f t="shared" si="88"/>
        <v>12.1</v>
      </c>
      <c r="B607" s="5">
        <f t="shared" si="83"/>
        <v>100.57031413909039</v>
      </c>
      <c r="C607" s="4">
        <v>605</v>
      </c>
      <c r="E607" s="3">
        <f t="shared" si="82"/>
        <v>0.02</v>
      </c>
      <c r="F607" s="13">
        <f t="shared" si="81"/>
        <v>116.62439710455098</v>
      </c>
      <c r="G607" s="14">
        <f t="shared" si="85"/>
        <v>116.62439710455098</v>
      </c>
      <c r="H607">
        <f t="shared" si="89"/>
        <v>80</v>
      </c>
      <c r="J607">
        <f t="shared" si="84"/>
        <v>295.00625480799846</v>
      </c>
      <c r="K607">
        <f t="shared" si="86"/>
        <v>352.7297123861261</v>
      </c>
      <c r="L607">
        <f t="shared" si="87"/>
        <v>352.7297123861261</v>
      </c>
    </row>
    <row r="608" spans="1:12">
      <c r="A608" s="1">
        <f t="shared" si="88"/>
        <v>12.120000000000001</v>
      </c>
      <c r="B608" s="5">
        <f t="shared" si="83"/>
        <v>100.0781788198215</v>
      </c>
      <c r="C608" s="4">
        <v>606</v>
      </c>
      <c r="E608" s="3">
        <f t="shared" si="82"/>
        <v>0.02</v>
      </c>
      <c r="F608" s="13">
        <f t="shared" si="81"/>
        <v>116.5182389156307</v>
      </c>
      <c r="G608" s="14">
        <f t="shared" si="85"/>
        <v>116.5182389156307</v>
      </c>
      <c r="H608">
        <f t="shared" si="89"/>
        <v>80</v>
      </c>
      <c r="J608">
        <f t="shared" si="84"/>
        <v>293.5626578714764</v>
      </c>
      <c r="K608">
        <f t="shared" si="86"/>
        <v>352.69462712096885</v>
      </c>
      <c r="L608">
        <f t="shared" si="87"/>
        <v>352.69462712096885</v>
      </c>
    </row>
    <row r="609" spans="1:12">
      <c r="A609" s="1">
        <f t="shared" si="88"/>
        <v>12.14</v>
      </c>
      <c r="B609" s="5">
        <f t="shared" si="83"/>
        <v>99.582092585414131</v>
      </c>
      <c r="C609" s="4">
        <v>607</v>
      </c>
      <c r="E609" s="3">
        <f t="shared" si="82"/>
        <v>0.02</v>
      </c>
      <c r="F609" s="13">
        <f t="shared" si="81"/>
        <v>116.41198391918248</v>
      </c>
      <c r="G609" s="14">
        <f t="shared" si="85"/>
        <v>116.41198391918248</v>
      </c>
      <c r="H609">
        <f t="shared" si="89"/>
        <v>80</v>
      </c>
      <c r="J609">
        <f t="shared" si="84"/>
        <v>292.10747158388142</v>
      </c>
      <c r="K609">
        <f t="shared" si="86"/>
        <v>352.65953836526137</v>
      </c>
      <c r="L609">
        <f t="shared" si="87"/>
        <v>352.65953836526137</v>
      </c>
    </row>
    <row r="610" spans="1:12">
      <c r="A610" s="1">
        <f t="shared" si="88"/>
        <v>12.16</v>
      </c>
      <c r="B610" s="5">
        <f t="shared" si="83"/>
        <v>99.082075020503339</v>
      </c>
      <c r="C610" s="4">
        <v>608</v>
      </c>
      <c r="E610" s="3">
        <f t="shared" si="82"/>
        <v>0.02</v>
      </c>
      <c r="F610" s="13">
        <f t="shared" si="81"/>
        <v>116.30563184988077</v>
      </c>
      <c r="G610" s="14">
        <f t="shared" si="85"/>
        <v>116.30563184988077</v>
      </c>
      <c r="H610">
        <f t="shared" si="89"/>
        <v>80</v>
      </c>
      <c r="J610">
        <f t="shared" si="84"/>
        <v>290.64075339347647</v>
      </c>
      <c r="K610">
        <f t="shared" si="86"/>
        <v>352.62444611796167</v>
      </c>
      <c r="L610">
        <f t="shared" si="87"/>
        <v>352.62444611796167</v>
      </c>
    </row>
    <row r="611" spans="1:12">
      <c r="A611" s="1">
        <f t="shared" si="88"/>
        <v>12.18</v>
      </c>
      <c r="B611" s="5">
        <f t="shared" si="83"/>
        <v>98.57814586492637</v>
      </c>
      <c r="C611" s="4">
        <v>609</v>
      </c>
      <c r="E611" s="3">
        <f t="shared" si="82"/>
        <v>0.02</v>
      </c>
      <c r="F611" s="13">
        <f t="shared" si="81"/>
        <v>116.19918244118588</v>
      </c>
      <c r="G611" s="14">
        <f t="shared" si="85"/>
        <v>116.19918244118588</v>
      </c>
      <c r="H611">
        <f t="shared" si="89"/>
        <v>80</v>
      </c>
      <c r="J611">
        <f t="shared" si="84"/>
        <v>289.16256120378404</v>
      </c>
      <c r="K611">
        <f t="shared" si="86"/>
        <v>352.58935037802723</v>
      </c>
      <c r="L611">
        <f t="shared" si="87"/>
        <v>352.58935037802723</v>
      </c>
    </row>
    <row r="612" spans="1:12">
      <c r="A612" s="1">
        <f t="shared" si="88"/>
        <v>12.200000000000001</v>
      </c>
      <c r="B612" s="5">
        <f t="shared" si="83"/>
        <v>98.070325012943471</v>
      </c>
      <c r="C612" s="4">
        <v>610</v>
      </c>
      <c r="E612" s="3">
        <f t="shared" si="82"/>
        <v>0.02</v>
      </c>
      <c r="F612" s="13">
        <f t="shared" si="81"/>
        <v>116.0926354253361</v>
      </c>
      <c r="G612" s="14">
        <f t="shared" si="85"/>
        <v>116.0926354253361</v>
      </c>
      <c r="H612">
        <f t="shared" si="89"/>
        <v>80</v>
      </c>
      <c r="J612">
        <f t="shared" si="84"/>
        <v>287.67295337130082</v>
      </c>
      <c r="K612">
        <f t="shared" si="86"/>
        <v>352.55425114441499</v>
      </c>
      <c r="L612">
        <f t="shared" si="87"/>
        <v>352.55425114441499</v>
      </c>
    </row>
    <row r="613" spans="1:12">
      <c r="A613" s="1">
        <f t="shared" si="88"/>
        <v>12.22</v>
      </c>
      <c r="B613" s="5">
        <f t="shared" si="83"/>
        <v>97.558632512452405</v>
      </c>
      <c r="C613" s="4">
        <v>611</v>
      </c>
      <c r="E613" s="3">
        <f t="shared" si="82"/>
        <v>0.02</v>
      </c>
      <c r="F613" s="13">
        <f t="shared" si="81"/>
        <v>115.98599053333986</v>
      </c>
      <c r="G613" s="14">
        <f t="shared" si="85"/>
        <v>115.98599053333986</v>
      </c>
      <c r="H613">
        <f t="shared" si="89"/>
        <v>80</v>
      </c>
      <c r="J613">
        <f t="shared" si="84"/>
        <v>286.17198870319373</v>
      </c>
      <c r="K613">
        <f t="shared" si="86"/>
        <v>352.51914841608141</v>
      </c>
      <c r="L613">
        <f t="shared" si="87"/>
        <v>352.51914841608141</v>
      </c>
    </row>
    <row r="614" spans="1:12">
      <c r="A614" s="1">
        <f t="shared" si="88"/>
        <v>12.24</v>
      </c>
      <c r="B614" s="5">
        <f t="shared" si="83"/>
        <v>97.043088564196879</v>
      </c>
      <c r="C614" s="4">
        <v>612</v>
      </c>
      <c r="E614" s="3">
        <f t="shared" si="82"/>
        <v>0.02</v>
      </c>
      <c r="F614" s="13">
        <f t="shared" si="81"/>
        <v>115.87924749496781</v>
      </c>
      <c r="G614" s="14">
        <f t="shared" si="85"/>
        <v>115.87924749496781</v>
      </c>
      <c r="H614">
        <f t="shared" si="89"/>
        <v>80</v>
      </c>
      <c r="J614">
        <f t="shared" si="84"/>
        <v>284.65972645497749</v>
      </c>
      <c r="K614">
        <f t="shared" si="86"/>
        <v>352.48404219198238</v>
      </c>
      <c r="L614">
        <f t="shared" si="87"/>
        <v>352.48404219198238</v>
      </c>
    </row>
    <row r="615" spans="1:12">
      <c r="A615" s="1">
        <f t="shared" si="88"/>
        <v>12.26</v>
      </c>
      <c r="B615" s="5">
        <f t="shared" si="83"/>
        <v>96.523713520969238</v>
      </c>
      <c r="C615" s="4">
        <v>613</v>
      </c>
      <c r="E615" s="3">
        <f t="shared" si="82"/>
        <v>0.02</v>
      </c>
      <c r="F615" s="13">
        <f t="shared" si="81"/>
        <v>115.77240603874485</v>
      </c>
      <c r="G615" s="14">
        <f t="shared" si="85"/>
        <v>115.77240603874485</v>
      </c>
      <c r="H615">
        <f t="shared" si="89"/>
        <v>80</v>
      </c>
      <c r="J615">
        <f t="shared" si="84"/>
        <v>283.13622632817641</v>
      </c>
      <c r="K615">
        <f t="shared" si="86"/>
        <v>352.44893247107336</v>
      </c>
      <c r="L615">
        <f t="shared" si="87"/>
        <v>352.44893247107336</v>
      </c>
    </row>
    <row r="616" spans="1:12">
      <c r="A616" s="1">
        <f t="shared" si="88"/>
        <v>12.280000000000001</v>
      </c>
      <c r="B616" s="5">
        <f t="shared" si="83"/>
        <v>96.000527886806793</v>
      </c>
      <c r="C616" s="4">
        <v>614</v>
      </c>
      <c r="E616" s="3">
        <f t="shared" si="82"/>
        <v>0.02</v>
      </c>
      <c r="F616" s="13">
        <f t="shared" si="81"/>
        <v>115.66546589194202</v>
      </c>
      <c r="G616" s="14">
        <f t="shared" si="85"/>
        <v>115.66546589194202</v>
      </c>
      <c r="H616">
        <f t="shared" si="89"/>
        <v>80</v>
      </c>
      <c r="J616">
        <f t="shared" si="84"/>
        <v>281.60154846796655</v>
      </c>
      <c r="K616">
        <f t="shared" si="86"/>
        <v>352.41381925230917</v>
      </c>
      <c r="L616">
        <f t="shared" si="87"/>
        <v>352.41381925230917</v>
      </c>
    </row>
    <row r="617" spans="1:12">
      <c r="A617" s="1">
        <f t="shared" si="88"/>
        <v>12.3</v>
      </c>
      <c r="B617" s="5">
        <f t="shared" si="83"/>
        <v>95.473552316182619</v>
      </c>
      <c r="C617" s="4">
        <v>615</v>
      </c>
      <c r="E617" s="3">
        <f t="shared" si="82"/>
        <v>0.02</v>
      </c>
      <c r="F617" s="13">
        <f t="shared" si="81"/>
        <v>115.55842678056847</v>
      </c>
      <c r="G617" s="14">
        <f t="shared" si="85"/>
        <v>115.55842678056847</v>
      </c>
      <c r="H617">
        <f t="shared" si="89"/>
        <v>80</v>
      </c>
      <c r="J617">
        <f t="shared" si="84"/>
        <v>280.05575346080235</v>
      </c>
      <c r="K617">
        <f t="shared" si="86"/>
        <v>352.37870253464416</v>
      </c>
      <c r="L617">
        <f t="shared" si="87"/>
        <v>352.37870253464416</v>
      </c>
    </row>
    <row r="618" spans="1:12">
      <c r="A618" s="1">
        <f t="shared" si="88"/>
        <v>12.32</v>
      </c>
      <c r="B618" s="5">
        <f t="shared" si="83"/>
        <v>94.94280761318997</v>
      </c>
      <c r="C618" s="4">
        <v>616</v>
      </c>
      <c r="E618" s="3">
        <f t="shared" si="82"/>
        <v>0.02</v>
      </c>
      <c r="F618" s="13">
        <f t="shared" si="81"/>
        <v>115.45128842936316</v>
      </c>
      <c r="G618" s="14">
        <f t="shared" si="85"/>
        <v>115.45128842936316</v>
      </c>
      <c r="H618">
        <f t="shared" si="89"/>
        <v>80</v>
      </c>
      <c r="J618">
        <f t="shared" si="84"/>
        <v>278.49890233202393</v>
      </c>
      <c r="K618">
        <f t="shared" si="86"/>
        <v>352.3435823170322</v>
      </c>
      <c r="L618">
        <f t="shared" si="87"/>
        <v>352.3435823170322</v>
      </c>
    </row>
    <row r="619" spans="1:12">
      <c r="A619" s="1">
        <f t="shared" si="88"/>
        <v>12.34</v>
      </c>
      <c r="B619" s="5">
        <f t="shared" si="83"/>
        <v>94.408314730720889</v>
      </c>
      <c r="C619" s="4">
        <v>617</v>
      </c>
      <c r="E619" s="3">
        <f t="shared" si="82"/>
        <v>0.02</v>
      </c>
      <c r="F619" s="13">
        <f t="shared" si="81"/>
        <v>115.34405056178669</v>
      </c>
      <c r="G619" s="14">
        <f t="shared" si="85"/>
        <v>115.34405056178669</v>
      </c>
      <c r="H619">
        <f t="shared" si="89"/>
        <v>80</v>
      </c>
      <c r="J619">
        <f t="shared" si="84"/>
        <v>276.93105654344794</v>
      </c>
      <c r="K619">
        <f t="shared" si="86"/>
        <v>352.30845859842657</v>
      </c>
      <c r="L619">
        <f t="shared" si="87"/>
        <v>352.30845859842657</v>
      </c>
    </row>
    <row r="620" spans="1:12">
      <c r="A620" s="1">
        <f t="shared" si="88"/>
        <v>12.36</v>
      </c>
      <c r="B620" s="5">
        <f t="shared" si="83"/>
        <v>93.870094769639081</v>
      </c>
      <c r="C620" s="4">
        <v>618</v>
      </c>
      <c r="E620" s="3">
        <f t="shared" si="82"/>
        <v>0.02</v>
      </c>
      <c r="F620" s="13">
        <f t="shared" si="81"/>
        <v>115.23671290001292</v>
      </c>
      <c r="G620" s="14">
        <f t="shared" si="85"/>
        <v>115.23671290001292</v>
      </c>
      <c r="H620">
        <f t="shared" si="89"/>
        <v>80</v>
      </c>
      <c r="J620">
        <f t="shared" si="84"/>
        <v>275.35227799094127</v>
      </c>
      <c r="K620">
        <f t="shared" si="86"/>
        <v>352.27333137778004</v>
      </c>
      <c r="L620">
        <f t="shared" si="87"/>
        <v>352.27333137778004</v>
      </c>
    </row>
    <row r="621" spans="1:12">
      <c r="A621" s="1">
        <f t="shared" si="88"/>
        <v>12.38</v>
      </c>
      <c r="B621" s="5">
        <f t="shared" si="83"/>
        <v>93.328168977947101</v>
      </c>
      <c r="C621" s="4">
        <v>619</v>
      </c>
      <c r="E621" s="3">
        <f t="shared" si="82"/>
        <v>0.02</v>
      </c>
      <c r="F621" s="13">
        <f t="shared" si="81"/>
        <v>115.1292751649206</v>
      </c>
      <c r="G621" s="14">
        <f t="shared" si="85"/>
        <v>115.1292751649206</v>
      </c>
      <c r="H621">
        <f t="shared" si="89"/>
        <v>80</v>
      </c>
      <c r="J621">
        <f t="shared" si="84"/>
        <v>273.76262900197815</v>
      </c>
      <c r="K621">
        <f t="shared" si="86"/>
        <v>352.23820065404493</v>
      </c>
      <c r="L621">
        <f t="shared" si="87"/>
        <v>352.23820065404493</v>
      </c>
    </row>
    <row r="622" spans="1:12">
      <c r="A622" s="1">
        <f t="shared" si="88"/>
        <v>12.4</v>
      </c>
      <c r="B622" s="5">
        <f t="shared" si="83"/>
        <v>92.782558749947398</v>
      </c>
      <c r="C622" s="4">
        <v>620</v>
      </c>
      <c r="E622" s="3">
        <f t="shared" si="82"/>
        <v>0.02</v>
      </c>
      <c r="F622" s="13">
        <f t="shared" si="81"/>
        <v>115.0217370760849</v>
      </c>
      <c r="G622" s="14">
        <f t="shared" si="85"/>
        <v>115.0217370760849</v>
      </c>
      <c r="H622">
        <f t="shared" si="89"/>
        <v>80</v>
      </c>
      <c r="J622">
        <f t="shared" si="84"/>
        <v>272.162172333179</v>
      </c>
      <c r="K622">
        <f t="shared" si="86"/>
        <v>352.203066426173</v>
      </c>
      <c r="L622">
        <f t="shared" si="87"/>
        <v>352.203066426173</v>
      </c>
    </row>
    <row r="623" spans="1:12">
      <c r="A623" s="1">
        <f t="shared" si="88"/>
        <v>12.42</v>
      </c>
      <c r="B623" s="5">
        <f t="shared" si="83"/>
        <v>92.233285625397372</v>
      </c>
      <c r="C623" s="4">
        <v>621</v>
      </c>
      <c r="E623" s="3">
        <f t="shared" si="82"/>
        <v>0.02</v>
      </c>
      <c r="F623" s="13">
        <f t="shared" si="81"/>
        <v>114.91409835176886</v>
      </c>
      <c r="G623" s="14">
        <f t="shared" si="85"/>
        <v>114.91409835176886</v>
      </c>
      <c r="H623">
        <f t="shared" si="89"/>
        <v>80</v>
      </c>
      <c r="J623">
        <f t="shared" si="84"/>
        <v>270.55097116783224</v>
      </c>
      <c r="K623">
        <f t="shared" si="86"/>
        <v>352.16792869311541</v>
      </c>
      <c r="L623">
        <f t="shared" si="87"/>
        <v>352.16792869311541</v>
      </c>
    </row>
    <row r="624" spans="1:12">
      <c r="A624" s="1">
        <f t="shared" si="88"/>
        <v>12.44</v>
      </c>
      <c r="B624" s="5">
        <f t="shared" si="83"/>
        <v>91.680371288659586</v>
      </c>
      <c r="C624" s="4">
        <v>622</v>
      </c>
      <c r="E624" s="3">
        <f t="shared" si="82"/>
        <v>0.02</v>
      </c>
      <c r="F624" s="13">
        <f t="shared" si="81"/>
        <v>114.80635870891474</v>
      </c>
      <c r="G624" s="14">
        <f t="shared" si="85"/>
        <v>114.80635870891474</v>
      </c>
      <c r="H624">
        <f t="shared" si="89"/>
        <v>80</v>
      </c>
      <c r="J624">
        <f t="shared" si="84"/>
        <v>268.92908911340146</v>
      </c>
      <c r="K624">
        <f t="shared" si="86"/>
        <v>352.13278745382291</v>
      </c>
      <c r="L624">
        <f t="shared" si="87"/>
        <v>352.13278745382291</v>
      </c>
    </row>
    <row r="625" spans="1:12">
      <c r="A625" s="1">
        <f t="shared" si="88"/>
        <v>12.46</v>
      </c>
      <c r="B625" s="5">
        <f t="shared" si="83"/>
        <v>91.123837567845172</v>
      </c>
      <c r="C625" s="4">
        <v>623</v>
      </c>
      <c r="E625" s="3">
        <f t="shared" si="82"/>
        <v>0.02</v>
      </c>
      <c r="F625" s="13">
        <f t="shared" si="81"/>
        <v>114.69851786313546</v>
      </c>
      <c r="G625" s="14">
        <f t="shared" si="85"/>
        <v>114.69851786313546</v>
      </c>
      <c r="H625">
        <f t="shared" si="89"/>
        <v>80</v>
      </c>
      <c r="J625">
        <f t="shared" si="84"/>
        <v>267.29659019901248</v>
      </c>
      <c r="K625">
        <f t="shared" si="86"/>
        <v>352.09764270724565</v>
      </c>
      <c r="L625">
        <f t="shared" si="87"/>
        <v>352.09764270724565</v>
      </c>
    </row>
    <row r="626" spans="1:12">
      <c r="A626" s="1">
        <f t="shared" si="88"/>
        <v>12.48</v>
      </c>
      <c r="B626" s="5">
        <f t="shared" si="83"/>
        <v>90.56370643395266</v>
      </c>
      <c r="C626" s="4">
        <v>624</v>
      </c>
      <c r="E626" s="3">
        <f t="shared" si="82"/>
        <v>0.02</v>
      </c>
      <c r="F626" s="13">
        <f t="shared" si="81"/>
        <v>114.5905755287057</v>
      </c>
      <c r="G626" s="14">
        <f t="shared" si="85"/>
        <v>114.5905755287057</v>
      </c>
      <c r="H626">
        <f t="shared" si="89"/>
        <v>80</v>
      </c>
      <c r="J626">
        <f t="shared" si="84"/>
        <v>265.65353887292781</v>
      </c>
      <c r="K626">
        <f t="shared" si="86"/>
        <v>352.06249445233328</v>
      </c>
      <c r="L626">
        <f t="shared" si="87"/>
        <v>352.06249445233328</v>
      </c>
    </row>
    <row r="627" spans="1:12">
      <c r="A627" s="1">
        <f t="shared" si="88"/>
        <v>12.5</v>
      </c>
      <c r="B627" s="5">
        <f t="shared" si="83"/>
        <v>90.000000000000028</v>
      </c>
      <c r="C627" s="4">
        <v>625</v>
      </c>
      <c r="E627" s="3">
        <f t="shared" si="82"/>
        <v>0.02</v>
      </c>
      <c r="F627" s="13">
        <f t="shared" si="81"/>
        <v>114.48253141855314</v>
      </c>
      <c r="G627" s="14">
        <f t="shared" si="85"/>
        <v>114.48253141855314</v>
      </c>
      <c r="H627">
        <f t="shared" si="89"/>
        <v>80</v>
      </c>
      <c r="J627">
        <f t="shared" si="84"/>
        <v>264.00000000000006</v>
      </c>
      <c r="K627">
        <f t="shared" si="86"/>
        <v>352.02734268803493</v>
      </c>
      <c r="L627">
        <f t="shared" si="87"/>
        <v>352.02734268803493</v>
      </c>
    </row>
    <row r="628" spans="1:12">
      <c r="A628" s="1">
        <f t="shared" si="88"/>
        <v>12.52</v>
      </c>
      <c r="B628" s="5">
        <f t="shared" si="83"/>
        <v>89.432740520152095</v>
      </c>
      <c r="C628" s="4">
        <v>626</v>
      </c>
      <c r="E628" s="3">
        <f t="shared" si="82"/>
        <v>0.02</v>
      </c>
      <c r="F628" s="13">
        <f t="shared" si="81"/>
        <v>114.37438524424954</v>
      </c>
      <c r="G628" s="14">
        <f t="shared" si="85"/>
        <v>114.37438524424954</v>
      </c>
      <c r="H628">
        <f t="shared" si="89"/>
        <v>80</v>
      </c>
      <c r="J628">
        <f t="shared" si="84"/>
        <v>262.33603885911282</v>
      </c>
      <c r="K628">
        <f t="shared" si="86"/>
        <v>351.99218741329923</v>
      </c>
      <c r="L628">
        <f t="shared" si="87"/>
        <v>351.99218741329923</v>
      </c>
    </row>
    <row r="629" spans="1:12">
      <c r="A629" s="1">
        <f t="shared" si="88"/>
        <v>12.540000000000001</v>
      </c>
      <c r="B629" s="5">
        <f t="shared" si="83"/>
        <v>88.86195038884172</v>
      </c>
      <c r="C629" s="4">
        <v>627</v>
      </c>
      <c r="E629" s="3">
        <f t="shared" si="82"/>
        <v>0.02</v>
      </c>
      <c r="F629" s="13">
        <f t="shared" si="81"/>
        <v>114.26613671600177</v>
      </c>
      <c r="G629" s="14">
        <f t="shared" si="85"/>
        <v>114.26613671600177</v>
      </c>
      <c r="H629">
        <f t="shared" si="89"/>
        <v>80</v>
      </c>
      <c r="J629">
        <f t="shared" si="84"/>
        <v>260.66172114060237</v>
      </c>
      <c r="K629">
        <f t="shared" si="86"/>
        <v>351.95702862707424</v>
      </c>
      <c r="L629">
        <f t="shared" si="87"/>
        <v>351.95702862707424</v>
      </c>
    </row>
    <row r="630" spans="1:12">
      <c r="A630" s="1">
        <f t="shared" si="88"/>
        <v>12.56</v>
      </c>
      <c r="B630" s="5">
        <f t="shared" si="83"/>
        <v>88.287652139886035</v>
      </c>
      <c r="C630" s="4">
        <v>628</v>
      </c>
      <c r="E630" s="3">
        <f t="shared" si="82"/>
        <v>0.02</v>
      </c>
      <c r="F630" s="13">
        <f t="shared" si="81"/>
        <v>114.15778554264271</v>
      </c>
      <c r="G630" s="14">
        <f t="shared" si="85"/>
        <v>114.15778554264271</v>
      </c>
      <c r="H630">
        <f t="shared" si="89"/>
        <v>80</v>
      </c>
      <c r="J630">
        <f t="shared" si="84"/>
        <v>258.9771129436657</v>
      </c>
      <c r="K630">
        <f t="shared" si="86"/>
        <v>351.92186632830754</v>
      </c>
      <c r="L630">
        <f t="shared" si="87"/>
        <v>351.92186632830754</v>
      </c>
    </row>
    <row r="631" spans="1:12">
      <c r="A631" s="1">
        <f t="shared" si="88"/>
        <v>12.58</v>
      </c>
      <c r="B631" s="5">
        <f t="shared" si="83"/>
        <v>87.709868445596626</v>
      </c>
      <c r="C631" s="4">
        <v>629</v>
      </c>
      <c r="E631" s="3">
        <f t="shared" si="82"/>
        <v>0.02</v>
      </c>
      <c r="F631" s="13">
        <f t="shared" ref="F631:F694" si="90">SQRT(ABS(F630*F630-2*Vout*Iout*E630*100*1000000/1000/1000/Cin/H630))</f>
        <v>114.04933143162219</v>
      </c>
      <c r="G631" s="14">
        <f t="shared" si="85"/>
        <v>114.04933143162219</v>
      </c>
      <c r="H631">
        <f t="shared" si="89"/>
        <v>80</v>
      </c>
      <c r="J631">
        <f t="shared" si="84"/>
        <v>257.28228077375013</v>
      </c>
      <c r="K631">
        <f t="shared" si="86"/>
        <v>351.88670051594613</v>
      </c>
      <c r="L631">
        <f t="shared" si="87"/>
        <v>351.88670051594613</v>
      </c>
    </row>
    <row r="632" spans="1:12">
      <c r="A632" s="1">
        <f t="shared" si="88"/>
        <v>12.6</v>
      </c>
      <c r="B632" s="5">
        <f t="shared" si="83"/>
        <v>87.128622115884326</v>
      </c>
      <c r="C632" s="4">
        <v>630</v>
      </c>
      <c r="E632" s="3">
        <f t="shared" si="82"/>
        <v>0.02</v>
      </c>
      <c r="F632" s="13">
        <f t="shared" si="90"/>
        <v>113.94077408899768</v>
      </c>
      <c r="G632" s="14">
        <f t="shared" si="85"/>
        <v>113.94077408899768</v>
      </c>
      <c r="H632">
        <f t="shared" si="89"/>
        <v>80</v>
      </c>
      <c r="J632">
        <f t="shared" si="84"/>
        <v>255.57729153992736</v>
      </c>
      <c r="K632">
        <f t="shared" si="86"/>
        <v>351.85153118893652</v>
      </c>
      <c r="L632">
        <f t="shared" si="87"/>
        <v>351.85153118893652</v>
      </c>
    </row>
    <row r="633" spans="1:12">
      <c r="A633" s="1">
        <f t="shared" si="88"/>
        <v>12.620000000000001</v>
      </c>
      <c r="B633" s="5">
        <f t="shared" si="83"/>
        <v>86.543936097358966</v>
      </c>
      <c r="C633" s="4">
        <v>631</v>
      </c>
      <c r="E633" s="3">
        <f t="shared" si="82"/>
        <v>0.02</v>
      </c>
      <c r="F633" s="13">
        <f t="shared" si="90"/>
        <v>113.83211321942505</v>
      </c>
      <c r="G633" s="14">
        <f t="shared" si="85"/>
        <v>113.83211321942505</v>
      </c>
      <c r="H633">
        <f t="shared" si="89"/>
        <v>80</v>
      </c>
      <c r="J633">
        <f t="shared" si="84"/>
        <v>253.86221255225294</v>
      </c>
      <c r="K633">
        <f t="shared" si="86"/>
        <v>351.81635834622466</v>
      </c>
      <c r="L633">
        <f t="shared" si="87"/>
        <v>351.81635834622466</v>
      </c>
    </row>
    <row r="634" spans="1:12">
      <c r="A634" s="1">
        <f t="shared" si="88"/>
        <v>12.64</v>
      </c>
      <c r="B634" s="5">
        <f t="shared" si="83"/>
        <v>85.955833472423365</v>
      </c>
      <c r="C634" s="4">
        <v>632</v>
      </c>
      <c r="E634" s="3">
        <f t="shared" si="82"/>
        <v>0.02</v>
      </c>
      <c r="F634" s="13">
        <f t="shared" si="90"/>
        <v>113.72334852614921</v>
      </c>
      <c r="G634" s="14">
        <f t="shared" si="85"/>
        <v>113.72334852614921</v>
      </c>
      <c r="H634">
        <f t="shared" si="89"/>
        <v>80</v>
      </c>
      <c r="J634">
        <f t="shared" si="84"/>
        <v>252.13711151910852</v>
      </c>
      <c r="K634">
        <f t="shared" si="86"/>
        <v>351.781181986756</v>
      </c>
      <c r="L634">
        <f t="shared" si="87"/>
        <v>351.781181986756</v>
      </c>
    </row>
    <row r="635" spans="1:12">
      <c r="A635" s="1">
        <f t="shared" si="88"/>
        <v>12.66</v>
      </c>
      <c r="B635" s="5">
        <f t="shared" si="83"/>
        <v>85.364337458362328</v>
      </c>
      <c r="C635" s="4">
        <v>633</v>
      </c>
      <c r="E635" s="3">
        <f t="shared" si="82"/>
        <v>0.02</v>
      </c>
      <c r="F635" s="13">
        <f t="shared" si="90"/>
        <v>113.6144797109946</v>
      </c>
      <c r="G635" s="14">
        <f t="shared" si="85"/>
        <v>113.6144797109946</v>
      </c>
      <c r="H635">
        <f t="shared" si="89"/>
        <v>80</v>
      </c>
      <c r="J635">
        <f t="shared" si="84"/>
        <v>250.4020565445295</v>
      </c>
      <c r="K635">
        <f t="shared" si="86"/>
        <v>351.74600210947551</v>
      </c>
      <c r="L635">
        <f t="shared" si="87"/>
        <v>351.74600210947551</v>
      </c>
    </row>
    <row r="636" spans="1:12">
      <c r="A636" s="1">
        <f t="shared" si="88"/>
        <v>12.68</v>
      </c>
      <c r="B636" s="5">
        <f t="shared" si="83"/>
        <v>84.769471406425552</v>
      </c>
      <c r="C636" s="4">
        <v>634</v>
      </c>
      <c r="E636" s="3">
        <f t="shared" si="82"/>
        <v>0.02</v>
      </c>
      <c r="F636" s="13">
        <f t="shared" si="90"/>
        <v>113.5055064743557</v>
      </c>
      <c r="G636" s="14">
        <f t="shared" si="85"/>
        <v>113.5055064743557</v>
      </c>
      <c r="H636">
        <f t="shared" si="89"/>
        <v>80</v>
      </c>
      <c r="J636">
        <f t="shared" si="84"/>
        <v>248.65711612551496</v>
      </c>
      <c r="K636">
        <f t="shared" si="86"/>
        <v>351.71081871332757</v>
      </c>
      <c r="L636">
        <f t="shared" si="87"/>
        <v>351.71081871332757</v>
      </c>
    </row>
    <row r="637" spans="1:12">
      <c r="A637" s="1">
        <f t="shared" si="88"/>
        <v>12.700000000000001</v>
      </c>
      <c r="B637" s="5">
        <f t="shared" si="83"/>
        <v>84.171258800906202</v>
      </c>
      <c r="C637" s="4">
        <v>635</v>
      </c>
      <c r="E637" s="3">
        <f t="shared" si="82"/>
        <v>0.02</v>
      </c>
      <c r="F637" s="13">
        <f t="shared" si="90"/>
        <v>113.3964285151874</v>
      </c>
      <c r="G637" s="14">
        <f t="shared" si="85"/>
        <v>113.3964285151874</v>
      </c>
      <c r="H637">
        <f t="shared" si="89"/>
        <v>80</v>
      </c>
      <c r="J637">
        <f t="shared" si="84"/>
        <v>246.90235914932487</v>
      </c>
      <c r="K637">
        <f t="shared" si="86"/>
        <v>351.67563179725602</v>
      </c>
      <c r="L637">
        <f t="shared" si="87"/>
        <v>351.67563179725602</v>
      </c>
    </row>
    <row r="638" spans="1:12">
      <c r="A638" s="1">
        <f t="shared" si="88"/>
        <v>12.72</v>
      </c>
      <c r="B638" s="5">
        <f t="shared" si="83"/>
        <v>83.569723258213742</v>
      </c>
      <c r="C638" s="4">
        <v>636</v>
      </c>
      <c r="E638" s="3">
        <f t="shared" si="82"/>
        <v>0.02</v>
      </c>
      <c r="F638" s="13">
        <f t="shared" si="90"/>
        <v>113.28724553099526</v>
      </c>
      <c r="G638" s="14">
        <f t="shared" si="85"/>
        <v>113.28724553099526</v>
      </c>
      <c r="H638">
        <f t="shared" si="89"/>
        <v>80</v>
      </c>
      <c r="J638">
        <f t="shared" si="84"/>
        <v>245.13785489076031</v>
      </c>
      <c r="K638">
        <f t="shared" si="86"/>
        <v>351.64044136020419</v>
      </c>
      <c r="L638">
        <f t="shared" si="87"/>
        <v>351.64044136020419</v>
      </c>
    </row>
    <row r="639" spans="1:12">
      <c r="A639" s="1">
        <f t="shared" si="88"/>
        <v>12.74</v>
      </c>
      <c r="B639" s="5">
        <f t="shared" si="83"/>
        <v>82.964888525941348</v>
      </c>
      <c r="C639" s="4">
        <v>637</v>
      </c>
      <c r="E639" s="3">
        <f t="shared" si="82"/>
        <v>0.02</v>
      </c>
      <c r="F639" s="13">
        <f t="shared" si="90"/>
        <v>113.17795721782581</v>
      </c>
      <c r="G639" s="14">
        <f t="shared" si="85"/>
        <v>113.17795721782581</v>
      </c>
      <c r="H639">
        <f t="shared" si="89"/>
        <v>80</v>
      </c>
      <c r="J639">
        <f t="shared" si="84"/>
        <v>243.36367300942794</v>
      </c>
      <c r="K639">
        <f t="shared" si="86"/>
        <v>351.60524740111487</v>
      </c>
      <c r="L639">
        <f t="shared" si="87"/>
        <v>351.60524740111487</v>
      </c>
    </row>
    <row r="640" spans="1:12">
      <c r="A640" s="1">
        <f t="shared" si="88"/>
        <v>12.76</v>
      </c>
      <c r="B640" s="5">
        <f t="shared" si="83"/>
        <v>82.356778481928501</v>
      </c>
      <c r="C640" s="4">
        <v>638</v>
      </c>
      <c r="E640" s="3">
        <f t="shared" si="82"/>
        <v>0.02</v>
      </c>
      <c r="F640" s="13">
        <f t="shared" si="90"/>
        <v>113.06856327025655</v>
      </c>
      <c r="G640" s="14">
        <f t="shared" si="85"/>
        <v>113.06856327025655</v>
      </c>
      <c r="H640">
        <f t="shared" si="89"/>
        <v>80</v>
      </c>
      <c r="J640">
        <f t="shared" si="84"/>
        <v>241.57988354699026</v>
      </c>
      <c r="K640">
        <f t="shared" si="86"/>
        <v>351.57004991893035</v>
      </c>
      <c r="L640">
        <f t="shared" si="87"/>
        <v>351.57004991893035</v>
      </c>
    </row>
    <row r="641" spans="1:12">
      <c r="A641" s="1">
        <f t="shared" si="88"/>
        <v>12.780000000000001</v>
      </c>
      <c r="B641" s="5">
        <f t="shared" si="83"/>
        <v>81.745417133318583</v>
      </c>
      <c r="C641" s="4">
        <v>639</v>
      </c>
      <c r="E641" s="3">
        <f t="shared" ref="E641:E704" si="91">IF(fac=50,1/50,IF(fac=60,1/60))</f>
        <v>0.02</v>
      </c>
      <c r="F641" s="13">
        <f t="shared" si="90"/>
        <v>112.95906338138612</v>
      </c>
      <c r="G641" s="14">
        <f t="shared" si="85"/>
        <v>112.95906338138612</v>
      </c>
      <c r="H641">
        <f t="shared" si="89"/>
        <v>80</v>
      </c>
      <c r="J641">
        <f t="shared" si="84"/>
        <v>239.7865569244012</v>
      </c>
      <c r="K641">
        <f t="shared" si="86"/>
        <v>351.53484891259245</v>
      </c>
      <c r="L641">
        <f t="shared" si="87"/>
        <v>351.53484891259245</v>
      </c>
    </row>
    <row r="642" spans="1:12">
      <c r="A642" s="1">
        <f t="shared" si="88"/>
        <v>12.8</v>
      </c>
      <c r="B642" s="5">
        <f t="shared" ref="B642:B705" si="92">IF(fac=50,Vacmin*SQRT(2)*ABS(COS(A642*PI()/5/2)),IF(fac=60,Vacmin*SQRT(2)*ABS(COS(A642*PI()*240/1000/2))))</f>
        <v>81.130828615610895</v>
      </c>
      <c r="C642" s="4">
        <v>640</v>
      </c>
      <c r="E642" s="3">
        <f t="shared" si="91"/>
        <v>0.02</v>
      </c>
      <c r="F642" s="13">
        <f t="shared" si="90"/>
        <v>112.84945724282419</v>
      </c>
      <c r="G642" s="14">
        <f t="shared" si="85"/>
        <v>112.84945724282419</v>
      </c>
      <c r="H642">
        <f t="shared" si="89"/>
        <v>80</v>
      </c>
      <c r="J642">
        <f t="shared" ref="J642:J705" si="93">IF(fac=50,Vacmax*SQRT(2)*ABS(COS(A642*PI()/5/2)),IF(fac=60,Vacmax*SQRT(2)*ABS(COS(A642*PI()*240/1000/2))))</f>
        <v>237.98376393912528</v>
      </c>
      <c r="K642">
        <f t="shared" si="86"/>
        <v>351.49964438104229</v>
      </c>
      <c r="L642">
        <f t="shared" si="87"/>
        <v>351.49964438104229</v>
      </c>
    </row>
    <row r="643" spans="1:12">
      <c r="A643" s="1">
        <f t="shared" si="88"/>
        <v>12.82</v>
      </c>
      <c r="B643" s="5">
        <f t="shared" si="92"/>
        <v>80.513037191707696</v>
      </c>
      <c r="C643" s="4">
        <v>641</v>
      </c>
      <c r="E643" s="3">
        <f t="shared" si="91"/>
        <v>0.02</v>
      </c>
      <c r="F643" s="13">
        <f t="shared" si="90"/>
        <v>112.73974454468133</v>
      </c>
      <c r="G643" s="14">
        <f t="shared" ref="G643:G706" si="94">MAX(B643,F643)</f>
        <v>112.73974454468133</v>
      </c>
      <c r="H643">
        <f t="shared" si="89"/>
        <v>80</v>
      </c>
      <c r="J643">
        <f t="shared" si="93"/>
        <v>236.1715757623426</v>
      </c>
      <c r="K643">
        <f t="shared" ref="K643:K706" si="95">SQRT(ABS(K642*K642-2*Vout*Iout*E643*100*1000000/1000/1000/Cin/H643))</f>
        <v>351.46443632322064</v>
      </c>
      <c r="L643">
        <f t="shared" ref="L643:L706" si="96">MAX(J643,K643)</f>
        <v>351.46443632322064</v>
      </c>
    </row>
    <row r="644" spans="1:12">
      <c r="A644" s="1">
        <f t="shared" ref="A644:A707" si="97">C644*E644</f>
        <v>12.84</v>
      </c>
      <c r="B644" s="5">
        <f t="shared" si="92"/>
        <v>79.892067250956572</v>
      </c>
      <c r="C644" s="4">
        <v>642</v>
      </c>
      <c r="E644" s="3">
        <f t="shared" si="91"/>
        <v>0.02</v>
      </c>
      <c r="F644" s="13">
        <f t="shared" si="90"/>
        <v>112.62992497555879</v>
      </c>
      <c r="G644" s="14">
        <f t="shared" si="94"/>
        <v>112.62992497555879</v>
      </c>
      <c r="H644">
        <f t="shared" ref="H644:H707" si="98">H643</f>
        <v>80</v>
      </c>
      <c r="J644">
        <f t="shared" si="93"/>
        <v>234.35006393613926</v>
      </c>
      <c r="K644">
        <f t="shared" si="95"/>
        <v>351.4292247380676</v>
      </c>
      <c r="L644">
        <f t="shared" si="96"/>
        <v>351.4292247380676</v>
      </c>
    </row>
    <row r="645" spans="1:12">
      <c r="A645" s="1">
        <f t="shared" si="97"/>
        <v>12.86</v>
      </c>
      <c r="B645" s="5">
        <f t="shared" si="92"/>
        <v>79.267943308187498</v>
      </c>
      <c r="C645" s="4">
        <v>643</v>
      </c>
      <c r="E645" s="3">
        <f t="shared" si="91"/>
        <v>0.02</v>
      </c>
      <c r="F645" s="13">
        <f t="shared" si="90"/>
        <v>112.51999822253821</v>
      </c>
      <c r="G645" s="14">
        <f t="shared" si="94"/>
        <v>112.51999822253821</v>
      </c>
      <c r="H645">
        <f t="shared" si="98"/>
        <v>80</v>
      </c>
      <c r="J645">
        <f t="shared" si="93"/>
        <v>232.51930037068334</v>
      </c>
      <c r="K645">
        <f t="shared" si="95"/>
        <v>351.39400962452282</v>
      </c>
      <c r="L645">
        <f t="shared" si="96"/>
        <v>351.39400962452282</v>
      </c>
    </row>
    <row r="646" spans="1:12">
      <c r="A646" s="1">
        <f t="shared" si="97"/>
        <v>12.88</v>
      </c>
      <c r="B646" s="5">
        <f t="shared" si="92"/>
        <v>78.640690002744918</v>
      </c>
      <c r="C646" s="4">
        <v>644</v>
      </c>
      <c r="E646" s="3">
        <f t="shared" si="91"/>
        <v>0.02</v>
      </c>
      <c r="F646" s="13">
        <f t="shared" si="90"/>
        <v>112.40996397117118</v>
      </c>
      <c r="G646" s="14">
        <f t="shared" si="94"/>
        <v>112.40996397117118</v>
      </c>
      <c r="H646">
        <f t="shared" si="98"/>
        <v>80</v>
      </c>
      <c r="J646">
        <f t="shared" si="93"/>
        <v>230.67935734138507</v>
      </c>
      <c r="K646">
        <f t="shared" si="95"/>
        <v>351.35879098152537</v>
      </c>
      <c r="L646">
        <f t="shared" si="96"/>
        <v>351.35879098152537</v>
      </c>
    </row>
    <row r="647" spans="1:12">
      <c r="A647" s="1">
        <f t="shared" si="97"/>
        <v>12.9</v>
      </c>
      <c r="B647" s="5">
        <f t="shared" si="92"/>
        <v>78.010332097515629</v>
      </c>
      <c r="C647" s="4">
        <v>645</v>
      </c>
      <c r="E647" s="3">
        <f t="shared" si="91"/>
        <v>0.02</v>
      </c>
      <c r="F647" s="13">
        <f t="shared" si="90"/>
        <v>112.29982190546878</v>
      </c>
      <c r="G647" s="14">
        <f t="shared" si="94"/>
        <v>112.29982190546878</v>
      </c>
      <c r="H647">
        <f t="shared" si="98"/>
        <v>80</v>
      </c>
      <c r="J647">
        <f t="shared" si="93"/>
        <v>228.83030748604583</v>
      </c>
      <c r="K647">
        <f t="shared" si="95"/>
        <v>351.32356880801387</v>
      </c>
      <c r="L647">
        <f t="shared" si="96"/>
        <v>351.32356880801387</v>
      </c>
    </row>
    <row r="648" spans="1:12">
      <c r="A648" s="1">
        <f t="shared" si="97"/>
        <v>12.92</v>
      </c>
      <c r="B648" s="5">
        <f t="shared" si="92"/>
        <v>77.376894477950216</v>
      </c>
      <c r="C648" s="4">
        <v>646</v>
      </c>
      <c r="E648" s="3">
        <f t="shared" si="91"/>
        <v>0.02</v>
      </c>
      <c r="F648" s="13">
        <f t="shared" si="90"/>
        <v>112.18957170789095</v>
      </c>
      <c r="G648" s="14">
        <f t="shared" si="94"/>
        <v>112.18957170789095</v>
      </c>
      <c r="H648">
        <f t="shared" si="98"/>
        <v>80</v>
      </c>
      <c r="J648">
        <f t="shared" si="93"/>
        <v>226.97222380198727</v>
      </c>
      <c r="K648">
        <f t="shared" si="95"/>
        <v>351.28834310292626</v>
      </c>
      <c r="L648">
        <f t="shared" si="96"/>
        <v>351.28834310292626</v>
      </c>
    </row>
    <row r="649" spans="1:12">
      <c r="A649" s="1">
        <f t="shared" si="97"/>
        <v>12.94</v>
      </c>
      <c r="B649" s="5">
        <f t="shared" si="92"/>
        <v>76.74040215108117</v>
      </c>
      <c r="C649" s="4">
        <v>647</v>
      </c>
      <c r="E649" s="3">
        <f t="shared" si="91"/>
        <v>0.02</v>
      </c>
      <c r="F649" s="13">
        <f t="shared" si="90"/>
        <v>112.07921305933587</v>
      </c>
      <c r="G649" s="14">
        <f t="shared" si="94"/>
        <v>112.07921305933587</v>
      </c>
      <c r="H649">
        <f t="shared" si="98"/>
        <v>80</v>
      </c>
      <c r="J649">
        <f t="shared" si="93"/>
        <v>225.10517964317143</v>
      </c>
      <c r="K649">
        <f t="shared" si="95"/>
        <v>351.25311386520013</v>
      </c>
      <c r="L649">
        <f t="shared" si="96"/>
        <v>351.25311386520013</v>
      </c>
    </row>
    <row r="650" spans="1:12">
      <c r="A650" s="1">
        <f t="shared" si="97"/>
        <v>12.96</v>
      </c>
      <c r="B650" s="5">
        <f t="shared" si="92"/>
        <v>76.10088024453583</v>
      </c>
      <c r="C650" s="4">
        <v>648</v>
      </c>
      <c r="E650" s="3">
        <f t="shared" si="91"/>
        <v>0.02</v>
      </c>
      <c r="F650" s="13">
        <f t="shared" si="90"/>
        <v>111.96874563912915</v>
      </c>
      <c r="G650" s="14">
        <f t="shared" si="94"/>
        <v>111.96874563912915</v>
      </c>
      <c r="H650">
        <f t="shared" si="98"/>
        <v>80</v>
      </c>
      <c r="J650">
        <f t="shared" si="93"/>
        <v>223.2292487173051</v>
      </c>
      <c r="K650">
        <f t="shared" si="95"/>
        <v>351.21788109377241</v>
      </c>
      <c r="L650">
        <f t="shared" si="96"/>
        <v>351.21788109377241</v>
      </c>
    </row>
    <row r="651" spans="1:12">
      <c r="A651" s="1">
        <f t="shared" si="97"/>
        <v>12.98</v>
      </c>
      <c r="B651" s="5">
        <f t="shared" si="92"/>
        <v>75.458354005544095</v>
      </c>
      <c r="C651" s="4">
        <v>649</v>
      </c>
      <c r="E651" s="3">
        <f t="shared" si="91"/>
        <v>0.02</v>
      </c>
      <c r="F651" s="13">
        <f t="shared" si="90"/>
        <v>111.85816912501296</v>
      </c>
      <c r="G651" s="14">
        <f t="shared" si="94"/>
        <v>111.85816912501296</v>
      </c>
      <c r="H651">
        <f t="shared" si="98"/>
        <v>80</v>
      </c>
      <c r="J651">
        <f t="shared" si="93"/>
        <v>221.34450508292935</v>
      </c>
      <c r="K651">
        <f t="shared" si="95"/>
        <v>351.18264478757953</v>
      </c>
      <c r="L651">
        <f t="shared" si="96"/>
        <v>351.18264478757953</v>
      </c>
    </row>
    <row r="652" spans="1:12">
      <c r="A652" s="1">
        <f t="shared" si="97"/>
        <v>13</v>
      </c>
      <c r="B652" s="5">
        <f t="shared" si="92"/>
        <v>74.812848799941634</v>
      </c>
      <c r="C652" s="4">
        <v>650</v>
      </c>
      <c r="E652" s="3">
        <f t="shared" si="91"/>
        <v>0.02</v>
      </c>
      <c r="F652" s="13">
        <f t="shared" si="90"/>
        <v>111.74748319313507</v>
      </c>
      <c r="G652" s="14">
        <f t="shared" si="94"/>
        <v>111.74748319313507</v>
      </c>
      <c r="H652">
        <f t="shared" si="98"/>
        <v>80</v>
      </c>
      <c r="J652">
        <f t="shared" si="93"/>
        <v>219.45102314649546</v>
      </c>
      <c r="K652">
        <f t="shared" si="95"/>
        <v>351.14740494555735</v>
      </c>
      <c r="L652">
        <f t="shared" si="96"/>
        <v>351.14740494555735</v>
      </c>
    </row>
    <row r="653" spans="1:12">
      <c r="A653" s="1">
        <f t="shared" si="97"/>
        <v>13.02</v>
      </c>
      <c r="B653" s="5">
        <f t="shared" si="92"/>
        <v>74.164390111168672</v>
      </c>
      <c r="C653" s="4">
        <v>651</v>
      </c>
      <c r="E653" s="3">
        <f t="shared" si="91"/>
        <v>0.02</v>
      </c>
      <c r="F653" s="13">
        <f t="shared" si="90"/>
        <v>111.63668751803775</v>
      </c>
      <c r="G653" s="14">
        <f t="shared" si="94"/>
        <v>111.63668751803775</v>
      </c>
      <c r="H653">
        <f t="shared" si="98"/>
        <v>80</v>
      </c>
      <c r="J653">
        <f t="shared" si="93"/>
        <v>217.54887765942809</v>
      </c>
      <c r="K653">
        <f t="shared" si="95"/>
        <v>351.1121615666413</v>
      </c>
      <c r="L653">
        <f t="shared" si="96"/>
        <v>351.1121615666413</v>
      </c>
    </row>
    <row r="654" spans="1:12">
      <c r="A654" s="1">
        <f t="shared" si="97"/>
        <v>13.040000000000001</v>
      </c>
      <c r="B654" s="5">
        <f t="shared" si="92"/>
        <v>73.513003539263778</v>
      </c>
      <c r="C654" s="4">
        <v>652</v>
      </c>
      <c r="E654" s="3">
        <f t="shared" si="91"/>
        <v>0.02</v>
      </c>
      <c r="F654" s="13">
        <f t="shared" si="90"/>
        <v>111.52578177264665</v>
      </c>
      <c r="G654" s="14">
        <f t="shared" si="94"/>
        <v>111.52578177264665</v>
      </c>
      <c r="H654">
        <f t="shared" si="98"/>
        <v>80</v>
      </c>
      <c r="J654">
        <f t="shared" si="93"/>
        <v>215.63814371517375</v>
      </c>
      <c r="K654">
        <f t="shared" si="95"/>
        <v>351.07691464976619</v>
      </c>
      <c r="L654">
        <f t="shared" si="96"/>
        <v>351.07691464976619</v>
      </c>
    </row>
    <row r="655" spans="1:12">
      <c r="A655" s="1">
        <f t="shared" si="97"/>
        <v>13.06</v>
      </c>
      <c r="B655" s="5">
        <f t="shared" si="92"/>
        <v>72.858714799853686</v>
      </c>
      <c r="C655" s="4">
        <v>653</v>
      </c>
      <c r="E655" s="3">
        <f t="shared" si="91"/>
        <v>0.02</v>
      </c>
      <c r="F655" s="13">
        <f t="shared" si="90"/>
        <v>111.41476562825954</v>
      </c>
      <c r="G655" s="14">
        <f t="shared" si="94"/>
        <v>111.41476562825954</v>
      </c>
      <c r="H655">
        <f t="shared" si="98"/>
        <v>80</v>
      </c>
      <c r="J655">
        <f t="shared" si="93"/>
        <v>213.71889674623748</v>
      </c>
      <c r="K655">
        <f t="shared" si="95"/>
        <v>351.04166419386632</v>
      </c>
      <c r="L655">
        <f t="shared" si="96"/>
        <v>351.04166419386632</v>
      </c>
    </row>
    <row r="656" spans="1:12">
      <c r="A656" s="1">
        <f t="shared" si="97"/>
        <v>13.08</v>
      </c>
      <c r="B656" s="5">
        <f t="shared" si="92"/>
        <v>72.201549723137305</v>
      </c>
      <c r="C656" s="4">
        <v>654</v>
      </c>
      <c r="E656" s="3">
        <f t="shared" si="91"/>
        <v>0.02</v>
      </c>
      <c r="F656" s="13">
        <f t="shared" si="90"/>
        <v>111.3036387545349</v>
      </c>
      <c r="G656" s="14">
        <f t="shared" si="94"/>
        <v>111.3036387545349</v>
      </c>
      <c r="H656">
        <f t="shared" si="98"/>
        <v>80</v>
      </c>
      <c r="J656">
        <f t="shared" si="93"/>
        <v>211.79121252120274</v>
      </c>
      <c r="K656">
        <f t="shared" si="95"/>
        <v>351.00641019787548</v>
      </c>
      <c r="L656">
        <f t="shared" si="96"/>
        <v>351.00641019787548</v>
      </c>
    </row>
    <row r="657" spans="1:12">
      <c r="A657" s="1">
        <f t="shared" si="97"/>
        <v>13.1</v>
      </c>
      <c r="B657" s="5">
        <f t="shared" si="92"/>
        <v>71.541534252866811</v>
      </c>
      <c r="C657" s="4">
        <v>655</v>
      </c>
      <c r="E657" s="3">
        <f t="shared" si="91"/>
        <v>0.02</v>
      </c>
      <c r="F657" s="13">
        <f t="shared" si="90"/>
        <v>111.19240081948048</v>
      </c>
      <c r="G657" s="14">
        <f t="shared" si="94"/>
        <v>111.19240081948048</v>
      </c>
      <c r="H657">
        <f t="shared" si="98"/>
        <v>80</v>
      </c>
      <c r="J657">
        <f t="shared" si="93"/>
        <v>209.85516714174264</v>
      </c>
      <c r="K657">
        <f t="shared" si="95"/>
        <v>350.97115266072683</v>
      </c>
      <c r="L657">
        <f t="shared" si="96"/>
        <v>350.97115266072683</v>
      </c>
    </row>
    <row r="658" spans="1:12">
      <c r="A658" s="1">
        <f t="shared" si="97"/>
        <v>13.120000000000001</v>
      </c>
      <c r="B658" s="5">
        <f t="shared" si="92"/>
        <v>70.878694445322623</v>
      </c>
      <c r="C658" s="4">
        <v>656</v>
      </c>
      <c r="E658" s="3">
        <f t="shared" si="91"/>
        <v>0.02</v>
      </c>
      <c r="F658" s="13">
        <f t="shared" si="90"/>
        <v>111.08105148944172</v>
      </c>
      <c r="G658" s="14">
        <f t="shared" si="94"/>
        <v>111.08105148944172</v>
      </c>
      <c r="H658">
        <f t="shared" si="98"/>
        <v>80</v>
      </c>
      <c r="J658">
        <f t="shared" si="93"/>
        <v>207.91083703961303</v>
      </c>
      <c r="K658">
        <f t="shared" si="95"/>
        <v>350.93589158135308</v>
      </c>
      <c r="L658">
        <f t="shared" si="96"/>
        <v>350.93589158135308</v>
      </c>
    </row>
    <row r="659" spans="1:12">
      <c r="A659" s="1">
        <f t="shared" si="97"/>
        <v>13.14</v>
      </c>
      <c r="B659" s="5">
        <f t="shared" si="92"/>
        <v>70.213056468285529</v>
      </c>
      <c r="C659" s="4">
        <v>657</v>
      </c>
      <c r="E659" s="3">
        <f t="shared" si="91"/>
        <v>0.02</v>
      </c>
      <c r="F659" s="13">
        <f t="shared" si="90"/>
        <v>110.96959042909009</v>
      </c>
      <c r="G659" s="14">
        <f t="shared" si="94"/>
        <v>110.96959042909009</v>
      </c>
      <c r="H659">
        <f t="shared" si="98"/>
        <v>80</v>
      </c>
      <c r="J659">
        <f t="shared" si="93"/>
        <v>205.95829897363754</v>
      </c>
      <c r="K659">
        <f t="shared" si="95"/>
        <v>350.90062695868642</v>
      </c>
      <c r="L659">
        <f t="shared" si="96"/>
        <v>350.90062695868642</v>
      </c>
    </row>
    <row r="660" spans="1:12">
      <c r="A660" s="1">
        <f t="shared" si="97"/>
        <v>13.16</v>
      </c>
      <c r="B660" s="5">
        <f t="shared" si="92"/>
        <v>69.544646600003148</v>
      </c>
      <c r="C660" s="4">
        <v>658</v>
      </c>
      <c r="E660" s="3">
        <f t="shared" si="91"/>
        <v>0.02</v>
      </c>
      <c r="F660" s="13">
        <f t="shared" si="90"/>
        <v>110.85801730141128</v>
      </c>
      <c r="G660" s="14">
        <f t="shared" si="94"/>
        <v>110.85801730141128</v>
      </c>
      <c r="H660">
        <f t="shared" si="98"/>
        <v>80</v>
      </c>
      <c r="J660">
        <f t="shared" si="93"/>
        <v>203.99763002667589</v>
      </c>
      <c r="K660">
        <f t="shared" si="95"/>
        <v>350.86535879165842</v>
      </c>
      <c r="L660">
        <f t="shared" si="96"/>
        <v>350.86535879165842</v>
      </c>
    </row>
    <row r="661" spans="1:12">
      <c r="A661" s="1">
        <f t="shared" si="97"/>
        <v>13.18</v>
      </c>
      <c r="B661" s="5">
        <f t="shared" si="92"/>
        <v>68.873491228152503</v>
      </c>
      <c r="C661" s="4">
        <v>659</v>
      </c>
      <c r="E661" s="3">
        <f t="shared" si="91"/>
        <v>0.02</v>
      </c>
      <c r="F661" s="13">
        <f t="shared" si="90"/>
        <v>110.74633176769335</v>
      </c>
      <c r="G661" s="14">
        <f t="shared" si="94"/>
        <v>110.74633176769335</v>
      </c>
      <c r="H661">
        <f t="shared" si="98"/>
        <v>80</v>
      </c>
      <c r="J661">
        <f t="shared" si="93"/>
        <v>202.02890760258066</v>
      </c>
      <c r="K661">
        <f t="shared" si="95"/>
        <v>350.83008707920021</v>
      </c>
      <c r="L661">
        <f t="shared" si="96"/>
        <v>350.83008707920021</v>
      </c>
    </row>
    <row r="662" spans="1:12">
      <c r="A662" s="1">
        <f t="shared" si="97"/>
        <v>13.200000000000001</v>
      </c>
      <c r="B662" s="5">
        <f t="shared" si="92"/>
        <v>68.199616848798499</v>
      </c>
      <c r="C662" s="4">
        <v>660</v>
      </c>
      <c r="E662" s="3">
        <f t="shared" si="91"/>
        <v>0.02</v>
      </c>
      <c r="F662" s="13">
        <f t="shared" si="90"/>
        <v>110.63453348751467</v>
      </c>
      <c r="G662" s="14">
        <f t="shared" si="94"/>
        <v>110.63453348751467</v>
      </c>
      <c r="H662">
        <f t="shared" si="98"/>
        <v>80</v>
      </c>
      <c r="J662">
        <f t="shared" si="93"/>
        <v>200.05220942314227</v>
      </c>
      <c r="K662">
        <f t="shared" si="95"/>
        <v>350.79481182024227</v>
      </c>
      <c r="L662">
        <f t="shared" si="96"/>
        <v>350.79481182024227</v>
      </c>
    </row>
    <row r="663" spans="1:12">
      <c r="A663" s="1">
        <f t="shared" si="97"/>
        <v>13.22</v>
      </c>
      <c r="B663" s="5">
        <f t="shared" si="92"/>
        <v>67.523050065347633</v>
      </c>
      <c r="C663" s="4">
        <v>661</v>
      </c>
      <c r="E663" s="3">
        <f t="shared" si="91"/>
        <v>0.02</v>
      </c>
      <c r="F663" s="13">
        <f t="shared" si="90"/>
        <v>110.5226221187319</v>
      </c>
      <c r="G663" s="14">
        <f t="shared" si="94"/>
        <v>110.5226221187319</v>
      </c>
      <c r="H663">
        <f t="shared" si="98"/>
        <v>80</v>
      </c>
      <c r="J663">
        <f t="shared" si="93"/>
        <v>198.06761352501974</v>
      </c>
      <c r="K663">
        <f t="shared" si="95"/>
        <v>350.75953301371464</v>
      </c>
      <c r="L663">
        <f t="shared" si="96"/>
        <v>350.75953301371464</v>
      </c>
    </row>
    <row r="664" spans="1:12">
      <c r="A664" s="1">
        <f t="shared" si="97"/>
        <v>13.24</v>
      </c>
      <c r="B664" s="5">
        <f t="shared" si="92"/>
        <v>66.843817587498279</v>
      </c>
      <c r="C664" s="4">
        <v>662</v>
      </c>
      <c r="E664" s="3">
        <f t="shared" si="91"/>
        <v>0.02</v>
      </c>
      <c r="F664" s="13">
        <f t="shared" si="90"/>
        <v>110.4105973174677</v>
      </c>
      <c r="G664" s="14">
        <f t="shared" si="94"/>
        <v>110.4105973174677</v>
      </c>
      <c r="H664">
        <f t="shared" si="98"/>
        <v>80</v>
      </c>
      <c r="J664">
        <f t="shared" si="93"/>
        <v>196.07519825666162</v>
      </c>
      <c r="K664">
        <f t="shared" si="95"/>
        <v>350.72425065854679</v>
      </c>
      <c r="L664">
        <f t="shared" si="96"/>
        <v>350.72425065854679</v>
      </c>
    </row>
    <row r="665" spans="1:12">
      <c r="A665" s="1">
        <f t="shared" si="97"/>
        <v>13.26</v>
      </c>
      <c r="B665" s="5">
        <f t="shared" si="92"/>
        <v>66.161946230185436</v>
      </c>
      <c r="C665" s="4">
        <v>663</v>
      </c>
      <c r="E665" s="3">
        <f t="shared" si="91"/>
        <v>0.02</v>
      </c>
      <c r="F665" s="13">
        <f t="shared" si="90"/>
        <v>110.29845873809846</v>
      </c>
      <c r="G665" s="14">
        <f t="shared" si="94"/>
        <v>110.29845873809846</v>
      </c>
      <c r="H665">
        <f t="shared" si="98"/>
        <v>80</v>
      </c>
      <c r="J665">
        <f t="shared" si="93"/>
        <v>194.07504227521059</v>
      </c>
      <c r="K665">
        <f t="shared" si="95"/>
        <v>350.68896475366768</v>
      </c>
      <c r="L665">
        <f t="shared" si="96"/>
        <v>350.68896475366768</v>
      </c>
    </row>
    <row r="666" spans="1:12">
      <c r="A666" s="1">
        <f t="shared" si="97"/>
        <v>13.280000000000001</v>
      </c>
      <c r="B666" s="5">
        <f t="shared" si="92"/>
        <v>65.477462912522796</v>
      </c>
      <c r="C666" s="4">
        <v>664</v>
      </c>
      <c r="E666" s="3">
        <f t="shared" si="91"/>
        <v>0.02</v>
      </c>
      <c r="F666" s="13">
        <f t="shared" si="90"/>
        <v>110.18620603324179</v>
      </c>
      <c r="G666" s="14">
        <f t="shared" si="94"/>
        <v>110.18620603324179</v>
      </c>
      <c r="H666">
        <f t="shared" si="98"/>
        <v>80</v>
      </c>
      <c r="J666">
        <f t="shared" si="93"/>
        <v>192.06722454340021</v>
      </c>
      <c r="K666">
        <f t="shared" si="95"/>
        <v>350.65367529800562</v>
      </c>
      <c r="L666">
        <f t="shared" si="96"/>
        <v>350.65367529800562</v>
      </c>
    </row>
    <row r="667" spans="1:12">
      <c r="A667" s="1">
        <f t="shared" si="97"/>
        <v>13.3</v>
      </c>
      <c r="B667" s="5">
        <f t="shared" si="92"/>
        <v>64.790394656739849</v>
      </c>
      <c r="C667" s="4">
        <v>665</v>
      </c>
      <c r="E667" s="3">
        <f t="shared" si="91"/>
        <v>0.02</v>
      </c>
      <c r="F667" s="13">
        <f t="shared" si="90"/>
        <v>110.07383885374404</v>
      </c>
      <c r="G667" s="14">
        <f t="shared" si="94"/>
        <v>110.07383885374404</v>
      </c>
      <c r="H667">
        <f t="shared" si="98"/>
        <v>80</v>
      </c>
      <c r="J667">
        <f t="shared" si="93"/>
        <v>190.05182432643687</v>
      </c>
      <c r="K667">
        <f t="shared" si="95"/>
        <v>350.61838229048851</v>
      </c>
      <c r="L667">
        <f t="shared" si="96"/>
        <v>350.61838229048851</v>
      </c>
    </row>
    <row r="668" spans="1:12">
      <c r="A668" s="1">
        <f t="shared" si="97"/>
        <v>13.32</v>
      </c>
      <c r="B668" s="5">
        <f t="shared" si="92"/>
        <v>64.100768587114786</v>
      </c>
      <c r="C668" s="4">
        <v>666</v>
      </c>
      <c r="E668" s="3">
        <f t="shared" si="91"/>
        <v>0.02</v>
      </c>
      <c r="F668" s="13">
        <f t="shared" si="90"/>
        <v>109.96135684866758</v>
      </c>
      <c r="G668" s="14">
        <f t="shared" si="94"/>
        <v>109.96135684866758</v>
      </c>
      <c r="H668">
        <f t="shared" si="98"/>
        <v>80</v>
      </c>
      <c r="J668">
        <f t="shared" si="93"/>
        <v>188.02892118887004</v>
      </c>
      <c r="K668">
        <f t="shared" si="95"/>
        <v>350.58308573004365</v>
      </c>
      <c r="L668">
        <f t="shared" si="96"/>
        <v>350.58308573004365</v>
      </c>
    </row>
    <row r="669" spans="1:12">
      <c r="A669" s="1">
        <f t="shared" si="97"/>
        <v>13.34</v>
      </c>
      <c r="B669" s="5">
        <f t="shared" si="92"/>
        <v>63.408611928903895</v>
      </c>
      <c r="C669" s="4">
        <v>667</v>
      </c>
      <c r="E669" s="3">
        <f t="shared" si="91"/>
        <v>0.02</v>
      </c>
      <c r="F669" s="13">
        <f t="shared" si="90"/>
        <v>109.84875966527802</v>
      </c>
      <c r="G669" s="14">
        <f t="shared" si="94"/>
        <v>109.84875966527802</v>
      </c>
      <c r="H669">
        <f t="shared" si="98"/>
        <v>80</v>
      </c>
      <c r="J669">
        <f t="shared" si="93"/>
        <v>185.99859499145143</v>
      </c>
      <c r="K669">
        <f t="shared" si="95"/>
        <v>350.54778561559783</v>
      </c>
      <c r="L669">
        <f t="shared" si="96"/>
        <v>350.54778561559783</v>
      </c>
    </row>
    <row r="670" spans="1:12">
      <c r="A670" s="1">
        <f t="shared" si="97"/>
        <v>13.36</v>
      </c>
      <c r="B670" s="5">
        <f t="shared" si="92"/>
        <v>62.713952007267089</v>
      </c>
      <c r="C670" s="4">
        <v>668</v>
      </c>
      <c r="E670" s="3">
        <f t="shared" si="91"/>
        <v>0.02</v>
      </c>
      <c r="F670" s="13">
        <f t="shared" si="90"/>
        <v>109.73604694903135</v>
      </c>
      <c r="G670" s="14">
        <f t="shared" si="94"/>
        <v>109.73604694903135</v>
      </c>
      <c r="H670">
        <f t="shared" si="98"/>
        <v>80</v>
      </c>
      <c r="J670">
        <f t="shared" si="93"/>
        <v>183.96092588798345</v>
      </c>
      <c r="K670">
        <f t="shared" si="95"/>
        <v>350.51248194607729</v>
      </c>
      <c r="L670">
        <f t="shared" si="96"/>
        <v>350.51248194607729</v>
      </c>
    </row>
    <row r="671" spans="1:12">
      <c r="A671" s="1">
        <f t="shared" si="97"/>
        <v>13.38</v>
      </c>
      <c r="B671" s="5">
        <f t="shared" si="92"/>
        <v>62.016816246188512</v>
      </c>
      <c r="C671" s="4">
        <v>669</v>
      </c>
      <c r="E671" s="3">
        <f t="shared" si="91"/>
        <v>0.02</v>
      </c>
      <c r="F671" s="13">
        <f t="shared" si="90"/>
        <v>109.62321834356084</v>
      </c>
      <c r="G671" s="14">
        <f t="shared" si="94"/>
        <v>109.62321834356084</v>
      </c>
      <c r="H671">
        <f t="shared" si="98"/>
        <v>80</v>
      </c>
      <c r="J671">
        <f t="shared" si="93"/>
        <v>181.91599432215295</v>
      </c>
      <c r="K671">
        <f t="shared" si="95"/>
        <v>350.47717472040767</v>
      </c>
      <c r="L671">
        <f t="shared" si="96"/>
        <v>350.47717472040767</v>
      </c>
    </row>
    <row r="672" spans="1:12">
      <c r="A672" s="1">
        <f t="shared" si="97"/>
        <v>13.4</v>
      </c>
      <c r="B672" s="5">
        <f t="shared" si="92"/>
        <v>61.317232167394245</v>
      </c>
      <c r="C672" s="4">
        <v>670</v>
      </c>
      <c r="E672" s="3">
        <f t="shared" si="91"/>
        <v>0.02</v>
      </c>
      <c r="F672" s="13">
        <f t="shared" si="90"/>
        <v>109.51027349066393</v>
      </c>
      <c r="G672" s="14">
        <f t="shared" si="94"/>
        <v>109.51027349066393</v>
      </c>
      <c r="H672">
        <f t="shared" si="98"/>
        <v>80</v>
      </c>
      <c r="J672">
        <f t="shared" si="93"/>
        <v>179.86388102435646</v>
      </c>
      <c r="K672">
        <f t="shared" si="95"/>
        <v>350.44186393751414</v>
      </c>
      <c r="L672">
        <f t="shared" si="96"/>
        <v>350.44186393751414</v>
      </c>
    </row>
    <row r="673" spans="1:12">
      <c r="A673" s="1">
        <f t="shared" si="97"/>
        <v>13.42</v>
      </c>
      <c r="B673" s="5">
        <f t="shared" si="92"/>
        <v>60.615227389266025</v>
      </c>
      <c r="C673" s="4">
        <v>671</v>
      </c>
      <c r="E673" s="3">
        <f t="shared" si="91"/>
        <v>0.02</v>
      </c>
      <c r="F673" s="13">
        <f t="shared" si="90"/>
        <v>109.39721203028903</v>
      </c>
      <c r="G673" s="14">
        <f t="shared" si="94"/>
        <v>109.39721203028903</v>
      </c>
      <c r="H673">
        <f t="shared" si="98"/>
        <v>80</v>
      </c>
      <c r="J673">
        <f t="shared" si="93"/>
        <v>177.80466700851366</v>
      </c>
      <c r="K673">
        <f t="shared" si="95"/>
        <v>350.40654959632127</v>
      </c>
      <c r="L673">
        <f t="shared" si="96"/>
        <v>350.40654959632127</v>
      </c>
    </row>
    <row r="674" spans="1:12">
      <c r="A674" s="1">
        <f t="shared" si="97"/>
        <v>13.44</v>
      </c>
      <c r="B674" s="5">
        <f t="shared" si="92"/>
        <v>59.910829625750367</v>
      </c>
      <c r="C674" s="4">
        <v>672</v>
      </c>
      <c r="E674" s="3">
        <f t="shared" si="91"/>
        <v>0.02</v>
      </c>
      <c r="F674" s="13">
        <f t="shared" si="90"/>
        <v>109.28403360052197</v>
      </c>
      <c r="G674" s="14">
        <f t="shared" si="94"/>
        <v>109.28403360052197</v>
      </c>
      <c r="H674">
        <f t="shared" si="98"/>
        <v>80</v>
      </c>
      <c r="J674">
        <f t="shared" si="93"/>
        <v>175.73843356886775</v>
      </c>
      <c r="K674">
        <f t="shared" si="95"/>
        <v>350.37123169575318</v>
      </c>
      <c r="L674">
        <f t="shared" si="96"/>
        <v>350.37123169575318</v>
      </c>
    </row>
    <row r="675" spans="1:12">
      <c r="A675" s="1">
        <f t="shared" si="97"/>
        <v>13.46</v>
      </c>
      <c r="B675" s="5">
        <f t="shared" si="92"/>
        <v>59.204066685264657</v>
      </c>
      <c r="C675" s="4">
        <v>673</v>
      </c>
      <c r="E675" s="3">
        <f t="shared" si="91"/>
        <v>0.02</v>
      </c>
      <c r="F675" s="13">
        <f t="shared" si="90"/>
        <v>109.17073783757264</v>
      </c>
      <c r="G675" s="14">
        <f t="shared" si="94"/>
        <v>109.17073783757264</v>
      </c>
      <c r="H675">
        <f t="shared" si="98"/>
        <v>80</v>
      </c>
      <c r="J675">
        <f t="shared" si="93"/>
        <v>173.66526227677633</v>
      </c>
      <c r="K675">
        <f t="shared" si="95"/>
        <v>350.33591023473338</v>
      </c>
      <c r="L675">
        <f t="shared" si="96"/>
        <v>350.33591023473338</v>
      </c>
    </row>
    <row r="676" spans="1:12">
      <c r="A676" s="1">
        <f t="shared" si="97"/>
        <v>13.48</v>
      </c>
      <c r="B676" s="5">
        <f t="shared" si="92"/>
        <v>58.494966469600008</v>
      </c>
      <c r="C676" s="4">
        <v>674</v>
      </c>
      <c r="E676" s="3">
        <f t="shared" si="91"/>
        <v>0.02</v>
      </c>
      <c r="F676" s="13">
        <f t="shared" si="90"/>
        <v>109.05732437576128</v>
      </c>
      <c r="G676" s="14">
        <f t="shared" si="94"/>
        <v>109.05732437576128</v>
      </c>
      <c r="H676">
        <f t="shared" si="98"/>
        <v>80</v>
      </c>
      <c r="J676">
        <f t="shared" si="93"/>
        <v>171.58523497749337</v>
      </c>
      <c r="K676">
        <f t="shared" si="95"/>
        <v>350.30058521218484</v>
      </c>
      <c r="L676">
        <f t="shared" si="96"/>
        <v>350.30058521218484</v>
      </c>
    </row>
    <row r="677" spans="1:12">
      <c r="A677" s="1">
        <f t="shared" si="97"/>
        <v>13.5</v>
      </c>
      <c r="B677" s="5">
        <f t="shared" si="92"/>
        <v>57.783556972818573</v>
      </c>
      <c r="C677" s="4">
        <v>675</v>
      </c>
      <c r="E677" s="3">
        <f t="shared" si="91"/>
        <v>0.02</v>
      </c>
      <c r="F677" s="13">
        <f t="shared" si="90"/>
        <v>108.9437928475047</v>
      </c>
      <c r="G677" s="14">
        <f t="shared" si="94"/>
        <v>108.9437928475047</v>
      </c>
      <c r="H677">
        <f t="shared" si="98"/>
        <v>80</v>
      </c>
      <c r="J677">
        <f t="shared" si="93"/>
        <v>169.49843378693447</v>
      </c>
      <c r="K677">
        <f t="shared" si="95"/>
        <v>350.26525662703</v>
      </c>
      <c r="L677">
        <f t="shared" si="96"/>
        <v>350.26525662703</v>
      </c>
    </row>
    <row r="678" spans="1:12">
      <c r="A678" s="1">
        <f t="shared" si="97"/>
        <v>13.52</v>
      </c>
      <c r="B678" s="5">
        <f t="shared" si="92"/>
        <v>57.069866280149043</v>
      </c>
      <c r="C678" s="4">
        <v>676</v>
      </c>
      <c r="E678" s="3">
        <f t="shared" si="91"/>
        <v>0.02</v>
      </c>
      <c r="F678" s="13">
        <f t="shared" si="90"/>
        <v>108.83014288330239</v>
      </c>
      <c r="G678" s="14">
        <f t="shared" si="94"/>
        <v>108.83014288330239</v>
      </c>
      <c r="H678">
        <f t="shared" si="98"/>
        <v>80</v>
      </c>
      <c r="J678">
        <f t="shared" si="93"/>
        <v>167.4049410884372</v>
      </c>
      <c r="K678">
        <f t="shared" si="95"/>
        <v>350.22992447819075</v>
      </c>
      <c r="L678">
        <f t="shared" si="96"/>
        <v>350.22992447819075</v>
      </c>
    </row>
    <row r="679" spans="1:12">
      <c r="A679" s="1">
        <f t="shared" si="97"/>
        <v>13.540000000000001</v>
      </c>
      <c r="B679" s="5">
        <f t="shared" si="92"/>
        <v>56.353922566878147</v>
      </c>
      <c r="C679" s="4">
        <v>677</v>
      </c>
      <c r="E679" s="3">
        <f t="shared" si="91"/>
        <v>0.02</v>
      </c>
      <c r="F679" s="13">
        <f t="shared" si="90"/>
        <v>108.71637411172253</v>
      </c>
      <c r="G679" s="14">
        <f t="shared" si="94"/>
        <v>108.71637411172253</v>
      </c>
      <c r="H679">
        <f t="shared" si="98"/>
        <v>80</v>
      </c>
      <c r="J679">
        <f t="shared" si="93"/>
        <v>165.30483952950922</v>
      </c>
      <c r="K679">
        <f t="shared" si="95"/>
        <v>350.19458876458845</v>
      </c>
      <c r="L679">
        <f t="shared" si="96"/>
        <v>350.19458876458845</v>
      </c>
    </row>
    <row r="680" spans="1:12">
      <c r="A680" s="1">
        <f t="shared" si="97"/>
        <v>13.56</v>
      </c>
      <c r="B680" s="5">
        <f t="shared" si="92"/>
        <v>55.635754097237665</v>
      </c>
      <c r="C680" s="4">
        <v>678</v>
      </c>
      <c r="E680" s="3">
        <f t="shared" si="91"/>
        <v>0.02</v>
      </c>
      <c r="F680" s="13">
        <f t="shared" si="90"/>
        <v>108.60248615938777</v>
      </c>
      <c r="G680" s="14">
        <f t="shared" si="94"/>
        <v>108.60248615938777</v>
      </c>
      <c r="H680">
        <f t="shared" si="98"/>
        <v>80</v>
      </c>
      <c r="J680">
        <f t="shared" si="93"/>
        <v>163.19821201856382</v>
      </c>
      <c r="K680">
        <f t="shared" si="95"/>
        <v>350.15924948514385</v>
      </c>
      <c r="L680">
        <f t="shared" si="96"/>
        <v>350.15924948514385</v>
      </c>
    </row>
    <row r="681" spans="1:12">
      <c r="A681" s="1">
        <f t="shared" si="97"/>
        <v>13.58</v>
      </c>
      <c r="B681" s="5">
        <f t="shared" si="92"/>
        <v>54.915389223289104</v>
      </c>
      <c r="C681" s="4">
        <v>679</v>
      </c>
      <c r="E681" s="3">
        <f t="shared" si="91"/>
        <v>0.02</v>
      </c>
      <c r="F681" s="13">
        <f t="shared" si="90"/>
        <v>108.48847865096096</v>
      </c>
      <c r="G681" s="14">
        <f t="shared" si="94"/>
        <v>108.48847865096096</v>
      </c>
      <c r="H681">
        <f t="shared" si="98"/>
        <v>80</v>
      </c>
      <c r="J681">
        <f t="shared" si="93"/>
        <v>161.08514172164803</v>
      </c>
      <c r="K681">
        <f t="shared" si="95"/>
        <v>350.12390663877727</v>
      </c>
      <c r="L681">
        <f t="shared" si="96"/>
        <v>350.12390663877727</v>
      </c>
    </row>
    <row r="682" spans="1:12">
      <c r="A682" s="1">
        <f t="shared" si="97"/>
        <v>13.6</v>
      </c>
      <c r="B682" s="5">
        <f t="shared" si="92"/>
        <v>54.192856383804106</v>
      </c>
      <c r="C682" s="4">
        <v>680</v>
      </c>
      <c r="E682" s="3">
        <f t="shared" si="91"/>
        <v>0.02</v>
      </c>
      <c r="F682" s="13">
        <f t="shared" si="90"/>
        <v>108.37435120913071</v>
      </c>
      <c r="G682" s="14">
        <f t="shared" si="94"/>
        <v>108.37435120913071</v>
      </c>
      <c r="H682">
        <f t="shared" si="98"/>
        <v>80</v>
      </c>
      <c r="J682">
        <f t="shared" si="93"/>
        <v>158.9657120591587</v>
      </c>
      <c r="K682">
        <f t="shared" si="95"/>
        <v>350.08856022440841</v>
      </c>
      <c r="L682">
        <f t="shared" si="96"/>
        <v>350.08856022440841</v>
      </c>
    </row>
    <row r="683" spans="1:12">
      <c r="A683" s="1">
        <f t="shared" si="97"/>
        <v>13.620000000000001</v>
      </c>
      <c r="B683" s="5">
        <f t="shared" si="92"/>
        <v>53.468184103142121</v>
      </c>
      <c r="C683" s="4">
        <v>681</v>
      </c>
      <c r="E683" s="3">
        <f t="shared" si="91"/>
        <v>0.02</v>
      </c>
      <c r="F683" s="13">
        <f t="shared" si="90"/>
        <v>108.26010345459684</v>
      </c>
      <c r="G683" s="14">
        <f t="shared" si="94"/>
        <v>108.26010345459684</v>
      </c>
      <c r="H683">
        <f t="shared" si="98"/>
        <v>80</v>
      </c>
      <c r="J683">
        <f t="shared" si="93"/>
        <v>156.84000670255023</v>
      </c>
      <c r="K683">
        <f t="shared" si="95"/>
        <v>350.05321024095639</v>
      </c>
      <c r="L683">
        <f t="shared" si="96"/>
        <v>350.05321024095639</v>
      </c>
    </row>
    <row r="684" spans="1:12">
      <c r="A684" s="1">
        <f t="shared" si="97"/>
        <v>13.64</v>
      </c>
      <c r="B684" s="5">
        <f t="shared" si="92"/>
        <v>52.741400990124028</v>
      </c>
      <c r="C684" s="4">
        <v>682</v>
      </c>
      <c r="E684" s="3">
        <f t="shared" si="91"/>
        <v>0.02</v>
      </c>
      <c r="F684" s="13">
        <f t="shared" si="90"/>
        <v>108.14573500605566</v>
      </c>
      <c r="G684" s="14">
        <f t="shared" si="94"/>
        <v>108.14573500605566</v>
      </c>
      <c r="H684">
        <f t="shared" si="98"/>
        <v>80</v>
      </c>
      <c r="J684">
        <f t="shared" si="93"/>
        <v>154.70810957103049</v>
      </c>
      <c r="K684">
        <f t="shared" si="95"/>
        <v>350.01785668733993</v>
      </c>
      <c r="L684">
        <f t="shared" si="96"/>
        <v>350.01785668733993</v>
      </c>
    </row>
    <row r="685" spans="1:12">
      <c r="A685" s="1">
        <f t="shared" si="97"/>
        <v>13.66</v>
      </c>
      <c r="B685" s="5">
        <f t="shared" si="92"/>
        <v>52.012535736902493</v>
      </c>
      <c r="C685" s="4">
        <v>683</v>
      </c>
      <c r="E685" s="3">
        <f t="shared" si="91"/>
        <v>0.02</v>
      </c>
      <c r="F685" s="13">
        <f t="shared" si="90"/>
        <v>108.03124548018509</v>
      </c>
      <c r="G685" s="14">
        <f t="shared" si="94"/>
        <v>108.03124548018509</v>
      </c>
      <c r="H685">
        <f t="shared" si="98"/>
        <v>80</v>
      </c>
      <c r="J685">
        <f t="shared" si="93"/>
        <v>152.57010482824731</v>
      </c>
      <c r="K685">
        <f t="shared" si="95"/>
        <v>349.98249956247702</v>
      </c>
      <c r="L685">
        <f t="shared" si="96"/>
        <v>349.98249956247702</v>
      </c>
    </row>
    <row r="686" spans="1:12">
      <c r="A686" s="1">
        <f t="shared" si="97"/>
        <v>13.68</v>
      </c>
      <c r="B686" s="5">
        <f t="shared" si="92"/>
        <v>51.281617117829896</v>
      </c>
      <c r="C686" s="4">
        <v>684</v>
      </c>
      <c r="E686" s="3">
        <f t="shared" si="91"/>
        <v>0.02</v>
      </c>
      <c r="F686" s="13">
        <f t="shared" si="90"/>
        <v>107.91663449162975</v>
      </c>
      <c r="G686" s="14">
        <f t="shared" si="94"/>
        <v>107.91663449162975</v>
      </c>
      <c r="H686">
        <f t="shared" si="98"/>
        <v>80</v>
      </c>
      <c r="J686">
        <f t="shared" si="93"/>
        <v>150.42607687896768</v>
      </c>
      <c r="K686">
        <f t="shared" si="95"/>
        <v>349.94713886528524</v>
      </c>
      <c r="L686">
        <f t="shared" si="96"/>
        <v>349.94713886528524</v>
      </c>
    </row>
    <row r="687" spans="1:12">
      <c r="A687" s="1">
        <f t="shared" si="97"/>
        <v>13.700000000000001</v>
      </c>
      <c r="B687" s="5">
        <f t="shared" si="92"/>
        <v>50.548673988321568</v>
      </c>
      <c r="C687" s="4">
        <v>685</v>
      </c>
      <c r="E687" s="3">
        <f t="shared" si="91"/>
        <v>0.02</v>
      </c>
      <c r="F687" s="13">
        <f t="shared" si="90"/>
        <v>107.80190165298575</v>
      </c>
      <c r="G687" s="14">
        <f t="shared" si="94"/>
        <v>107.80190165298575</v>
      </c>
      <c r="H687">
        <f t="shared" si="98"/>
        <v>80</v>
      </c>
      <c r="J687">
        <f t="shared" si="93"/>
        <v>148.27611036574328</v>
      </c>
      <c r="K687">
        <f t="shared" si="95"/>
        <v>349.91177459468156</v>
      </c>
      <c r="L687">
        <f t="shared" si="96"/>
        <v>349.91177459468156</v>
      </c>
    </row>
    <row r="688" spans="1:12">
      <c r="A688" s="1">
        <f t="shared" si="97"/>
        <v>13.72</v>
      </c>
      <c r="B688" s="5">
        <f t="shared" si="92"/>
        <v>49.813735283717484</v>
      </c>
      <c r="C688" s="4">
        <v>686</v>
      </c>
      <c r="E688" s="3">
        <f t="shared" si="91"/>
        <v>0.02</v>
      </c>
      <c r="F688" s="13">
        <f t="shared" si="90"/>
        <v>107.68704657478546</v>
      </c>
      <c r="G688" s="14">
        <f t="shared" si="94"/>
        <v>107.68704657478546</v>
      </c>
      <c r="H688">
        <f t="shared" si="98"/>
        <v>80</v>
      </c>
      <c r="J688">
        <f t="shared" si="93"/>
        <v>146.12029016557128</v>
      </c>
      <c r="K688">
        <f t="shared" si="95"/>
        <v>349.87640674958237</v>
      </c>
      <c r="L688">
        <f t="shared" si="96"/>
        <v>349.87640674958237</v>
      </c>
    </row>
    <row r="689" spans="1:12">
      <c r="A689" s="1">
        <f t="shared" si="97"/>
        <v>13.74</v>
      </c>
      <c r="B689" s="5">
        <f t="shared" si="92"/>
        <v>49.076830018139177</v>
      </c>
      <c r="C689" s="4">
        <v>687</v>
      </c>
      <c r="E689" s="3">
        <f t="shared" si="91"/>
        <v>0.02</v>
      </c>
      <c r="F689" s="13">
        <f t="shared" si="90"/>
        <v>107.57206886548205</v>
      </c>
      <c r="G689" s="14">
        <f t="shared" si="94"/>
        <v>107.57206886548205</v>
      </c>
      <c r="H689">
        <f t="shared" si="98"/>
        <v>80</v>
      </c>
      <c r="J689">
        <f t="shared" si="93"/>
        <v>143.95870138654158</v>
      </c>
      <c r="K689">
        <f t="shared" si="95"/>
        <v>349.84103532890367</v>
      </c>
      <c r="L689">
        <f t="shared" si="96"/>
        <v>349.84103532890367</v>
      </c>
    </row>
    <row r="690" spans="1:12">
      <c r="A690" s="1">
        <f t="shared" si="97"/>
        <v>13.76</v>
      </c>
      <c r="B690" s="5">
        <f t="shared" si="92"/>
        <v>48.337987283344738</v>
      </c>
      <c r="C690" s="4">
        <v>688</v>
      </c>
      <c r="E690" s="3">
        <f t="shared" si="91"/>
        <v>0.02</v>
      </c>
      <c r="F690" s="13">
        <f t="shared" si="90"/>
        <v>107.45696813143395</v>
      </c>
      <c r="G690" s="14">
        <f t="shared" si="94"/>
        <v>107.45696813143395</v>
      </c>
      <c r="H690">
        <f t="shared" si="98"/>
        <v>80</v>
      </c>
      <c r="J690">
        <f t="shared" si="93"/>
        <v>141.79142936447789</v>
      </c>
      <c r="K690">
        <f t="shared" si="95"/>
        <v>349.80566033156072</v>
      </c>
      <c r="L690">
        <f t="shared" si="96"/>
        <v>349.80566033156072</v>
      </c>
    </row>
    <row r="691" spans="1:12">
      <c r="A691" s="1">
        <f t="shared" si="97"/>
        <v>13.780000000000001</v>
      </c>
      <c r="B691" s="5">
        <f t="shared" si="92"/>
        <v>47.597236247580149</v>
      </c>
      <c r="C691" s="4">
        <v>689</v>
      </c>
      <c r="E691" s="3">
        <f t="shared" si="91"/>
        <v>0.02</v>
      </c>
      <c r="F691" s="13">
        <f t="shared" si="90"/>
        <v>107.34174397688912</v>
      </c>
      <c r="G691" s="14">
        <f t="shared" si="94"/>
        <v>107.34174397688912</v>
      </c>
      <c r="H691">
        <f t="shared" si="98"/>
        <v>80</v>
      </c>
      <c r="J691">
        <f t="shared" si="93"/>
        <v>139.61855965956843</v>
      </c>
      <c r="K691">
        <f t="shared" si="95"/>
        <v>349.77028175646831</v>
      </c>
      <c r="L691">
        <f t="shared" si="96"/>
        <v>349.77028175646831</v>
      </c>
    </row>
    <row r="692" spans="1:12">
      <c r="A692" s="1">
        <f t="shared" si="97"/>
        <v>13.8</v>
      </c>
      <c r="B692" s="5">
        <f t="shared" si="92"/>
        <v>46.854606154428033</v>
      </c>
      <c r="C692" s="4">
        <v>690</v>
      </c>
      <c r="E692" s="3">
        <f t="shared" si="91"/>
        <v>0.02</v>
      </c>
      <c r="F692" s="13">
        <f t="shared" si="90"/>
        <v>107.22639600396914</v>
      </c>
      <c r="G692" s="14">
        <f t="shared" si="94"/>
        <v>107.22639600396914</v>
      </c>
      <c r="H692">
        <f t="shared" si="98"/>
        <v>80</v>
      </c>
      <c r="J692">
        <f t="shared" si="93"/>
        <v>137.44017805298887</v>
      </c>
      <c r="K692">
        <f t="shared" si="95"/>
        <v>349.73489960254074</v>
      </c>
      <c r="L692">
        <f t="shared" si="96"/>
        <v>349.73489960254074</v>
      </c>
    </row>
    <row r="693" spans="1:12">
      <c r="A693" s="1">
        <f t="shared" si="97"/>
        <v>13.82</v>
      </c>
      <c r="B693" s="5">
        <f t="shared" si="92"/>
        <v>46.110126321652963</v>
      </c>
      <c r="C693" s="4">
        <v>691</v>
      </c>
      <c r="E693" s="3">
        <f t="shared" si="91"/>
        <v>0.02</v>
      </c>
      <c r="F693" s="13">
        <f t="shared" si="90"/>
        <v>107.11092381265325</v>
      </c>
      <c r="G693" s="14">
        <f t="shared" si="94"/>
        <v>107.11092381265325</v>
      </c>
      <c r="H693">
        <f t="shared" si="98"/>
        <v>80</v>
      </c>
      <c r="J693">
        <f t="shared" si="93"/>
        <v>135.25637054351535</v>
      </c>
      <c r="K693">
        <f t="shared" si="95"/>
        <v>349.69951386869161</v>
      </c>
      <c r="L693">
        <f t="shared" si="96"/>
        <v>349.69951386869161</v>
      </c>
    </row>
    <row r="694" spans="1:12">
      <c r="A694" s="1">
        <f t="shared" si="97"/>
        <v>13.84</v>
      </c>
      <c r="B694" s="5">
        <f t="shared" si="92"/>
        <v>45.363826140043805</v>
      </c>
      <c r="C694" s="4">
        <v>692</v>
      </c>
      <c r="E694" s="3">
        <f t="shared" si="91"/>
        <v>0.02</v>
      </c>
      <c r="F694" s="13">
        <f t="shared" si="90"/>
        <v>106.9953270007621</v>
      </c>
      <c r="G694" s="14">
        <f t="shared" si="94"/>
        <v>106.9953270007621</v>
      </c>
      <c r="H694">
        <f t="shared" si="98"/>
        <v>80</v>
      </c>
      <c r="J694">
        <f t="shared" si="93"/>
        <v>133.06722334412848</v>
      </c>
      <c r="K694">
        <f t="shared" si="95"/>
        <v>349.66412455383414</v>
      </c>
      <c r="L694">
        <f t="shared" si="96"/>
        <v>349.66412455383414</v>
      </c>
    </row>
    <row r="695" spans="1:12">
      <c r="A695" s="1">
        <f t="shared" si="97"/>
        <v>13.86</v>
      </c>
      <c r="B695" s="5">
        <f t="shared" si="92"/>
        <v>44.615735072254054</v>
      </c>
      <c r="C695" s="4">
        <v>693</v>
      </c>
      <c r="E695" s="3">
        <f t="shared" si="91"/>
        <v>0.02</v>
      </c>
      <c r="F695" s="13">
        <f t="shared" ref="F695:F758" si="99">SQRT(ABS(F694*F694-2*Vout*Iout*E694*100*1000000/1000/1000/Cin/H694))</f>
        <v>106.87960516394142</v>
      </c>
      <c r="G695" s="14">
        <f t="shared" si="94"/>
        <v>106.87960516394142</v>
      </c>
      <c r="H695">
        <f t="shared" si="98"/>
        <v>80</v>
      </c>
      <c r="J695">
        <f t="shared" si="93"/>
        <v>130.87282287861188</v>
      </c>
      <c r="K695">
        <f t="shared" si="95"/>
        <v>349.62873165688092</v>
      </c>
      <c r="L695">
        <f t="shared" si="96"/>
        <v>349.62873165688092</v>
      </c>
    </row>
    <row r="696" spans="1:12">
      <c r="A696" s="1">
        <f t="shared" si="97"/>
        <v>13.88</v>
      </c>
      <c r="B696" s="5">
        <f t="shared" si="92"/>
        <v>43.865882651637911</v>
      </c>
      <c r="C696" s="4">
        <v>694</v>
      </c>
      <c r="E696" s="3">
        <f t="shared" si="91"/>
        <v>0.02</v>
      </c>
      <c r="F696" s="13">
        <f t="shared" si="99"/>
        <v>106.76375789564553</v>
      </c>
      <c r="G696" s="14">
        <f t="shared" si="94"/>
        <v>106.76375789564553</v>
      </c>
      <c r="H696">
        <f t="shared" si="98"/>
        <v>80</v>
      </c>
      <c r="J696">
        <f t="shared" si="93"/>
        <v>128.67325577813787</v>
      </c>
      <c r="K696">
        <f t="shared" si="95"/>
        <v>349.59333517674395</v>
      </c>
      <c r="L696">
        <f t="shared" si="96"/>
        <v>349.59333517674395</v>
      </c>
    </row>
    <row r="697" spans="1:12">
      <c r="A697" s="1">
        <f t="shared" si="97"/>
        <v>13.9</v>
      </c>
      <c r="B697" s="5">
        <f t="shared" si="92"/>
        <v>43.114298481085221</v>
      </c>
      <c r="C697" s="4">
        <v>695</v>
      </c>
      <c r="E697" s="3">
        <f t="shared" si="91"/>
        <v>0.02</v>
      </c>
      <c r="F697" s="13">
        <f t="shared" si="99"/>
        <v>106.6477847871207</v>
      </c>
      <c r="G697" s="14">
        <f t="shared" si="94"/>
        <v>106.6477847871207</v>
      </c>
      <c r="H697">
        <f t="shared" si="98"/>
        <v>80</v>
      </c>
      <c r="J697">
        <f t="shared" si="93"/>
        <v>126.46860887784997</v>
      </c>
      <c r="K697">
        <f t="shared" si="95"/>
        <v>349.55793511233475</v>
      </c>
      <c r="L697">
        <f t="shared" si="96"/>
        <v>349.55793511233475</v>
      </c>
    </row>
    <row r="698" spans="1:12">
      <c r="A698" s="1">
        <f t="shared" si="97"/>
        <v>13.92</v>
      </c>
      <c r="B698" s="5">
        <f t="shared" si="92"/>
        <v>42.361012231851994</v>
      </c>
      <c r="C698" s="4">
        <v>696</v>
      </c>
      <c r="E698" s="3">
        <f t="shared" si="91"/>
        <v>0.02</v>
      </c>
      <c r="F698" s="13">
        <f t="shared" si="99"/>
        <v>106.53168542738828</v>
      </c>
      <c r="G698" s="14">
        <f t="shared" si="94"/>
        <v>106.53168542738828</v>
      </c>
      <c r="H698">
        <f t="shared" si="98"/>
        <v>80</v>
      </c>
      <c r="J698">
        <f t="shared" si="93"/>
        <v>124.25896921343252</v>
      </c>
      <c r="K698">
        <f t="shared" si="95"/>
        <v>349.52253146256425</v>
      </c>
      <c r="L698">
        <f t="shared" si="96"/>
        <v>349.52253146256425</v>
      </c>
    </row>
    <row r="699" spans="1:12">
      <c r="A699" s="1">
        <f t="shared" si="97"/>
        <v>13.94</v>
      </c>
      <c r="B699" s="5">
        <f t="shared" si="92"/>
        <v>41.606053642389526</v>
      </c>
      <c r="C699" s="4">
        <v>697</v>
      </c>
      <c r="E699" s="3">
        <f t="shared" si="91"/>
        <v>0.02</v>
      </c>
      <c r="F699" s="13">
        <f t="shared" si="99"/>
        <v>106.41545940322774</v>
      </c>
      <c r="G699" s="14">
        <f t="shared" si="94"/>
        <v>106.41545940322774</v>
      </c>
      <c r="H699">
        <f t="shared" si="98"/>
        <v>80</v>
      </c>
      <c r="J699">
        <f t="shared" si="93"/>
        <v>122.04442401767594</v>
      </c>
      <c r="K699">
        <f t="shared" si="95"/>
        <v>349.48712422634287</v>
      </c>
      <c r="L699">
        <f t="shared" si="96"/>
        <v>349.48712422634287</v>
      </c>
    </row>
    <row r="700" spans="1:12">
      <c r="A700" s="1">
        <f t="shared" si="97"/>
        <v>13.96</v>
      </c>
      <c r="B700" s="5">
        <f t="shared" si="92"/>
        <v>40.849452517170128</v>
      </c>
      <c r="C700" s="4">
        <v>698</v>
      </c>
      <c r="E700" s="3">
        <f t="shared" si="91"/>
        <v>0.02</v>
      </c>
      <c r="F700" s="13">
        <f t="shared" si="99"/>
        <v>106.2991062991595</v>
      </c>
      <c r="G700" s="14">
        <f t="shared" si="94"/>
        <v>106.2991062991595</v>
      </c>
      <c r="H700">
        <f t="shared" si="98"/>
        <v>80</v>
      </c>
      <c r="J700">
        <f t="shared" si="93"/>
        <v>119.82506071703237</v>
      </c>
      <c r="K700">
        <f t="shared" si="95"/>
        <v>349.45171340258042</v>
      </c>
      <c r="L700">
        <f t="shared" si="96"/>
        <v>349.45171340258042</v>
      </c>
    </row>
    <row r="701" spans="1:12">
      <c r="A701" s="1">
        <f t="shared" si="97"/>
        <v>13.98</v>
      </c>
      <c r="B701" s="5">
        <f t="shared" si="92"/>
        <v>40.091238725510813</v>
      </c>
      <c r="C701" s="4">
        <v>699</v>
      </c>
      <c r="E701" s="3">
        <f t="shared" si="91"/>
        <v>0.02</v>
      </c>
      <c r="F701" s="13">
        <f t="shared" si="99"/>
        <v>106.1826256974276</v>
      </c>
      <c r="G701" s="14">
        <f t="shared" si="94"/>
        <v>106.1826256974276</v>
      </c>
      <c r="H701">
        <f t="shared" si="98"/>
        <v>80</v>
      </c>
      <c r="J701">
        <f t="shared" si="93"/>
        <v>117.60096692816505</v>
      </c>
      <c r="K701">
        <f t="shared" si="95"/>
        <v>349.41629899018619</v>
      </c>
      <c r="L701">
        <f t="shared" si="96"/>
        <v>349.41629899018619</v>
      </c>
    </row>
    <row r="702" spans="1:12">
      <c r="A702" s="1">
        <f t="shared" si="97"/>
        <v>14</v>
      </c>
      <c r="B702" s="5">
        <f t="shared" si="92"/>
        <v>39.331442200393916</v>
      </c>
      <c r="C702" s="4">
        <v>700</v>
      </c>
      <c r="E702" s="3">
        <f t="shared" si="91"/>
        <v>0.02</v>
      </c>
      <c r="F702" s="13">
        <f t="shared" si="99"/>
        <v>106.06601717798218</v>
      </c>
      <c r="G702" s="14">
        <f t="shared" si="94"/>
        <v>106.06601717798218</v>
      </c>
      <c r="H702">
        <f t="shared" si="98"/>
        <v>80</v>
      </c>
      <c r="J702">
        <f t="shared" si="93"/>
        <v>115.37223045448881</v>
      </c>
      <c r="K702">
        <f t="shared" si="95"/>
        <v>349.38088098806895</v>
      </c>
      <c r="L702">
        <f t="shared" si="96"/>
        <v>349.38088098806895</v>
      </c>
    </row>
    <row r="703" spans="1:12">
      <c r="A703" s="1">
        <f t="shared" si="97"/>
        <v>14.02</v>
      </c>
      <c r="B703" s="5">
        <f t="shared" si="92"/>
        <v>38.570092937285168</v>
      </c>
      <c r="C703" s="4">
        <v>701</v>
      </c>
      <c r="E703" s="3">
        <f t="shared" si="91"/>
        <v>0.02</v>
      </c>
      <c r="F703" s="13">
        <f t="shared" si="99"/>
        <v>105.94928031846186</v>
      </c>
      <c r="G703" s="14">
        <f t="shared" si="94"/>
        <v>105.94928031846186</v>
      </c>
      <c r="H703">
        <f t="shared" si="98"/>
        <v>80</v>
      </c>
      <c r="J703">
        <f t="shared" si="93"/>
        <v>113.13893928270316</v>
      </c>
      <c r="K703">
        <f t="shared" si="95"/>
        <v>349.34545939513686</v>
      </c>
      <c r="L703">
        <f t="shared" si="96"/>
        <v>349.34545939513686</v>
      </c>
    </row>
    <row r="704" spans="1:12">
      <c r="A704" s="1">
        <f t="shared" si="97"/>
        <v>14.040000000000001</v>
      </c>
      <c r="B704" s="5">
        <f t="shared" si="92"/>
        <v>37.807220992949624</v>
      </c>
      <c r="C704" s="4">
        <v>702</v>
      </c>
      <c r="E704" s="3">
        <f t="shared" si="91"/>
        <v>0.02</v>
      </c>
      <c r="F704" s="13">
        <f t="shared" si="99"/>
        <v>105.83241469417585</v>
      </c>
      <c r="G704" s="14">
        <f t="shared" si="94"/>
        <v>105.83241469417585</v>
      </c>
      <c r="H704">
        <f t="shared" si="98"/>
        <v>80</v>
      </c>
      <c r="J704">
        <f t="shared" si="93"/>
        <v>110.90118157931889</v>
      </c>
      <c r="K704">
        <f t="shared" si="95"/>
        <v>349.31003421029749</v>
      </c>
      <c r="L704">
        <f t="shared" si="96"/>
        <v>349.31003421029749</v>
      </c>
    </row>
    <row r="705" spans="1:12">
      <c r="A705" s="1">
        <f t="shared" si="97"/>
        <v>14.06</v>
      </c>
      <c r="B705" s="5">
        <f t="shared" si="92"/>
        <v>37.042856484265812</v>
      </c>
      <c r="C705" s="4">
        <v>703</v>
      </c>
      <c r="E705" s="3">
        <f t="shared" ref="E705:E768" si="100">IF(fac=50,1/50,IF(fac=60,1/60))</f>
        <v>0.02</v>
      </c>
      <c r="F705" s="13">
        <f t="shared" si="99"/>
        <v>105.71541987808594</v>
      </c>
      <c r="G705" s="14">
        <f t="shared" si="94"/>
        <v>105.71541987808594</v>
      </c>
      <c r="H705">
        <f t="shared" si="98"/>
        <v>80</v>
      </c>
      <c r="J705">
        <f t="shared" si="93"/>
        <v>108.65904568717971</v>
      </c>
      <c r="K705">
        <f t="shared" si="95"/>
        <v>349.27460543245797</v>
      </c>
      <c r="L705">
        <f t="shared" si="96"/>
        <v>349.27460543245797</v>
      </c>
    </row>
    <row r="706" spans="1:12">
      <c r="A706" s="1">
        <f t="shared" si="97"/>
        <v>14.08</v>
      </c>
      <c r="B706" s="5">
        <f t="shared" ref="B706:B769" si="101">IF(fac=50,Vacmin*SQRT(2)*ABS(COS(A706*PI()/5/2)),IF(fac=60,Vacmin*SQRT(2)*ABS(COS(A706*PI()*240/1000/2))))</f>
        <v>36.277029587035543</v>
      </c>
      <c r="C706" s="4">
        <v>704</v>
      </c>
      <c r="E706" s="3">
        <f t="shared" si="100"/>
        <v>0.02</v>
      </c>
      <c r="F706" s="13">
        <f t="shared" si="99"/>
        <v>105.59829544078828</v>
      </c>
      <c r="G706" s="14">
        <f t="shared" si="94"/>
        <v>105.59829544078828</v>
      </c>
      <c r="H706">
        <f t="shared" si="98"/>
        <v>80</v>
      </c>
      <c r="J706">
        <f t="shared" ref="J706:J769" si="102">IF(fac=50,Vacmax*SQRT(2)*ABS(COS(A706*PI()/5/2)),IF(fac=60,Vacmax*SQRT(2)*ABS(COS(A706*PI()*240/1000/2))))</f>
        <v>106.41262012197092</v>
      </c>
      <c r="K706">
        <f t="shared" si="95"/>
        <v>349.23917306052482</v>
      </c>
      <c r="L706">
        <f t="shared" si="96"/>
        <v>349.23917306052482</v>
      </c>
    </row>
    <row r="707" spans="1:12">
      <c r="A707" s="1">
        <f t="shared" si="97"/>
        <v>14.1</v>
      </c>
      <c r="B707" s="5">
        <f t="shared" si="101"/>
        <v>35.509770534793397</v>
      </c>
      <c r="C707" s="4">
        <v>705</v>
      </c>
      <c r="E707" s="3">
        <f t="shared" si="100"/>
        <v>0.02</v>
      </c>
      <c r="F707" s="13">
        <f t="shared" si="99"/>
        <v>105.48104095049501</v>
      </c>
      <c r="G707" s="14">
        <f t="shared" ref="G707:G770" si="103">MAX(B707,F707)</f>
        <v>105.48104095049501</v>
      </c>
      <c r="H707">
        <f t="shared" si="98"/>
        <v>80</v>
      </c>
      <c r="J707">
        <f t="shared" si="102"/>
        <v>104.16199356872728</v>
      </c>
      <c r="K707">
        <f t="shared" ref="K707:K770" si="104">SQRT(ABS(K706*K706-2*Vout*Iout*E707*100*1000000/1000/1000/Cin/H707))</f>
        <v>349.20373709340396</v>
      </c>
      <c r="L707">
        <f t="shared" ref="L707:L770" si="105">MAX(J707,K707)</f>
        <v>349.20373709340396</v>
      </c>
    </row>
    <row r="708" spans="1:12">
      <c r="A708" s="1">
        <f t="shared" ref="A708:A771" si="106">C708*E708</f>
        <v>14.120000000000001</v>
      </c>
      <c r="B708" s="5">
        <f t="shared" si="101"/>
        <v>34.741109617612892</v>
      </c>
      <c r="C708" s="4">
        <v>706</v>
      </c>
      <c r="E708" s="3">
        <f t="shared" si="100"/>
        <v>0.02</v>
      </c>
      <c r="F708" s="13">
        <f t="shared" si="99"/>
        <v>105.3636559730157</v>
      </c>
      <c r="G708" s="14">
        <f t="shared" si="103"/>
        <v>105.3636559730157</v>
      </c>
      <c r="H708">
        <f t="shared" ref="H708:H771" si="107">H707</f>
        <v>80</v>
      </c>
      <c r="J708">
        <f t="shared" si="102"/>
        <v>101.90725487833114</v>
      </c>
      <c r="K708">
        <f t="shared" si="104"/>
        <v>349.16829753000081</v>
      </c>
      <c r="L708">
        <f t="shared" si="105"/>
        <v>349.16829753000081</v>
      </c>
    </row>
    <row r="709" spans="1:12">
      <c r="A709" s="1">
        <f t="shared" si="106"/>
        <v>14.14</v>
      </c>
      <c r="B709" s="5">
        <f t="shared" si="101"/>
        <v>33.971077180911095</v>
      </c>
      <c r="C709" s="4">
        <v>707</v>
      </c>
      <c r="E709" s="3">
        <f t="shared" si="100"/>
        <v>0.02</v>
      </c>
      <c r="F709" s="13">
        <f t="shared" si="99"/>
        <v>105.24614007173852</v>
      </c>
      <c r="G709" s="14">
        <f t="shared" si="103"/>
        <v>105.24614007173852</v>
      </c>
      <c r="H709">
        <f t="shared" si="107"/>
        <v>80</v>
      </c>
      <c r="J709">
        <f t="shared" si="102"/>
        <v>99.648493064005891</v>
      </c>
      <c r="K709">
        <f t="shared" si="104"/>
        <v>349.1328543692203</v>
      </c>
      <c r="L709">
        <f t="shared" si="105"/>
        <v>349.1328543692203</v>
      </c>
    </row>
    <row r="710" spans="1:12">
      <c r="A710" s="1">
        <f t="shared" si="106"/>
        <v>14.16</v>
      </c>
      <c r="B710" s="5">
        <f t="shared" si="101"/>
        <v>33.199703624250013</v>
      </c>
      <c r="C710" s="4">
        <v>708</v>
      </c>
      <c r="E710" s="3">
        <f t="shared" si="100"/>
        <v>0.02</v>
      </c>
      <c r="F710" s="13">
        <f t="shared" si="99"/>
        <v>105.12849280761142</v>
      </c>
      <c r="G710" s="14">
        <f t="shared" si="103"/>
        <v>105.12849280761142</v>
      </c>
      <c r="H710">
        <f t="shared" si="107"/>
        <v>80</v>
      </c>
      <c r="J710">
        <f t="shared" si="102"/>
        <v>97.385797297800025</v>
      </c>
      <c r="K710">
        <f t="shared" si="104"/>
        <v>349.09740760996664</v>
      </c>
      <c r="L710">
        <f t="shared" si="105"/>
        <v>349.09740760996664</v>
      </c>
    </row>
    <row r="711" spans="1:12">
      <c r="A711" s="1">
        <f t="shared" si="106"/>
        <v>14.18</v>
      </c>
      <c r="B711" s="5">
        <f t="shared" si="101"/>
        <v>32.427019400136722</v>
      </c>
      <c r="C711" s="4">
        <v>709</v>
      </c>
      <c r="E711" s="3">
        <f t="shared" si="100"/>
        <v>0.02</v>
      </c>
      <c r="F711" s="13">
        <f t="shared" si="99"/>
        <v>105.01071373912286</v>
      </c>
      <c r="G711" s="14">
        <f t="shared" si="103"/>
        <v>105.01071373912286</v>
      </c>
      <c r="H711">
        <f t="shared" si="107"/>
        <v>80</v>
      </c>
      <c r="J711">
        <f t="shared" si="102"/>
        <v>95.119256907067722</v>
      </c>
      <c r="K711">
        <f t="shared" si="104"/>
        <v>349.06195725114361</v>
      </c>
      <c r="L711">
        <f t="shared" si="105"/>
        <v>349.06195725114361</v>
      </c>
    </row>
    <row r="712" spans="1:12">
      <c r="A712" s="1">
        <f t="shared" si="106"/>
        <v>14.200000000000001</v>
      </c>
      <c r="B712" s="5">
        <f t="shared" si="101"/>
        <v>31.653055012821465</v>
      </c>
      <c r="C712" s="4">
        <v>710</v>
      </c>
      <c r="E712" s="3">
        <f t="shared" si="100"/>
        <v>0.02</v>
      </c>
      <c r="F712" s="13">
        <f t="shared" si="99"/>
        <v>104.89280242228257</v>
      </c>
      <c r="G712" s="14">
        <f t="shared" si="103"/>
        <v>104.89280242228257</v>
      </c>
      <c r="H712">
        <f t="shared" si="107"/>
        <v>80</v>
      </c>
      <c r="J712">
        <f t="shared" si="102"/>
        <v>92.848961370942959</v>
      </c>
      <c r="K712">
        <f t="shared" si="104"/>
        <v>349.02650329165436</v>
      </c>
      <c r="L712">
        <f t="shared" si="105"/>
        <v>349.02650329165436</v>
      </c>
    </row>
    <row r="713" spans="1:12">
      <c r="A713" s="1">
        <f t="shared" si="106"/>
        <v>14.22</v>
      </c>
      <c r="B713" s="5">
        <f t="shared" si="101"/>
        <v>30.877841017093129</v>
      </c>
      <c r="C713" s="4">
        <v>711</v>
      </c>
      <c r="E713" s="3">
        <f t="shared" si="100"/>
        <v>0.02</v>
      </c>
      <c r="F713" s="13">
        <f t="shared" si="99"/>
        <v>104.77475841060198</v>
      </c>
      <c r="G713" s="14">
        <f t="shared" si="103"/>
        <v>104.77475841060198</v>
      </c>
      <c r="H713">
        <f t="shared" si="107"/>
        <v>80</v>
      </c>
      <c r="J713">
        <f t="shared" si="102"/>
        <v>90.575000316806509</v>
      </c>
      <c r="K713">
        <f t="shared" si="104"/>
        <v>348.99104573040154</v>
      </c>
      <c r="L713">
        <f t="shared" si="105"/>
        <v>348.99104573040154</v>
      </c>
    </row>
    <row r="714" spans="1:12">
      <c r="A714" s="1">
        <f t="shared" si="106"/>
        <v>14.24</v>
      </c>
      <c r="B714" s="5">
        <f t="shared" si="101"/>
        <v>30.101408017072657</v>
      </c>
      <c r="C714" s="4">
        <v>712</v>
      </c>
      <c r="E714" s="3">
        <f t="shared" si="100"/>
        <v>0.02</v>
      </c>
      <c r="F714" s="13">
        <f t="shared" si="99"/>
        <v>104.65658125507449</v>
      </c>
      <c r="G714" s="14">
        <f t="shared" si="103"/>
        <v>104.65658125507449</v>
      </c>
      <c r="H714">
        <f t="shared" si="107"/>
        <v>80</v>
      </c>
      <c r="J714">
        <f t="shared" si="102"/>
        <v>88.297463516746461</v>
      </c>
      <c r="K714">
        <f t="shared" si="104"/>
        <v>348.9555845662872</v>
      </c>
      <c r="L714">
        <f t="shared" si="105"/>
        <v>348.9555845662872</v>
      </c>
    </row>
    <row r="715" spans="1:12">
      <c r="A715" s="1">
        <f t="shared" si="106"/>
        <v>14.26</v>
      </c>
      <c r="B715" s="5">
        <f t="shared" si="101"/>
        <v>29.323786665005645</v>
      </c>
      <c r="C715" s="4">
        <v>713</v>
      </c>
      <c r="E715" s="3">
        <f t="shared" si="100"/>
        <v>0.02</v>
      </c>
      <c r="F715" s="13">
        <f t="shared" si="99"/>
        <v>104.53827050415559</v>
      </c>
      <c r="G715" s="14">
        <f t="shared" si="103"/>
        <v>104.53827050415559</v>
      </c>
      <c r="H715">
        <f t="shared" si="107"/>
        <v>80</v>
      </c>
      <c r="J715">
        <f t="shared" si="102"/>
        <v>86.016440884016561</v>
      </c>
      <c r="K715">
        <f t="shared" si="104"/>
        <v>348.92011979821285</v>
      </c>
      <c r="L715">
        <f t="shared" si="105"/>
        <v>348.92011979821285</v>
      </c>
    </row>
    <row r="716" spans="1:12">
      <c r="A716" s="1">
        <f t="shared" si="106"/>
        <v>14.280000000000001</v>
      </c>
      <c r="B716" s="5">
        <f t="shared" si="101"/>
        <v>28.545007660051468</v>
      </c>
      <c r="C716" s="4">
        <v>714</v>
      </c>
      <c r="E716" s="3">
        <f t="shared" si="100"/>
        <v>0.02</v>
      </c>
      <c r="F716" s="13">
        <f t="shared" si="99"/>
        <v>104.41982570374272</v>
      </c>
      <c r="G716" s="14">
        <f t="shared" si="103"/>
        <v>104.41982570374272</v>
      </c>
      <c r="H716">
        <f t="shared" si="107"/>
        <v>80</v>
      </c>
      <c r="J716">
        <f t="shared" si="102"/>
        <v>83.732022469484306</v>
      </c>
      <c r="K716">
        <f t="shared" si="104"/>
        <v>348.88465142507948</v>
      </c>
      <c r="L716">
        <f t="shared" si="105"/>
        <v>348.88465142507948</v>
      </c>
    </row>
    <row r="717" spans="1:12">
      <c r="A717" s="1">
        <f t="shared" si="106"/>
        <v>14.3</v>
      </c>
      <c r="B717" s="5">
        <f t="shared" si="101"/>
        <v>27.76510174707164</v>
      </c>
      <c r="C717" s="4">
        <v>715</v>
      </c>
      <c r="E717" s="3">
        <f t="shared" si="100"/>
        <v>0.02</v>
      </c>
      <c r="F717" s="13">
        <f t="shared" si="99"/>
        <v>104.30124639715486</v>
      </c>
      <c r="G717" s="14">
        <f t="shared" si="103"/>
        <v>104.30124639715486</v>
      </c>
      <c r="H717">
        <f t="shared" si="107"/>
        <v>80</v>
      </c>
      <c r="J717">
        <f t="shared" si="102"/>
        <v>81.444298458076801</v>
      </c>
      <c r="K717">
        <f t="shared" si="104"/>
        <v>348.84917944578746</v>
      </c>
      <c r="L717">
        <f t="shared" si="105"/>
        <v>348.84917944578746</v>
      </c>
    </row>
    <row r="718" spans="1:12">
      <c r="A718" s="1">
        <f t="shared" si="106"/>
        <v>14.32</v>
      </c>
      <c r="B718" s="5">
        <f t="shared" si="101"/>
        <v>26.98409971541642</v>
      </c>
      <c r="C718" s="4">
        <v>716</v>
      </c>
      <c r="E718" s="3">
        <f t="shared" si="100"/>
        <v>0.02</v>
      </c>
      <c r="F718" s="13">
        <f t="shared" si="99"/>
        <v>104.18253212511208</v>
      </c>
      <c r="G718" s="14">
        <f t="shared" si="103"/>
        <v>104.18253212511208</v>
      </c>
      <c r="H718">
        <f t="shared" si="107"/>
        <v>80</v>
      </c>
      <c r="J718">
        <f t="shared" si="102"/>
        <v>79.153359165221488</v>
      </c>
      <c r="K718">
        <f t="shared" si="104"/>
        <v>348.81370385923663</v>
      </c>
      <c r="L718">
        <f t="shared" si="105"/>
        <v>348.81370385923663</v>
      </c>
    </row>
    <row r="719" spans="1:12">
      <c r="A719" s="1">
        <f t="shared" si="106"/>
        <v>14.34</v>
      </c>
      <c r="B719" s="5">
        <f t="shared" si="101"/>
        <v>26.202032397708614</v>
      </c>
      <c r="C719" s="4">
        <v>717</v>
      </c>
      <c r="E719" s="3">
        <f t="shared" si="100"/>
        <v>0.02</v>
      </c>
      <c r="F719" s="13">
        <f t="shared" si="99"/>
        <v>104.06368242571473</v>
      </c>
      <c r="G719" s="14">
        <f t="shared" si="103"/>
        <v>104.06368242571473</v>
      </c>
      <c r="H719">
        <f t="shared" si="107"/>
        <v>80</v>
      </c>
      <c r="J719">
        <f t="shared" si="102"/>
        <v>76.859295033278599</v>
      </c>
      <c r="K719">
        <f t="shared" si="104"/>
        <v>348.77822466432622</v>
      </c>
      <c r="L719">
        <f t="shared" si="105"/>
        <v>348.77822466432622</v>
      </c>
    </row>
    <row r="720" spans="1:12">
      <c r="A720" s="1">
        <f t="shared" si="106"/>
        <v>14.36</v>
      </c>
      <c r="B720" s="5">
        <f t="shared" si="101"/>
        <v>25.418930668626697</v>
      </c>
      <c r="C720" s="4">
        <v>718</v>
      </c>
      <c r="E720" s="3">
        <f t="shared" si="100"/>
        <v>0.02</v>
      </c>
      <c r="F720" s="13">
        <f t="shared" si="99"/>
        <v>103.94469683442253</v>
      </c>
      <c r="G720" s="14">
        <f t="shared" si="103"/>
        <v>103.94469683442253</v>
      </c>
      <c r="H720">
        <f t="shared" si="107"/>
        <v>80</v>
      </c>
      <c r="J720">
        <f t="shared" si="102"/>
        <v>74.562196627971645</v>
      </c>
      <c r="K720">
        <f t="shared" si="104"/>
        <v>348.742741859955</v>
      </c>
      <c r="L720">
        <f t="shared" si="105"/>
        <v>348.742741859955</v>
      </c>
    </row>
    <row r="721" spans="1:12">
      <c r="A721" s="1">
        <f t="shared" si="106"/>
        <v>14.38</v>
      </c>
      <c r="B721" s="5">
        <f t="shared" si="101"/>
        <v>24.634825443686168</v>
      </c>
      <c r="C721" s="4">
        <v>719</v>
      </c>
      <c r="E721" s="3">
        <f t="shared" si="100"/>
        <v>0.02</v>
      </c>
      <c r="F721" s="13">
        <f t="shared" si="99"/>
        <v>103.82557488403332</v>
      </c>
      <c r="G721" s="14">
        <f t="shared" si="103"/>
        <v>103.82557488403332</v>
      </c>
      <c r="H721">
        <f t="shared" si="107"/>
        <v>80</v>
      </c>
      <c r="J721">
        <f t="shared" si="102"/>
        <v>72.262154634812759</v>
      </c>
      <c r="K721">
        <f t="shared" si="104"/>
        <v>348.70725544502113</v>
      </c>
      <c r="L721">
        <f t="shared" si="105"/>
        <v>348.70725544502113</v>
      </c>
    </row>
    <row r="722" spans="1:12">
      <c r="A722" s="1">
        <f t="shared" si="106"/>
        <v>14.4</v>
      </c>
      <c r="B722" s="5">
        <f t="shared" si="101"/>
        <v>23.849747678018812</v>
      </c>
      <c r="C722" s="4">
        <v>720</v>
      </c>
      <c r="E722" s="3">
        <f t="shared" si="100"/>
        <v>0.02</v>
      </c>
      <c r="F722" s="13">
        <f t="shared" si="99"/>
        <v>103.70631610466167</v>
      </c>
      <c r="G722" s="14">
        <f t="shared" si="103"/>
        <v>103.70631610466167</v>
      </c>
      <c r="H722">
        <f t="shared" si="107"/>
        <v>80</v>
      </c>
      <c r="J722">
        <f t="shared" si="102"/>
        <v>69.95925985552185</v>
      </c>
      <c r="K722">
        <f t="shared" si="104"/>
        <v>348.67176541842218</v>
      </c>
      <c r="L722">
        <f t="shared" si="105"/>
        <v>348.67176541842218</v>
      </c>
    </row>
    <row r="723" spans="1:12">
      <c r="A723" s="1">
        <f t="shared" si="106"/>
        <v>14.42</v>
      </c>
      <c r="B723" s="5">
        <f t="shared" si="101"/>
        <v>23.063728365150322</v>
      </c>
      <c r="C723" s="4">
        <v>721</v>
      </c>
      <c r="E723" s="3">
        <f t="shared" si="100"/>
        <v>0.02</v>
      </c>
      <c r="F723" s="13">
        <f t="shared" si="99"/>
        <v>103.58692002371731</v>
      </c>
      <c r="G723" s="14">
        <f t="shared" si="103"/>
        <v>103.58692002371731</v>
      </c>
      <c r="H723">
        <f t="shared" si="107"/>
        <v>80</v>
      </c>
      <c r="J723">
        <f t="shared" si="102"/>
        <v>67.653603204440941</v>
      </c>
      <c r="K723">
        <f t="shared" si="104"/>
        <v>348.63627177905516</v>
      </c>
      <c r="L723">
        <f t="shared" si="105"/>
        <v>348.63627177905516</v>
      </c>
    </row>
    <row r="724" spans="1:12">
      <c r="A724" s="1">
        <f t="shared" si="106"/>
        <v>14.44</v>
      </c>
      <c r="B724" s="5">
        <f t="shared" si="101"/>
        <v>22.27679853577752</v>
      </c>
      <c r="C724" s="4">
        <v>722</v>
      </c>
      <c r="E724" s="3">
        <f t="shared" si="100"/>
        <v>0.02</v>
      </c>
      <c r="F724" s="13">
        <f t="shared" si="99"/>
        <v>103.46738616588324</v>
      </c>
      <c r="G724" s="14">
        <f t="shared" si="103"/>
        <v>103.46738616588324</v>
      </c>
      <c r="H724">
        <f t="shared" si="107"/>
        <v>80</v>
      </c>
      <c r="J724">
        <f t="shared" si="102"/>
        <v>65.345275704947383</v>
      </c>
      <c r="K724">
        <f t="shared" si="104"/>
        <v>348.60077452581658</v>
      </c>
      <c r="L724">
        <f t="shared" si="105"/>
        <v>348.60077452581658</v>
      </c>
    </row>
    <row r="725" spans="1:12">
      <c r="A725" s="1">
        <f t="shared" si="106"/>
        <v>14.46</v>
      </c>
      <c r="B725" s="5">
        <f t="shared" si="101"/>
        <v>21.48898925654251</v>
      </c>
      <c r="C725" s="4">
        <v>723</v>
      </c>
      <c r="E725" s="3">
        <f t="shared" si="100"/>
        <v>0.02</v>
      </c>
      <c r="F725" s="13">
        <f t="shared" si="99"/>
        <v>103.34771405309364</v>
      </c>
      <c r="G725" s="14">
        <f t="shared" si="103"/>
        <v>103.34771405309364</v>
      </c>
      <c r="H725">
        <f t="shared" si="107"/>
        <v>80</v>
      </c>
      <c r="J725">
        <f t="shared" si="102"/>
        <v>63.034368485858025</v>
      </c>
      <c r="K725">
        <f t="shared" si="104"/>
        <v>348.56527365760235</v>
      </c>
      <c r="L725">
        <f t="shared" si="105"/>
        <v>348.56527365760235</v>
      </c>
    </row>
    <row r="726" spans="1:12">
      <c r="A726" s="1">
        <f t="shared" si="106"/>
        <v>14.48</v>
      </c>
      <c r="B726" s="5">
        <f t="shared" si="101"/>
        <v>20.700331628806698</v>
      </c>
      <c r="C726" s="4">
        <v>724</v>
      </c>
      <c r="E726" s="3">
        <f t="shared" si="100"/>
        <v>0.02</v>
      </c>
      <c r="F726" s="13">
        <f t="shared" si="99"/>
        <v>103.22790320451156</v>
      </c>
      <c r="G726" s="14">
        <f t="shared" si="103"/>
        <v>103.22790320451156</v>
      </c>
      <c r="H726">
        <f t="shared" si="107"/>
        <v>80</v>
      </c>
      <c r="J726">
        <f t="shared" si="102"/>
        <v>60.720972777832976</v>
      </c>
      <c r="K726">
        <f t="shared" si="104"/>
        <v>348.52976917330778</v>
      </c>
      <c r="L726">
        <f t="shared" si="105"/>
        <v>348.52976917330778</v>
      </c>
    </row>
    <row r="727" spans="1:12">
      <c r="A727" s="1">
        <f t="shared" si="106"/>
        <v>14.5</v>
      </c>
      <c r="B727" s="5">
        <f t="shared" si="101"/>
        <v>19.910856787422709</v>
      </c>
      <c r="C727" s="4">
        <v>725</v>
      </c>
      <c r="E727" s="3">
        <f t="shared" si="100"/>
        <v>0.02</v>
      </c>
      <c r="F727" s="13">
        <f t="shared" si="99"/>
        <v>103.10795313650644</v>
      </c>
      <c r="G727" s="14">
        <f t="shared" si="103"/>
        <v>103.10795313650644</v>
      </c>
      <c r="H727">
        <f t="shared" si="107"/>
        <v>80</v>
      </c>
      <c r="J727">
        <f t="shared" si="102"/>
        <v>58.405179909773274</v>
      </c>
      <c r="K727">
        <f t="shared" si="104"/>
        <v>348.49426107182768</v>
      </c>
      <c r="L727">
        <f t="shared" si="105"/>
        <v>348.49426107182768</v>
      </c>
    </row>
    <row r="728" spans="1:12">
      <c r="A728" s="1">
        <f t="shared" si="106"/>
        <v>14.52</v>
      </c>
      <c r="B728" s="5">
        <f t="shared" si="101"/>
        <v>19.120595899505716</v>
      </c>
      <c r="C728" s="4">
        <v>726</v>
      </c>
      <c r="E728" s="3">
        <f t="shared" si="100"/>
        <v>0.02</v>
      </c>
      <c r="F728" s="13">
        <f t="shared" si="99"/>
        <v>102.98786336263126</v>
      </c>
      <c r="G728" s="14">
        <f t="shared" si="103"/>
        <v>102.98786336263126</v>
      </c>
      <c r="H728">
        <f t="shared" si="107"/>
        <v>80</v>
      </c>
      <c r="J728">
        <f t="shared" si="102"/>
        <v>56.087081305216763</v>
      </c>
      <c r="K728">
        <f t="shared" si="104"/>
        <v>348.45874935205626</v>
      </c>
      <c r="L728">
        <f t="shared" si="105"/>
        <v>348.45874935205626</v>
      </c>
    </row>
    <row r="729" spans="1:12">
      <c r="A729" s="1">
        <f t="shared" si="106"/>
        <v>14.540000000000001</v>
      </c>
      <c r="B729" s="5">
        <f t="shared" si="101"/>
        <v>18.329580163202202</v>
      </c>
      <c r="C729" s="4">
        <v>727</v>
      </c>
      <c r="E729" s="3">
        <f t="shared" si="100"/>
        <v>0.02</v>
      </c>
      <c r="F729" s="13">
        <f t="shared" si="99"/>
        <v>102.86763339359959</v>
      </c>
      <c r="G729" s="14">
        <f t="shared" si="103"/>
        <v>102.86763339359959</v>
      </c>
      <c r="H729">
        <f t="shared" si="107"/>
        <v>80</v>
      </c>
      <c r="J729">
        <f t="shared" si="102"/>
        <v>53.766768478726455</v>
      </c>
      <c r="K729">
        <f t="shared" si="104"/>
        <v>348.42323401288724</v>
      </c>
      <c r="L729">
        <f t="shared" si="105"/>
        <v>348.42323401288724</v>
      </c>
    </row>
    <row r="730" spans="1:12">
      <c r="A730" s="1">
        <f t="shared" si="106"/>
        <v>14.56</v>
      </c>
      <c r="B730" s="5">
        <f t="shared" si="101"/>
        <v>17.537840806459112</v>
      </c>
      <c r="C730" s="4">
        <v>728</v>
      </c>
      <c r="E730" s="3">
        <f t="shared" si="100"/>
        <v>0.02</v>
      </c>
      <c r="F730" s="13">
        <f t="shared" si="99"/>
        <v>102.74726273726228</v>
      </c>
      <c r="G730" s="14">
        <f t="shared" si="103"/>
        <v>102.74726273726228</v>
      </c>
      <c r="H730">
        <f t="shared" si="107"/>
        <v>80</v>
      </c>
      <c r="J730">
        <f t="shared" si="102"/>
        <v>51.444333032280063</v>
      </c>
      <c r="K730">
        <f t="shared" si="104"/>
        <v>348.38771505321364</v>
      </c>
      <c r="L730">
        <f t="shared" si="105"/>
        <v>348.38771505321364</v>
      </c>
    </row>
    <row r="731" spans="1:12">
      <c r="A731" s="1">
        <f t="shared" si="106"/>
        <v>14.58</v>
      </c>
      <c r="B731" s="5">
        <f t="shared" si="101"/>
        <v>16.745409085790691</v>
      </c>
      <c r="C731" s="4">
        <v>729</v>
      </c>
      <c r="E731" s="3">
        <f t="shared" si="100"/>
        <v>0.02</v>
      </c>
      <c r="F731" s="13">
        <f t="shared" si="99"/>
        <v>102.62675089858396</v>
      </c>
      <c r="G731" s="14">
        <f t="shared" si="103"/>
        <v>102.62675089858396</v>
      </c>
      <c r="H731">
        <f t="shared" si="107"/>
        <v>80</v>
      </c>
      <c r="J731">
        <f t="shared" si="102"/>
        <v>49.119866651652693</v>
      </c>
      <c r="K731">
        <f t="shared" si="104"/>
        <v>348.35219247192799</v>
      </c>
      <c r="L731">
        <f t="shared" si="105"/>
        <v>348.35219247192799</v>
      </c>
    </row>
    <row r="732" spans="1:12">
      <c r="A732" s="1">
        <f t="shared" si="106"/>
        <v>14.6</v>
      </c>
      <c r="B732" s="5">
        <f t="shared" si="101"/>
        <v>15.952316285044294</v>
      </c>
      <c r="C732" s="4">
        <v>730</v>
      </c>
      <c r="E732" s="3">
        <f t="shared" si="100"/>
        <v>0.02</v>
      </c>
      <c r="F732" s="13">
        <f t="shared" si="99"/>
        <v>102.50609737961935</v>
      </c>
      <c r="G732" s="14">
        <f t="shared" si="103"/>
        <v>102.50609737961935</v>
      </c>
      <c r="H732">
        <f t="shared" si="107"/>
        <v>80</v>
      </c>
      <c r="J732">
        <f t="shared" si="102"/>
        <v>46.793461102796591</v>
      </c>
      <c r="K732">
        <f t="shared" si="104"/>
        <v>348.3166662679223</v>
      </c>
      <c r="L732">
        <f t="shared" si="105"/>
        <v>348.3166662679223</v>
      </c>
    </row>
    <row r="733" spans="1:12">
      <c r="A733" s="1">
        <f t="shared" si="106"/>
        <v>14.620000000000001</v>
      </c>
      <c r="B733" s="5">
        <f t="shared" si="101"/>
        <v>15.158593714165592</v>
      </c>
      <c r="C733" s="4">
        <v>731</v>
      </c>
      <c r="E733" s="3">
        <f t="shared" si="100"/>
        <v>0.02</v>
      </c>
      <c r="F733" s="13">
        <f t="shared" si="99"/>
        <v>102.38530167948916</v>
      </c>
      <c r="G733" s="14">
        <f t="shared" si="103"/>
        <v>102.38530167948916</v>
      </c>
      <c r="H733">
        <f t="shared" si="107"/>
        <v>80</v>
      </c>
      <c r="J733">
        <f t="shared" si="102"/>
        <v>44.465208228219069</v>
      </c>
      <c r="K733">
        <f t="shared" si="104"/>
        <v>348.28113644008795</v>
      </c>
      <c r="L733">
        <f t="shared" si="105"/>
        <v>348.28113644008795</v>
      </c>
    </row>
    <row r="734" spans="1:12">
      <c r="A734" s="1">
        <f t="shared" si="106"/>
        <v>14.64</v>
      </c>
      <c r="B734" s="5">
        <f t="shared" si="101"/>
        <v>14.364272707962837</v>
      </c>
      <c r="C734" s="4">
        <v>732</v>
      </c>
      <c r="E734" s="3">
        <f t="shared" si="100"/>
        <v>0.02</v>
      </c>
      <c r="F734" s="13">
        <f t="shared" si="99"/>
        <v>102.2643632943559</v>
      </c>
      <c r="G734" s="14">
        <f t="shared" si="103"/>
        <v>102.2643632943559</v>
      </c>
      <c r="H734">
        <f t="shared" si="107"/>
        <v>80</v>
      </c>
      <c r="J734">
        <f t="shared" si="102"/>
        <v>42.135199943357655</v>
      </c>
      <c r="K734">
        <f t="shared" si="104"/>
        <v>348.24560298731575</v>
      </c>
      <c r="L734">
        <f t="shared" si="105"/>
        <v>348.24560298731575</v>
      </c>
    </row>
    <row r="735" spans="1:12">
      <c r="A735" s="1">
        <f t="shared" si="106"/>
        <v>14.66</v>
      </c>
      <c r="B735" s="5">
        <f t="shared" si="101"/>
        <v>13.569384624869146</v>
      </c>
      <c r="C735" s="4">
        <v>733</v>
      </c>
      <c r="E735" s="3">
        <f t="shared" si="100"/>
        <v>0.02</v>
      </c>
      <c r="F735" s="13">
        <f t="shared" si="99"/>
        <v>102.14328171739935</v>
      </c>
      <c r="G735" s="14">
        <f t="shared" si="103"/>
        <v>102.14328171739935</v>
      </c>
      <c r="H735">
        <f t="shared" si="107"/>
        <v>80</v>
      </c>
      <c r="J735">
        <f t="shared" si="102"/>
        <v>39.803528232949496</v>
      </c>
      <c r="K735">
        <f t="shared" si="104"/>
        <v>348.21006590849601</v>
      </c>
      <c r="L735">
        <f t="shared" si="105"/>
        <v>348.21006590849601</v>
      </c>
    </row>
    <row r="736" spans="1:12">
      <c r="A736" s="1">
        <f t="shared" si="106"/>
        <v>14.68</v>
      </c>
      <c r="B736" s="5">
        <f t="shared" si="101"/>
        <v>12.773960845704861</v>
      </c>
      <c r="C736" s="4">
        <v>734</v>
      </c>
      <c r="E736" s="3">
        <f t="shared" si="100"/>
        <v>0.02</v>
      </c>
      <c r="F736" s="13">
        <f t="shared" si="99"/>
        <v>102.02205643879174</v>
      </c>
      <c r="G736" s="14">
        <f t="shared" si="103"/>
        <v>102.02205643879174</v>
      </c>
      <c r="H736">
        <f t="shared" si="107"/>
        <v>80</v>
      </c>
      <c r="J736">
        <f t="shared" si="102"/>
        <v>37.470285147400929</v>
      </c>
      <c r="K736">
        <f t="shared" si="104"/>
        <v>348.1745252025184</v>
      </c>
      <c r="L736">
        <f t="shared" si="105"/>
        <v>348.1745252025184</v>
      </c>
    </row>
    <row r="737" spans="1:12">
      <c r="A737" s="1">
        <f t="shared" si="106"/>
        <v>14.700000000000001</v>
      </c>
      <c r="B737" s="5">
        <f t="shared" si="101"/>
        <v>11.978032772438912</v>
      </c>
      <c r="C737" s="4">
        <v>735</v>
      </c>
      <c r="E737" s="3">
        <f t="shared" si="100"/>
        <v>0.02</v>
      </c>
      <c r="F737" s="13">
        <f t="shared" si="99"/>
        <v>101.90068694567279</v>
      </c>
      <c r="G737" s="14">
        <f t="shared" si="103"/>
        <v>101.90068694567279</v>
      </c>
      <c r="H737">
        <f t="shared" si="107"/>
        <v>80</v>
      </c>
      <c r="J737">
        <f t="shared" si="102"/>
        <v>35.135562799154144</v>
      </c>
      <c r="K737">
        <f t="shared" si="104"/>
        <v>348.13898086827209</v>
      </c>
      <c r="L737">
        <f t="shared" si="105"/>
        <v>348.13898086827209</v>
      </c>
    </row>
    <row r="738" spans="1:12">
      <c r="A738" s="1">
        <f t="shared" si="106"/>
        <v>14.72</v>
      </c>
      <c r="B738" s="5">
        <f t="shared" si="101"/>
        <v>11.181631826948896</v>
      </c>
      <c r="C738" s="4">
        <v>736</v>
      </c>
      <c r="E738" s="3">
        <f t="shared" si="100"/>
        <v>0.02</v>
      </c>
      <c r="F738" s="13">
        <f t="shared" si="99"/>
        <v>101.77917272212429</v>
      </c>
      <c r="G738" s="14">
        <f t="shared" si="103"/>
        <v>101.77917272212429</v>
      </c>
      <c r="H738">
        <f t="shared" si="107"/>
        <v>80</v>
      </c>
      <c r="J738">
        <f t="shared" si="102"/>
        <v>32.799453359050098</v>
      </c>
      <c r="K738">
        <f t="shared" si="104"/>
        <v>348.10343290464562</v>
      </c>
      <c r="L738">
        <f t="shared" si="105"/>
        <v>348.10343290464562</v>
      </c>
    </row>
    <row r="739" spans="1:12">
      <c r="A739" s="1">
        <f t="shared" si="106"/>
        <v>14.74</v>
      </c>
      <c r="B739" s="5">
        <f t="shared" si="101"/>
        <v>10.384789449780376</v>
      </c>
      <c r="C739" s="4">
        <v>737</v>
      </c>
      <c r="E739" s="3">
        <f t="shared" si="100"/>
        <v>0.02</v>
      </c>
      <c r="F739" s="13">
        <f t="shared" si="99"/>
        <v>101.6575132491446</v>
      </c>
      <c r="G739" s="14">
        <f t="shared" si="103"/>
        <v>101.6575132491446</v>
      </c>
      <c r="H739">
        <f t="shared" si="107"/>
        <v>80</v>
      </c>
      <c r="J739">
        <f t="shared" si="102"/>
        <v>30.4620490526891</v>
      </c>
      <c r="K739">
        <f t="shared" si="104"/>
        <v>348.06788131052701</v>
      </c>
      <c r="L739">
        <f t="shared" si="105"/>
        <v>348.06788131052701</v>
      </c>
    </row>
    <row r="740" spans="1:12">
      <c r="A740" s="1">
        <f t="shared" si="106"/>
        <v>14.76</v>
      </c>
      <c r="B740" s="5">
        <f t="shared" si="101"/>
        <v>9.5875370989058695</v>
      </c>
      <c r="C740" s="4">
        <v>738</v>
      </c>
      <c r="E740" s="3">
        <f t="shared" si="100"/>
        <v>0.02</v>
      </c>
      <c r="F740" s="13">
        <f t="shared" si="99"/>
        <v>101.53570800462273</v>
      </c>
      <c r="G740" s="14">
        <f t="shared" si="103"/>
        <v>101.53570800462273</v>
      </c>
      <c r="H740">
        <f t="shared" si="107"/>
        <v>80</v>
      </c>
      <c r="J740">
        <f t="shared" si="102"/>
        <v>28.123442156790549</v>
      </c>
      <c r="K740">
        <f t="shared" si="104"/>
        <v>348.03232608480369</v>
      </c>
      <c r="L740">
        <f t="shared" si="105"/>
        <v>348.03232608480369</v>
      </c>
    </row>
    <row r="741" spans="1:12">
      <c r="A741" s="1">
        <f t="shared" si="106"/>
        <v>14.780000000000001</v>
      </c>
      <c r="B741" s="5">
        <f t="shared" si="101"/>
        <v>8.7899062484831934</v>
      </c>
      <c r="C741" s="4">
        <v>739</v>
      </c>
      <c r="E741" s="3">
        <f t="shared" si="100"/>
        <v>0.02</v>
      </c>
      <c r="F741" s="13">
        <f t="shared" si="99"/>
        <v>101.41375646331225</v>
      </c>
      <c r="G741" s="14">
        <f t="shared" si="103"/>
        <v>101.41375646331225</v>
      </c>
      <c r="H741">
        <f t="shared" si="107"/>
        <v>80</v>
      </c>
      <c r="J741">
        <f t="shared" si="102"/>
        <v>25.783724995550699</v>
      </c>
      <c r="K741">
        <f t="shared" si="104"/>
        <v>347.99676722636252</v>
      </c>
      <c r="L741">
        <f t="shared" si="105"/>
        <v>347.99676722636252</v>
      </c>
    </row>
    <row r="742" spans="1:12">
      <c r="A742" s="1">
        <f t="shared" si="106"/>
        <v>14.8</v>
      </c>
      <c r="B742" s="5">
        <f t="shared" si="101"/>
        <v>7.9919283876126688</v>
      </c>
      <c r="C742" s="4">
        <v>740</v>
      </c>
      <c r="E742" s="3">
        <f t="shared" si="100"/>
        <v>0.02</v>
      </c>
      <c r="F742" s="13">
        <f t="shared" si="99"/>
        <v>101.29165809680482</v>
      </c>
      <c r="G742" s="14">
        <f t="shared" si="103"/>
        <v>101.29165809680482</v>
      </c>
      <c r="H742">
        <f t="shared" si="107"/>
        <v>80</v>
      </c>
      <c r="J742">
        <f t="shared" si="102"/>
        <v>23.442989936997161</v>
      </c>
      <c r="K742">
        <f t="shared" si="104"/>
        <v>347.96120473408979</v>
      </c>
      <c r="L742">
        <f t="shared" si="105"/>
        <v>347.96120473408979</v>
      </c>
    </row>
    <row r="743" spans="1:12">
      <c r="A743" s="1">
        <f t="shared" si="106"/>
        <v>14.82</v>
      </c>
      <c r="B743" s="5">
        <f t="shared" si="101"/>
        <v>7.1936350190937741</v>
      </c>
      <c r="C743" s="4">
        <v>741</v>
      </c>
      <c r="E743" s="3">
        <f t="shared" si="100"/>
        <v>0.02</v>
      </c>
      <c r="F743" s="13">
        <f t="shared" si="99"/>
        <v>101.1694123735035</v>
      </c>
      <c r="G743" s="14">
        <f t="shared" si="103"/>
        <v>101.1694123735035</v>
      </c>
      <c r="H743">
        <f t="shared" si="107"/>
        <v>80</v>
      </c>
      <c r="J743">
        <f t="shared" si="102"/>
        <v>21.101329389341736</v>
      </c>
      <c r="K743">
        <f t="shared" si="104"/>
        <v>347.92563860687125</v>
      </c>
      <c r="L743">
        <f t="shared" si="105"/>
        <v>347.92563860687125</v>
      </c>
    </row>
    <row r="744" spans="1:12">
      <c r="A744" s="1">
        <f t="shared" si="106"/>
        <v>14.84</v>
      </c>
      <c r="B744" s="5">
        <f t="shared" si="101"/>
        <v>6.3950576581818028</v>
      </c>
      <c r="C744" s="4">
        <v>742</v>
      </c>
      <c r="E744" s="3">
        <f t="shared" si="100"/>
        <v>0.02</v>
      </c>
      <c r="F744" s="13">
        <f t="shared" si="99"/>
        <v>101.04701875859575</v>
      </c>
      <c r="G744" s="14">
        <f t="shared" si="103"/>
        <v>101.04701875859575</v>
      </c>
      <c r="H744">
        <f t="shared" si="107"/>
        <v>80</v>
      </c>
      <c r="J744">
        <f t="shared" si="102"/>
        <v>18.758835797333287</v>
      </c>
      <c r="K744">
        <f t="shared" si="104"/>
        <v>347.89006884359196</v>
      </c>
      <c r="L744">
        <f t="shared" si="105"/>
        <v>347.89006884359196</v>
      </c>
    </row>
    <row r="745" spans="1:12">
      <c r="A745" s="1">
        <f t="shared" si="106"/>
        <v>14.86</v>
      </c>
      <c r="B745" s="5">
        <f t="shared" si="101"/>
        <v>5.5962278313435787</v>
      </c>
      <c r="C745" s="4">
        <v>743</v>
      </c>
      <c r="E745" s="3">
        <f t="shared" si="100"/>
        <v>0.02</v>
      </c>
      <c r="F745" s="13">
        <f t="shared" si="99"/>
        <v>100.92447671402613</v>
      </c>
      <c r="G745" s="14">
        <f t="shared" si="103"/>
        <v>100.92447671402613</v>
      </c>
      <c r="H745">
        <f t="shared" si="107"/>
        <v>80</v>
      </c>
      <c r="J745">
        <f t="shared" si="102"/>
        <v>16.415601638607829</v>
      </c>
      <c r="K745">
        <f t="shared" si="104"/>
        <v>347.85449544313661</v>
      </c>
      <c r="L745">
        <f t="shared" si="105"/>
        <v>347.85449544313661</v>
      </c>
    </row>
    <row r="746" spans="1:12">
      <c r="A746" s="1">
        <f t="shared" si="106"/>
        <v>14.88</v>
      </c>
      <c r="B746" s="5">
        <f t="shared" si="101"/>
        <v>4.7971770750126241</v>
      </c>
      <c r="C746" s="4">
        <v>744</v>
      </c>
      <c r="E746" s="3">
        <f t="shared" si="100"/>
        <v>0.02</v>
      </c>
      <c r="F746" s="13">
        <f t="shared" si="99"/>
        <v>100.80178569846866</v>
      </c>
      <c r="G746" s="14">
        <f t="shared" si="103"/>
        <v>100.80178569846866</v>
      </c>
      <c r="H746">
        <f t="shared" si="107"/>
        <v>80</v>
      </c>
      <c r="J746">
        <f t="shared" si="102"/>
        <v>14.071719420037031</v>
      </c>
      <c r="K746">
        <f t="shared" si="104"/>
        <v>347.81891840438919</v>
      </c>
      <c r="L746">
        <f t="shared" si="105"/>
        <v>347.81891840438919</v>
      </c>
    </row>
    <row r="747" spans="1:12">
      <c r="A747" s="1">
        <f t="shared" si="106"/>
        <v>14.9</v>
      </c>
      <c r="B747" s="5">
        <f t="shared" si="101"/>
        <v>3.997936934345057</v>
      </c>
      <c r="C747" s="4">
        <v>745</v>
      </c>
      <c r="E747" s="3">
        <f t="shared" si="100"/>
        <v>0.02</v>
      </c>
      <c r="F747" s="13">
        <f t="shared" si="99"/>
        <v>100.67894516729902</v>
      </c>
      <c r="G747" s="14">
        <f t="shared" si="103"/>
        <v>100.67894516729902</v>
      </c>
      <c r="H747">
        <f t="shared" si="107"/>
        <v>80</v>
      </c>
      <c r="J747">
        <f t="shared" si="102"/>
        <v>11.727281674078835</v>
      </c>
      <c r="K747">
        <f t="shared" si="104"/>
        <v>347.78333772623313</v>
      </c>
      <c r="L747">
        <f t="shared" si="105"/>
        <v>347.78333772623313</v>
      </c>
    </row>
    <row r="748" spans="1:12">
      <c r="A748" s="1">
        <f t="shared" si="106"/>
        <v>14.92</v>
      </c>
      <c r="B748" s="5">
        <f t="shared" si="101"/>
        <v>3.1985389619728868</v>
      </c>
      <c r="C748" s="4">
        <v>746</v>
      </c>
      <c r="E748" s="3">
        <f t="shared" si="100"/>
        <v>0.02</v>
      </c>
      <c r="F748" s="13">
        <f t="shared" si="99"/>
        <v>100.55595457256622</v>
      </c>
      <c r="G748" s="14">
        <f t="shared" si="103"/>
        <v>100.55595457256622</v>
      </c>
      <c r="H748">
        <f t="shared" si="107"/>
        <v>80</v>
      </c>
      <c r="J748">
        <f t="shared" si="102"/>
        <v>9.3823809551204675</v>
      </c>
      <c r="K748">
        <f t="shared" si="104"/>
        <v>347.74775340755133</v>
      </c>
      <c r="L748">
        <f t="shared" si="105"/>
        <v>347.74775340755133</v>
      </c>
    </row>
    <row r="749" spans="1:12">
      <c r="A749" s="1">
        <f t="shared" si="106"/>
        <v>14.94</v>
      </c>
      <c r="B749" s="5">
        <f t="shared" si="101"/>
        <v>2.3990147167591602</v>
      </c>
      <c r="C749" s="4">
        <v>747</v>
      </c>
      <c r="E749" s="3">
        <f t="shared" si="100"/>
        <v>0.02</v>
      </c>
      <c r="F749" s="13">
        <f t="shared" si="99"/>
        <v>100.43281336296421</v>
      </c>
      <c r="G749" s="14">
        <f t="shared" si="103"/>
        <v>100.43281336296421</v>
      </c>
      <c r="H749">
        <f t="shared" si="107"/>
        <v>80</v>
      </c>
      <c r="J749">
        <f t="shared" si="102"/>
        <v>7.03710983582687</v>
      </c>
      <c r="K749">
        <f t="shared" si="104"/>
        <v>347.71216544722608</v>
      </c>
      <c r="L749">
        <f t="shared" si="105"/>
        <v>347.71216544722608</v>
      </c>
    </row>
    <row r="750" spans="1:12">
      <c r="A750" s="1">
        <f t="shared" si="106"/>
        <v>14.96</v>
      </c>
      <c r="B750" s="5">
        <f t="shared" si="101"/>
        <v>1.5993957625521873</v>
      </c>
      <c r="C750" s="4">
        <v>748</v>
      </c>
      <c r="E750" s="3">
        <f t="shared" si="100"/>
        <v>0.02</v>
      </c>
      <c r="F750" s="13">
        <f t="shared" si="99"/>
        <v>100.30952098380294</v>
      </c>
      <c r="G750" s="14">
        <f t="shared" si="103"/>
        <v>100.30952098380294</v>
      </c>
      <c r="H750">
        <f t="shared" si="107"/>
        <v>80</v>
      </c>
      <c r="J750">
        <f t="shared" si="102"/>
        <v>4.6915609034864163</v>
      </c>
      <c r="K750">
        <f t="shared" si="104"/>
        <v>347.67657384413911</v>
      </c>
      <c r="L750">
        <f t="shared" si="105"/>
        <v>347.67657384413911</v>
      </c>
    </row>
    <row r="751" spans="1:12">
      <c r="A751" s="1">
        <f t="shared" si="106"/>
        <v>14.98</v>
      </c>
      <c r="B751" s="5">
        <f t="shared" si="101"/>
        <v>0.79971366693922619</v>
      </c>
      <c r="C751" s="4">
        <v>749</v>
      </c>
      <c r="E751" s="3">
        <f t="shared" si="100"/>
        <v>0.02</v>
      </c>
      <c r="F751" s="13">
        <f t="shared" si="99"/>
        <v>100.18607687697927</v>
      </c>
      <c r="G751" s="14">
        <f t="shared" si="103"/>
        <v>100.18607687697927</v>
      </c>
      <c r="H751">
        <f t="shared" si="107"/>
        <v>80</v>
      </c>
      <c r="J751">
        <f t="shared" si="102"/>
        <v>2.3458267563550632</v>
      </c>
      <c r="K751">
        <f t="shared" si="104"/>
        <v>347.64097859717157</v>
      </c>
      <c r="L751">
        <f t="shared" si="105"/>
        <v>347.64097859717157</v>
      </c>
    </row>
    <row r="752" spans="1:12">
      <c r="A752" s="1">
        <f t="shared" si="106"/>
        <v>15</v>
      </c>
      <c r="B752" s="5">
        <f t="shared" si="101"/>
        <v>2.3390391071504871E-14</v>
      </c>
      <c r="C752" s="4">
        <v>750</v>
      </c>
      <c r="E752" s="3">
        <f t="shared" si="100"/>
        <v>0.02</v>
      </c>
      <c r="F752" s="13">
        <f t="shared" si="99"/>
        <v>100.0624804809475</v>
      </c>
      <c r="G752" s="14">
        <f t="shared" si="103"/>
        <v>100.0624804809475</v>
      </c>
      <c r="H752">
        <f t="shared" si="107"/>
        <v>80</v>
      </c>
      <c r="J752">
        <f t="shared" si="102"/>
        <v>6.8611813809747625E-14</v>
      </c>
      <c r="K752">
        <f t="shared" si="104"/>
        <v>347.60537970520409</v>
      </c>
      <c r="L752">
        <f t="shared" si="105"/>
        <v>347.60537970520409</v>
      </c>
    </row>
    <row r="753" spans="1:12">
      <c r="A753" s="1">
        <f t="shared" si="106"/>
        <v>15.02</v>
      </c>
      <c r="B753" s="5">
        <f t="shared" si="101"/>
        <v>0.79971366693917934</v>
      </c>
      <c r="C753" s="4">
        <v>751</v>
      </c>
      <c r="E753" s="3">
        <f t="shared" si="100"/>
        <v>0.02</v>
      </c>
      <c r="F753" s="13">
        <f t="shared" si="99"/>
        <v>99.938731230689541</v>
      </c>
      <c r="G753" s="14">
        <f t="shared" si="103"/>
        <v>99.938731230689541</v>
      </c>
      <c r="H753">
        <f t="shared" si="107"/>
        <v>80</v>
      </c>
      <c r="J753">
        <f t="shared" si="102"/>
        <v>2.345826756354926</v>
      </c>
      <c r="K753">
        <f t="shared" si="104"/>
        <v>347.56977716711663</v>
      </c>
      <c r="L753">
        <f t="shared" si="105"/>
        <v>347.56977716711663</v>
      </c>
    </row>
    <row r="754" spans="1:12">
      <c r="A754" s="1">
        <f t="shared" si="106"/>
        <v>15.040000000000001</v>
      </c>
      <c r="B754" s="5">
        <f t="shared" si="101"/>
        <v>1.5993957625522537</v>
      </c>
      <c r="C754" s="4">
        <v>752</v>
      </c>
      <c r="E754" s="3">
        <f t="shared" si="100"/>
        <v>0.02</v>
      </c>
      <c r="F754" s="13">
        <f t="shared" si="99"/>
        <v>99.814828557684763</v>
      </c>
      <c r="G754" s="14">
        <f t="shared" si="103"/>
        <v>99.814828557684763</v>
      </c>
      <c r="H754">
        <f t="shared" si="107"/>
        <v>80</v>
      </c>
      <c r="J754">
        <f t="shared" si="102"/>
        <v>4.6915609034866108</v>
      </c>
      <c r="K754">
        <f t="shared" si="104"/>
        <v>347.53417098178863</v>
      </c>
      <c r="L754">
        <f t="shared" si="105"/>
        <v>347.53417098178863</v>
      </c>
    </row>
    <row r="755" spans="1:12">
      <c r="A755" s="1">
        <f t="shared" si="106"/>
        <v>15.06</v>
      </c>
      <c r="B755" s="5">
        <f t="shared" si="101"/>
        <v>2.3990147167591136</v>
      </c>
      <c r="C755" s="4">
        <v>753</v>
      </c>
      <c r="E755" s="3">
        <f t="shared" si="100"/>
        <v>0.02</v>
      </c>
      <c r="F755" s="13">
        <f t="shared" si="99"/>
        <v>99.690771889879571</v>
      </c>
      <c r="G755" s="14">
        <f t="shared" si="103"/>
        <v>99.690771889879571</v>
      </c>
      <c r="H755">
        <f t="shared" si="107"/>
        <v>80</v>
      </c>
      <c r="J755">
        <f t="shared" si="102"/>
        <v>7.0371098358267323</v>
      </c>
      <c r="K755">
        <f t="shared" si="104"/>
        <v>347.49856114809899</v>
      </c>
      <c r="L755">
        <f t="shared" si="105"/>
        <v>347.49856114809899</v>
      </c>
    </row>
    <row r="756" spans="1:12">
      <c r="A756" s="1">
        <f t="shared" si="106"/>
        <v>15.08</v>
      </c>
      <c r="B756" s="5">
        <f t="shared" si="101"/>
        <v>3.1985389619728397</v>
      </c>
      <c r="C756" s="4">
        <v>754</v>
      </c>
      <c r="E756" s="3">
        <f t="shared" si="100"/>
        <v>0.02</v>
      </c>
      <c r="F756" s="13">
        <f t="shared" si="99"/>
        <v>99.566560651656559</v>
      </c>
      <c r="G756" s="14">
        <f t="shared" si="103"/>
        <v>99.566560651656559</v>
      </c>
      <c r="H756">
        <f t="shared" si="107"/>
        <v>80</v>
      </c>
      <c r="J756">
        <f t="shared" si="102"/>
        <v>9.3823809551203308</v>
      </c>
      <c r="K756">
        <f t="shared" si="104"/>
        <v>347.46294766492599</v>
      </c>
      <c r="L756">
        <f t="shared" si="105"/>
        <v>347.46294766492599</v>
      </c>
    </row>
    <row r="757" spans="1:12">
      <c r="A757" s="1">
        <f t="shared" si="106"/>
        <v>15.1</v>
      </c>
      <c r="B757" s="5">
        <f t="shared" si="101"/>
        <v>3.9979369343450104</v>
      </c>
      <c r="C757" s="4">
        <v>755</v>
      </c>
      <c r="E757" s="3">
        <f t="shared" si="100"/>
        <v>0.02</v>
      </c>
      <c r="F757" s="13">
        <f t="shared" si="99"/>
        <v>99.442194263803344</v>
      </c>
      <c r="G757" s="14">
        <f t="shared" si="103"/>
        <v>99.442194263803344</v>
      </c>
      <c r="H757">
        <f t="shared" si="107"/>
        <v>80</v>
      </c>
      <c r="J757">
        <f t="shared" si="102"/>
        <v>11.727281674078696</v>
      </c>
      <c r="K757">
        <f t="shared" si="104"/>
        <v>347.42733053114733</v>
      </c>
      <c r="L757">
        <f t="shared" si="105"/>
        <v>347.42733053114733</v>
      </c>
    </row>
    <row r="758" spans="1:12">
      <c r="A758" s="1">
        <f t="shared" si="106"/>
        <v>15.120000000000001</v>
      </c>
      <c r="B758" s="5">
        <f t="shared" si="101"/>
        <v>4.7971770750126908</v>
      </c>
      <c r="C758" s="4">
        <v>756</v>
      </c>
      <c r="E758" s="3">
        <f t="shared" si="100"/>
        <v>0.02</v>
      </c>
      <c r="F758" s="13">
        <f t="shared" si="99"/>
        <v>99.317672143481104</v>
      </c>
      <c r="G758" s="14">
        <f t="shared" si="103"/>
        <v>99.317672143481104</v>
      </c>
      <c r="H758">
        <f t="shared" si="107"/>
        <v>80</v>
      </c>
      <c r="J758">
        <f t="shared" si="102"/>
        <v>14.071719420037224</v>
      </c>
      <c r="K758">
        <f t="shared" si="104"/>
        <v>347.39170974564013</v>
      </c>
      <c r="L758">
        <f t="shared" si="105"/>
        <v>347.39170974564013</v>
      </c>
    </row>
    <row r="759" spans="1:12">
      <c r="A759" s="1">
        <f t="shared" si="106"/>
        <v>15.14</v>
      </c>
      <c r="B759" s="5">
        <f t="shared" si="101"/>
        <v>5.5962278313435316</v>
      </c>
      <c r="C759" s="4">
        <v>757</v>
      </c>
      <c r="E759" s="3">
        <f t="shared" si="100"/>
        <v>0.02</v>
      </c>
      <c r="F759" s="13">
        <f t="shared" ref="F759:F822" si="108">SQRT(ABS(F758*F758-2*Vout*Iout*E758*100*1000000/1000/1000/Cin/H758))</f>
        <v>99.192993704192645</v>
      </c>
      <c r="G759" s="14">
        <f t="shared" si="103"/>
        <v>99.192993704192645</v>
      </c>
      <c r="H759">
        <f t="shared" si="107"/>
        <v>80</v>
      </c>
      <c r="J759">
        <f t="shared" si="102"/>
        <v>16.415601638607694</v>
      </c>
      <c r="K759">
        <f t="shared" si="104"/>
        <v>347.35608530728103</v>
      </c>
      <c r="L759">
        <f t="shared" si="105"/>
        <v>347.35608530728103</v>
      </c>
    </row>
    <row r="760" spans="1:12">
      <c r="A760" s="1">
        <f t="shared" si="106"/>
        <v>15.16</v>
      </c>
      <c r="B760" s="5">
        <f t="shared" si="101"/>
        <v>6.3950576581817558</v>
      </c>
      <c r="C760" s="4">
        <v>758</v>
      </c>
      <c r="E760" s="3">
        <f t="shared" si="100"/>
        <v>0.02</v>
      </c>
      <c r="F760" s="13">
        <f t="shared" si="108"/>
        <v>99.068158355750214</v>
      </c>
      <c r="G760" s="14">
        <f t="shared" si="103"/>
        <v>99.068158355750214</v>
      </c>
      <c r="H760">
        <f t="shared" si="107"/>
        <v>80</v>
      </c>
      <c r="J760">
        <f t="shared" si="102"/>
        <v>18.758835797333152</v>
      </c>
      <c r="K760">
        <f t="shared" si="104"/>
        <v>347.32045721494592</v>
      </c>
      <c r="L760">
        <f t="shared" si="105"/>
        <v>347.32045721494592</v>
      </c>
    </row>
    <row r="761" spans="1:12">
      <c r="A761" s="1">
        <f t="shared" si="106"/>
        <v>15.18</v>
      </c>
      <c r="B761" s="5">
        <f t="shared" si="101"/>
        <v>7.193635019093727</v>
      </c>
      <c r="C761" s="4">
        <v>759</v>
      </c>
      <c r="E761" s="3">
        <f t="shared" si="100"/>
        <v>0.02</v>
      </c>
      <c r="F761" s="13">
        <f t="shared" si="108"/>
        <v>98.943165504242884</v>
      </c>
      <c r="G761" s="14">
        <f t="shared" si="103"/>
        <v>98.943165504242884</v>
      </c>
      <c r="H761">
        <f t="shared" si="107"/>
        <v>80</v>
      </c>
      <c r="J761">
        <f t="shared" si="102"/>
        <v>21.101329389341601</v>
      </c>
      <c r="K761">
        <f t="shared" si="104"/>
        <v>347.2848254675103</v>
      </c>
      <c r="L761">
        <f t="shared" si="105"/>
        <v>347.2848254675103</v>
      </c>
    </row>
    <row r="762" spans="1:12">
      <c r="A762" s="1">
        <f t="shared" si="106"/>
        <v>15.200000000000001</v>
      </c>
      <c r="B762" s="5">
        <f t="shared" si="101"/>
        <v>7.9919283876126208</v>
      </c>
      <c r="C762" s="4">
        <v>760</v>
      </c>
      <c r="E762" s="3">
        <f t="shared" si="100"/>
        <v>0.02</v>
      </c>
      <c r="F762" s="13">
        <f t="shared" si="108"/>
        <v>98.818014552003618</v>
      </c>
      <c r="G762" s="14">
        <f t="shared" si="103"/>
        <v>98.818014552003618</v>
      </c>
      <c r="H762">
        <f t="shared" si="107"/>
        <v>80</v>
      </c>
      <c r="J762">
        <f t="shared" si="102"/>
        <v>23.442989936997019</v>
      </c>
      <c r="K762">
        <f t="shared" si="104"/>
        <v>347.24919006384897</v>
      </c>
      <c r="L762">
        <f t="shared" si="105"/>
        <v>347.24919006384897</v>
      </c>
    </row>
    <row r="763" spans="1:12">
      <c r="A763" s="1">
        <f t="shared" si="106"/>
        <v>15.22</v>
      </c>
      <c r="B763" s="5">
        <f t="shared" si="101"/>
        <v>8.7899062484832573</v>
      </c>
      <c r="C763" s="4">
        <v>761</v>
      </c>
      <c r="E763" s="3">
        <f t="shared" si="100"/>
        <v>0.02</v>
      </c>
      <c r="F763" s="13">
        <f t="shared" si="108"/>
        <v>98.692704897575879</v>
      </c>
      <c r="G763" s="14">
        <f t="shared" si="103"/>
        <v>98.692704897575879</v>
      </c>
      <c r="H763">
        <f t="shared" si="107"/>
        <v>80</v>
      </c>
      <c r="J763">
        <f t="shared" si="102"/>
        <v>25.783724995550891</v>
      </c>
      <c r="K763">
        <f t="shared" si="104"/>
        <v>347.21355100283614</v>
      </c>
      <c r="L763">
        <f t="shared" si="105"/>
        <v>347.21355100283614</v>
      </c>
    </row>
    <row r="764" spans="1:12">
      <c r="A764" s="1">
        <f t="shared" si="106"/>
        <v>15.24</v>
      </c>
      <c r="B764" s="5">
        <f t="shared" si="101"/>
        <v>9.5875370989058233</v>
      </c>
      <c r="C764" s="4">
        <v>762</v>
      </c>
      <c r="E764" s="3">
        <f t="shared" si="100"/>
        <v>0.02</v>
      </c>
      <c r="F764" s="13">
        <f t="shared" si="108"/>
        <v>98.56723593567996</v>
      </c>
      <c r="G764" s="14">
        <f t="shared" si="103"/>
        <v>98.56723593567996</v>
      </c>
      <c r="H764">
        <f t="shared" si="107"/>
        <v>80</v>
      </c>
      <c r="J764">
        <f t="shared" si="102"/>
        <v>28.123442156790414</v>
      </c>
      <c r="K764">
        <f t="shared" si="104"/>
        <v>347.17790828334557</v>
      </c>
      <c r="L764">
        <f t="shared" si="105"/>
        <v>347.17790828334557</v>
      </c>
    </row>
    <row r="765" spans="1:12">
      <c r="A765" s="1">
        <f t="shared" si="106"/>
        <v>15.26</v>
      </c>
      <c r="B765" s="5">
        <f t="shared" si="101"/>
        <v>10.384789449780328</v>
      </c>
      <c r="C765" s="4">
        <v>763</v>
      </c>
      <c r="E765" s="3">
        <f t="shared" si="100"/>
        <v>0.02</v>
      </c>
      <c r="F765" s="13">
        <f t="shared" si="108"/>
        <v>98.441607057178814</v>
      </c>
      <c r="G765" s="14">
        <f t="shared" si="103"/>
        <v>98.441607057178814</v>
      </c>
      <c r="H765">
        <f t="shared" si="107"/>
        <v>80</v>
      </c>
      <c r="J765">
        <f t="shared" si="102"/>
        <v>30.462049052688961</v>
      </c>
      <c r="K765">
        <f t="shared" si="104"/>
        <v>347.14226190425029</v>
      </c>
      <c r="L765">
        <f t="shared" si="105"/>
        <v>347.14226190425029</v>
      </c>
    </row>
    <row r="766" spans="1:12">
      <c r="A766" s="1">
        <f t="shared" si="106"/>
        <v>15.280000000000001</v>
      </c>
      <c r="B766" s="5">
        <f t="shared" si="101"/>
        <v>11.181631826948964</v>
      </c>
      <c r="C766" s="4">
        <v>764</v>
      </c>
      <c r="E766" s="3">
        <f t="shared" si="100"/>
        <v>0.02</v>
      </c>
      <c r="F766" s="13">
        <f t="shared" si="108"/>
        <v>98.315817649043623</v>
      </c>
      <c r="G766" s="14">
        <f t="shared" si="103"/>
        <v>98.315817649043623</v>
      </c>
      <c r="H766">
        <f t="shared" si="107"/>
        <v>80</v>
      </c>
      <c r="J766">
        <f t="shared" si="102"/>
        <v>32.79945335905029</v>
      </c>
      <c r="K766">
        <f t="shared" si="104"/>
        <v>347.10661186442286</v>
      </c>
      <c r="L766">
        <f t="shared" si="105"/>
        <v>347.10661186442286</v>
      </c>
    </row>
    <row r="767" spans="1:12">
      <c r="A767" s="1">
        <f t="shared" si="106"/>
        <v>15.3</v>
      </c>
      <c r="B767" s="5">
        <f t="shared" si="101"/>
        <v>11.978032772438979</v>
      </c>
      <c r="C767" s="4">
        <v>765</v>
      </c>
      <c r="E767" s="3">
        <f t="shared" si="100"/>
        <v>0.02</v>
      </c>
      <c r="F767" s="13">
        <f t="shared" si="108"/>
        <v>98.189867094318842</v>
      </c>
      <c r="G767" s="14">
        <f t="shared" si="103"/>
        <v>98.189867094318842</v>
      </c>
      <c r="H767">
        <f t="shared" si="107"/>
        <v>80</v>
      </c>
      <c r="J767">
        <f t="shared" si="102"/>
        <v>35.135562799154336</v>
      </c>
      <c r="K767">
        <f t="shared" si="104"/>
        <v>347.07095816273522</v>
      </c>
      <c r="L767">
        <f t="shared" si="105"/>
        <v>347.07095816273522</v>
      </c>
    </row>
    <row r="768" spans="1:12">
      <c r="A768" s="1">
        <f t="shared" si="106"/>
        <v>15.32</v>
      </c>
      <c r="B768" s="5">
        <f t="shared" si="101"/>
        <v>12.773960845704815</v>
      </c>
      <c r="C768" s="4">
        <v>766</v>
      </c>
      <c r="E768" s="3">
        <f t="shared" si="100"/>
        <v>0.02</v>
      </c>
      <c r="F768" s="13">
        <f t="shared" si="108"/>
        <v>98.063754772086909</v>
      </c>
      <c r="G768" s="14">
        <f t="shared" si="103"/>
        <v>98.063754772086909</v>
      </c>
      <c r="H768">
        <f t="shared" si="107"/>
        <v>80</v>
      </c>
      <c r="J768">
        <f t="shared" si="102"/>
        <v>37.470285147400794</v>
      </c>
      <c r="K768">
        <f t="shared" si="104"/>
        <v>347.0353007980587</v>
      </c>
      <c r="L768">
        <f t="shared" si="105"/>
        <v>347.0353007980587</v>
      </c>
    </row>
    <row r="769" spans="1:12">
      <c r="A769" s="1">
        <f t="shared" si="106"/>
        <v>15.34</v>
      </c>
      <c r="B769" s="5">
        <f t="shared" si="101"/>
        <v>13.5693846248691</v>
      </c>
      <c r="C769" s="4">
        <v>767</v>
      </c>
      <c r="E769" s="3">
        <f t="shared" ref="E769:E832" si="109">IF(fac=50,1/50,IF(fac=60,1/60))</f>
        <v>0.02</v>
      </c>
      <c r="F769" s="13">
        <f t="shared" si="108"/>
        <v>97.937480057432552</v>
      </c>
      <c r="G769" s="14">
        <f t="shared" si="103"/>
        <v>97.937480057432552</v>
      </c>
      <c r="H769">
        <f t="shared" si="107"/>
        <v>80</v>
      </c>
      <c r="J769">
        <f t="shared" si="102"/>
        <v>39.803528232949361</v>
      </c>
      <c r="K769">
        <f t="shared" si="104"/>
        <v>346.99963976926415</v>
      </c>
      <c r="L769">
        <f t="shared" si="105"/>
        <v>346.99963976926415</v>
      </c>
    </row>
    <row r="770" spans="1:12">
      <c r="A770" s="1">
        <f t="shared" si="106"/>
        <v>15.36</v>
      </c>
      <c r="B770" s="5">
        <f t="shared" ref="B770:B833" si="110">IF(fac=50,Vacmin*SQRT(2)*ABS(COS(A770*PI()/5/2)),IF(fac=60,Vacmin*SQRT(2)*ABS(COS(A770*PI()*240/1000/2))))</f>
        <v>14.36427270796279</v>
      </c>
      <c r="C770" s="4">
        <v>768</v>
      </c>
      <c r="E770" s="3">
        <f t="shared" si="109"/>
        <v>0.02</v>
      </c>
      <c r="F770" s="13">
        <f t="shared" si="108"/>
        <v>97.811042321406632</v>
      </c>
      <c r="G770" s="14">
        <f t="shared" si="103"/>
        <v>97.811042321406632</v>
      </c>
      <c r="H770">
        <f t="shared" si="107"/>
        <v>80</v>
      </c>
      <c r="J770">
        <f t="shared" ref="J770:J833" si="111">IF(fac=50,Vacmax*SQRT(2)*ABS(COS(A770*PI()/5/2)),IF(fac=60,Vacmax*SQRT(2)*ABS(COS(A770*PI()*240/1000/2))))</f>
        <v>42.13519994335752</v>
      </c>
      <c r="K770">
        <f t="shared" si="104"/>
        <v>346.96397507522175</v>
      </c>
      <c r="L770">
        <f t="shared" si="105"/>
        <v>346.96397507522175</v>
      </c>
    </row>
    <row r="771" spans="1:12">
      <c r="A771" s="1">
        <f t="shared" si="106"/>
        <v>15.38</v>
      </c>
      <c r="B771" s="5">
        <f t="shared" si="110"/>
        <v>15.158593714165546</v>
      </c>
      <c r="C771" s="4">
        <v>769</v>
      </c>
      <c r="E771" s="3">
        <f t="shared" si="109"/>
        <v>0.02</v>
      </c>
      <c r="F771" s="13">
        <f t="shared" si="108"/>
        <v>97.684440930989624</v>
      </c>
      <c r="G771" s="14">
        <f t="shared" ref="G771:G834" si="112">MAX(B771,F771)</f>
        <v>97.684440930989624</v>
      </c>
      <c r="H771">
        <f t="shared" si="107"/>
        <v>80</v>
      </c>
      <c r="J771">
        <f t="shared" si="111"/>
        <v>44.465208228218934</v>
      </c>
      <c r="K771">
        <f t="shared" ref="K771:K834" si="113">SQRT(ABS(K770*K770-2*Vout*Iout*E771*100*1000000/1000/1000/Cin/H771))</f>
        <v>346.92830671480107</v>
      </c>
      <c r="L771">
        <f t="shared" ref="L771:L834" si="114">MAX(J771,K771)</f>
        <v>346.92830671480107</v>
      </c>
    </row>
    <row r="772" spans="1:12">
      <c r="A772" s="1">
        <f t="shared" ref="A772:A835" si="115">C772*E772</f>
        <v>15.4</v>
      </c>
      <c r="B772" s="5">
        <f t="shared" si="110"/>
        <v>15.952316285044247</v>
      </c>
      <c r="C772" s="4">
        <v>770</v>
      </c>
      <c r="E772" s="3">
        <f t="shared" si="109"/>
        <v>0.02</v>
      </c>
      <c r="F772" s="13">
        <f t="shared" si="108"/>
        <v>97.557675249054611</v>
      </c>
      <c r="G772" s="14">
        <f t="shared" si="112"/>
        <v>97.557675249054611</v>
      </c>
      <c r="H772">
        <f t="shared" ref="H772:H835" si="116">H771</f>
        <v>80</v>
      </c>
      <c r="J772">
        <f t="shared" si="111"/>
        <v>46.793461102796456</v>
      </c>
      <c r="K772">
        <f t="shared" si="113"/>
        <v>346.89263468687119</v>
      </c>
      <c r="L772">
        <f t="shared" si="114"/>
        <v>346.89263468687119</v>
      </c>
    </row>
    <row r="773" spans="1:12">
      <c r="A773" s="1">
        <f t="shared" si="115"/>
        <v>15.42</v>
      </c>
      <c r="B773" s="5">
        <f t="shared" si="110"/>
        <v>16.745409085790644</v>
      </c>
      <c r="C773" s="4">
        <v>771</v>
      </c>
      <c r="E773" s="3">
        <f t="shared" si="109"/>
        <v>0.02</v>
      </c>
      <c r="F773" s="13">
        <f t="shared" si="108"/>
        <v>97.430744634329884</v>
      </c>
      <c r="G773" s="14">
        <f t="shared" si="112"/>
        <v>97.430744634329884</v>
      </c>
      <c r="H773">
        <f t="shared" si="116"/>
        <v>80</v>
      </c>
      <c r="J773">
        <f t="shared" si="111"/>
        <v>49.119866651652558</v>
      </c>
      <c r="K773">
        <f t="shared" si="113"/>
        <v>346.8569589903006</v>
      </c>
      <c r="L773">
        <f t="shared" si="114"/>
        <v>346.8569589903006</v>
      </c>
    </row>
    <row r="774" spans="1:12">
      <c r="A774" s="1">
        <f t="shared" si="115"/>
        <v>15.44</v>
      </c>
      <c r="B774" s="5">
        <f t="shared" si="110"/>
        <v>17.537840806459066</v>
      </c>
      <c r="C774" s="4">
        <v>772</v>
      </c>
      <c r="E774" s="3">
        <f t="shared" si="109"/>
        <v>0.02</v>
      </c>
      <c r="F774" s="13">
        <f t="shared" si="108"/>
        <v>97.303648441361133</v>
      </c>
      <c r="G774" s="14">
        <f t="shared" si="112"/>
        <v>97.303648441361133</v>
      </c>
      <c r="H774">
        <f t="shared" si="116"/>
        <v>80</v>
      </c>
      <c r="J774">
        <f t="shared" si="111"/>
        <v>51.444333032279928</v>
      </c>
      <c r="K774">
        <f t="shared" si="113"/>
        <v>346.82127962395714</v>
      </c>
      <c r="L774">
        <f t="shared" si="114"/>
        <v>346.82127962395714</v>
      </c>
    </row>
    <row r="775" spans="1:12">
      <c r="A775" s="1">
        <f t="shared" si="115"/>
        <v>15.46</v>
      </c>
      <c r="B775" s="5">
        <f t="shared" si="110"/>
        <v>18.329580163202266</v>
      </c>
      <c r="C775" s="4">
        <v>773</v>
      </c>
      <c r="E775" s="3">
        <f t="shared" si="109"/>
        <v>0.02</v>
      </c>
      <c r="F775" s="13">
        <f t="shared" si="108"/>
        <v>97.176386020473117</v>
      </c>
      <c r="G775" s="14">
        <f t="shared" si="112"/>
        <v>97.176386020473117</v>
      </c>
      <c r="H775">
        <f t="shared" si="116"/>
        <v>80</v>
      </c>
      <c r="J775">
        <f t="shared" si="111"/>
        <v>53.766768478726647</v>
      </c>
      <c r="K775">
        <f t="shared" si="113"/>
        <v>346.7855965867081</v>
      </c>
      <c r="L775">
        <f t="shared" si="114"/>
        <v>346.7855965867081</v>
      </c>
    </row>
    <row r="776" spans="1:12">
      <c r="A776" s="1">
        <f t="shared" si="115"/>
        <v>15.48</v>
      </c>
      <c r="B776" s="5">
        <f t="shared" si="110"/>
        <v>19.12059589950567</v>
      </c>
      <c r="C776" s="4">
        <v>774</v>
      </c>
      <c r="E776" s="3">
        <f t="shared" si="109"/>
        <v>0.02</v>
      </c>
      <c r="F776" s="13">
        <f t="shared" si="108"/>
        <v>97.048956717730888</v>
      </c>
      <c r="G776" s="14">
        <f t="shared" si="112"/>
        <v>97.048956717730888</v>
      </c>
      <c r="H776">
        <f t="shared" si="116"/>
        <v>80</v>
      </c>
      <c r="J776">
        <f t="shared" si="111"/>
        <v>56.087081305216628</v>
      </c>
      <c r="K776">
        <f t="shared" si="113"/>
        <v>346.74990987742024</v>
      </c>
      <c r="L776">
        <f t="shared" si="114"/>
        <v>346.74990987742024</v>
      </c>
    </row>
    <row r="777" spans="1:12">
      <c r="A777" s="1">
        <f t="shared" si="115"/>
        <v>15.5</v>
      </c>
      <c r="B777" s="5">
        <f t="shared" si="110"/>
        <v>19.910856787422663</v>
      </c>
      <c r="C777" s="4">
        <v>775</v>
      </c>
      <c r="E777" s="3">
        <f t="shared" si="109"/>
        <v>0.02</v>
      </c>
      <c r="F777" s="13">
        <f t="shared" si="108"/>
        <v>96.921359874900659</v>
      </c>
      <c r="G777" s="14">
        <f t="shared" si="112"/>
        <v>96.921359874900659</v>
      </c>
      <c r="H777">
        <f t="shared" si="116"/>
        <v>80</v>
      </c>
      <c r="J777">
        <f t="shared" si="111"/>
        <v>58.405179909773139</v>
      </c>
      <c r="K777">
        <f t="shared" si="113"/>
        <v>346.71421949495965</v>
      </c>
      <c r="L777">
        <f t="shared" si="114"/>
        <v>346.71421949495965</v>
      </c>
    </row>
    <row r="778" spans="1:12">
      <c r="A778" s="1">
        <f t="shared" si="115"/>
        <v>15.52</v>
      </c>
      <c r="B778" s="5">
        <f t="shared" si="110"/>
        <v>20.700331628806651</v>
      </c>
      <c r="C778" s="4">
        <v>776</v>
      </c>
      <c r="E778" s="3">
        <f t="shared" si="109"/>
        <v>0.02</v>
      </c>
      <c r="F778" s="13">
        <f t="shared" si="108"/>
        <v>96.793594829410097</v>
      </c>
      <c r="G778" s="14">
        <f t="shared" si="112"/>
        <v>96.793594829410097</v>
      </c>
      <c r="H778">
        <f t="shared" si="116"/>
        <v>80</v>
      </c>
      <c r="J778">
        <f t="shared" si="111"/>
        <v>60.720972777832841</v>
      </c>
      <c r="K778">
        <f t="shared" si="113"/>
        <v>346.67852543819185</v>
      </c>
      <c r="L778">
        <f t="shared" si="114"/>
        <v>346.67852543819185</v>
      </c>
    </row>
    <row r="779" spans="1:12">
      <c r="A779" s="1">
        <f t="shared" si="115"/>
        <v>15.540000000000001</v>
      </c>
      <c r="B779" s="5">
        <f t="shared" si="110"/>
        <v>21.488989256542464</v>
      </c>
      <c r="C779" s="4">
        <v>777</v>
      </c>
      <c r="E779" s="3">
        <f t="shared" si="109"/>
        <v>0.02</v>
      </c>
      <c r="F779" s="13">
        <f t="shared" si="108"/>
        <v>96.665660914308162</v>
      </c>
      <c r="G779" s="14">
        <f t="shared" si="112"/>
        <v>96.665660914308162</v>
      </c>
      <c r="H779">
        <f t="shared" si="116"/>
        <v>80</v>
      </c>
      <c r="J779">
        <f t="shared" si="111"/>
        <v>63.03436848585789</v>
      </c>
      <c r="K779">
        <f t="shared" si="113"/>
        <v>346.64282770598186</v>
      </c>
      <c r="L779">
        <f t="shared" si="114"/>
        <v>346.64282770598186</v>
      </c>
    </row>
    <row r="780" spans="1:12">
      <c r="A780" s="1">
        <f t="shared" si="115"/>
        <v>15.56</v>
      </c>
      <c r="B780" s="5">
        <f t="shared" si="110"/>
        <v>22.276798535777473</v>
      </c>
      <c r="C780" s="4">
        <v>778</v>
      </c>
      <c r="E780" s="3">
        <f t="shared" si="109"/>
        <v>0.02</v>
      </c>
      <c r="F780" s="13">
        <f t="shared" si="108"/>
        <v>96.537557458224541</v>
      </c>
      <c r="G780" s="14">
        <f t="shared" si="112"/>
        <v>96.537557458224541</v>
      </c>
      <c r="H780">
        <f t="shared" si="116"/>
        <v>80</v>
      </c>
      <c r="J780">
        <f t="shared" si="111"/>
        <v>65.345275704947255</v>
      </c>
      <c r="K780">
        <f t="shared" si="113"/>
        <v>346.60712629719404</v>
      </c>
      <c r="L780">
        <f t="shared" si="114"/>
        <v>346.60712629719404</v>
      </c>
    </row>
    <row r="781" spans="1:12">
      <c r="A781" s="1">
        <f t="shared" si="115"/>
        <v>15.58</v>
      </c>
      <c r="B781" s="5">
        <f t="shared" si="110"/>
        <v>23.063728365150276</v>
      </c>
      <c r="C781" s="4">
        <v>779</v>
      </c>
      <c r="E781" s="3">
        <f t="shared" si="109"/>
        <v>0.02</v>
      </c>
      <c r="F781" s="13">
        <f t="shared" si="108"/>
        <v>96.409283785328498</v>
      </c>
      <c r="G781" s="14">
        <f t="shared" si="112"/>
        <v>96.409283785328498</v>
      </c>
      <c r="H781">
        <f t="shared" si="116"/>
        <v>80</v>
      </c>
      <c r="J781">
        <f t="shared" si="111"/>
        <v>67.653603204440813</v>
      </c>
      <c r="K781">
        <f t="shared" si="113"/>
        <v>346.57142121069217</v>
      </c>
      <c r="L781">
        <f t="shared" si="114"/>
        <v>346.57142121069217</v>
      </c>
    </row>
    <row r="782" spans="1:12">
      <c r="A782" s="1">
        <f t="shared" si="115"/>
        <v>15.6</v>
      </c>
      <c r="B782" s="5">
        <f t="shared" si="110"/>
        <v>23.849747678018765</v>
      </c>
      <c r="C782" s="4">
        <v>780</v>
      </c>
      <c r="E782" s="3">
        <f t="shared" si="109"/>
        <v>0.02</v>
      </c>
      <c r="F782" s="13">
        <f t="shared" si="108"/>
        <v>96.280839215287287</v>
      </c>
      <c r="G782" s="14">
        <f t="shared" si="112"/>
        <v>96.280839215287287</v>
      </c>
      <c r="H782">
        <f t="shared" si="116"/>
        <v>80</v>
      </c>
      <c r="J782">
        <f t="shared" si="111"/>
        <v>69.959259855521708</v>
      </c>
      <c r="K782">
        <f t="shared" si="113"/>
        <v>346.53571244533947</v>
      </c>
      <c r="L782">
        <f t="shared" si="114"/>
        <v>346.53571244533947</v>
      </c>
    </row>
    <row r="783" spans="1:12">
      <c r="A783" s="1">
        <f t="shared" si="115"/>
        <v>15.620000000000001</v>
      </c>
      <c r="B783" s="5">
        <f t="shared" si="110"/>
        <v>24.634825443686236</v>
      </c>
      <c r="C783" s="4">
        <v>781</v>
      </c>
      <c r="E783" s="3">
        <f t="shared" si="109"/>
        <v>0.02</v>
      </c>
      <c r="F783" s="13">
        <f t="shared" si="108"/>
        <v>96.152223063224085</v>
      </c>
      <c r="G783" s="14">
        <f t="shared" si="112"/>
        <v>96.152223063224085</v>
      </c>
      <c r="H783">
        <f t="shared" si="116"/>
        <v>80</v>
      </c>
      <c r="J783">
        <f t="shared" si="111"/>
        <v>72.262154634812958</v>
      </c>
      <c r="K783">
        <f t="shared" si="113"/>
        <v>346.49999999999858</v>
      </c>
      <c r="L783">
        <f t="shared" si="114"/>
        <v>346.49999999999858</v>
      </c>
    </row>
    <row r="784" spans="1:12">
      <c r="A784" s="1">
        <f t="shared" si="115"/>
        <v>15.64</v>
      </c>
      <c r="B784" s="5">
        <f t="shared" si="110"/>
        <v>25.418930668626651</v>
      </c>
      <c r="C784" s="4">
        <v>782</v>
      </c>
      <c r="E784" s="3">
        <f t="shared" si="109"/>
        <v>0.02</v>
      </c>
      <c r="F784" s="13">
        <f t="shared" si="108"/>
        <v>96.023434639675344</v>
      </c>
      <c r="G784" s="14">
        <f t="shared" si="112"/>
        <v>96.023434639675344</v>
      </c>
      <c r="H784">
        <f t="shared" si="116"/>
        <v>80</v>
      </c>
      <c r="J784">
        <f t="shared" si="111"/>
        <v>74.562196627971517</v>
      </c>
      <c r="K784">
        <f t="shared" si="113"/>
        <v>346.46428387353149</v>
      </c>
      <c r="L784">
        <f t="shared" si="114"/>
        <v>346.46428387353149</v>
      </c>
    </row>
    <row r="785" spans="1:12">
      <c r="A785" s="1">
        <f t="shared" si="115"/>
        <v>15.66</v>
      </c>
      <c r="B785" s="5">
        <f t="shared" si="110"/>
        <v>26.202032397708567</v>
      </c>
      <c r="C785" s="4">
        <v>783</v>
      </c>
      <c r="E785" s="3">
        <f t="shared" si="109"/>
        <v>0.02</v>
      </c>
      <c r="F785" s="13">
        <f t="shared" si="108"/>
        <v>95.894473250547662</v>
      </c>
      <c r="G785" s="14">
        <f t="shared" si="112"/>
        <v>95.894473250547662</v>
      </c>
      <c r="H785">
        <f t="shared" si="116"/>
        <v>80</v>
      </c>
      <c r="J785">
        <f t="shared" si="111"/>
        <v>76.859295033278457</v>
      </c>
      <c r="K785">
        <f t="shared" si="113"/>
        <v>346.42856406479967</v>
      </c>
      <c r="L785">
        <f t="shared" si="114"/>
        <v>346.42856406479967</v>
      </c>
    </row>
    <row r="786" spans="1:12">
      <c r="A786" s="1">
        <f t="shared" si="115"/>
        <v>15.68</v>
      </c>
      <c r="B786" s="5">
        <f t="shared" si="110"/>
        <v>26.984099715416374</v>
      </c>
      <c r="C786" s="4">
        <v>784</v>
      </c>
      <c r="E786" s="3">
        <f t="shared" si="109"/>
        <v>0.02</v>
      </c>
      <c r="F786" s="13">
        <f t="shared" si="108"/>
        <v>95.765338197074215</v>
      </c>
      <c r="G786" s="14">
        <f t="shared" si="112"/>
        <v>95.765338197074215</v>
      </c>
      <c r="H786">
        <f t="shared" si="116"/>
        <v>80</v>
      </c>
      <c r="J786">
        <f t="shared" si="111"/>
        <v>79.15335916522136</v>
      </c>
      <c r="K786">
        <f t="shared" si="113"/>
        <v>346.392840572664</v>
      </c>
      <c r="L786">
        <f t="shared" si="114"/>
        <v>346.392840572664</v>
      </c>
    </row>
    <row r="787" spans="1:12">
      <c r="A787" s="1">
        <f t="shared" si="115"/>
        <v>15.700000000000001</v>
      </c>
      <c r="B787" s="5">
        <f t="shared" si="110"/>
        <v>27.765101747071707</v>
      </c>
      <c r="C787" s="4">
        <v>785</v>
      </c>
      <c r="E787" s="3">
        <f t="shared" si="109"/>
        <v>0.02</v>
      </c>
      <c r="F787" s="13">
        <f t="shared" si="108"/>
        <v>95.636028775770498</v>
      </c>
      <c r="G787" s="14">
        <f t="shared" si="112"/>
        <v>95.636028775770498</v>
      </c>
      <c r="H787">
        <f t="shared" si="116"/>
        <v>80</v>
      </c>
      <c r="J787">
        <f t="shared" si="111"/>
        <v>81.444298458077</v>
      </c>
      <c r="K787">
        <f t="shared" si="113"/>
        <v>346.35711339598475</v>
      </c>
      <c r="L787">
        <f t="shared" si="114"/>
        <v>346.35711339598475</v>
      </c>
    </row>
    <row r="788" spans="1:12">
      <c r="A788" s="1">
        <f t="shared" si="115"/>
        <v>15.72</v>
      </c>
      <c r="B788" s="5">
        <f t="shared" si="110"/>
        <v>28.545007660051422</v>
      </c>
      <c r="C788" s="4">
        <v>786</v>
      </c>
      <c r="E788" s="3">
        <f t="shared" si="109"/>
        <v>0.02</v>
      </c>
      <c r="F788" s="13">
        <f t="shared" si="108"/>
        <v>95.506544278389654</v>
      </c>
      <c r="G788" s="14">
        <f t="shared" si="112"/>
        <v>95.506544278389654</v>
      </c>
      <c r="H788">
        <f t="shared" si="116"/>
        <v>80</v>
      </c>
      <c r="J788">
        <f t="shared" si="111"/>
        <v>83.732022469484164</v>
      </c>
      <c r="K788">
        <f t="shared" si="113"/>
        <v>346.32138253362155</v>
      </c>
      <c r="L788">
        <f t="shared" si="114"/>
        <v>346.32138253362155</v>
      </c>
    </row>
    <row r="789" spans="1:12">
      <c r="A789" s="1">
        <f t="shared" si="115"/>
        <v>15.74</v>
      </c>
      <c r="B789" s="5">
        <f t="shared" si="110"/>
        <v>29.323786665005599</v>
      </c>
      <c r="C789" s="4">
        <v>787</v>
      </c>
      <c r="E789" s="3">
        <f t="shared" si="109"/>
        <v>0.02</v>
      </c>
      <c r="F789" s="13">
        <f t="shared" si="108"/>
        <v>95.376883991877207</v>
      </c>
      <c r="G789" s="14">
        <f t="shared" si="112"/>
        <v>95.376883991877207</v>
      </c>
      <c r="H789">
        <f t="shared" si="116"/>
        <v>80</v>
      </c>
      <c r="J789">
        <f t="shared" si="111"/>
        <v>86.016440884016419</v>
      </c>
      <c r="K789">
        <f t="shared" si="113"/>
        <v>346.28564798443352</v>
      </c>
      <c r="L789">
        <f t="shared" si="114"/>
        <v>346.28564798443352</v>
      </c>
    </row>
    <row r="790" spans="1:12">
      <c r="A790" s="1">
        <f t="shared" si="115"/>
        <v>15.76</v>
      </c>
      <c r="B790" s="5">
        <f t="shared" si="110"/>
        <v>30.101408017072611</v>
      </c>
      <c r="C790" s="4">
        <v>788</v>
      </c>
      <c r="E790" s="3">
        <f t="shared" si="109"/>
        <v>0.02</v>
      </c>
      <c r="F790" s="13">
        <f t="shared" si="108"/>
        <v>95.247047198325276</v>
      </c>
      <c r="G790" s="14">
        <f t="shared" si="112"/>
        <v>95.247047198325276</v>
      </c>
      <c r="H790">
        <f t="shared" si="116"/>
        <v>80</v>
      </c>
      <c r="J790">
        <f t="shared" si="111"/>
        <v>88.297463516746319</v>
      </c>
      <c r="K790">
        <f t="shared" si="113"/>
        <v>346.24990974727922</v>
      </c>
      <c r="L790">
        <f t="shared" si="114"/>
        <v>346.24990974727922</v>
      </c>
    </row>
    <row r="791" spans="1:12">
      <c r="A791" s="1">
        <f t="shared" si="115"/>
        <v>15.780000000000001</v>
      </c>
      <c r="B791" s="5">
        <f t="shared" si="110"/>
        <v>30.877841017093083</v>
      </c>
      <c r="C791" s="4">
        <v>789</v>
      </c>
      <c r="E791" s="3">
        <f t="shared" si="109"/>
        <v>0.02</v>
      </c>
      <c r="F791" s="13">
        <f t="shared" si="108"/>
        <v>95.117033174926163</v>
      </c>
      <c r="G791" s="14">
        <f t="shared" si="112"/>
        <v>95.117033174926163</v>
      </c>
      <c r="H791">
        <f t="shared" si="116"/>
        <v>80</v>
      </c>
      <c r="J791">
        <f t="shared" si="111"/>
        <v>90.575000316806367</v>
      </c>
      <c r="K791">
        <f t="shared" si="113"/>
        <v>346.21416782101653</v>
      </c>
      <c r="L791">
        <f t="shared" si="114"/>
        <v>346.21416782101653</v>
      </c>
    </row>
    <row r="792" spans="1:12">
      <c r="A792" s="1">
        <f t="shared" si="115"/>
        <v>15.8</v>
      </c>
      <c r="B792" s="5">
        <f t="shared" si="110"/>
        <v>31.653055012821529</v>
      </c>
      <c r="C792" s="4">
        <v>790</v>
      </c>
      <c r="E792" s="3">
        <f t="shared" si="109"/>
        <v>0.02</v>
      </c>
      <c r="F792" s="13">
        <f t="shared" si="108"/>
        <v>94.9868411939254</v>
      </c>
      <c r="G792" s="14">
        <f t="shared" si="112"/>
        <v>94.9868411939254</v>
      </c>
      <c r="H792">
        <f t="shared" si="116"/>
        <v>80</v>
      </c>
      <c r="J792">
        <f t="shared" si="111"/>
        <v>92.848961370943158</v>
      </c>
      <c r="K792">
        <f t="shared" si="113"/>
        <v>346.17842220450279</v>
      </c>
      <c r="L792">
        <f t="shared" si="114"/>
        <v>346.17842220450279</v>
      </c>
    </row>
    <row r="793" spans="1:12">
      <c r="A793" s="1">
        <f t="shared" si="115"/>
        <v>15.82</v>
      </c>
      <c r="B793" s="5">
        <f t="shared" si="110"/>
        <v>32.427019400136672</v>
      </c>
      <c r="C793" s="4">
        <v>791</v>
      </c>
      <c r="E793" s="3">
        <f t="shared" si="109"/>
        <v>0.02</v>
      </c>
      <c r="F793" s="13">
        <f t="shared" si="108"/>
        <v>94.856470522574284</v>
      </c>
      <c r="G793" s="14">
        <f t="shared" si="112"/>
        <v>94.856470522574284</v>
      </c>
      <c r="H793">
        <f t="shared" si="116"/>
        <v>80</v>
      </c>
      <c r="J793">
        <f t="shared" si="111"/>
        <v>95.11925690706758</v>
      </c>
      <c r="K793">
        <f t="shared" si="113"/>
        <v>346.14267289659477</v>
      </c>
      <c r="L793">
        <f t="shared" si="114"/>
        <v>346.14267289659477</v>
      </c>
    </row>
    <row r="794" spans="1:12">
      <c r="A794" s="1">
        <f t="shared" si="115"/>
        <v>15.84</v>
      </c>
      <c r="B794" s="5">
        <f t="shared" si="110"/>
        <v>33.19970362424997</v>
      </c>
      <c r="C794" s="4">
        <v>792</v>
      </c>
      <c r="E794" s="3">
        <f t="shared" si="109"/>
        <v>0.02</v>
      </c>
      <c r="F794" s="13">
        <f t="shared" si="108"/>
        <v>94.725920423081689</v>
      </c>
      <c r="G794" s="14">
        <f t="shared" si="112"/>
        <v>94.725920423081689</v>
      </c>
      <c r="H794">
        <f t="shared" si="116"/>
        <v>80</v>
      </c>
      <c r="J794">
        <f t="shared" si="111"/>
        <v>97.385797297799897</v>
      </c>
      <c r="K794">
        <f t="shared" si="113"/>
        <v>346.10691989614855</v>
      </c>
      <c r="L794">
        <f t="shared" si="114"/>
        <v>346.10691989614855</v>
      </c>
    </row>
    <row r="795" spans="1:12">
      <c r="A795" s="1">
        <f t="shared" si="115"/>
        <v>15.860000000000001</v>
      </c>
      <c r="B795" s="5">
        <f t="shared" si="110"/>
        <v>33.971077180911159</v>
      </c>
      <c r="C795" s="4">
        <v>793</v>
      </c>
      <c r="E795" s="3">
        <f t="shared" si="109"/>
        <v>0.02</v>
      </c>
      <c r="F795" s="13">
        <f t="shared" si="108"/>
        <v>94.595190152565394</v>
      </c>
      <c r="G795" s="14">
        <f t="shared" si="112"/>
        <v>94.595190152565394</v>
      </c>
      <c r="H795">
        <f t="shared" si="116"/>
        <v>80</v>
      </c>
      <c r="J795">
        <f t="shared" si="111"/>
        <v>99.648493064006075</v>
      </c>
      <c r="K795">
        <f t="shared" si="113"/>
        <v>346.07116320201976</v>
      </c>
      <c r="L795">
        <f t="shared" si="114"/>
        <v>346.07116320201976</v>
      </c>
    </row>
    <row r="796" spans="1:12">
      <c r="A796" s="1">
        <f t="shared" si="115"/>
        <v>15.88</v>
      </c>
      <c r="B796" s="5">
        <f t="shared" si="110"/>
        <v>34.741109617612956</v>
      </c>
      <c r="C796" s="4">
        <v>794</v>
      </c>
      <c r="E796" s="3">
        <f t="shared" si="109"/>
        <v>0.02</v>
      </c>
      <c r="F796" s="13">
        <f t="shared" si="108"/>
        <v>94.464278963002755</v>
      </c>
      <c r="G796" s="14">
        <f t="shared" si="112"/>
        <v>94.464278963002755</v>
      </c>
      <c r="H796">
        <f t="shared" si="116"/>
        <v>80</v>
      </c>
      <c r="J796">
        <f t="shared" si="111"/>
        <v>101.90725487833133</v>
      </c>
      <c r="K796">
        <f t="shared" si="113"/>
        <v>346.03540281306334</v>
      </c>
      <c r="L796">
        <f t="shared" si="114"/>
        <v>346.03540281306334</v>
      </c>
    </row>
    <row r="797" spans="1:12">
      <c r="A797" s="1">
        <f t="shared" si="115"/>
        <v>15.9</v>
      </c>
      <c r="B797" s="5">
        <f t="shared" si="110"/>
        <v>35.509770534793347</v>
      </c>
      <c r="C797" s="4">
        <v>795</v>
      </c>
      <c r="E797" s="3">
        <f t="shared" si="109"/>
        <v>0.02</v>
      </c>
      <c r="F797" s="13">
        <f t="shared" si="108"/>
        <v>94.333186101180772</v>
      </c>
      <c r="G797" s="14">
        <f t="shared" si="112"/>
        <v>94.333186101180772</v>
      </c>
      <c r="H797">
        <f t="shared" si="116"/>
        <v>80</v>
      </c>
      <c r="J797">
        <f t="shared" si="111"/>
        <v>104.16199356872714</v>
      </c>
      <c r="K797">
        <f t="shared" si="113"/>
        <v>345.99963872813368</v>
      </c>
      <c r="L797">
        <f t="shared" si="114"/>
        <v>345.99963872813368</v>
      </c>
    </row>
    <row r="798" spans="1:12">
      <c r="A798" s="1">
        <f t="shared" si="115"/>
        <v>15.92</v>
      </c>
      <c r="B798" s="5">
        <f t="shared" si="110"/>
        <v>36.277029587035493</v>
      </c>
      <c r="C798" s="4">
        <v>796</v>
      </c>
      <c r="E798" s="3">
        <f t="shared" si="109"/>
        <v>0.02</v>
      </c>
      <c r="F798" s="13">
        <f t="shared" si="108"/>
        <v>94.201910808645522</v>
      </c>
      <c r="G798" s="14">
        <f t="shared" si="112"/>
        <v>94.201910808645522</v>
      </c>
      <c r="H798">
        <f t="shared" si="116"/>
        <v>80</v>
      </c>
      <c r="J798">
        <f t="shared" si="111"/>
        <v>106.41262012197078</v>
      </c>
      <c r="K798">
        <f t="shared" si="113"/>
        <v>345.96387094608451</v>
      </c>
      <c r="L798">
        <f t="shared" si="114"/>
        <v>345.96387094608451</v>
      </c>
    </row>
    <row r="799" spans="1:12">
      <c r="A799" s="1">
        <f t="shared" si="115"/>
        <v>15.94</v>
      </c>
      <c r="B799" s="5">
        <f t="shared" si="110"/>
        <v>37.042856484265769</v>
      </c>
      <c r="C799" s="4">
        <v>797</v>
      </c>
      <c r="E799" s="3">
        <f t="shared" si="109"/>
        <v>0.02</v>
      </c>
      <c r="F799" s="13">
        <f t="shared" si="108"/>
        <v>94.070452321650961</v>
      </c>
      <c r="G799" s="14">
        <f t="shared" si="112"/>
        <v>94.070452321650961</v>
      </c>
      <c r="H799">
        <f t="shared" si="116"/>
        <v>80</v>
      </c>
      <c r="J799">
        <f t="shared" si="111"/>
        <v>108.6590456871796</v>
      </c>
      <c r="K799">
        <f t="shared" si="113"/>
        <v>345.92809946576909</v>
      </c>
      <c r="L799">
        <f t="shared" si="114"/>
        <v>345.92809946576909</v>
      </c>
    </row>
    <row r="800" spans="1:12">
      <c r="A800" s="1">
        <f t="shared" si="115"/>
        <v>15.96</v>
      </c>
      <c r="B800" s="5">
        <f t="shared" si="110"/>
        <v>37.807220992949688</v>
      </c>
      <c r="C800" s="4">
        <v>798</v>
      </c>
      <c r="E800" s="3">
        <f t="shared" si="109"/>
        <v>0.02</v>
      </c>
      <c r="F800" s="13">
        <f t="shared" si="108"/>
        <v>93.938809871107097</v>
      </c>
      <c r="G800" s="14">
        <f t="shared" si="112"/>
        <v>93.938809871107097</v>
      </c>
      <c r="H800">
        <f t="shared" si="116"/>
        <v>80</v>
      </c>
      <c r="J800">
        <f t="shared" si="111"/>
        <v>110.90118157931907</v>
      </c>
      <c r="K800">
        <f t="shared" si="113"/>
        <v>345.89232428603998</v>
      </c>
      <c r="L800">
        <f t="shared" si="114"/>
        <v>345.89232428603998</v>
      </c>
    </row>
    <row r="801" spans="1:12">
      <c r="A801" s="1">
        <f t="shared" si="115"/>
        <v>15.98</v>
      </c>
      <c r="B801" s="5">
        <f t="shared" si="110"/>
        <v>38.570092937285125</v>
      </c>
      <c r="C801" s="4">
        <v>799</v>
      </c>
      <c r="E801" s="3">
        <f t="shared" si="109"/>
        <v>0.02</v>
      </c>
      <c r="F801" s="13">
        <f t="shared" si="108"/>
        <v>93.806982682527462</v>
      </c>
      <c r="G801" s="14">
        <f t="shared" si="112"/>
        <v>93.806982682527462</v>
      </c>
      <c r="H801">
        <f t="shared" si="116"/>
        <v>80</v>
      </c>
      <c r="J801">
        <f t="shared" si="111"/>
        <v>113.13893928270303</v>
      </c>
      <c r="K801">
        <f t="shared" si="113"/>
        <v>345.85654540574916</v>
      </c>
      <c r="L801">
        <f t="shared" si="114"/>
        <v>345.85654540574916</v>
      </c>
    </row>
    <row r="802" spans="1:12">
      <c r="A802" s="1">
        <f t="shared" si="115"/>
        <v>16</v>
      </c>
      <c r="B802" s="5">
        <f t="shared" si="110"/>
        <v>39.331442200393873</v>
      </c>
      <c r="C802" s="4">
        <v>800</v>
      </c>
      <c r="E802" s="3">
        <f t="shared" si="109"/>
        <v>0.02</v>
      </c>
      <c r="F802" s="13">
        <f t="shared" si="108"/>
        <v>93.674969975976012</v>
      </c>
      <c r="G802" s="14">
        <f t="shared" si="112"/>
        <v>93.674969975976012</v>
      </c>
      <c r="H802">
        <f t="shared" si="116"/>
        <v>80</v>
      </c>
      <c r="J802">
        <f t="shared" si="111"/>
        <v>115.37223045448869</v>
      </c>
      <c r="K802">
        <f t="shared" si="113"/>
        <v>345.82076282374811</v>
      </c>
      <c r="L802">
        <f t="shared" si="114"/>
        <v>345.82076282374811</v>
      </c>
    </row>
    <row r="803" spans="1:12">
      <c r="A803" s="1">
        <f t="shared" si="115"/>
        <v>16.02</v>
      </c>
      <c r="B803" s="5">
        <f t="shared" si="110"/>
        <v>40.091238725510763</v>
      </c>
      <c r="C803" s="4">
        <v>801</v>
      </c>
      <c r="E803" s="3">
        <f t="shared" si="109"/>
        <v>0.02</v>
      </c>
      <c r="F803" s="13">
        <f t="shared" si="108"/>
        <v>93.542770966013222</v>
      </c>
      <c r="G803" s="14">
        <f t="shared" si="112"/>
        <v>93.542770966013222</v>
      </c>
      <c r="H803">
        <f t="shared" si="116"/>
        <v>80</v>
      </c>
      <c r="J803">
        <f t="shared" si="111"/>
        <v>117.60096692816491</v>
      </c>
      <c r="K803">
        <f t="shared" si="113"/>
        <v>345.78497653888758</v>
      </c>
      <c r="L803">
        <f t="shared" si="114"/>
        <v>345.78497653888758</v>
      </c>
    </row>
    <row r="804" spans="1:12">
      <c r="A804" s="1">
        <f t="shared" si="115"/>
        <v>16.04</v>
      </c>
      <c r="B804" s="5">
        <f t="shared" si="110"/>
        <v>40.849452517170086</v>
      </c>
      <c r="C804" s="4">
        <v>802</v>
      </c>
      <c r="E804" s="3">
        <f t="shared" si="109"/>
        <v>0.02</v>
      </c>
      <c r="F804" s="13">
        <f t="shared" si="108"/>
        <v>93.410384861641617</v>
      </c>
      <c r="G804" s="14">
        <f t="shared" si="112"/>
        <v>93.410384861641617</v>
      </c>
      <c r="H804">
        <f t="shared" si="116"/>
        <v>80</v>
      </c>
      <c r="J804">
        <f t="shared" si="111"/>
        <v>119.82506071703224</v>
      </c>
      <c r="K804">
        <f t="shared" si="113"/>
        <v>345.74918655001784</v>
      </c>
      <c r="L804">
        <f t="shared" si="114"/>
        <v>345.74918655001784</v>
      </c>
    </row>
    <row r="805" spans="1:12">
      <c r="A805" s="1">
        <f t="shared" si="115"/>
        <v>16.059999999999999</v>
      </c>
      <c r="B805" s="5">
        <f t="shared" si="110"/>
        <v>41.606053642389377</v>
      </c>
      <c r="C805" s="4">
        <v>803</v>
      </c>
      <c r="E805" s="3">
        <f t="shared" si="109"/>
        <v>0.02</v>
      </c>
      <c r="F805" s="13">
        <f t="shared" si="108"/>
        <v>93.277810866250533</v>
      </c>
      <c r="G805" s="14">
        <f t="shared" si="112"/>
        <v>93.277810866250533</v>
      </c>
      <c r="H805">
        <f t="shared" si="116"/>
        <v>80</v>
      </c>
      <c r="J805">
        <f t="shared" si="111"/>
        <v>122.0444240176755</v>
      </c>
      <c r="K805">
        <f t="shared" si="113"/>
        <v>345.7133928559885</v>
      </c>
      <c r="L805">
        <f t="shared" si="114"/>
        <v>345.7133928559885</v>
      </c>
    </row>
    <row r="806" spans="1:12">
      <c r="A806" s="1">
        <f t="shared" si="115"/>
        <v>16.080000000000002</v>
      </c>
      <c r="B806" s="5">
        <f t="shared" si="110"/>
        <v>42.361012231851952</v>
      </c>
      <c r="C806" s="4">
        <v>804</v>
      </c>
      <c r="E806" s="3">
        <f t="shared" si="109"/>
        <v>0.02</v>
      </c>
      <c r="F806" s="13">
        <f t="shared" si="108"/>
        <v>93.14504817756017</v>
      </c>
      <c r="G806" s="14">
        <f t="shared" si="112"/>
        <v>93.14504817756017</v>
      </c>
      <c r="H806">
        <f t="shared" si="116"/>
        <v>80</v>
      </c>
      <c r="J806">
        <f t="shared" si="111"/>
        <v>124.25896921343239</v>
      </c>
      <c r="K806">
        <f t="shared" si="113"/>
        <v>345.6775954556486</v>
      </c>
      <c r="L806">
        <f t="shared" si="114"/>
        <v>345.6775954556486</v>
      </c>
    </row>
    <row r="807" spans="1:12">
      <c r="A807" s="1">
        <f t="shared" si="115"/>
        <v>16.100000000000001</v>
      </c>
      <c r="B807" s="5">
        <f t="shared" si="110"/>
        <v>43.114298481085179</v>
      </c>
      <c r="C807" s="4">
        <v>805</v>
      </c>
      <c r="E807" s="3">
        <f t="shared" si="109"/>
        <v>0.02</v>
      </c>
      <c r="F807" s="13">
        <f t="shared" si="108"/>
        <v>93.012095987565004</v>
      </c>
      <c r="G807" s="14">
        <f t="shared" si="112"/>
        <v>93.012095987565004</v>
      </c>
      <c r="H807">
        <f t="shared" si="116"/>
        <v>80</v>
      </c>
      <c r="J807">
        <f t="shared" si="111"/>
        <v>126.46860887784985</v>
      </c>
      <c r="K807">
        <f t="shared" si="113"/>
        <v>345.64179434784654</v>
      </c>
      <c r="L807">
        <f t="shared" si="114"/>
        <v>345.64179434784654</v>
      </c>
    </row>
    <row r="808" spans="1:12">
      <c r="A808" s="1">
        <f t="shared" si="115"/>
        <v>16.12</v>
      </c>
      <c r="B808" s="5">
        <f t="shared" si="110"/>
        <v>43.865882651637975</v>
      </c>
      <c r="C808" s="4">
        <v>806</v>
      </c>
      <c r="E808" s="3">
        <f t="shared" si="109"/>
        <v>0.02</v>
      </c>
      <c r="F808" s="13">
        <f t="shared" si="108"/>
        <v>92.878953482476348</v>
      </c>
      <c r="G808" s="14">
        <f t="shared" si="112"/>
        <v>92.878953482476348</v>
      </c>
      <c r="H808">
        <f t="shared" si="116"/>
        <v>80</v>
      </c>
      <c r="J808">
        <f t="shared" si="111"/>
        <v>128.67325577813807</v>
      </c>
      <c r="K808">
        <f t="shared" si="113"/>
        <v>345.60598953143023</v>
      </c>
      <c r="L808">
        <f t="shared" si="114"/>
        <v>345.60598953143023</v>
      </c>
    </row>
    <row r="809" spans="1:12">
      <c r="A809" s="1">
        <f t="shared" si="115"/>
        <v>16.14</v>
      </c>
      <c r="B809" s="5">
        <f t="shared" si="110"/>
        <v>44.615735072254004</v>
      </c>
      <c r="C809" s="4">
        <v>807</v>
      </c>
      <c r="E809" s="3">
        <f t="shared" si="109"/>
        <v>0.02</v>
      </c>
      <c r="F809" s="13">
        <f t="shared" si="108"/>
        <v>92.745619842664297</v>
      </c>
      <c r="G809" s="14">
        <f t="shared" si="112"/>
        <v>92.745619842664297</v>
      </c>
      <c r="H809">
        <f t="shared" si="116"/>
        <v>80</v>
      </c>
      <c r="J809">
        <f t="shared" si="111"/>
        <v>130.87282287861174</v>
      </c>
      <c r="K809">
        <f t="shared" si="113"/>
        <v>345.57018100524681</v>
      </c>
      <c r="L809">
        <f t="shared" si="114"/>
        <v>345.57018100524681</v>
      </c>
    </row>
    <row r="810" spans="1:12">
      <c r="A810" s="1">
        <f t="shared" si="115"/>
        <v>16.16</v>
      </c>
      <c r="B810" s="5">
        <f t="shared" si="110"/>
        <v>45.363826140043763</v>
      </c>
      <c r="C810" s="4">
        <v>808</v>
      </c>
      <c r="E810" s="3">
        <f t="shared" si="109"/>
        <v>0.02</v>
      </c>
      <c r="F810" s="13">
        <f t="shared" si="108"/>
        <v>92.612094242598815</v>
      </c>
      <c r="G810" s="14">
        <f t="shared" si="112"/>
        <v>92.612094242598815</v>
      </c>
      <c r="H810">
        <f t="shared" si="116"/>
        <v>80</v>
      </c>
      <c r="J810">
        <f t="shared" si="111"/>
        <v>133.06722334412837</v>
      </c>
      <c r="K810">
        <f t="shared" si="113"/>
        <v>345.534368768143</v>
      </c>
      <c r="L810">
        <f t="shared" si="114"/>
        <v>345.534368768143</v>
      </c>
    </row>
    <row r="811" spans="1:12">
      <c r="A811" s="1">
        <f t="shared" si="115"/>
        <v>16.18</v>
      </c>
      <c r="B811" s="5">
        <f t="shared" si="110"/>
        <v>46.11012632165292</v>
      </c>
      <c r="C811" s="4">
        <v>809</v>
      </c>
      <c r="E811" s="3">
        <f t="shared" si="109"/>
        <v>0.02</v>
      </c>
      <c r="F811" s="13">
        <f t="shared" si="108"/>
        <v>92.47837585079013</v>
      </c>
      <c r="G811" s="14">
        <f t="shared" si="112"/>
        <v>92.47837585079013</v>
      </c>
      <c r="H811">
        <f t="shared" si="116"/>
        <v>80</v>
      </c>
      <c r="J811">
        <f t="shared" si="111"/>
        <v>135.25637054351523</v>
      </c>
      <c r="K811">
        <f t="shared" si="113"/>
        <v>345.49855281896487</v>
      </c>
      <c r="L811">
        <f t="shared" si="114"/>
        <v>345.49855281896487</v>
      </c>
    </row>
    <row r="812" spans="1:12">
      <c r="A812" s="1">
        <f t="shared" si="115"/>
        <v>16.2</v>
      </c>
      <c r="B812" s="5">
        <f t="shared" si="110"/>
        <v>46.854606154427984</v>
      </c>
      <c r="C812" s="4">
        <v>810</v>
      </c>
      <c r="E812" s="3">
        <f t="shared" si="109"/>
        <v>0.02</v>
      </c>
      <c r="F812" s="13">
        <f t="shared" si="108"/>
        <v>92.344463829728326</v>
      </c>
      <c r="G812" s="14">
        <f t="shared" si="112"/>
        <v>92.344463829728326</v>
      </c>
      <c r="H812">
        <f t="shared" si="116"/>
        <v>80</v>
      </c>
      <c r="J812">
        <f t="shared" si="111"/>
        <v>137.44017805298873</v>
      </c>
      <c r="K812">
        <f t="shared" si="113"/>
        <v>345.46273315655782</v>
      </c>
      <c r="L812">
        <f t="shared" si="114"/>
        <v>345.46273315655782</v>
      </c>
    </row>
    <row r="813" spans="1:12">
      <c r="A813" s="1">
        <f t="shared" si="115"/>
        <v>16.22</v>
      </c>
      <c r="B813" s="5">
        <f t="shared" si="110"/>
        <v>47.597236247580106</v>
      </c>
      <c r="C813" s="4">
        <v>811</v>
      </c>
      <c r="E813" s="3">
        <f t="shared" si="109"/>
        <v>0.02</v>
      </c>
      <c r="F813" s="13">
        <f t="shared" si="108"/>
        <v>92.21035733582211</v>
      </c>
      <c r="G813" s="14">
        <f t="shared" si="112"/>
        <v>92.21035733582211</v>
      </c>
      <c r="H813">
        <f t="shared" si="116"/>
        <v>80</v>
      </c>
      <c r="J813">
        <f t="shared" si="111"/>
        <v>139.61855965956832</v>
      </c>
      <c r="K813">
        <f t="shared" si="113"/>
        <v>345.42690977976667</v>
      </c>
      <c r="L813">
        <f t="shared" si="114"/>
        <v>345.42690977976667</v>
      </c>
    </row>
    <row r="814" spans="1:12">
      <c r="A814" s="1">
        <f t="shared" si="115"/>
        <v>16.240000000000002</v>
      </c>
      <c r="B814" s="5">
        <f t="shared" si="110"/>
        <v>48.337987283344695</v>
      </c>
      <c r="C814" s="4">
        <v>812</v>
      </c>
      <c r="E814" s="3">
        <f t="shared" si="109"/>
        <v>0.02</v>
      </c>
      <c r="F814" s="13">
        <f t="shared" si="108"/>
        <v>92.076055519336848</v>
      </c>
      <c r="G814" s="14">
        <f t="shared" si="112"/>
        <v>92.076055519336848</v>
      </c>
      <c r="H814">
        <f t="shared" si="116"/>
        <v>80</v>
      </c>
      <c r="J814">
        <f t="shared" si="111"/>
        <v>141.79142936447778</v>
      </c>
      <c r="K814">
        <f t="shared" si="113"/>
        <v>345.39108268743576</v>
      </c>
      <c r="L814">
        <f t="shared" si="114"/>
        <v>345.39108268743576</v>
      </c>
    </row>
    <row r="815" spans="1:12">
      <c r="A815" s="1">
        <f t="shared" si="115"/>
        <v>16.260000000000002</v>
      </c>
      <c r="B815" s="5">
        <f t="shared" si="110"/>
        <v>49.076830018139134</v>
      </c>
      <c r="C815" s="4">
        <v>813</v>
      </c>
      <c r="E815" s="3">
        <f t="shared" si="109"/>
        <v>0.02</v>
      </c>
      <c r="F815" s="13">
        <f t="shared" si="108"/>
        <v>91.941557524331742</v>
      </c>
      <c r="G815" s="14">
        <f t="shared" si="112"/>
        <v>91.941557524331742</v>
      </c>
      <c r="H815">
        <f t="shared" si="116"/>
        <v>80</v>
      </c>
      <c r="J815">
        <f t="shared" si="111"/>
        <v>143.95870138654146</v>
      </c>
      <c r="K815">
        <f t="shared" si="113"/>
        <v>345.35525187840864</v>
      </c>
      <c r="L815">
        <f t="shared" si="114"/>
        <v>345.35525187840864</v>
      </c>
    </row>
    <row r="816" spans="1:12">
      <c r="A816" s="1">
        <f t="shared" si="115"/>
        <v>16.28</v>
      </c>
      <c r="B816" s="5">
        <f t="shared" si="110"/>
        <v>49.813735283717442</v>
      </c>
      <c r="C816" s="4">
        <v>814</v>
      </c>
      <c r="E816" s="3">
        <f t="shared" si="109"/>
        <v>0.02</v>
      </c>
      <c r="F816" s="13">
        <f t="shared" si="108"/>
        <v>91.806862488596153</v>
      </c>
      <c r="G816" s="14">
        <f t="shared" si="112"/>
        <v>91.806862488596153</v>
      </c>
      <c r="H816">
        <f t="shared" si="116"/>
        <v>80</v>
      </c>
      <c r="J816">
        <f t="shared" si="111"/>
        <v>146.12029016557116</v>
      </c>
      <c r="K816">
        <f t="shared" si="113"/>
        <v>345.31941735152844</v>
      </c>
      <c r="L816">
        <f t="shared" si="114"/>
        <v>345.31941735152844</v>
      </c>
    </row>
    <row r="817" spans="1:12">
      <c r="A817" s="1">
        <f t="shared" si="115"/>
        <v>16.3</v>
      </c>
      <c r="B817" s="5">
        <f t="shared" si="110"/>
        <v>50.548673988321625</v>
      </c>
      <c r="C817" s="4">
        <v>815</v>
      </c>
      <c r="E817" s="3">
        <f t="shared" si="109"/>
        <v>0.02</v>
      </c>
      <c r="F817" s="13">
        <f t="shared" si="108"/>
        <v>91.671969543585149</v>
      </c>
      <c r="G817" s="14">
        <f t="shared" si="112"/>
        <v>91.671969543585149</v>
      </c>
      <c r="H817">
        <f t="shared" si="116"/>
        <v>80</v>
      </c>
      <c r="J817">
        <f t="shared" si="111"/>
        <v>148.27611036574342</v>
      </c>
      <c r="K817">
        <f t="shared" si="113"/>
        <v>345.28357910563756</v>
      </c>
      <c r="L817">
        <f t="shared" si="114"/>
        <v>345.28357910563756</v>
      </c>
    </row>
    <row r="818" spans="1:12">
      <c r="A818" s="1">
        <f t="shared" si="115"/>
        <v>16.32</v>
      </c>
      <c r="B818" s="5">
        <f t="shared" si="110"/>
        <v>51.281617117829853</v>
      </c>
      <c r="C818" s="4">
        <v>816</v>
      </c>
      <c r="E818" s="3">
        <f t="shared" si="109"/>
        <v>0.02</v>
      </c>
      <c r="F818" s="13">
        <f t="shared" si="108"/>
        <v>91.53687781435417</v>
      </c>
      <c r="G818" s="14">
        <f t="shared" si="112"/>
        <v>91.53687781435417</v>
      </c>
      <c r="H818">
        <f t="shared" si="116"/>
        <v>80</v>
      </c>
      <c r="J818">
        <f t="shared" si="111"/>
        <v>150.42607687896756</v>
      </c>
      <c r="K818">
        <f t="shared" si="113"/>
        <v>345.24773713957791</v>
      </c>
      <c r="L818">
        <f t="shared" si="114"/>
        <v>345.24773713957791</v>
      </c>
    </row>
    <row r="819" spans="1:12">
      <c r="A819" s="1">
        <f t="shared" si="115"/>
        <v>16.34</v>
      </c>
      <c r="B819" s="5">
        <f t="shared" si="110"/>
        <v>52.01253573690245</v>
      </c>
      <c r="C819" s="4">
        <v>817</v>
      </c>
      <c r="E819" s="3">
        <f t="shared" si="109"/>
        <v>0.02</v>
      </c>
      <c r="F819" s="13">
        <f t="shared" si="108"/>
        <v>91.401586419492773</v>
      </c>
      <c r="G819" s="14">
        <f t="shared" si="112"/>
        <v>91.401586419492773</v>
      </c>
      <c r="H819">
        <f t="shared" si="116"/>
        <v>80</v>
      </c>
      <c r="J819">
        <f t="shared" si="111"/>
        <v>152.5701048282472</v>
      </c>
      <c r="K819">
        <f t="shared" si="113"/>
        <v>345.21189145219068</v>
      </c>
      <c r="L819">
        <f t="shared" si="114"/>
        <v>345.21189145219068</v>
      </c>
    </row>
    <row r="820" spans="1:12">
      <c r="A820" s="1">
        <f t="shared" si="115"/>
        <v>16.36</v>
      </c>
      <c r="B820" s="5">
        <f t="shared" si="110"/>
        <v>52.741400990123992</v>
      </c>
      <c r="C820" s="4">
        <v>818</v>
      </c>
      <c r="E820" s="3">
        <f t="shared" si="109"/>
        <v>0.02</v>
      </c>
      <c r="F820" s="13">
        <f t="shared" si="108"/>
        <v>91.266094471057571</v>
      </c>
      <c r="G820" s="14">
        <f t="shared" si="112"/>
        <v>91.266094471057571</v>
      </c>
      <c r="H820">
        <f t="shared" si="116"/>
        <v>80</v>
      </c>
      <c r="J820">
        <f t="shared" si="111"/>
        <v>154.70810957103035</v>
      </c>
      <c r="K820">
        <f t="shared" si="113"/>
        <v>345.17604204231657</v>
      </c>
      <c r="L820">
        <f t="shared" si="114"/>
        <v>345.17604204231657</v>
      </c>
    </row>
    <row r="821" spans="1:12">
      <c r="A821" s="1">
        <f t="shared" si="115"/>
        <v>16.38</v>
      </c>
      <c r="B821" s="5">
        <f t="shared" si="110"/>
        <v>53.468184103142079</v>
      </c>
      <c r="C821" s="4">
        <v>819</v>
      </c>
      <c r="E821" s="3">
        <f t="shared" si="109"/>
        <v>0.02</v>
      </c>
      <c r="F821" s="13">
        <f t="shared" si="108"/>
        <v>91.130401074504249</v>
      </c>
      <c r="G821" s="14">
        <f t="shared" si="112"/>
        <v>91.130401074504249</v>
      </c>
      <c r="H821">
        <f t="shared" si="116"/>
        <v>80</v>
      </c>
      <c r="J821">
        <f t="shared" si="111"/>
        <v>156.84000670255008</v>
      </c>
      <c r="K821">
        <f t="shared" si="113"/>
        <v>345.14018890879555</v>
      </c>
      <c r="L821">
        <f t="shared" si="114"/>
        <v>345.14018890879555</v>
      </c>
    </row>
    <row r="822" spans="1:12">
      <c r="A822" s="1">
        <f t="shared" si="115"/>
        <v>16.399999999999999</v>
      </c>
      <c r="B822" s="5">
        <f t="shared" si="110"/>
        <v>54.192856383803964</v>
      </c>
      <c r="C822" s="4">
        <v>820</v>
      </c>
      <c r="E822" s="3">
        <f t="shared" si="109"/>
        <v>0.02</v>
      </c>
      <c r="F822" s="13">
        <f t="shared" si="108"/>
        <v>90.994505328618644</v>
      </c>
      <c r="G822" s="14">
        <f t="shared" si="112"/>
        <v>90.994505328618644</v>
      </c>
      <c r="H822">
        <f t="shared" si="116"/>
        <v>80</v>
      </c>
      <c r="J822">
        <f t="shared" si="111"/>
        <v>158.96571205915831</v>
      </c>
      <c r="K822">
        <f t="shared" si="113"/>
        <v>345.10433205046712</v>
      </c>
      <c r="L822">
        <f t="shared" si="114"/>
        <v>345.10433205046712</v>
      </c>
    </row>
    <row r="823" spans="1:12">
      <c r="A823" s="1">
        <f t="shared" si="115"/>
        <v>16.420000000000002</v>
      </c>
      <c r="B823" s="5">
        <f t="shared" si="110"/>
        <v>54.915389223289061</v>
      </c>
      <c r="C823" s="4">
        <v>821</v>
      </c>
      <c r="E823" s="3">
        <f t="shared" si="109"/>
        <v>0.02</v>
      </c>
      <c r="F823" s="13">
        <f t="shared" ref="F823:F886" si="117">SQRT(ABS(F822*F822-2*Vout*Iout*E822*100*1000000/1000/1000/Cin/H822))</f>
        <v>90.858406325446893</v>
      </c>
      <c r="G823" s="14">
        <f t="shared" si="112"/>
        <v>90.858406325446893</v>
      </c>
      <c r="H823">
        <f t="shared" si="116"/>
        <v>80</v>
      </c>
      <c r="J823">
        <f t="shared" si="111"/>
        <v>161.08514172164791</v>
      </c>
      <c r="K823">
        <f t="shared" si="113"/>
        <v>345.06847146617014</v>
      </c>
      <c r="L823">
        <f t="shared" si="114"/>
        <v>345.06847146617014</v>
      </c>
    </row>
    <row r="824" spans="1:12">
      <c r="A824" s="1">
        <f t="shared" si="115"/>
        <v>16.440000000000001</v>
      </c>
      <c r="B824" s="5">
        <f t="shared" si="110"/>
        <v>55.635754097237623</v>
      </c>
      <c r="C824" s="4">
        <v>822</v>
      </c>
      <c r="E824" s="3">
        <f t="shared" si="109"/>
        <v>0.02</v>
      </c>
      <c r="F824" s="13">
        <f t="shared" si="117"/>
        <v>90.722103150224683</v>
      </c>
      <c r="G824" s="14">
        <f t="shared" si="112"/>
        <v>90.722103150224683</v>
      </c>
      <c r="H824">
        <f t="shared" si="116"/>
        <v>80</v>
      </c>
      <c r="J824">
        <f t="shared" si="111"/>
        <v>163.19821201856371</v>
      </c>
      <c r="K824">
        <f t="shared" si="113"/>
        <v>345.03260715474278</v>
      </c>
      <c r="L824">
        <f t="shared" si="114"/>
        <v>345.03260715474278</v>
      </c>
    </row>
    <row r="825" spans="1:12">
      <c r="A825" s="1">
        <f t="shared" si="115"/>
        <v>16.46</v>
      </c>
      <c r="B825" s="5">
        <f t="shared" si="110"/>
        <v>56.353922566878104</v>
      </c>
      <c r="C825" s="4">
        <v>823</v>
      </c>
      <c r="E825" s="3">
        <f t="shared" si="109"/>
        <v>0.02</v>
      </c>
      <c r="F825" s="13">
        <f t="shared" si="117"/>
        <v>90.585594881305539</v>
      </c>
      <c r="G825" s="14">
        <f t="shared" si="112"/>
        <v>90.585594881305539</v>
      </c>
      <c r="H825">
        <f t="shared" si="116"/>
        <v>80</v>
      </c>
      <c r="J825">
        <f t="shared" si="111"/>
        <v>165.30483952950908</v>
      </c>
      <c r="K825">
        <f t="shared" si="113"/>
        <v>344.99673911502271</v>
      </c>
      <c r="L825">
        <f t="shared" si="114"/>
        <v>344.99673911502271</v>
      </c>
    </row>
    <row r="826" spans="1:12">
      <c r="A826" s="1">
        <f t="shared" si="115"/>
        <v>16.48</v>
      </c>
      <c r="B826" s="5">
        <f t="shared" si="110"/>
        <v>57.069866280149</v>
      </c>
      <c r="C826" s="4">
        <v>824</v>
      </c>
      <c r="E826" s="3">
        <f t="shared" si="109"/>
        <v>0.02</v>
      </c>
      <c r="F826" s="13">
        <f t="shared" si="117"/>
        <v>90.448880590088066</v>
      </c>
      <c r="G826" s="14">
        <f t="shared" si="112"/>
        <v>90.448880590088066</v>
      </c>
      <c r="H826">
        <f t="shared" si="116"/>
        <v>80</v>
      </c>
      <c r="J826">
        <f t="shared" si="111"/>
        <v>167.40494108843706</v>
      </c>
      <c r="K826">
        <f t="shared" si="113"/>
        <v>344.96086734584696</v>
      </c>
      <c r="L826">
        <f t="shared" si="114"/>
        <v>344.96086734584696</v>
      </c>
    </row>
    <row r="827" spans="1:12">
      <c r="A827" s="1">
        <f t="shared" si="115"/>
        <v>16.5</v>
      </c>
      <c r="B827" s="5">
        <f t="shared" si="110"/>
        <v>57.783556972818538</v>
      </c>
      <c r="C827" s="4">
        <v>825</v>
      </c>
      <c r="E827" s="3">
        <f t="shared" si="109"/>
        <v>0.02</v>
      </c>
      <c r="F827" s="13">
        <f t="shared" si="117"/>
        <v>90.311959340942266</v>
      </c>
      <c r="G827" s="14">
        <f t="shared" si="112"/>
        <v>90.311959340942266</v>
      </c>
      <c r="H827">
        <f t="shared" si="116"/>
        <v>80</v>
      </c>
      <c r="J827">
        <f t="shared" si="111"/>
        <v>169.49843378693436</v>
      </c>
      <c r="K827">
        <f t="shared" si="113"/>
        <v>344.92499184605197</v>
      </c>
      <c r="L827">
        <f t="shared" si="114"/>
        <v>344.92499184605197</v>
      </c>
    </row>
    <row r="828" spans="1:12">
      <c r="A828" s="1">
        <f t="shared" si="115"/>
        <v>16.52</v>
      </c>
      <c r="B828" s="5">
        <f t="shared" si="110"/>
        <v>58.494966469599966</v>
      </c>
      <c r="C828" s="4">
        <v>826</v>
      </c>
      <c r="E828" s="3">
        <f t="shared" si="109"/>
        <v>0.02</v>
      </c>
      <c r="F828" s="13">
        <f t="shared" si="117"/>
        <v>90.174830191134873</v>
      </c>
      <c r="G828" s="14">
        <f t="shared" si="112"/>
        <v>90.174830191134873</v>
      </c>
      <c r="H828">
        <f t="shared" si="116"/>
        <v>80</v>
      </c>
      <c r="J828">
        <f t="shared" si="111"/>
        <v>171.58523497749323</v>
      </c>
      <c r="K828">
        <f t="shared" si="113"/>
        <v>344.88911261447356</v>
      </c>
      <c r="L828">
        <f t="shared" si="114"/>
        <v>344.88911261447356</v>
      </c>
    </row>
    <row r="829" spans="1:12">
      <c r="A829" s="1">
        <f t="shared" si="115"/>
        <v>16.54</v>
      </c>
      <c r="B829" s="5">
        <f t="shared" si="110"/>
        <v>59.204066685264614</v>
      </c>
      <c r="C829" s="4">
        <v>827</v>
      </c>
      <c r="E829" s="3">
        <f t="shared" si="109"/>
        <v>0.02</v>
      </c>
      <c r="F829" s="13">
        <f t="shared" si="117"/>
        <v>90.037492190753568</v>
      </c>
      <c r="G829" s="14">
        <f t="shared" si="112"/>
        <v>90.037492190753568</v>
      </c>
      <c r="H829">
        <f t="shared" si="116"/>
        <v>80</v>
      </c>
      <c r="J829">
        <f t="shared" si="111"/>
        <v>173.66526227677619</v>
      </c>
      <c r="K829">
        <f t="shared" si="113"/>
        <v>344.85322964994691</v>
      </c>
      <c r="L829">
        <f t="shared" si="114"/>
        <v>344.85322964994691</v>
      </c>
    </row>
    <row r="830" spans="1:12">
      <c r="A830" s="1">
        <f t="shared" si="115"/>
        <v>16.559999999999999</v>
      </c>
      <c r="B830" s="5">
        <f t="shared" si="110"/>
        <v>59.910829625750225</v>
      </c>
      <c r="C830" s="4">
        <v>828</v>
      </c>
      <c r="E830" s="3">
        <f t="shared" si="109"/>
        <v>0.02</v>
      </c>
      <c r="F830" s="13">
        <f t="shared" si="117"/>
        <v>89.899944382630238</v>
      </c>
      <c r="G830" s="14">
        <f t="shared" si="112"/>
        <v>89.899944382630238</v>
      </c>
      <c r="H830">
        <f t="shared" si="116"/>
        <v>80</v>
      </c>
      <c r="J830">
        <f t="shared" si="111"/>
        <v>175.73843356886732</v>
      </c>
      <c r="K830">
        <f t="shared" si="113"/>
        <v>344.81734295130667</v>
      </c>
      <c r="L830">
        <f t="shared" si="114"/>
        <v>344.81734295130667</v>
      </c>
    </row>
    <row r="831" spans="1:12">
      <c r="A831" s="1">
        <f t="shared" si="115"/>
        <v>16.580000000000002</v>
      </c>
      <c r="B831" s="5">
        <f t="shared" si="110"/>
        <v>60.615227389266082</v>
      </c>
      <c r="C831" s="4">
        <v>829</v>
      </c>
      <c r="E831" s="3">
        <f t="shared" si="109"/>
        <v>0.02</v>
      </c>
      <c r="F831" s="13">
        <f t="shared" si="117"/>
        <v>89.762185802263133</v>
      </c>
      <c r="G831" s="14">
        <f t="shared" si="112"/>
        <v>89.762185802263133</v>
      </c>
      <c r="H831">
        <f t="shared" si="116"/>
        <v>80</v>
      </c>
      <c r="J831">
        <f t="shared" si="111"/>
        <v>177.80466700851383</v>
      </c>
      <c r="K831">
        <f t="shared" si="113"/>
        <v>344.78145251738681</v>
      </c>
      <c r="L831">
        <f t="shared" si="114"/>
        <v>344.78145251738681</v>
      </c>
    </row>
    <row r="832" spans="1:12">
      <c r="A832" s="1">
        <f t="shared" si="115"/>
        <v>16.600000000000001</v>
      </c>
      <c r="B832" s="5">
        <f t="shared" si="110"/>
        <v>61.317232167394302</v>
      </c>
      <c r="C832" s="4">
        <v>830</v>
      </c>
      <c r="E832" s="3">
        <f t="shared" si="109"/>
        <v>0.02</v>
      </c>
      <c r="F832" s="13">
        <f t="shared" si="117"/>
        <v>89.624215477737991</v>
      </c>
      <c r="G832" s="14">
        <f t="shared" si="112"/>
        <v>89.624215477737991</v>
      </c>
      <c r="H832">
        <f t="shared" si="116"/>
        <v>80</v>
      </c>
      <c r="J832">
        <f t="shared" si="111"/>
        <v>179.8638810243566</v>
      </c>
      <c r="K832">
        <f t="shared" si="113"/>
        <v>344.74555834702068</v>
      </c>
      <c r="L832">
        <f t="shared" si="114"/>
        <v>344.74555834702068</v>
      </c>
    </row>
    <row r="833" spans="1:12">
      <c r="A833" s="1">
        <f t="shared" si="115"/>
        <v>16.62</v>
      </c>
      <c r="B833" s="5">
        <f t="shared" si="110"/>
        <v>62.016816246188476</v>
      </c>
      <c r="C833" s="4">
        <v>831</v>
      </c>
      <c r="E833" s="3">
        <f t="shared" ref="E833:E896" si="118">IF(fac=50,1/50,IF(fac=60,1/60))</f>
        <v>0.02</v>
      </c>
      <c r="F833" s="13">
        <f t="shared" si="117"/>
        <v>89.486032429647977</v>
      </c>
      <c r="G833" s="14">
        <f t="shared" si="112"/>
        <v>89.486032429647977</v>
      </c>
      <c r="H833">
        <f t="shared" si="116"/>
        <v>80</v>
      </c>
      <c r="J833">
        <f t="shared" si="111"/>
        <v>181.91599432215287</v>
      </c>
      <c r="K833">
        <f t="shared" si="113"/>
        <v>344.70966043904116</v>
      </c>
      <c r="L833">
        <f t="shared" si="114"/>
        <v>344.70966043904116</v>
      </c>
    </row>
    <row r="834" spans="1:12">
      <c r="A834" s="1">
        <f t="shared" si="115"/>
        <v>16.64</v>
      </c>
      <c r="B834" s="5">
        <f t="shared" ref="B834:B897" si="119">IF(fac=50,Vacmin*SQRT(2)*ABS(COS(A834*PI()/5/2)),IF(fac=60,Vacmin*SQRT(2)*ABS(COS(A834*PI()*240/1000/2))))</f>
        <v>62.713952007267046</v>
      </c>
      <c r="C834" s="4">
        <v>832</v>
      </c>
      <c r="E834" s="3">
        <f t="shared" si="118"/>
        <v>0.02</v>
      </c>
      <c r="F834" s="13">
        <f t="shared" si="117"/>
        <v>89.34763567101264</v>
      </c>
      <c r="G834" s="14">
        <f t="shared" si="112"/>
        <v>89.34763567101264</v>
      </c>
      <c r="H834">
        <f t="shared" si="116"/>
        <v>80</v>
      </c>
      <c r="J834">
        <f t="shared" ref="J834:J897" si="120">IF(fac=50,Vacmax*SQRT(2)*ABS(COS(A834*PI()/5/2)),IF(fac=60,Vacmax*SQRT(2)*ABS(COS(A834*PI()*240/1000/2))))</f>
        <v>183.96092588798334</v>
      </c>
      <c r="K834">
        <f t="shared" si="113"/>
        <v>344.67375879228035</v>
      </c>
      <c r="L834">
        <f t="shared" si="114"/>
        <v>344.67375879228035</v>
      </c>
    </row>
    <row r="835" spans="1:12">
      <c r="A835" s="1">
        <f t="shared" si="115"/>
        <v>16.66</v>
      </c>
      <c r="B835" s="5">
        <f t="shared" si="119"/>
        <v>63.408611928903859</v>
      </c>
      <c r="C835" s="4">
        <v>833</v>
      </c>
      <c r="E835" s="3">
        <f t="shared" si="118"/>
        <v>0.02</v>
      </c>
      <c r="F835" s="13">
        <f t="shared" si="117"/>
        <v>89.209024207195597</v>
      </c>
      <c r="G835" s="14">
        <f t="shared" ref="G835:G898" si="121">MAX(B835,F835)</f>
        <v>89.209024207195597</v>
      </c>
      <c r="H835">
        <f t="shared" si="116"/>
        <v>80</v>
      </c>
      <c r="J835">
        <f t="shared" si="120"/>
        <v>185.99859499145131</v>
      </c>
      <c r="K835">
        <f t="shared" ref="K835:K898" si="122">SQRT(ABS(K834*K834-2*Vout*Iout*E835*100*1000000/1000/1000/Cin/H835))</f>
        <v>344.63785340556984</v>
      </c>
      <c r="L835">
        <f t="shared" ref="L835:L898" si="123">MAX(J835,K835)</f>
        <v>344.63785340556984</v>
      </c>
    </row>
    <row r="836" spans="1:12">
      <c r="A836" s="1">
        <f t="shared" ref="A836:A899" si="124">C836*E836</f>
        <v>16.68</v>
      </c>
      <c r="B836" s="5">
        <f t="shared" si="119"/>
        <v>64.100768587114743</v>
      </c>
      <c r="C836" s="4">
        <v>834</v>
      </c>
      <c r="E836" s="3">
        <f t="shared" si="118"/>
        <v>0.02</v>
      </c>
      <c r="F836" s="13">
        <f t="shared" si="117"/>
        <v>89.070197035821195</v>
      </c>
      <c r="G836" s="14">
        <f t="shared" si="121"/>
        <v>89.070197035821195</v>
      </c>
      <c r="H836">
        <f t="shared" ref="H836:H899" si="125">H835</f>
        <v>80</v>
      </c>
      <c r="J836">
        <f t="shared" si="120"/>
        <v>188.0289211888699</v>
      </c>
      <c r="K836">
        <f t="shared" si="122"/>
        <v>344.60194427774064</v>
      </c>
      <c r="L836">
        <f t="shared" si="123"/>
        <v>344.60194427774064</v>
      </c>
    </row>
    <row r="837" spans="1:12">
      <c r="A837" s="1">
        <f t="shared" si="124"/>
        <v>16.7</v>
      </c>
      <c r="B837" s="5">
        <f t="shared" si="119"/>
        <v>64.790394656739821</v>
      </c>
      <c r="C837" s="4">
        <v>835</v>
      </c>
      <c r="E837" s="3">
        <f t="shared" si="118"/>
        <v>0.02</v>
      </c>
      <c r="F837" s="13">
        <f t="shared" si="117"/>
        <v>88.931153146689894</v>
      </c>
      <c r="G837" s="14">
        <f t="shared" si="121"/>
        <v>88.931153146689894</v>
      </c>
      <c r="H837">
        <f t="shared" si="125"/>
        <v>80</v>
      </c>
      <c r="J837">
        <f t="shared" si="120"/>
        <v>190.05182432643679</v>
      </c>
      <c r="K837">
        <f t="shared" si="122"/>
        <v>344.56603140762303</v>
      </c>
      <c r="L837">
        <f t="shared" si="123"/>
        <v>344.56603140762303</v>
      </c>
    </row>
    <row r="838" spans="1:12">
      <c r="A838" s="1">
        <f t="shared" si="124"/>
        <v>16.72</v>
      </c>
      <c r="B838" s="5">
        <f t="shared" si="119"/>
        <v>65.477462912522753</v>
      </c>
      <c r="C838" s="4">
        <v>836</v>
      </c>
      <c r="E838" s="3">
        <f t="shared" si="118"/>
        <v>0.02</v>
      </c>
      <c r="F838" s="13">
        <f t="shared" si="117"/>
        <v>88.79189152169252</v>
      </c>
      <c r="G838" s="14">
        <f t="shared" si="121"/>
        <v>88.79189152169252</v>
      </c>
      <c r="H838">
        <f t="shared" si="125"/>
        <v>80</v>
      </c>
      <c r="J838">
        <f t="shared" si="120"/>
        <v>192.06722454340007</v>
      </c>
      <c r="K838">
        <f t="shared" si="122"/>
        <v>344.53011479404677</v>
      </c>
      <c r="L838">
        <f t="shared" si="123"/>
        <v>344.53011479404677</v>
      </c>
    </row>
    <row r="839" spans="1:12">
      <c r="A839" s="1">
        <f t="shared" si="124"/>
        <v>16.740000000000002</v>
      </c>
      <c r="B839" s="5">
        <f t="shared" si="119"/>
        <v>66.161946230185492</v>
      </c>
      <c r="C839" s="4">
        <v>837</v>
      </c>
      <c r="E839" s="3">
        <f t="shared" si="118"/>
        <v>0.02</v>
      </c>
      <c r="F839" s="13">
        <f t="shared" si="117"/>
        <v>88.652411134723295</v>
      </c>
      <c r="G839" s="14">
        <f t="shared" si="121"/>
        <v>88.652411134723295</v>
      </c>
      <c r="H839">
        <f t="shared" si="125"/>
        <v>80</v>
      </c>
      <c r="J839">
        <f t="shared" si="120"/>
        <v>194.07504227521076</v>
      </c>
      <c r="K839">
        <f t="shared" si="122"/>
        <v>344.494194435841</v>
      </c>
      <c r="L839">
        <f t="shared" si="123"/>
        <v>344.494194435841</v>
      </c>
    </row>
    <row r="840" spans="1:12">
      <c r="A840" s="1">
        <f t="shared" si="124"/>
        <v>16.760000000000002</v>
      </c>
      <c r="B840" s="5">
        <f t="shared" si="119"/>
        <v>66.843817587498336</v>
      </c>
      <c r="C840" s="4">
        <v>838</v>
      </c>
      <c r="E840" s="3">
        <f t="shared" si="118"/>
        <v>0.02</v>
      </c>
      <c r="F840" s="13">
        <f t="shared" si="117"/>
        <v>88.512710951591643</v>
      </c>
      <c r="G840" s="14">
        <f t="shared" si="121"/>
        <v>88.512710951591643</v>
      </c>
      <c r="H840">
        <f t="shared" si="125"/>
        <v>80</v>
      </c>
      <c r="J840">
        <f t="shared" si="120"/>
        <v>196.07519825666179</v>
      </c>
      <c r="K840">
        <f t="shared" si="122"/>
        <v>344.45827033183429</v>
      </c>
      <c r="L840">
        <f t="shared" si="123"/>
        <v>344.45827033183429</v>
      </c>
    </row>
    <row r="841" spans="1:12">
      <c r="A841" s="1">
        <f t="shared" si="124"/>
        <v>16.78</v>
      </c>
      <c r="B841" s="5">
        <f t="shared" si="119"/>
        <v>67.523050065347689</v>
      </c>
      <c r="C841" s="4">
        <v>839</v>
      </c>
      <c r="E841" s="3">
        <f t="shared" si="118"/>
        <v>0.02</v>
      </c>
      <c r="F841" s="13">
        <f t="shared" si="117"/>
        <v>88.372789929932679</v>
      </c>
      <c r="G841" s="14">
        <f t="shared" si="121"/>
        <v>88.372789929932679</v>
      </c>
      <c r="H841">
        <f t="shared" si="125"/>
        <v>80</v>
      </c>
      <c r="J841">
        <f t="shared" si="120"/>
        <v>198.06761352501991</v>
      </c>
      <c r="K841">
        <f t="shared" si="122"/>
        <v>344.42234248085447</v>
      </c>
      <c r="L841">
        <f t="shared" si="123"/>
        <v>344.42234248085447</v>
      </c>
    </row>
    <row r="842" spans="1:12">
      <c r="A842" s="1">
        <f t="shared" si="124"/>
        <v>16.8</v>
      </c>
      <c r="B842" s="5">
        <f t="shared" si="119"/>
        <v>68.199616848798456</v>
      </c>
      <c r="C842" s="4">
        <v>840</v>
      </c>
      <c r="E842" s="3">
        <f t="shared" si="118"/>
        <v>0.02</v>
      </c>
      <c r="F842" s="13">
        <f t="shared" si="117"/>
        <v>88.232647019116513</v>
      </c>
      <c r="G842" s="14">
        <f t="shared" si="121"/>
        <v>88.232647019116513</v>
      </c>
      <c r="H842">
        <f t="shared" si="125"/>
        <v>80</v>
      </c>
      <c r="J842">
        <f t="shared" si="120"/>
        <v>200.05220942314213</v>
      </c>
      <c r="K842">
        <f t="shared" si="122"/>
        <v>344.38641088172892</v>
      </c>
      <c r="L842">
        <f t="shared" si="123"/>
        <v>344.38641088172892</v>
      </c>
    </row>
    <row r="843" spans="1:12">
      <c r="A843" s="1">
        <f t="shared" si="124"/>
        <v>16.82</v>
      </c>
      <c r="B843" s="5">
        <f t="shared" si="119"/>
        <v>68.873491228152474</v>
      </c>
      <c r="C843" s="4">
        <v>841</v>
      </c>
      <c r="E843" s="3">
        <f t="shared" si="118"/>
        <v>0.02</v>
      </c>
      <c r="F843" s="13">
        <f t="shared" si="117"/>
        <v>88.09228116015619</v>
      </c>
      <c r="G843" s="14">
        <f t="shared" si="121"/>
        <v>88.09228116015619</v>
      </c>
      <c r="H843">
        <f t="shared" si="125"/>
        <v>80</v>
      </c>
      <c r="J843">
        <f t="shared" si="120"/>
        <v>202.02890760258057</v>
      </c>
      <c r="K843">
        <f t="shared" si="122"/>
        <v>344.35047553328428</v>
      </c>
      <c r="L843">
        <f t="shared" si="123"/>
        <v>344.35047553328428</v>
      </c>
    </row>
    <row r="844" spans="1:12">
      <c r="A844" s="1">
        <f t="shared" si="124"/>
        <v>16.84</v>
      </c>
      <c r="B844" s="5">
        <f t="shared" si="119"/>
        <v>69.544646600003105</v>
      </c>
      <c r="C844" s="4">
        <v>842</v>
      </c>
      <c r="E844" s="3">
        <f t="shared" si="118"/>
        <v>0.02</v>
      </c>
      <c r="F844" s="13">
        <f t="shared" si="117"/>
        <v>87.951691285614345</v>
      </c>
      <c r="G844" s="14">
        <f t="shared" si="121"/>
        <v>87.951691285614345</v>
      </c>
      <c r="H844">
        <f t="shared" si="125"/>
        <v>80</v>
      </c>
      <c r="J844">
        <f t="shared" si="120"/>
        <v>203.99763002667578</v>
      </c>
      <c r="K844">
        <f t="shared" si="122"/>
        <v>344.31453643434662</v>
      </c>
      <c r="L844">
        <f t="shared" si="123"/>
        <v>344.31453643434662</v>
      </c>
    </row>
    <row r="845" spans="1:12">
      <c r="A845" s="1">
        <f t="shared" si="124"/>
        <v>16.86</v>
      </c>
      <c r="B845" s="5">
        <f t="shared" si="119"/>
        <v>70.213056468285487</v>
      </c>
      <c r="C845" s="4">
        <v>843</v>
      </c>
      <c r="E845" s="3">
        <f t="shared" si="118"/>
        <v>0.02</v>
      </c>
      <c r="F845" s="13">
        <f t="shared" si="117"/>
        <v>87.810876319508452</v>
      </c>
      <c r="G845" s="14">
        <f t="shared" si="121"/>
        <v>87.810876319508452</v>
      </c>
      <c r="H845">
        <f t="shared" si="125"/>
        <v>80</v>
      </c>
      <c r="J845">
        <f t="shared" si="120"/>
        <v>205.9582989736374</v>
      </c>
      <c r="K845">
        <f t="shared" si="122"/>
        <v>344.27859358374144</v>
      </c>
      <c r="L845">
        <f t="shared" si="123"/>
        <v>344.27859358374144</v>
      </c>
    </row>
    <row r="846" spans="1:12">
      <c r="A846" s="1">
        <f t="shared" si="124"/>
        <v>16.88</v>
      </c>
      <c r="B846" s="5">
        <f t="shared" si="119"/>
        <v>70.878694445322594</v>
      </c>
      <c r="C846" s="4">
        <v>844</v>
      </c>
      <c r="E846" s="3">
        <f t="shared" si="118"/>
        <v>0.02</v>
      </c>
      <c r="F846" s="13">
        <f t="shared" si="117"/>
        <v>87.669835177214807</v>
      </c>
      <c r="G846" s="14">
        <f t="shared" si="121"/>
        <v>87.669835177214807</v>
      </c>
      <c r="H846">
        <f t="shared" si="125"/>
        <v>80</v>
      </c>
      <c r="J846">
        <f t="shared" si="120"/>
        <v>207.91083703961294</v>
      </c>
      <c r="K846">
        <f t="shared" si="122"/>
        <v>344.24264698029356</v>
      </c>
      <c r="L846">
        <f t="shared" si="123"/>
        <v>344.24264698029356</v>
      </c>
    </row>
    <row r="847" spans="1:12">
      <c r="A847" s="1">
        <f t="shared" si="124"/>
        <v>16.899999999999999</v>
      </c>
      <c r="B847" s="5">
        <f t="shared" si="119"/>
        <v>71.541534252866668</v>
      </c>
      <c r="C847" s="4">
        <v>845</v>
      </c>
      <c r="E847" s="3">
        <f t="shared" si="118"/>
        <v>0.02</v>
      </c>
      <c r="F847" s="13">
        <f t="shared" si="117"/>
        <v>87.528566765371011</v>
      </c>
      <c r="G847" s="14">
        <f t="shared" si="121"/>
        <v>87.528566765371011</v>
      </c>
      <c r="H847">
        <f t="shared" si="125"/>
        <v>80</v>
      </c>
      <c r="J847">
        <f t="shared" si="120"/>
        <v>209.85516714174221</v>
      </c>
      <c r="K847">
        <f t="shared" si="122"/>
        <v>344.20669662282722</v>
      </c>
      <c r="L847">
        <f t="shared" si="123"/>
        <v>344.20669662282722</v>
      </c>
    </row>
    <row r="848" spans="1:12">
      <c r="A848" s="1">
        <f t="shared" si="124"/>
        <v>16.920000000000002</v>
      </c>
      <c r="B848" s="5">
        <f t="shared" si="119"/>
        <v>72.201549723137362</v>
      </c>
      <c r="C848" s="4">
        <v>846</v>
      </c>
      <c r="E848" s="3">
        <f t="shared" si="118"/>
        <v>0.02</v>
      </c>
      <c r="F848" s="13">
        <f t="shared" si="117"/>
        <v>87.387069981777117</v>
      </c>
      <c r="G848" s="14">
        <f t="shared" si="121"/>
        <v>87.387069981777117</v>
      </c>
      <c r="H848">
        <f t="shared" si="125"/>
        <v>80</v>
      </c>
      <c r="J848">
        <f t="shared" si="120"/>
        <v>211.79121252120291</v>
      </c>
      <c r="K848">
        <f t="shared" si="122"/>
        <v>344.17074251016606</v>
      </c>
      <c r="L848">
        <f t="shared" si="123"/>
        <v>344.17074251016606</v>
      </c>
    </row>
    <row r="849" spans="1:12">
      <c r="A849" s="1">
        <f t="shared" si="124"/>
        <v>16.940000000000001</v>
      </c>
      <c r="B849" s="5">
        <f t="shared" si="119"/>
        <v>72.858714799853658</v>
      </c>
      <c r="C849" s="4">
        <v>847</v>
      </c>
      <c r="E849" s="3">
        <f t="shared" si="118"/>
        <v>0.02</v>
      </c>
      <c r="F849" s="13">
        <f t="shared" si="117"/>
        <v>87.245343715295263</v>
      </c>
      <c r="G849" s="14">
        <f t="shared" si="121"/>
        <v>87.245343715295263</v>
      </c>
      <c r="H849">
        <f t="shared" si="125"/>
        <v>80</v>
      </c>
      <c r="J849">
        <f t="shared" si="120"/>
        <v>213.71889674623739</v>
      </c>
      <c r="K849">
        <f t="shared" si="122"/>
        <v>344.13478464113302</v>
      </c>
      <c r="L849">
        <f t="shared" si="123"/>
        <v>344.13478464113302</v>
      </c>
    </row>
    <row r="850" spans="1:12">
      <c r="A850" s="1">
        <f t="shared" si="124"/>
        <v>16.96</v>
      </c>
      <c r="B850" s="5">
        <f t="shared" si="119"/>
        <v>73.513003539263835</v>
      </c>
      <c r="C850" s="4">
        <v>848</v>
      </c>
      <c r="E850" s="3">
        <f t="shared" si="118"/>
        <v>0.02</v>
      </c>
      <c r="F850" s="13">
        <f t="shared" si="117"/>
        <v>87.10338684574792</v>
      </c>
      <c r="G850" s="14">
        <f t="shared" si="121"/>
        <v>87.10338684574792</v>
      </c>
      <c r="H850">
        <f t="shared" si="125"/>
        <v>80</v>
      </c>
      <c r="J850">
        <f t="shared" si="120"/>
        <v>215.63814371517392</v>
      </c>
      <c r="K850">
        <f t="shared" si="122"/>
        <v>344.09882301455059</v>
      </c>
      <c r="L850">
        <f t="shared" si="123"/>
        <v>344.09882301455059</v>
      </c>
    </row>
    <row r="851" spans="1:12">
      <c r="A851" s="1">
        <f t="shared" si="124"/>
        <v>16.98</v>
      </c>
      <c r="B851" s="5">
        <f t="shared" si="119"/>
        <v>74.164390111168629</v>
      </c>
      <c r="C851" s="4">
        <v>849</v>
      </c>
      <c r="E851" s="3">
        <f t="shared" si="118"/>
        <v>0.02</v>
      </c>
      <c r="F851" s="13">
        <f t="shared" si="117"/>
        <v>86.961198243814536</v>
      </c>
      <c r="G851" s="14">
        <f t="shared" si="121"/>
        <v>86.961198243814536</v>
      </c>
      <c r="H851">
        <f t="shared" si="125"/>
        <v>80</v>
      </c>
      <c r="J851">
        <f t="shared" si="120"/>
        <v>217.54887765942797</v>
      </c>
      <c r="K851">
        <f t="shared" si="122"/>
        <v>344.06285762924051</v>
      </c>
      <c r="L851">
        <f t="shared" si="123"/>
        <v>344.06285762924051</v>
      </c>
    </row>
    <row r="852" spans="1:12">
      <c r="A852" s="1">
        <f t="shared" si="124"/>
        <v>17</v>
      </c>
      <c r="B852" s="5">
        <f t="shared" si="119"/>
        <v>74.812848799941591</v>
      </c>
      <c r="C852" s="4">
        <v>850</v>
      </c>
      <c r="E852" s="3">
        <f t="shared" si="118"/>
        <v>0.02</v>
      </c>
      <c r="F852" s="13">
        <f t="shared" si="117"/>
        <v>86.81877677092676</v>
      </c>
      <c r="G852" s="14">
        <f t="shared" si="121"/>
        <v>86.81877677092676</v>
      </c>
      <c r="H852">
        <f t="shared" si="125"/>
        <v>80</v>
      </c>
      <c r="J852">
        <f t="shared" si="120"/>
        <v>219.45102314649534</v>
      </c>
      <c r="K852">
        <f t="shared" si="122"/>
        <v>344.02688848402391</v>
      </c>
      <c r="L852">
        <f t="shared" si="123"/>
        <v>344.02688848402391</v>
      </c>
    </row>
    <row r="853" spans="1:12">
      <c r="A853" s="1">
        <f t="shared" si="124"/>
        <v>17.02</v>
      </c>
      <c r="B853" s="5">
        <f t="shared" si="119"/>
        <v>75.458354005544066</v>
      </c>
      <c r="C853" s="4">
        <v>851</v>
      </c>
      <c r="E853" s="3">
        <f t="shared" si="118"/>
        <v>0.02</v>
      </c>
      <c r="F853" s="13">
        <f t="shared" si="117"/>
        <v>86.676121279162075</v>
      </c>
      <c r="G853" s="14">
        <f t="shared" si="121"/>
        <v>86.676121279162075</v>
      </c>
      <c r="H853">
        <f t="shared" si="125"/>
        <v>80</v>
      </c>
      <c r="J853">
        <f t="shared" si="120"/>
        <v>221.34450508292926</v>
      </c>
      <c r="K853">
        <f t="shared" si="122"/>
        <v>343.99091557772135</v>
      </c>
      <c r="L853">
        <f t="shared" si="123"/>
        <v>343.99091557772135</v>
      </c>
    </row>
    <row r="854" spans="1:12">
      <c r="A854" s="1">
        <f t="shared" si="124"/>
        <v>17.04</v>
      </c>
      <c r="B854" s="5">
        <f t="shared" si="119"/>
        <v>76.100880244535787</v>
      </c>
      <c r="C854" s="4">
        <v>852</v>
      </c>
      <c r="E854" s="3">
        <f t="shared" si="118"/>
        <v>0.02</v>
      </c>
      <c r="F854" s="13">
        <f t="shared" si="117"/>
        <v>86.533230611135821</v>
      </c>
      <c r="G854" s="14">
        <f t="shared" si="121"/>
        <v>86.533230611135821</v>
      </c>
      <c r="H854">
        <f t="shared" si="125"/>
        <v>80</v>
      </c>
      <c r="J854">
        <f t="shared" si="120"/>
        <v>223.22924871730498</v>
      </c>
      <c r="K854">
        <f t="shared" si="122"/>
        <v>343.95493890915276</v>
      </c>
      <c r="L854">
        <f t="shared" si="123"/>
        <v>343.95493890915276</v>
      </c>
    </row>
    <row r="855" spans="1:12">
      <c r="A855" s="1">
        <f t="shared" si="124"/>
        <v>17.059999999999999</v>
      </c>
      <c r="B855" s="5">
        <f t="shared" si="119"/>
        <v>76.740402151081142</v>
      </c>
      <c r="C855" s="4">
        <v>853</v>
      </c>
      <c r="E855" s="3">
        <f t="shared" si="118"/>
        <v>0.02</v>
      </c>
      <c r="F855" s="13">
        <f t="shared" si="117"/>
        <v>86.39010359989166</v>
      </c>
      <c r="G855" s="14">
        <f t="shared" si="121"/>
        <v>86.39010359989166</v>
      </c>
      <c r="H855">
        <f t="shared" si="125"/>
        <v>80</v>
      </c>
      <c r="J855">
        <f t="shared" si="120"/>
        <v>225.10517964317134</v>
      </c>
      <c r="K855">
        <f t="shared" si="122"/>
        <v>343.91895847713749</v>
      </c>
      <c r="L855">
        <f t="shared" si="123"/>
        <v>343.91895847713749</v>
      </c>
    </row>
    <row r="856" spans="1:12">
      <c r="A856" s="1">
        <f t="shared" si="124"/>
        <v>17.080000000000002</v>
      </c>
      <c r="B856" s="5">
        <f t="shared" si="119"/>
        <v>77.376894477950259</v>
      </c>
      <c r="C856" s="4">
        <v>854</v>
      </c>
      <c r="E856" s="3">
        <f t="shared" si="118"/>
        <v>0.02</v>
      </c>
      <c r="F856" s="13">
        <f t="shared" si="117"/>
        <v>86.24673906879039</v>
      </c>
      <c r="G856" s="14">
        <f t="shared" si="121"/>
        <v>86.24673906879039</v>
      </c>
      <c r="H856">
        <f t="shared" si="125"/>
        <v>80</v>
      </c>
      <c r="J856">
        <f t="shared" si="120"/>
        <v>226.97222380198741</v>
      </c>
      <c r="K856">
        <f t="shared" si="122"/>
        <v>343.88297428049418</v>
      </c>
      <c r="L856">
        <f t="shared" si="123"/>
        <v>343.88297428049418</v>
      </c>
    </row>
    <row r="857" spans="1:12">
      <c r="A857" s="1">
        <f t="shared" si="124"/>
        <v>17.100000000000001</v>
      </c>
      <c r="B857" s="5">
        <f t="shared" si="119"/>
        <v>78.010332097515686</v>
      </c>
      <c r="C857" s="4">
        <v>855</v>
      </c>
      <c r="E857" s="3">
        <f t="shared" si="118"/>
        <v>0.02</v>
      </c>
      <c r="F857" s="13">
        <f t="shared" si="117"/>
        <v>86.103135831397069</v>
      </c>
      <c r="G857" s="14">
        <f t="shared" si="121"/>
        <v>86.103135831397069</v>
      </c>
      <c r="H857">
        <f t="shared" si="125"/>
        <v>80</v>
      </c>
      <c r="J857">
        <f t="shared" si="120"/>
        <v>228.830307486046</v>
      </c>
      <c r="K857">
        <f t="shared" si="122"/>
        <v>343.84698631804093</v>
      </c>
      <c r="L857">
        <f t="shared" si="123"/>
        <v>343.84698631804093</v>
      </c>
    </row>
    <row r="858" spans="1:12">
      <c r="A858" s="1">
        <f t="shared" si="124"/>
        <v>17.12</v>
      </c>
      <c r="B858" s="5">
        <f t="shared" si="119"/>
        <v>78.640690002744961</v>
      </c>
      <c r="C858" s="4">
        <v>856</v>
      </c>
      <c r="E858" s="3">
        <f t="shared" si="118"/>
        <v>0.02</v>
      </c>
      <c r="F858" s="13">
        <f t="shared" si="117"/>
        <v>85.9592926913665</v>
      </c>
      <c r="G858" s="14">
        <f t="shared" si="121"/>
        <v>85.9592926913665</v>
      </c>
      <c r="H858">
        <f t="shared" si="125"/>
        <v>80</v>
      </c>
      <c r="J858">
        <f t="shared" si="120"/>
        <v>230.67935734138524</v>
      </c>
      <c r="K858">
        <f t="shared" si="122"/>
        <v>343.81099458859518</v>
      </c>
      <c r="L858">
        <f t="shared" si="123"/>
        <v>343.81099458859518</v>
      </c>
    </row>
    <row r="859" spans="1:12">
      <c r="A859" s="1">
        <f t="shared" si="124"/>
        <v>17.14</v>
      </c>
      <c r="B859" s="5">
        <f t="shared" si="119"/>
        <v>79.267943308187469</v>
      </c>
      <c r="C859" s="4">
        <v>857</v>
      </c>
      <c r="E859" s="3">
        <f t="shared" si="118"/>
        <v>0.02</v>
      </c>
      <c r="F859" s="13">
        <f t="shared" si="117"/>
        <v>85.815208442326906</v>
      </c>
      <c r="G859" s="14">
        <f t="shared" si="121"/>
        <v>85.815208442326906</v>
      </c>
      <c r="H859">
        <f t="shared" si="125"/>
        <v>80</v>
      </c>
      <c r="J859">
        <f t="shared" si="120"/>
        <v>232.51930037068325</v>
      </c>
      <c r="K859">
        <f t="shared" si="122"/>
        <v>343.77499909097378</v>
      </c>
      <c r="L859">
        <f t="shared" si="123"/>
        <v>343.77499909097378</v>
      </c>
    </row>
    <row r="860" spans="1:12">
      <c r="A860" s="1">
        <f t="shared" si="124"/>
        <v>17.16</v>
      </c>
      <c r="B860" s="5">
        <f t="shared" si="119"/>
        <v>79.892067250956543</v>
      </c>
      <c r="C860" s="4">
        <v>858</v>
      </c>
      <c r="E860" s="3">
        <f t="shared" si="118"/>
        <v>0.02</v>
      </c>
      <c r="F860" s="13">
        <f t="shared" si="117"/>
        <v>85.670881867761906</v>
      </c>
      <c r="G860" s="14">
        <f t="shared" si="121"/>
        <v>85.670881867761906</v>
      </c>
      <c r="H860">
        <f t="shared" si="125"/>
        <v>80</v>
      </c>
      <c r="J860">
        <f t="shared" si="120"/>
        <v>234.35006393613918</v>
      </c>
      <c r="K860">
        <f t="shared" si="122"/>
        <v>343.73899982399297</v>
      </c>
      <c r="L860">
        <f t="shared" si="123"/>
        <v>343.73899982399297</v>
      </c>
    </row>
    <row r="861" spans="1:12">
      <c r="A861" s="1">
        <f t="shared" si="124"/>
        <v>17.18</v>
      </c>
      <c r="B861" s="5">
        <f t="shared" si="119"/>
        <v>80.513037191707653</v>
      </c>
      <c r="C861" s="4">
        <v>859</v>
      </c>
      <c r="E861" s="3">
        <f t="shared" si="118"/>
        <v>0.02</v>
      </c>
      <c r="F861" s="13">
        <f t="shared" si="117"/>
        <v>85.526311740890677</v>
      </c>
      <c r="G861" s="14">
        <f t="shared" si="121"/>
        <v>85.526311740890677</v>
      </c>
      <c r="H861">
        <f t="shared" si="125"/>
        <v>80</v>
      </c>
      <c r="J861">
        <f t="shared" si="120"/>
        <v>236.17157576234246</v>
      </c>
      <c r="K861">
        <f t="shared" si="122"/>
        <v>343.7029967864683</v>
      </c>
      <c r="L861">
        <f t="shared" si="123"/>
        <v>343.7029967864683</v>
      </c>
    </row>
    <row r="862" spans="1:12">
      <c r="A862" s="1">
        <f t="shared" si="124"/>
        <v>17.2</v>
      </c>
      <c r="B862" s="5">
        <f t="shared" si="119"/>
        <v>81.130828615610866</v>
      </c>
      <c r="C862" s="4">
        <v>860</v>
      </c>
      <c r="E862" s="3">
        <f t="shared" si="118"/>
        <v>0.02</v>
      </c>
      <c r="F862" s="13">
        <f t="shared" si="117"/>
        <v>85.381496824546332</v>
      </c>
      <c r="G862" s="14">
        <f t="shared" si="121"/>
        <v>85.381496824546332</v>
      </c>
      <c r="H862">
        <f t="shared" si="125"/>
        <v>80</v>
      </c>
      <c r="J862">
        <f t="shared" si="120"/>
        <v>237.9837639391252</v>
      </c>
      <c r="K862">
        <f t="shared" si="122"/>
        <v>343.66698997721477</v>
      </c>
      <c r="L862">
        <f t="shared" si="123"/>
        <v>343.66698997721477</v>
      </c>
    </row>
    <row r="863" spans="1:12">
      <c r="A863" s="1">
        <f t="shared" si="124"/>
        <v>17.22</v>
      </c>
      <c r="B863" s="5">
        <f t="shared" si="119"/>
        <v>81.74541713331854</v>
      </c>
      <c r="C863" s="4">
        <v>861</v>
      </c>
      <c r="E863" s="3">
        <f t="shared" si="118"/>
        <v>0.02</v>
      </c>
      <c r="F863" s="13">
        <f t="shared" si="117"/>
        <v>85.236435871052322</v>
      </c>
      <c r="G863" s="14">
        <f t="shared" si="121"/>
        <v>85.236435871052322</v>
      </c>
      <c r="H863">
        <f t="shared" si="125"/>
        <v>80</v>
      </c>
      <c r="J863">
        <f t="shared" si="120"/>
        <v>239.78655692440105</v>
      </c>
      <c r="K863">
        <f t="shared" si="122"/>
        <v>343.63097939504672</v>
      </c>
      <c r="L863">
        <f t="shared" si="123"/>
        <v>343.63097939504672</v>
      </c>
    </row>
    <row r="864" spans="1:12">
      <c r="A864" s="1">
        <f t="shared" si="124"/>
        <v>17.240000000000002</v>
      </c>
      <c r="B864" s="5">
        <f t="shared" si="119"/>
        <v>82.356778481928558</v>
      </c>
      <c r="C864" s="4">
        <v>862</v>
      </c>
      <c r="E864" s="3">
        <f t="shared" si="118"/>
        <v>0.02</v>
      </c>
      <c r="F864" s="13">
        <f t="shared" si="117"/>
        <v>85.09112762209709</v>
      </c>
      <c r="G864" s="14">
        <f t="shared" si="121"/>
        <v>85.09112762209709</v>
      </c>
      <c r="H864">
        <f t="shared" si="125"/>
        <v>80</v>
      </c>
      <c r="J864">
        <f t="shared" si="120"/>
        <v>241.57988354699043</v>
      </c>
      <c r="K864">
        <f t="shared" si="122"/>
        <v>343.5949650387779</v>
      </c>
      <c r="L864">
        <f t="shared" si="123"/>
        <v>343.5949650387779</v>
      </c>
    </row>
    <row r="865" spans="1:12">
      <c r="A865" s="1">
        <f t="shared" si="124"/>
        <v>17.260000000000002</v>
      </c>
      <c r="B865" s="5">
        <f t="shared" si="119"/>
        <v>82.964888525941319</v>
      </c>
      <c r="C865" s="4">
        <v>863</v>
      </c>
      <c r="E865" s="3">
        <f t="shared" si="118"/>
        <v>0.02</v>
      </c>
      <c r="F865" s="13">
        <f t="shared" si="117"/>
        <v>84.945570808606703</v>
      </c>
      <c r="G865" s="14">
        <f t="shared" si="121"/>
        <v>84.945570808606703</v>
      </c>
      <c r="H865">
        <f t="shared" si="125"/>
        <v>80</v>
      </c>
      <c r="J865">
        <f t="shared" si="120"/>
        <v>243.36367300942786</v>
      </c>
      <c r="K865">
        <f t="shared" si="122"/>
        <v>343.55894690722147</v>
      </c>
      <c r="L865">
        <f t="shared" si="123"/>
        <v>343.55894690722147</v>
      </c>
    </row>
    <row r="866" spans="1:12">
      <c r="A866" s="1">
        <f t="shared" si="124"/>
        <v>17.28</v>
      </c>
      <c r="B866" s="5">
        <f t="shared" si="119"/>
        <v>83.569723258213799</v>
      </c>
      <c r="C866" s="4">
        <v>864</v>
      </c>
      <c r="E866" s="3">
        <f t="shared" si="118"/>
        <v>0.02</v>
      </c>
      <c r="F866" s="13">
        <f t="shared" si="117"/>
        <v>84.799764150615516</v>
      </c>
      <c r="G866" s="14">
        <f t="shared" si="121"/>
        <v>84.799764150615516</v>
      </c>
      <c r="H866">
        <f t="shared" si="125"/>
        <v>80</v>
      </c>
      <c r="J866">
        <f t="shared" si="120"/>
        <v>245.13785489076048</v>
      </c>
      <c r="K866">
        <f t="shared" si="122"/>
        <v>343.52292499918985</v>
      </c>
      <c r="L866">
        <f t="shared" si="123"/>
        <v>343.52292499918985</v>
      </c>
    </row>
    <row r="867" spans="1:12">
      <c r="A867" s="1">
        <f t="shared" si="124"/>
        <v>17.3</v>
      </c>
      <c r="B867" s="5">
        <f t="shared" si="119"/>
        <v>84.171258800906244</v>
      </c>
      <c r="C867" s="4">
        <v>865</v>
      </c>
      <c r="E867" s="3">
        <f t="shared" si="118"/>
        <v>0.02</v>
      </c>
      <c r="F867" s="13">
        <f t="shared" si="117"/>
        <v>84.653706357134865</v>
      </c>
      <c r="G867" s="14">
        <f t="shared" si="121"/>
        <v>84.653706357134865</v>
      </c>
      <c r="H867">
        <f t="shared" si="125"/>
        <v>80</v>
      </c>
      <c r="J867">
        <f t="shared" si="120"/>
        <v>246.90235914932498</v>
      </c>
      <c r="K867">
        <f t="shared" si="122"/>
        <v>343.48689931349492</v>
      </c>
      <c r="L867">
        <f t="shared" si="123"/>
        <v>343.48689931349492</v>
      </c>
    </row>
    <row r="868" spans="1:12">
      <c r="A868" s="1">
        <f t="shared" si="124"/>
        <v>17.32</v>
      </c>
      <c r="B868" s="5">
        <f t="shared" si="119"/>
        <v>84.769471406425524</v>
      </c>
      <c r="C868" s="4">
        <v>866</v>
      </c>
      <c r="E868" s="3">
        <f t="shared" si="118"/>
        <v>0.02</v>
      </c>
      <c r="F868" s="13">
        <f t="shared" si="117"/>
        <v>84.507396126019742</v>
      </c>
      <c r="G868" s="14">
        <f t="shared" si="121"/>
        <v>84.769471406425524</v>
      </c>
      <c r="H868">
        <f t="shared" si="125"/>
        <v>80</v>
      </c>
      <c r="J868">
        <f t="shared" si="120"/>
        <v>248.65711612551488</v>
      </c>
      <c r="K868">
        <f t="shared" si="122"/>
        <v>343.45086984894795</v>
      </c>
      <c r="L868">
        <f t="shared" si="123"/>
        <v>343.45086984894795</v>
      </c>
    </row>
    <row r="869" spans="1:12">
      <c r="A869" s="1">
        <f t="shared" si="124"/>
        <v>17.34</v>
      </c>
      <c r="B869" s="5">
        <f t="shared" si="119"/>
        <v>85.364337458362343</v>
      </c>
      <c r="C869" s="4">
        <v>867</v>
      </c>
      <c r="E869" s="3">
        <f t="shared" si="118"/>
        <v>0.02</v>
      </c>
      <c r="F869" s="13">
        <f t="shared" si="117"/>
        <v>84.360832143833292</v>
      </c>
      <c r="G869" s="14">
        <f t="shared" si="121"/>
        <v>85.364337458362343</v>
      </c>
      <c r="H869">
        <f t="shared" si="125"/>
        <v>80</v>
      </c>
      <c r="J869">
        <f t="shared" si="120"/>
        <v>250.40205654452953</v>
      </c>
      <c r="K869">
        <f t="shared" si="122"/>
        <v>343.41483660435955</v>
      </c>
      <c r="L869">
        <f t="shared" si="123"/>
        <v>343.41483660435955</v>
      </c>
    </row>
    <row r="870" spans="1:12">
      <c r="A870" s="1">
        <f t="shared" si="124"/>
        <v>17.36</v>
      </c>
      <c r="B870" s="5">
        <f t="shared" si="119"/>
        <v>85.955833472423379</v>
      </c>
      <c r="C870" s="4">
        <v>868</v>
      </c>
      <c r="E870" s="3">
        <f t="shared" si="118"/>
        <v>0.02</v>
      </c>
      <c r="F870" s="13">
        <f t="shared" si="117"/>
        <v>84.214013085709297</v>
      </c>
      <c r="G870" s="14">
        <f t="shared" si="121"/>
        <v>85.955833472423379</v>
      </c>
      <c r="H870">
        <f t="shared" si="125"/>
        <v>80</v>
      </c>
      <c r="J870">
        <f t="shared" si="120"/>
        <v>252.13711151910857</v>
      </c>
      <c r="K870">
        <f t="shared" si="122"/>
        <v>343.37879957853977</v>
      </c>
      <c r="L870">
        <f t="shared" si="123"/>
        <v>343.37879957853977</v>
      </c>
    </row>
    <row r="871" spans="1:12">
      <c r="A871" s="1">
        <f t="shared" si="124"/>
        <v>17.38</v>
      </c>
      <c r="B871" s="5">
        <f t="shared" si="119"/>
        <v>86.54393609735888</v>
      </c>
      <c r="C871" s="4">
        <v>869</v>
      </c>
      <c r="E871" s="3">
        <f t="shared" si="118"/>
        <v>0.02</v>
      </c>
      <c r="F871" s="13">
        <f t="shared" si="117"/>
        <v>84.06693761521241</v>
      </c>
      <c r="G871" s="14">
        <f t="shared" si="121"/>
        <v>86.54393609735888</v>
      </c>
      <c r="H871">
        <f t="shared" si="125"/>
        <v>80</v>
      </c>
      <c r="J871">
        <f t="shared" si="120"/>
        <v>253.86221255225269</v>
      </c>
      <c r="K871">
        <f t="shared" si="122"/>
        <v>343.34275877029791</v>
      </c>
      <c r="L871">
        <f t="shared" si="123"/>
        <v>343.34275877029791</v>
      </c>
    </row>
    <row r="872" spans="1:12">
      <c r="A872" s="1">
        <f t="shared" si="124"/>
        <v>17.400000000000002</v>
      </c>
      <c r="B872" s="5">
        <f t="shared" si="119"/>
        <v>87.128622115884284</v>
      </c>
      <c r="C872" s="4">
        <v>870</v>
      </c>
      <c r="E872" s="3">
        <f t="shared" si="118"/>
        <v>0.02</v>
      </c>
      <c r="F872" s="13">
        <f t="shared" si="117"/>
        <v>83.919604384196276</v>
      </c>
      <c r="G872" s="14">
        <f t="shared" si="121"/>
        <v>87.128622115884284</v>
      </c>
      <c r="H872">
        <f t="shared" si="125"/>
        <v>80</v>
      </c>
      <c r="J872">
        <f t="shared" si="120"/>
        <v>255.57729153992724</v>
      </c>
      <c r="K872">
        <f t="shared" si="122"/>
        <v>343.30671417844275</v>
      </c>
      <c r="L872">
        <f t="shared" si="123"/>
        <v>343.30671417844275</v>
      </c>
    </row>
    <row r="873" spans="1:12">
      <c r="A873" s="1">
        <f t="shared" si="124"/>
        <v>17.420000000000002</v>
      </c>
      <c r="B873" s="5">
        <f t="shared" si="119"/>
        <v>87.709868445596669</v>
      </c>
      <c r="C873" s="4">
        <v>871</v>
      </c>
      <c r="E873" s="3">
        <f t="shared" si="118"/>
        <v>0.02</v>
      </c>
      <c r="F873" s="13">
        <f t="shared" si="117"/>
        <v>83.772012032659305</v>
      </c>
      <c r="G873" s="14">
        <f t="shared" si="121"/>
        <v>87.709868445596669</v>
      </c>
      <c r="H873">
        <f t="shared" si="125"/>
        <v>80</v>
      </c>
      <c r="J873">
        <f t="shared" si="120"/>
        <v>257.28228077375024</v>
      </c>
      <c r="K873">
        <f t="shared" si="122"/>
        <v>343.2706658017824</v>
      </c>
      <c r="L873">
        <f t="shared" si="123"/>
        <v>343.2706658017824</v>
      </c>
    </row>
    <row r="874" spans="1:12">
      <c r="A874" s="1">
        <f t="shared" si="124"/>
        <v>17.440000000000001</v>
      </c>
      <c r="B874" s="5">
        <f t="shared" si="119"/>
        <v>88.287652139886092</v>
      </c>
      <c r="C874" s="4">
        <v>872</v>
      </c>
      <c r="E874" s="3">
        <f t="shared" si="118"/>
        <v>0.02</v>
      </c>
      <c r="F874" s="13">
        <f t="shared" si="117"/>
        <v>83.624159188598213</v>
      </c>
      <c r="G874" s="14">
        <f t="shared" si="121"/>
        <v>88.287652139886092</v>
      </c>
      <c r="H874">
        <f t="shared" si="125"/>
        <v>80</v>
      </c>
      <c r="J874">
        <f t="shared" si="120"/>
        <v>258.97711294366587</v>
      </c>
      <c r="K874">
        <f t="shared" si="122"/>
        <v>343.23461363912435</v>
      </c>
      <c r="L874">
        <f t="shared" si="123"/>
        <v>343.23461363912435</v>
      </c>
    </row>
    <row r="875" spans="1:12">
      <c r="A875" s="1">
        <f t="shared" si="124"/>
        <v>17.46</v>
      </c>
      <c r="B875" s="5">
        <f t="shared" si="119"/>
        <v>88.861950388841763</v>
      </c>
      <c r="C875" s="4">
        <v>873</v>
      </c>
      <c r="E875" s="3">
        <f t="shared" si="118"/>
        <v>0.02</v>
      </c>
      <c r="F875" s="13">
        <f t="shared" si="117"/>
        <v>83.476044467859253</v>
      </c>
      <c r="G875" s="14">
        <f t="shared" si="121"/>
        <v>88.861950388841763</v>
      </c>
      <c r="H875">
        <f t="shared" si="125"/>
        <v>80</v>
      </c>
      <c r="J875">
        <f t="shared" si="120"/>
        <v>260.66172114060254</v>
      </c>
      <c r="K875">
        <f t="shared" si="122"/>
        <v>343.1985576892755</v>
      </c>
      <c r="L875">
        <f t="shared" si="123"/>
        <v>343.1985576892755</v>
      </c>
    </row>
    <row r="876" spans="1:12">
      <c r="A876" s="1">
        <f t="shared" si="124"/>
        <v>17.48</v>
      </c>
      <c r="B876" s="5">
        <f t="shared" si="119"/>
        <v>89.432740520152052</v>
      </c>
      <c r="C876" s="4">
        <v>874</v>
      </c>
      <c r="E876" s="3">
        <f t="shared" si="118"/>
        <v>0.02</v>
      </c>
      <c r="F876" s="13">
        <f t="shared" si="117"/>
        <v>83.327666473986994</v>
      </c>
      <c r="G876" s="14">
        <f t="shared" si="121"/>
        <v>89.432740520152052</v>
      </c>
      <c r="H876">
        <f t="shared" si="125"/>
        <v>80</v>
      </c>
      <c r="J876">
        <f t="shared" si="120"/>
        <v>262.3360388591127</v>
      </c>
      <c r="K876">
        <f t="shared" si="122"/>
        <v>343.1624979510421</v>
      </c>
      <c r="L876">
        <f t="shared" si="123"/>
        <v>343.1624979510421</v>
      </c>
    </row>
    <row r="877" spans="1:12">
      <c r="A877" s="1">
        <f t="shared" si="124"/>
        <v>17.5</v>
      </c>
      <c r="B877" s="5">
        <f t="shared" si="119"/>
        <v>89.999999999999986</v>
      </c>
      <c r="C877" s="4">
        <v>875</v>
      </c>
      <c r="E877" s="3">
        <f t="shared" si="118"/>
        <v>0.02</v>
      </c>
      <c r="F877" s="13">
        <f t="shared" si="117"/>
        <v>83.17902379807073</v>
      </c>
      <c r="G877" s="14">
        <f t="shared" si="121"/>
        <v>89.999999999999986</v>
      </c>
      <c r="H877">
        <f t="shared" si="125"/>
        <v>80</v>
      </c>
      <c r="J877">
        <f t="shared" si="120"/>
        <v>263.99999999999994</v>
      </c>
      <c r="K877">
        <f t="shared" si="122"/>
        <v>343.12643442322974</v>
      </c>
      <c r="L877">
        <f t="shared" si="123"/>
        <v>343.12643442322974</v>
      </c>
    </row>
    <row r="878" spans="1:12">
      <c r="A878" s="1">
        <f t="shared" si="124"/>
        <v>17.52</v>
      </c>
      <c r="B878" s="5">
        <f t="shared" si="119"/>
        <v>90.563706433952675</v>
      </c>
      <c r="C878" s="4">
        <v>876</v>
      </c>
      <c r="E878" s="3">
        <f t="shared" si="118"/>
        <v>0.02</v>
      </c>
      <c r="F878" s="13">
        <f t="shared" si="117"/>
        <v>83.03011501858839</v>
      </c>
      <c r="G878" s="14">
        <f t="shared" si="121"/>
        <v>90.563706433952675</v>
      </c>
      <c r="H878">
        <f t="shared" si="125"/>
        <v>80</v>
      </c>
      <c r="J878">
        <f t="shared" si="120"/>
        <v>265.65353887292787</v>
      </c>
      <c r="K878">
        <f t="shared" si="122"/>
        <v>343.09036710464341</v>
      </c>
      <c r="L878">
        <f t="shared" si="123"/>
        <v>343.09036710464341</v>
      </c>
    </row>
    <row r="879" spans="1:12">
      <c r="A879" s="1">
        <f t="shared" si="124"/>
        <v>17.54</v>
      </c>
      <c r="B879" s="5">
        <f t="shared" si="119"/>
        <v>91.123837567845186</v>
      </c>
      <c r="C879" s="4">
        <v>877</v>
      </c>
      <c r="E879" s="3">
        <f t="shared" si="118"/>
        <v>0.02</v>
      </c>
      <c r="F879" s="13">
        <f t="shared" si="117"/>
        <v>82.880938701247928</v>
      </c>
      <c r="G879" s="14">
        <f t="shared" si="121"/>
        <v>91.123837567845186</v>
      </c>
      <c r="H879">
        <f t="shared" si="125"/>
        <v>80</v>
      </c>
      <c r="J879">
        <f t="shared" si="120"/>
        <v>267.29659019901254</v>
      </c>
      <c r="K879">
        <f t="shared" si="122"/>
        <v>343.05429599408745</v>
      </c>
      <c r="L879">
        <f t="shared" si="123"/>
        <v>343.05429599408745</v>
      </c>
    </row>
    <row r="880" spans="1:12">
      <c r="A880" s="1">
        <f t="shared" si="124"/>
        <v>17.559999999999999</v>
      </c>
      <c r="B880" s="5">
        <f t="shared" si="119"/>
        <v>91.680371288659501</v>
      </c>
      <c r="C880" s="4">
        <v>878</v>
      </c>
      <c r="E880" s="3">
        <f t="shared" si="118"/>
        <v>0.02</v>
      </c>
      <c r="F880" s="13">
        <f t="shared" si="117"/>
        <v>82.73149339882616</v>
      </c>
      <c r="G880" s="14">
        <f t="shared" si="121"/>
        <v>91.680371288659501</v>
      </c>
      <c r="H880">
        <f t="shared" si="125"/>
        <v>80</v>
      </c>
      <c r="J880">
        <f t="shared" si="120"/>
        <v>268.92908911340118</v>
      </c>
      <c r="K880">
        <f t="shared" si="122"/>
        <v>343.01822109036567</v>
      </c>
      <c r="L880">
        <f t="shared" si="123"/>
        <v>343.01822109036567</v>
      </c>
    </row>
    <row r="881" spans="1:12">
      <c r="A881" s="1">
        <f t="shared" si="124"/>
        <v>17.580000000000002</v>
      </c>
      <c r="B881" s="5">
        <f t="shared" si="119"/>
        <v>92.233285625397386</v>
      </c>
      <c r="C881" s="4">
        <v>879</v>
      </c>
      <c r="E881" s="3">
        <f t="shared" si="118"/>
        <v>0.02</v>
      </c>
      <c r="F881" s="13">
        <f t="shared" si="117"/>
        <v>82.581777651004927</v>
      </c>
      <c r="G881" s="14">
        <f t="shared" si="121"/>
        <v>92.233285625397386</v>
      </c>
      <c r="H881">
        <f t="shared" si="125"/>
        <v>80</v>
      </c>
      <c r="J881">
        <f t="shared" si="120"/>
        <v>270.5509711678323</v>
      </c>
      <c r="K881">
        <f t="shared" si="122"/>
        <v>342.98214239228111</v>
      </c>
      <c r="L881">
        <f t="shared" si="123"/>
        <v>342.98214239228111</v>
      </c>
    </row>
    <row r="882" spans="1:12">
      <c r="A882" s="1">
        <f t="shared" si="124"/>
        <v>17.600000000000001</v>
      </c>
      <c r="B882" s="5">
        <f t="shared" si="119"/>
        <v>92.782558749947441</v>
      </c>
      <c r="C882" s="4">
        <v>880</v>
      </c>
      <c r="E882" s="3">
        <f t="shared" si="118"/>
        <v>0.02</v>
      </c>
      <c r="F882" s="13">
        <f t="shared" si="117"/>
        <v>82.431789984204627</v>
      </c>
      <c r="G882" s="14">
        <f t="shared" si="121"/>
        <v>92.782558749947441</v>
      </c>
      <c r="H882">
        <f t="shared" si="125"/>
        <v>80</v>
      </c>
      <c r="J882">
        <f t="shared" si="120"/>
        <v>272.16217233317911</v>
      </c>
      <c r="K882">
        <f t="shared" si="122"/>
        <v>342.94605989863624</v>
      </c>
      <c r="L882">
        <f t="shared" si="123"/>
        <v>342.94605989863624</v>
      </c>
    </row>
    <row r="883" spans="1:12">
      <c r="A883" s="1">
        <f t="shared" si="124"/>
        <v>17.62</v>
      </c>
      <c r="B883" s="5">
        <f t="shared" si="119"/>
        <v>93.328168977947144</v>
      </c>
      <c r="C883" s="4">
        <v>881</v>
      </c>
      <c r="E883" s="3">
        <f t="shared" si="118"/>
        <v>0.02</v>
      </c>
      <c r="F883" s="13">
        <f t="shared" si="117"/>
        <v>82.281528911414981</v>
      </c>
      <c r="G883" s="14">
        <f t="shared" si="121"/>
        <v>93.328168977947144</v>
      </c>
      <c r="H883">
        <f t="shared" si="125"/>
        <v>80</v>
      </c>
      <c r="J883">
        <f t="shared" si="120"/>
        <v>273.76262900197827</v>
      </c>
      <c r="K883">
        <f t="shared" si="122"/>
        <v>342.90997360823292</v>
      </c>
      <c r="L883">
        <f t="shared" si="123"/>
        <v>342.90997360823292</v>
      </c>
    </row>
    <row r="884" spans="1:12">
      <c r="A884" s="1">
        <f t="shared" si="124"/>
        <v>17.64</v>
      </c>
      <c r="B884" s="5">
        <f t="shared" si="119"/>
        <v>93.870094769639053</v>
      </c>
      <c r="C884" s="4">
        <v>882</v>
      </c>
      <c r="E884" s="3">
        <f t="shared" si="118"/>
        <v>0.02</v>
      </c>
      <c r="F884" s="13">
        <f t="shared" si="117"/>
        <v>82.130992932023048</v>
      </c>
      <c r="G884" s="14">
        <f t="shared" si="121"/>
        <v>93.870094769639053</v>
      </c>
      <c r="H884">
        <f t="shared" si="125"/>
        <v>80</v>
      </c>
      <c r="J884">
        <f t="shared" si="120"/>
        <v>275.35227799094122</v>
      </c>
      <c r="K884">
        <f t="shared" si="122"/>
        <v>342.87388351987238</v>
      </c>
      <c r="L884">
        <f t="shared" si="123"/>
        <v>342.87388351987238</v>
      </c>
    </row>
    <row r="885" spans="1:12">
      <c r="A885" s="1">
        <f t="shared" si="124"/>
        <v>17.66</v>
      </c>
      <c r="B885" s="5">
        <f t="shared" si="119"/>
        <v>94.408314730720846</v>
      </c>
      <c r="C885" s="4">
        <v>883</v>
      </c>
      <c r="E885" s="3">
        <f t="shared" si="118"/>
        <v>0.02</v>
      </c>
      <c r="F885" s="13">
        <f t="shared" si="117"/>
        <v>81.980180531638382</v>
      </c>
      <c r="G885" s="14">
        <f t="shared" si="121"/>
        <v>94.408314730720846</v>
      </c>
      <c r="H885">
        <f t="shared" si="125"/>
        <v>80</v>
      </c>
      <c r="J885">
        <f t="shared" si="120"/>
        <v>276.93105654344782</v>
      </c>
      <c r="K885">
        <f t="shared" si="122"/>
        <v>342.83778963235517</v>
      </c>
      <c r="L885">
        <f t="shared" si="123"/>
        <v>342.83778963235517</v>
      </c>
    </row>
    <row r="886" spans="1:12">
      <c r="A886" s="1">
        <f t="shared" si="124"/>
        <v>17.68</v>
      </c>
      <c r="B886" s="5">
        <f t="shared" si="119"/>
        <v>94.942807613189942</v>
      </c>
      <c r="C886" s="4">
        <v>884</v>
      </c>
      <c r="E886" s="3">
        <f t="shared" si="118"/>
        <v>0.02</v>
      </c>
      <c r="F886" s="13">
        <f t="shared" si="117"/>
        <v>81.829090181915262</v>
      </c>
      <c r="G886" s="14">
        <f t="shared" si="121"/>
        <v>94.942807613189942</v>
      </c>
      <c r="H886">
        <f t="shared" si="125"/>
        <v>80</v>
      </c>
      <c r="J886">
        <f t="shared" si="120"/>
        <v>278.49890233202382</v>
      </c>
      <c r="K886">
        <f t="shared" si="122"/>
        <v>342.80169194448121</v>
      </c>
      <c r="L886">
        <f t="shared" si="123"/>
        <v>342.80169194448121</v>
      </c>
    </row>
    <row r="887" spans="1:12">
      <c r="A887" s="1">
        <f t="shared" si="124"/>
        <v>17.7</v>
      </c>
      <c r="B887" s="5">
        <f t="shared" si="119"/>
        <v>95.473552316182591</v>
      </c>
      <c r="C887" s="4">
        <v>885</v>
      </c>
      <c r="E887" s="3">
        <f t="shared" si="118"/>
        <v>0.02</v>
      </c>
      <c r="F887" s="13">
        <f t="shared" ref="F887:F950" si="126">SQRT(ABS(F886*F886-2*Vout*Iout*E886*100*1000000/1000/1000/Cin/H886))</f>
        <v>81.677720340372019</v>
      </c>
      <c r="G887" s="14">
        <f t="shared" si="121"/>
        <v>95.473552316182591</v>
      </c>
      <c r="H887">
        <f t="shared" si="125"/>
        <v>80</v>
      </c>
      <c r="J887">
        <f t="shared" si="120"/>
        <v>280.05575346080229</v>
      </c>
      <c r="K887">
        <f t="shared" si="122"/>
        <v>342.7655904550499</v>
      </c>
      <c r="L887">
        <f t="shared" si="123"/>
        <v>342.7655904550499</v>
      </c>
    </row>
    <row r="888" spans="1:12">
      <c r="A888" s="1">
        <f t="shared" si="124"/>
        <v>17.72</v>
      </c>
      <c r="B888" s="5">
        <f t="shared" si="119"/>
        <v>96.000527886806793</v>
      </c>
      <c r="C888" s="4">
        <v>886</v>
      </c>
      <c r="E888" s="3">
        <f t="shared" si="118"/>
        <v>0.02</v>
      </c>
      <c r="F888" s="13">
        <f t="shared" si="126"/>
        <v>81.526069450207288</v>
      </c>
      <c r="G888" s="14">
        <f t="shared" si="121"/>
        <v>96.000527886806793</v>
      </c>
      <c r="H888">
        <f t="shared" si="125"/>
        <v>80</v>
      </c>
      <c r="J888">
        <f t="shared" si="120"/>
        <v>281.60154846796655</v>
      </c>
      <c r="K888">
        <f t="shared" si="122"/>
        <v>342.72948516285987</v>
      </c>
      <c r="L888">
        <f t="shared" si="123"/>
        <v>342.72948516285987</v>
      </c>
    </row>
    <row r="889" spans="1:12">
      <c r="A889" s="1">
        <f t="shared" si="124"/>
        <v>17.740000000000002</v>
      </c>
      <c r="B889" s="5">
        <f t="shared" si="119"/>
        <v>96.523713520969238</v>
      </c>
      <c r="C889" s="4">
        <v>887</v>
      </c>
      <c r="E889" s="3">
        <f t="shared" si="118"/>
        <v>0.02</v>
      </c>
      <c r="F889" s="13">
        <f t="shared" si="126"/>
        <v>81.374135940113192</v>
      </c>
      <c r="G889" s="14">
        <f t="shared" si="121"/>
        <v>96.523713520969238</v>
      </c>
      <c r="H889">
        <f t="shared" si="125"/>
        <v>80</v>
      </c>
      <c r="J889">
        <f t="shared" si="120"/>
        <v>283.13622632817641</v>
      </c>
      <c r="K889">
        <f t="shared" si="122"/>
        <v>342.69337606670922</v>
      </c>
      <c r="L889">
        <f t="shared" si="123"/>
        <v>342.69337606670922</v>
      </c>
    </row>
    <row r="890" spans="1:12">
      <c r="A890" s="1">
        <f t="shared" si="124"/>
        <v>17.760000000000002</v>
      </c>
      <c r="B890" s="5">
        <f t="shared" si="119"/>
        <v>97.043088564196879</v>
      </c>
      <c r="C890" s="4">
        <v>888</v>
      </c>
      <c r="E890" s="3">
        <f t="shared" si="118"/>
        <v>0.02</v>
      </c>
      <c r="F890" s="13">
        <f t="shared" si="126"/>
        <v>81.221918224085442</v>
      </c>
      <c r="G890" s="14">
        <f t="shared" si="121"/>
        <v>97.043088564196879</v>
      </c>
      <c r="H890">
        <f t="shared" si="125"/>
        <v>80</v>
      </c>
      <c r="J890">
        <f t="shared" si="120"/>
        <v>284.65972645497749</v>
      </c>
      <c r="K890">
        <f t="shared" si="122"/>
        <v>342.65726316539536</v>
      </c>
      <c r="L890">
        <f t="shared" si="123"/>
        <v>342.65726316539536</v>
      </c>
    </row>
    <row r="891" spans="1:12">
      <c r="A891" s="1">
        <f t="shared" si="124"/>
        <v>17.78</v>
      </c>
      <c r="B891" s="5">
        <f t="shared" si="119"/>
        <v>97.558632512452377</v>
      </c>
      <c r="C891" s="4">
        <v>889</v>
      </c>
      <c r="E891" s="3">
        <f t="shared" si="118"/>
        <v>0.02</v>
      </c>
      <c r="F891" s="13">
        <f t="shared" si="126"/>
        <v>81.069414701230102</v>
      </c>
      <c r="G891" s="14">
        <f t="shared" si="121"/>
        <v>97.558632512452377</v>
      </c>
      <c r="H891">
        <f t="shared" si="125"/>
        <v>80</v>
      </c>
      <c r="J891">
        <f t="shared" si="120"/>
        <v>286.17198870319362</v>
      </c>
      <c r="K891">
        <f t="shared" si="122"/>
        <v>342.62114645771504</v>
      </c>
      <c r="L891">
        <f t="shared" si="123"/>
        <v>342.62114645771504</v>
      </c>
    </row>
    <row r="892" spans="1:12">
      <c r="A892" s="1">
        <f t="shared" si="124"/>
        <v>17.8</v>
      </c>
      <c r="B892" s="5">
        <f t="shared" si="119"/>
        <v>98.070325012943513</v>
      </c>
      <c r="C892" s="4">
        <v>890</v>
      </c>
      <c r="E892" s="3">
        <f t="shared" si="118"/>
        <v>0.02</v>
      </c>
      <c r="F892" s="13">
        <f t="shared" si="126"/>
        <v>80.916623755567215</v>
      </c>
      <c r="G892" s="14">
        <f t="shared" si="121"/>
        <v>98.070325012943513</v>
      </c>
      <c r="H892">
        <f t="shared" si="125"/>
        <v>80</v>
      </c>
      <c r="J892">
        <f t="shared" si="120"/>
        <v>287.67295337130093</v>
      </c>
      <c r="K892">
        <f t="shared" si="122"/>
        <v>342.58502594246443</v>
      </c>
      <c r="L892">
        <f t="shared" si="123"/>
        <v>342.58502594246443</v>
      </c>
    </row>
    <row r="893" spans="1:12">
      <c r="A893" s="1">
        <f t="shared" si="124"/>
        <v>17.82</v>
      </c>
      <c r="B893" s="5">
        <f t="shared" si="119"/>
        <v>98.578145864926341</v>
      </c>
      <c r="C893" s="4">
        <v>891</v>
      </c>
      <c r="E893" s="3">
        <f t="shared" si="118"/>
        <v>0.02</v>
      </c>
      <c r="F893" s="13">
        <f t="shared" si="126"/>
        <v>80.76354375583098</v>
      </c>
      <c r="G893" s="14">
        <f t="shared" si="121"/>
        <v>98.578145864926341</v>
      </c>
      <c r="H893">
        <f t="shared" si="125"/>
        <v>80</v>
      </c>
      <c r="J893">
        <f t="shared" si="120"/>
        <v>289.16256120378392</v>
      </c>
      <c r="K893">
        <f t="shared" si="122"/>
        <v>342.54890161843906</v>
      </c>
      <c r="L893">
        <f t="shared" si="123"/>
        <v>342.54890161843906</v>
      </c>
    </row>
    <row r="894" spans="1:12">
      <c r="A894" s="1">
        <f t="shared" si="124"/>
        <v>17.84</v>
      </c>
      <c r="B894" s="5">
        <f t="shared" si="119"/>
        <v>99.082075020503311</v>
      </c>
      <c r="C894" s="4">
        <v>892</v>
      </c>
      <c r="E894" s="3">
        <f t="shared" si="118"/>
        <v>0.02</v>
      </c>
      <c r="F894" s="13">
        <f t="shared" si="126"/>
        <v>80.610173055266571</v>
      </c>
      <c r="G894" s="14">
        <f t="shared" si="121"/>
        <v>99.082075020503311</v>
      </c>
      <c r="H894">
        <f t="shared" si="125"/>
        <v>80</v>
      </c>
      <c r="J894">
        <f t="shared" si="120"/>
        <v>290.64075339347636</v>
      </c>
      <c r="K894">
        <f t="shared" si="122"/>
        <v>342.51277348443375</v>
      </c>
      <c r="L894">
        <f t="shared" si="123"/>
        <v>342.51277348443375</v>
      </c>
    </row>
    <row r="895" spans="1:12">
      <c r="A895" s="1">
        <f t="shared" si="124"/>
        <v>17.86</v>
      </c>
      <c r="B895" s="5">
        <f t="shared" si="119"/>
        <v>99.582092585414102</v>
      </c>
      <c r="C895" s="4">
        <v>893</v>
      </c>
      <c r="E895" s="3">
        <f t="shared" si="118"/>
        <v>0.02</v>
      </c>
      <c r="F895" s="13">
        <f t="shared" si="126"/>
        <v>80.456509991423474</v>
      </c>
      <c r="G895" s="14">
        <f t="shared" si="121"/>
        <v>99.582092585414102</v>
      </c>
      <c r="H895">
        <f t="shared" si="125"/>
        <v>80</v>
      </c>
      <c r="J895">
        <f t="shared" si="120"/>
        <v>292.10747158388136</v>
      </c>
      <c r="K895">
        <f t="shared" si="122"/>
        <v>342.47664153924285</v>
      </c>
      <c r="L895">
        <f t="shared" si="123"/>
        <v>342.47664153924285</v>
      </c>
    </row>
    <row r="896" spans="1:12">
      <c r="A896" s="1">
        <f t="shared" si="124"/>
        <v>17.88</v>
      </c>
      <c r="B896" s="5">
        <f t="shared" si="119"/>
        <v>100.07817881982147</v>
      </c>
      <c r="C896" s="4">
        <v>894</v>
      </c>
      <c r="E896" s="3">
        <f t="shared" si="118"/>
        <v>0.02</v>
      </c>
      <c r="F896" s="13">
        <f t="shared" si="126"/>
        <v>80.302552885945204</v>
      </c>
      <c r="G896" s="14">
        <f t="shared" si="121"/>
        <v>100.07817881982147</v>
      </c>
      <c r="H896">
        <f t="shared" si="125"/>
        <v>80</v>
      </c>
      <c r="J896">
        <f t="shared" si="120"/>
        <v>293.56265787147629</v>
      </c>
      <c r="K896">
        <f t="shared" si="122"/>
        <v>342.44050578165991</v>
      </c>
      <c r="L896">
        <f t="shared" si="123"/>
        <v>342.44050578165991</v>
      </c>
    </row>
    <row r="897" spans="1:12">
      <c r="A897" s="1">
        <f t="shared" si="124"/>
        <v>17.900000000000002</v>
      </c>
      <c r="B897" s="5">
        <f t="shared" si="119"/>
        <v>100.57031413909039</v>
      </c>
      <c r="C897" s="4">
        <v>895</v>
      </c>
      <c r="E897" s="3">
        <f t="shared" ref="E897:E960" si="127">IF(fac=50,1/50,IF(fac=60,1/60))</f>
        <v>0.02</v>
      </c>
      <c r="F897" s="13">
        <f t="shared" si="126"/>
        <v>80.148300044355437</v>
      </c>
      <c r="G897" s="14">
        <f t="shared" si="121"/>
        <v>100.57031413909039</v>
      </c>
      <c r="H897">
        <f t="shared" si="125"/>
        <v>80</v>
      </c>
      <c r="J897">
        <f t="shared" si="120"/>
        <v>295.00625480799846</v>
      </c>
      <c r="K897">
        <f t="shared" si="122"/>
        <v>342.40436621047792</v>
      </c>
      <c r="L897">
        <f t="shared" si="123"/>
        <v>342.40436621047792</v>
      </c>
    </row>
    <row r="898" spans="1:12">
      <c r="A898" s="1">
        <f t="shared" si="124"/>
        <v>17.920000000000002</v>
      </c>
      <c r="B898" s="5">
        <f t="shared" ref="B898:B961" si="128">IF(fac=50,Vacmin*SQRT(2)*ABS(COS(A898*PI()/5/2)),IF(fac=60,Vacmin*SQRT(2)*ABS(COS(A898*PI()*240/1000/2))))</f>
        <v>101.05847911456105</v>
      </c>
      <c r="C898" s="4">
        <v>896</v>
      </c>
      <c r="E898" s="3">
        <f t="shared" si="127"/>
        <v>0.02</v>
      </c>
      <c r="F898" s="13">
        <f t="shared" si="126"/>
        <v>79.993749755840454</v>
      </c>
      <c r="G898" s="14">
        <f t="shared" si="121"/>
        <v>101.05847911456105</v>
      </c>
      <c r="H898">
        <f t="shared" si="125"/>
        <v>80</v>
      </c>
      <c r="J898">
        <f t="shared" ref="J898:J961" si="129">IF(fac=50,Vacmax*SQRT(2)*ABS(COS(A898*PI()/5/2)),IF(fac=60,Vacmax*SQRT(2)*ABS(COS(A898*PI()*240/1000/2))))</f>
        <v>296.43820540271241</v>
      </c>
      <c r="K898">
        <f t="shared" si="122"/>
        <v>342.36822282448918</v>
      </c>
      <c r="L898">
        <f t="shared" si="123"/>
        <v>342.36822282448918</v>
      </c>
    </row>
    <row r="899" spans="1:12">
      <c r="A899" s="1">
        <f t="shared" si="124"/>
        <v>17.940000000000001</v>
      </c>
      <c r="B899" s="5">
        <f t="shared" si="128"/>
        <v>101.54265447431604</v>
      </c>
      <c r="C899" s="4">
        <v>897</v>
      </c>
      <c r="E899" s="3">
        <f t="shared" si="127"/>
        <v>0.02</v>
      </c>
      <c r="F899" s="13">
        <f t="shared" si="126"/>
        <v>79.838900293027734</v>
      </c>
      <c r="G899" s="14">
        <f t="shared" ref="G899:G962" si="130">MAX(B899,F899)</f>
        <v>101.54265447431604</v>
      </c>
      <c r="H899">
        <f t="shared" si="125"/>
        <v>80</v>
      </c>
      <c r="J899">
        <f t="shared" si="129"/>
        <v>297.85845312466034</v>
      </c>
      <c r="K899">
        <f t="shared" ref="K899:K962" si="131">SQRT(ABS(K898*K898-2*Vout*Iout*E899*100*1000000/1000/1000/Cin/H899))</f>
        <v>342.33207562248543</v>
      </c>
      <c r="L899">
        <f t="shared" ref="L899:L962" si="132">MAX(J899,K899)</f>
        <v>342.33207562248543</v>
      </c>
    </row>
    <row r="900" spans="1:12">
      <c r="A900" s="1">
        <f t="shared" ref="A900:A963" si="133">C900*E900</f>
        <v>17.96</v>
      </c>
      <c r="B900" s="5">
        <f t="shared" si="128"/>
        <v>102.02282110394127</v>
      </c>
      <c r="C900" s="4">
        <v>898</v>
      </c>
      <c r="E900" s="3">
        <f t="shared" si="127"/>
        <v>0.02</v>
      </c>
      <c r="F900" s="13">
        <f t="shared" si="126"/>
        <v>79.6837499117607</v>
      </c>
      <c r="G900" s="14">
        <f t="shared" si="130"/>
        <v>102.02282110394127</v>
      </c>
      <c r="H900">
        <f t="shared" ref="H900:H963" si="134">H899</f>
        <v>80</v>
      </c>
      <c r="J900">
        <f t="shared" si="129"/>
        <v>299.2669419048944</v>
      </c>
      <c r="K900">
        <f t="shared" si="131"/>
        <v>342.29592460325773</v>
      </c>
      <c r="L900">
        <f t="shared" si="132"/>
        <v>342.29592460325773</v>
      </c>
    </row>
    <row r="901" spans="1:12">
      <c r="A901" s="1">
        <f t="shared" si="133"/>
        <v>17.98</v>
      </c>
      <c r="B901" s="5">
        <f t="shared" si="128"/>
        <v>102.49896004728042</v>
      </c>
      <c r="C901" s="4">
        <v>899</v>
      </c>
      <c r="E901" s="3">
        <f t="shared" si="127"/>
        <v>0.02</v>
      </c>
      <c r="F901" s="13">
        <f t="shared" si="126"/>
        <v>79.528296850869523</v>
      </c>
      <c r="G901" s="14">
        <f t="shared" si="130"/>
        <v>102.49896004728042</v>
      </c>
      <c r="H901">
        <f t="shared" si="134"/>
        <v>80</v>
      </c>
      <c r="J901">
        <f t="shared" si="129"/>
        <v>300.66361613868924</v>
      </c>
      <c r="K901">
        <f t="shared" si="131"/>
        <v>342.25976976559645</v>
      </c>
      <c r="L901">
        <f t="shared" si="132"/>
        <v>342.25976976559645</v>
      </c>
    </row>
    <row r="902" spans="1:12">
      <c r="A902" s="1">
        <f t="shared" si="133"/>
        <v>18</v>
      </c>
      <c r="B902" s="5">
        <f t="shared" si="128"/>
        <v>102.97105250718316</v>
      </c>
      <c r="C902" s="4">
        <v>900</v>
      </c>
      <c r="E902" s="3">
        <f t="shared" si="127"/>
        <v>0.02</v>
      </c>
      <c r="F902" s="13">
        <f t="shared" si="126"/>
        <v>79.372539331937872</v>
      </c>
      <c r="G902" s="14">
        <f t="shared" si="130"/>
        <v>102.97105250718316</v>
      </c>
      <c r="H902">
        <f t="shared" si="134"/>
        <v>80</v>
      </c>
      <c r="J902">
        <f t="shared" si="129"/>
        <v>302.04842068773729</v>
      </c>
      <c r="K902">
        <f t="shared" si="131"/>
        <v>342.22361110829144</v>
      </c>
      <c r="L902">
        <f t="shared" si="132"/>
        <v>342.22361110829144</v>
      </c>
    </row>
    <row r="903" spans="1:12">
      <c r="A903" s="1">
        <f t="shared" si="133"/>
        <v>18.02</v>
      </c>
      <c r="B903" s="5">
        <f t="shared" si="128"/>
        <v>103.43907984624761</v>
      </c>
      <c r="C903" s="4">
        <v>901</v>
      </c>
      <c r="E903" s="3">
        <f t="shared" si="127"/>
        <v>0.02</v>
      </c>
      <c r="F903" s="13">
        <f t="shared" si="126"/>
        <v>79.216475559065515</v>
      </c>
      <c r="G903" s="14">
        <f t="shared" si="130"/>
        <v>103.43907984624761</v>
      </c>
      <c r="H903">
        <f t="shared" si="134"/>
        <v>80</v>
      </c>
      <c r="J903">
        <f t="shared" si="129"/>
        <v>303.42130088232631</v>
      </c>
      <c r="K903">
        <f t="shared" si="131"/>
        <v>342.18744863013183</v>
      </c>
      <c r="L903">
        <f t="shared" si="132"/>
        <v>342.18744863013183</v>
      </c>
    </row>
    <row r="904" spans="1:12">
      <c r="A904" s="1">
        <f t="shared" si="133"/>
        <v>18.04</v>
      </c>
      <c r="B904" s="5">
        <f t="shared" si="128"/>
        <v>103.90302358755588</v>
      </c>
      <c r="C904" s="4">
        <v>902</v>
      </c>
      <c r="E904" s="3">
        <f t="shared" si="127"/>
        <v>0.02</v>
      </c>
      <c r="F904" s="13">
        <f t="shared" si="126"/>
        <v>79.060103718626777</v>
      </c>
      <c r="G904" s="14">
        <f t="shared" si="130"/>
        <v>103.90302358755588</v>
      </c>
      <c r="H904">
        <f t="shared" si="134"/>
        <v>80</v>
      </c>
      <c r="J904">
        <f t="shared" si="129"/>
        <v>304.78220252349723</v>
      </c>
      <c r="K904">
        <f t="shared" si="131"/>
        <v>342.15128232990611</v>
      </c>
      <c r="L904">
        <f t="shared" si="132"/>
        <v>342.15128232990611</v>
      </c>
    </row>
    <row r="905" spans="1:12">
      <c r="A905" s="1">
        <f t="shared" si="133"/>
        <v>18.059999999999999</v>
      </c>
      <c r="B905" s="5">
        <f t="shared" si="128"/>
        <v>104.36286541540329</v>
      </c>
      <c r="C905" s="4">
        <v>903</v>
      </c>
      <c r="E905" s="3">
        <f t="shared" si="127"/>
        <v>0.02</v>
      </c>
      <c r="F905" s="13">
        <f t="shared" si="126"/>
        <v>78.903421979024614</v>
      </c>
      <c r="G905" s="14">
        <f t="shared" si="130"/>
        <v>104.36286541540329</v>
      </c>
      <c r="H905">
        <f t="shared" si="134"/>
        <v>80</v>
      </c>
      <c r="J905">
        <f t="shared" si="129"/>
        <v>306.13107188518302</v>
      </c>
      <c r="K905">
        <f t="shared" si="131"/>
        <v>342.11511220640216</v>
      </c>
      <c r="L905">
        <f t="shared" si="132"/>
        <v>342.11511220640216</v>
      </c>
    </row>
    <row r="906" spans="1:12">
      <c r="A906" s="1">
        <f t="shared" si="133"/>
        <v>18.080000000000002</v>
      </c>
      <c r="B906" s="5">
        <f t="shared" si="128"/>
        <v>104.81858717602204</v>
      </c>
      <c r="C906" s="4">
        <v>904</v>
      </c>
      <c r="E906" s="3">
        <f t="shared" si="127"/>
        <v>0.02</v>
      </c>
      <c r="F906" s="13">
        <f t="shared" si="126"/>
        <v>78.74642849044028</v>
      </c>
      <c r="G906" s="14">
        <f t="shared" si="130"/>
        <v>104.81858717602204</v>
      </c>
      <c r="H906">
        <f t="shared" si="134"/>
        <v>80</v>
      </c>
      <c r="J906">
        <f t="shared" si="129"/>
        <v>307.46785571633131</v>
      </c>
      <c r="K906">
        <f t="shared" si="131"/>
        <v>342.07893825840716</v>
      </c>
      <c r="L906">
        <f t="shared" si="132"/>
        <v>342.07893825840716</v>
      </c>
    </row>
    <row r="907" spans="1:12">
      <c r="A907" s="1">
        <f t="shared" si="133"/>
        <v>18.100000000000001</v>
      </c>
      <c r="B907" s="5">
        <f t="shared" si="128"/>
        <v>105.27017087829718</v>
      </c>
      <c r="C907" s="4">
        <v>905</v>
      </c>
      <c r="E907" s="3">
        <f t="shared" si="127"/>
        <v>0.02</v>
      </c>
      <c r="F907" s="13">
        <f t="shared" si="126"/>
        <v>78.589121384578576</v>
      </c>
      <c r="G907" s="14">
        <f t="shared" si="130"/>
        <v>105.27017087829718</v>
      </c>
      <c r="H907">
        <f t="shared" si="134"/>
        <v>80</v>
      </c>
      <c r="J907">
        <f t="shared" si="129"/>
        <v>308.79250124300506</v>
      </c>
      <c r="K907">
        <f t="shared" si="131"/>
        <v>342.04276048470774</v>
      </c>
      <c r="L907">
        <f t="shared" si="132"/>
        <v>342.04276048470774</v>
      </c>
    </row>
    <row r="908" spans="1:12">
      <c r="A908" s="1">
        <f t="shared" si="133"/>
        <v>18.12</v>
      </c>
      <c r="B908" s="5">
        <f t="shared" si="128"/>
        <v>105.7175986944775</v>
      </c>
      <c r="C908" s="4">
        <v>906</v>
      </c>
      <c r="E908" s="3">
        <f t="shared" si="127"/>
        <v>0.02</v>
      </c>
      <c r="F908" s="13">
        <f t="shared" si="126"/>
        <v>78.431498774408396</v>
      </c>
      <c r="G908" s="14">
        <f t="shared" si="130"/>
        <v>105.7175986944775</v>
      </c>
      <c r="H908">
        <f t="shared" si="134"/>
        <v>80</v>
      </c>
      <c r="J908">
        <f t="shared" si="129"/>
        <v>310.10495617046735</v>
      </c>
      <c r="K908">
        <f t="shared" si="131"/>
        <v>342.00657888408978</v>
      </c>
      <c r="L908">
        <f t="shared" si="132"/>
        <v>342.00657888408978</v>
      </c>
    </row>
    <row r="909" spans="1:12">
      <c r="A909" s="1">
        <f t="shared" si="133"/>
        <v>18.14</v>
      </c>
      <c r="B909" s="5">
        <f t="shared" si="128"/>
        <v>106.16085296087883</v>
      </c>
      <c r="C909" s="4">
        <v>907</v>
      </c>
      <c r="E909" s="3">
        <f t="shared" si="127"/>
        <v>0.02</v>
      </c>
      <c r="F909" s="13">
        <f t="shared" si="126"/>
        <v>78.273558753898655</v>
      </c>
      <c r="G909" s="14">
        <f t="shared" si="130"/>
        <v>106.16085296087883</v>
      </c>
      <c r="H909">
        <f t="shared" si="134"/>
        <v>80</v>
      </c>
      <c r="J909">
        <f t="shared" si="129"/>
        <v>311.40516868524458</v>
      </c>
      <c r="K909">
        <f t="shared" si="131"/>
        <v>341.97039345533864</v>
      </c>
      <c r="L909">
        <f t="shared" si="132"/>
        <v>341.97039345533864</v>
      </c>
    </row>
    <row r="910" spans="1:12">
      <c r="A910" s="1">
        <f t="shared" si="133"/>
        <v>18.16</v>
      </c>
      <c r="B910" s="5">
        <f t="shared" si="128"/>
        <v>106.59991617858176</v>
      </c>
      <c r="C910" s="4">
        <v>908</v>
      </c>
      <c r="E910" s="3">
        <f t="shared" si="127"/>
        <v>0.02</v>
      </c>
      <c r="F910" s="13">
        <f t="shared" si="126"/>
        <v>78.115299397749382</v>
      </c>
      <c r="G910" s="14">
        <f t="shared" si="130"/>
        <v>106.59991617858176</v>
      </c>
      <c r="H910">
        <f t="shared" si="134"/>
        <v>80</v>
      </c>
      <c r="J910">
        <f t="shared" si="129"/>
        <v>312.69308745717314</v>
      </c>
      <c r="K910">
        <f t="shared" si="131"/>
        <v>341.93420419723896</v>
      </c>
      <c r="L910">
        <f t="shared" si="132"/>
        <v>341.93420419723896</v>
      </c>
    </row>
    <row r="911" spans="1:12">
      <c r="A911" s="1">
        <f t="shared" si="133"/>
        <v>18.18</v>
      </c>
      <c r="B911" s="5">
        <f t="shared" si="128"/>
        <v>107.03477101412231</v>
      </c>
      <c r="C911" s="4">
        <v>909</v>
      </c>
      <c r="E911" s="3">
        <f t="shared" si="127"/>
        <v>0.02</v>
      </c>
      <c r="F911" s="13">
        <f t="shared" si="126"/>
        <v>77.956718761117855</v>
      </c>
      <c r="G911" s="14">
        <f t="shared" si="130"/>
        <v>107.03477101412231</v>
      </c>
      <c r="H911">
        <f t="shared" si="134"/>
        <v>80</v>
      </c>
      <c r="J911">
        <f t="shared" si="129"/>
        <v>313.96866164142546</v>
      </c>
      <c r="K911">
        <f t="shared" si="131"/>
        <v>341.89801110857474</v>
      </c>
      <c r="L911">
        <f t="shared" si="132"/>
        <v>341.89801110857474</v>
      </c>
    </row>
    <row r="912" spans="1:12">
      <c r="A912" s="1">
        <f t="shared" si="133"/>
        <v>18.2</v>
      </c>
      <c r="B912" s="5">
        <f t="shared" si="128"/>
        <v>107.46540030017606</v>
      </c>
      <c r="C912" s="4">
        <v>910</v>
      </c>
      <c r="E912" s="3">
        <f t="shared" si="127"/>
        <v>0.02</v>
      </c>
      <c r="F912" s="13">
        <f t="shared" si="126"/>
        <v>77.797814879339796</v>
      </c>
      <c r="G912" s="14">
        <f t="shared" si="130"/>
        <v>107.46540030017606</v>
      </c>
      <c r="H912">
        <f t="shared" si="134"/>
        <v>80</v>
      </c>
      <c r="J912">
        <f t="shared" si="129"/>
        <v>315.23184088051642</v>
      </c>
      <c r="K912">
        <f t="shared" si="131"/>
        <v>341.86181418812936</v>
      </c>
      <c r="L912">
        <f t="shared" si="132"/>
        <v>341.86181418812936</v>
      </c>
    </row>
    <row r="913" spans="1:12">
      <c r="A913" s="1">
        <f t="shared" si="133"/>
        <v>18.22</v>
      </c>
      <c r="B913" s="5">
        <f t="shared" si="128"/>
        <v>107.89178703623625</v>
      </c>
      <c r="C913" s="4">
        <v>911</v>
      </c>
      <c r="E913" s="3">
        <f t="shared" si="127"/>
        <v>0.02</v>
      </c>
      <c r="F913" s="13">
        <f t="shared" si="126"/>
        <v>77.638585767645353</v>
      </c>
      <c r="G913" s="14">
        <f t="shared" si="130"/>
        <v>107.89178703623625</v>
      </c>
      <c r="H913">
        <f t="shared" si="134"/>
        <v>80</v>
      </c>
      <c r="J913">
        <f t="shared" si="129"/>
        <v>316.48257530629303</v>
      </c>
      <c r="K913">
        <f t="shared" si="131"/>
        <v>341.82561343468558</v>
      </c>
      <c r="L913">
        <f t="shared" si="132"/>
        <v>341.82561343468558</v>
      </c>
    </row>
    <row r="914" spans="1:12">
      <c r="A914" s="1">
        <f t="shared" si="133"/>
        <v>18.240000000000002</v>
      </c>
      <c r="B914" s="5">
        <f t="shared" si="128"/>
        <v>108.31391438928458</v>
      </c>
      <c r="C914" s="4">
        <v>912</v>
      </c>
      <c r="E914" s="3">
        <f t="shared" si="127"/>
        <v>0.02</v>
      </c>
      <c r="F914" s="13">
        <f t="shared" si="126"/>
        <v>77.479029420869907</v>
      </c>
      <c r="G914" s="14">
        <f t="shared" si="130"/>
        <v>108.31391438928458</v>
      </c>
      <c r="H914">
        <f t="shared" si="134"/>
        <v>80</v>
      </c>
      <c r="J914">
        <f t="shared" si="129"/>
        <v>317.7208155419014</v>
      </c>
      <c r="K914">
        <f t="shared" si="131"/>
        <v>341.78940884702541</v>
      </c>
      <c r="L914">
        <f t="shared" si="132"/>
        <v>341.78940884702541</v>
      </c>
    </row>
    <row r="915" spans="1:12">
      <c r="A915" s="1">
        <f t="shared" si="133"/>
        <v>18.260000000000002</v>
      </c>
      <c r="B915" s="5">
        <f t="shared" si="128"/>
        <v>108.73176569445587</v>
      </c>
      <c r="C915" s="4">
        <v>913</v>
      </c>
      <c r="E915" s="3">
        <f t="shared" si="127"/>
        <v>0.02</v>
      </c>
      <c r="F915" s="13">
        <f t="shared" si="126"/>
        <v>77.3191438131594</v>
      </c>
      <c r="G915" s="14">
        <f t="shared" si="130"/>
        <v>108.73176569445587</v>
      </c>
      <c r="H915">
        <f t="shared" si="134"/>
        <v>80</v>
      </c>
      <c r="J915">
        <f t="shared" si="129"/>
        <v>318.94651270373726</v>
      </c>
      <c r="K915">
        <f t="shared" si="131"/>
        <v>341.75320042393031</v>
      </c>
      <c r="L915">
        <f t="shared" si="132"/>
        <v>341.75320042393031</v>
      </c>
    </row>
    <row r="916" spans="1:12">
      <c r="A916" s="1">
        <f t="shared" si="133"/>
        <v>18.28</v>
      </c>
      <c r="B916" s="5">
        <f t="shared" si="128"/>
        <v>109.14532445569618</v>
      </c>
      <c r="C916" s="4">
        <v>914</v>
      </c>
      <c r="E916" s="3">
        <f t="shared" si="127"/>
        <v>0.02</v>
      </c>
      <c r="F916" s="13">
        <f t="shared" si="126"/>
        <v>77.15892689767027</v>
      </c>
      <c r="G916" s="14">
        <f t="shared" si="130"/>
        <v>109.14532445569618</v>
      </c>
      <c r="H916">
        <f t="shared" si="134"/>
        <v>80</v>
      </c>
      <c r="J916">
        <f t="shared" si="129"/>
        <v>320.15961840337542</v>
      </c>
      <c r="K916">
        <f t="shared" si="131"/>
        <v>341.71698816418109</v>
      </c>
      <c r="L916">
        <f t="shared" si="132"/>
        <v>341.71698816418109</v>
      </c>
    </row>
    <row r="917" spans="1:12">
      <c r="A917" s="1">
        <f t="shared" si="133"/>
        <v>18.3</v>
      </c>
      <c r="B917" s="5">
        <f t="shared" si="128"/>
        <v>109.55457434641374</v>
      </c>
      <c r="C917" s="4">
        <v>915</v>
      </c>
      <c r="E917" s="3">
        <f t="shared" si="127"/>
        <v>0.02</v>
      </c>
      <c r="F917" s="13">
        <f t="shared" si="126"/>
        <v>76.998376606263747</v>
      </c>
      <c r="G917" s="14">
        <f t="shared" si="130"/>
        <v>109.55457434641374</v>
      </c>
      <c r="H917">
        <f t="shared" si="134"/>
        <v>80</v>
      </c>
      <c r="J917">
        <f t="shared" si="129"/>
        <v>321.36008474948034</v>
      </c>
      <c r="K917">
        <f t="shared" si="131"/>
        <v>341.68077206655789</v>
      </c>
      <c r="L917">
        <f t="shared" si="132"/>
        <v>341.68077206655789</v>
      </c>
    </row>
    <row r="918" spans="1:12">
      <c r="A918" s="1">
        <f t="shared" si="133"/>
        <v>18.32</v>
      </c>
      <c r="B918" s="5">
        <f t="shared" si="128"/>
        <v>109.95949921012354</v>
      </c>
      <c r="C918" s="4">
        <v>916</v>
      </c>
      <c r="E918" s="3">
        <f t="shared" si="127"/>
        <v>0.02</v>
      </c>
      <c r="F918" s="13">
        <f t="shared" si="126"/>
        <v>76.837490849194339</v>
      </c>
      <c r="G918" s="14">
        <f t="shared" si="130"/>
        <v>109.95949921012354</v>
      </c>
      <c r="H918">
        <f t="shared" si="134"/>
        <v>80</v>
      </c>
      <c r="J918">
        <f t="shared" si="129"/>
        <v>322.54786434969571</v>
      </c>
      <c r="K918">
        <f t="shared" si="131"/>
        <v>341.64455212984018</v>
      </c>
      <c r="L918">
        <f t="shared" si="132"/>
        <v>341.64455212984018</v>
      </c>
    </row>
    <row r="919" spans="1:12">
      <c r="A919" s="1">
        <f t="shared" si="133"/>
        <v>18.34</v>
      </c>
      <c r="B919" s="5">
        <f t="shared" si="128"/>
        <v>110.36008306108533</v>
      </c>
      <c r="C919" s="4">
        <v>917</v>
      </c>
      <c r="E919" s="3">
        <f t="shared" si="127"/>
        <v>0.02</v>
      </c>
      <c r="F919" s="13">
        <f t="shared" si="126"/>
        <v>76.676267514792499</v>
      </c>
      <c r="G919" s="14">
        <f t="shared" si="130"/>
        <v>110.36008306108533</v>
      </c>
      <c r="H919">
        <f t="shared" si="134"/>
        <v>80</v>
      </c>
      <c r="J919">
        <f t="shared" si="129"/>
        <v>323.72291031251694</v>
      </c>
      <c r="K919">
        <f t="shared" si="131"/>
        <v>341.60832835280684</v>
      </c>
      <c r="L919">
        <f t="shared" si="132"/>
        <v>341.60832835280684</v>
      </c>
    </row>
    <row r="920" spans="1:12">
      <c r="A920" s="1">
        <f t="shared" si="133"/>
        <v>18.36</v>
      </c>
      <c r="B920" s="5">
        <f t="shared" si="128"/>
        <v>110.75631008493467</v>
      </c>
      <c r="C920" s="4">
        <v>918</v>
      </c>
      <c r="E920" s="3">
        <f t="shared" si="127"/>
        <v>0.02</v>
      </c>
      <c r="F920" s="13">
        <f t="shared" si="126"/>
        <v>76.51470446914125</v>
      </c>
      <c r="G920" s="14">
        <f t="shared" si="130"/>
        <v>110.75631008493467</v>
      </c>
      <c r="H920">
        <f t="shared" si="134"/>
        <v>80</v>
      </c>
      <c r="J920">
        <f t="shared" si="129"/>
        <v>324.88517624914169</v>
      </c>
      <c r="K920">
        <f t="shared" si="131"/>
        <v>341.57210073423607</v>
      </c>
      <c r="L920">
        <f t="shared" si="132"/>
        <v>341.57210073423607</v>
      </c>
    </row>
    <row r="921" spans="1:12">
      <c r="A921" s="1">
        <f t="shared" si="133"/>
        <v>18.38</v>
      </c>
      <c r="B921" s="5">
        <f t="shared" si="128"/>
        <v>111.14816463930697</v>
      </c>
      <c r="C921" s="4">
        <v>919</v>
      </c>
      <c r="E921" s="3">
        <f t="shared" si="127"/>
        <v>0.02</v>
      </c>
      <c r="F921" s="13">
        <f t="shared" si="126"/>
        <v>76.352799555746643</v>
      </c>
      <c r="G921" s="14">
        <f t="shared" si="130"/>
        <v>111.14816463930697</v>
      </c>
      <c r="H921">
        <f t="shared" si="134"/>
        <v>80</v>
      </c>
      <c r="J921">
        <f t="shared" si="129"/>
        <v>326.03461627530044</v>
      </c>
      <c r="K921">
        <f t="shared" si="131"/>
        <v>341.53586927290536</v>
      </c>
      <c r="L921">
        <f t="shared" si="132"/>
        <v>341.53586927290536</v>
      </c>
    </row>
    <row r="922" spans="1:12">
      <c r="A922" s="1">
        <f t="shared" si="133"/>
        <v>18.400000000000002</v>
      </c>
      <c r="B922" s="5">
        <f t="shared" si="128"/>
        <v>111.53563125445557</v>
      </c>
      <c r="C922" s="4">
        <v>920</v>
      </c>
      <c r="E922" s="3">
        <f t="shared" si="127"/>
        <v>0.02</v>
      </c>
      <c r="F922" s="13">
        <f t="shared" si="126"/>
        <v>76.190550595201927</v>
      </c>
      <c r="G922" s="14">
        <f t="shared" si="130"/>
        <v>111.53563125445557</v>
      </c>
      <c r="H922">
        <f t="shared" si="134"/>
        <v>80</v>
      </c>
      <c r="J922">
        <f t="shared" si="129"/>
        <v>327.17118501306965</v>
      </c>
      <c r="K922">
        <f t="shared" si="131"/>
        <v>341.49963396759171</v>
      </c>
      <c r="L922">
        <f t="shared" si="132"/>
        <v>341.49963396759171</v>
      </c>
    </row>
    <row r="923" spans="1:12">
      <c r="A923" s="1">
        <f t="shared" si="133"/>
        <v>18.420000000000002</v>
      </c>
      <c r="B923" s="5">
        <f t="shared" si="128"/>
        <v>111.9186946338617</v>
      </c>
      <c r="C923" s="4">
        <v>921</v>
      </c>
      <c r="E923" s="3">
        <f t="shared" si="127"/>
        <v>0.02</v>
      </c>
      <c r="F923" s="13">
        <f t="shared" si="126"/>
        <v>76.027955384845285</v>
      </c>
      <c r="G923" s="14">
        <f t="shared" si="130"/>
        <v>111.9186946338617</v>
      </c>
      <c r="H923">
        <f t="shared" si="134"/>
        <v>80</v>
      </c>
      <c r="J923">
        <f t="shared" si="129"/>
        <v>328.294837592661</v>
      </c>
      <c r="K923">
        <f t="shared" si="131"/>
        <v>341.46339481707128</v>
      </c>
      <c r="L923">
        <f t="shared" si="132"/>
        <v>341.46339481707128</v>
      </c>
    </row>
    <row r="924" spans="1:12">
      <c r="A924" s="1">
        <f t="shared" si="133"/>
        <v>18.440000000000001</v>
      </c>
      <c r="B924" s="5">
        <f t="shared" si="128"/>
        <v>112.29733965483922</v>
      </c>
      <c r="C924" s="4">
        <v>922</v>
      </c>
      <c r="E924" s="3">
        <f t="shared" si="127"/>
        <v>0.02</v>
      </c>
      <c r="F924" s="13">
        <f t="shared" si="126"/>
        <v>75.865011698410925</v>
      </c>
      <c r="G924" s="14">
        <f t="shared" si="130"/>
        <v>112.29733965483922</v>
      </c>
      <c r="H924">
        <f t="shared" si="134"/>
        <v>80</v>
      </c>
      <c r="J924">
        <f t="shared" si="129"/>
        <v>329.40552965419499</v>
      </c>
      <c r="K924">
        <f t="shared" si="131"/>
        <v>341.42715182011972</v>
      </c>
      <c r="L924">
        <f t="shared" si="132"/>
        <v>341.42715182011972</v>
      </c>
    </row>
    <row r="925" spans="1:12">
      <c r="A925" s="1">
        <f t="shared" si="133"/>
        <v>18.46</v>
      </c>
      <c r="B925" s="5">
        <f t="shared" si="128"/>
        <v>112.671551369131</v>
      </c>
      <c r="C925" s="4">
        <v>923</v>
      </c>
      <c r="E925" s="3">
        <f t="shared" si="127"/>
        <v>0.02</v>
      </c>
      <c r="F925" s="13">
        <f t="shared" si="126"/>
        <v>75.701717285673425</v>
      </c>
      <c r="G925" s="14">
        <f t="shared" si="130"/>
        <v>112.671551369131</v>
      </c>
      <c r="H925">
        <f t="shared" si="134"/>
        <v>80</v>
      </c>
      <c r="J925">
        <f t="shared" si="129"/>
        <v>330.50321734945089</v>
      </c>
      <c r="K925">
        <f t="shared" si="131"/>
        <v>341.390904975512</v>
      </c>
      <c r="L925">
        <f t="shared" si="132"/>
        <v>341.390904975512</v>
      </c>
    </row>
    <row r="926" spans="1:12">
      <c r="A926" s="1">
        <f t="shared" si="133"/>
        <v>18.48</v>
      </c>
      <c r="B926" s="5">
        <f t="shared" si="128"/>
        <v>113.04131500349931</v>
      </c>
      <c r="C926" s="4">
        <v>924</v>
      </c>
      <c r="E926" s="3">
        <f t="shared" si="127"/>
        <v>0.02</v>
      </c>
      <c r="F926" s="13">
        <f t="shared" si="126"/>
        <v>75.538069872085202</v>
      </c>
      <c r="G926" s="14">
        <f t="shared" si="130"/>
        <v>113.04131500349931</v>
      </c>
      <c r="H926">
        <f t="shared" si="134"/>
        <v>80</v>
      </c>
      <c r="J926">
        <f t="shared" si="129"/>
        <v>331.58785734359793</v>
      </c>
      <c r="K926">
        <f t="shared" si="131"/>
        <v>341.35465428202247</v>
      </c>
      <c r="L926">
        <f t="shared" si="132"/>
        <v>341.35465428202247</v>
      </c>
    </row>
    <row r="927" spans="1:12">
      <c r="A927" s="1">
        <f t="shared" si="133"/>
        <v>18.5</v>
      </c>
      <c r="B927" s="5">
        <f t="shared" si="128"/>
        <v>113.40661596030908</v>
      </c>
      <c r="C927" s="4">
        <v>925</v>
      </c>
      <c r="E927" s="3">
        <f t="shared" si="127"/>
        <v>0.02</v>
      </c>
      <c r="F927" s="13">
        <f t="shared" si="126"/>
        <v>75.374067158406845</v>
      </c>
      <c r="G927" s="14">
        <f t="shared" si="130"/>
        <v>113.40661596030908</v>
      </c>
      <c r="H927">
        <f t="shared" si="134"/>
        <v>80</v>
      </c>
      <c r="J927">
        <f t="shared" si="129"/>
        <v>332.65940681690665</v>
      </c>
      <c r="K927">
        <f t="shared" si="131"/>
        <v>341.31839973842472</v>
      </c>
      <c r="L927">
        <f t="shared" si="132"/>
        <v>341.31839973842472</v>
      </c>
    </row>
    <row r="928" spans="1:12">
      <c r="A928" s="1">
        <f t="shared" si="133"/>
        <v>18.52</v>
      </c>
      <c r="B928" s="5">
        <f t="shared" si="128"/>
        <v>113.76743981810392</v>
      </c>
      <c r="C928" s="4">
        <v>926</v>
      </c>
      <c r="E928" s="3">
        <f t="shared" si="127"/>
        <v>0.02</v>
      </c>
      <c r="F928" s="13">
        <f t="shared" si="126"/>
        <v>75.209706820330211</v>
      </c>
      <c r="G928" s="14">
        <f t="shared" si="130"/>
        <v>113.76743981810392</v>
      </c>
      <c r="H928">
        <f t="shared" si="134"/>
        <v>80</v>
      </c>
      <c r="J928">
        <f t="shared" si="129"/>
        <v>333.71782346643818</v>
      </c>
      <c r="K928">
        <f t="shared" si="131"/>
        <v>341.28214134349173</v>
      </c>
      <c r="L928">
        <f t="shared" si="132"/>
        <v>341.28214134349173</v>
      </c>
    </row>
    <row r="929" spans="1:12">
      <c r="A929" s="1">
        <f t="shared" si="133"/>
        <v>18.54</v>
      </c>
      <c r="B929" s="5">
        <f t="shared" si="128"/>
        <v>114.12377233217579</v>
      </c>
      <c r="C929" s="4">
        <v>927</v>
      </c>
      <c r="E929" s="3">
        <f t="shared" si="127"/>
        <v>0.02</v>
      </c>
      <c r="F929" s="13">
        <f t="shared" si="126"/>
        <v>75.044986508094098</v>
      </c>
      <c r="G929" s="14">
        <f t="shared" si="130"/>
        <v>114.12377233217579</v>
      </c>
      <c r="H929">
        <f t="shared" si="134"/>
        <v>80</v>
      </c>
      <c r="J929">
        <f t="shared" si="129"/>
        <v>334.76306550771562</v>
      </c>
      <c r="K929">
        <f t="shared" si="131"/>
        <v>341.24587909599592</v>
      </c>
      <c r="L929">
        <f t="shared" si="132"/>
        <v>341.24587909599592</v>
      </c>
    </row>
    <row r="930" spans="1:12">
      <c r="A930" s="1">
        <f t="shared" si="133"/>
        <v>18.559999999999999</v>
      </c>
      <c r="B930" s="5">
        <f t="shared" si="128"/>
        <v>114.47559943512724</v>
      </c>
      <c r="C930" s="4">
        <v>928</v>
      </c>
      <c r="E930" s="3">
        <f t="shared" si="127"/>
        <v>0.02</v>
      </c>
      <c r="F930" s="13">
        <f t="shared" si="126"/>
        <v>74.879903846092276</v>
      </c>
      <c r="G930" s="14">
        <f t="shared" si="130"/>
        <v>114.47559943512724</v>
      </c>
      <c r="H930">
        <f t="shared" si="134"/>
        <v>80</v>
      </c>
      <c r="J930">
        <f t="shared" si="129"/>
        <v>335.7950916763732</v>
      </c>
      <c r="K930">
        <f t="shared" si="131"/>
        <v>341.20961299470895</v>
      </c>
      <c r="L930">
        <f t="shared" si="132"/>
        <v>341.20961299470895</v>
      </c>
    </row>
    <row r="931" spans="1:12">
      <c r="A931" s="1">
        <f t="shared" si="133"/>
        <v>18.580000000000002</v>
      </c>
      <c r="B931" s="5">
        <f t="shared" si="128"/>
        <v>114.82290723742665</v>
      </c>
      <c r="C931" s="4">
        <v>929</v>
      </c>
      <c r="E931" s="3">
        <f t="shared" si="127"/>
        <v>0.02</v>
      </c>
      <c r="F931" s="13">
        <f t="shared" si="126"/>
        <v>74.714456432473796</v>
      </c>
      <c r="G931" s="14">
        <f t="shared" si="130"/>
        <v>114.82290723742665</v>
      </c>
      <c r="H931">
        <f t="shared" si="134"/>
        <v>80</v>
      </c>
      <c r="J931">
        <f t="shared" si="129"/>
        <v>336.81386122978483</v>
      </c>
      <c r="K931">
        <f t="shared" si="131"/>
        <v>341.17334303840187</v>
      </c>
      <c r="L931">
        <f t="shared" si="132"/>
        <v>341.17334303840187</v>
      </c>
    </row>
    <row r="932" spans="1:12">
      <c r="A932" s="1">
        <f t="shared" si="133"/>
        <v>18.600000000000001</v>
      </c>
      <c r="B932" s="5">
        <f t="shared" si="128"/>
        <v>115.16568202795654</v>
      </c>
      <c r="C932" s="4">
        <v>930</v>
      </c>
      <c r="E932" s="3">
        <f t="shared" si="127"/>
        <v>0.02</v>
      </c>
      <c r="F932" s="13">
        <f t="shared" si="126"/>
        <v>74.548641838735222</v>
      </c>
      <c r="G932" s="14">
        <f t="shared" si="130"/>
        <v>115.16568202795654</v>
      </c>
      <c r="H932">
        <f t="shared" si="134"/>
        <v>80</v>
      </c>
      <c r="J932">
        <f t="shared" si="129"/>
        <v>337.81933394867252</v>
      </c>
      <c r="K932">
        <f t="shared" si="131"/>
        <v>341.1370692258451</v>
      </c>
      <c r="L932">
        <f t="shared" si="132"/>
        <v>341.1370692258451</v>
      </c>
    </row>
    <row r="933" spans="1:12">
      <c r="A933" s="1">
        <f t="shared" si="133"/>
        <v>18.62</v>
      </c>
      <c r="B933" s="5">
        <f t="shared" si="128"/>
        <v>115.50391027455521</v>
      </c>
      <c r="C933" s="4">
        <v>931</v>
      </c>
      <c r="E933" s="3">
        <f t="shared" si="127"/>
        <v>0.02</v>
      </c>
      <c r="F933" s="13">
        <f t="shared" si="126"/>
        <v>74.382457609304794</v>
      </c>
      <c r="G933" s="14">
        <f t="shared" si="130"/>
        <v>115.50391027455521</v>
      </c>
      <c r="H933">
        <f t="shared" si="134"/>
        <v>80</v>
      </c>
      <c r="J933">
        <f t="shared" si="129"/>
        <v>338.81147013869531</v>
      </c>
      <c r="K933">
        <f t="shared" si="131"/>
        <v>341.10079155580837</v>
      </c>
      <c r="L933">
        <f t="shared" si="132"/>
        <v>341.10079155580837</v>
      </c>
    </row>
    <row r="934" spans="1:12">
      <c r="A934" s="1">
        <f t="shared" si="133"/>
        <v>18.64</v>
      </c>
      <c r="B934" s="5">
        <f t="shared" si="128"/>
        <v>115.8375786245506</v>
      </c>
      <c r="C934" s="4">
        <v>932</v>
      </c>
      <c r="E934" s="3">
        <f t="shared" si="127"/>
        <v>0.02</v>
      </c>
      <c r="F934" s="13">
        <f t="shared" si="126"/>
        <v>74.215901261118049</v>
      </c>
      <c r="G934" s="14">
        <f t="shared" si="130"/>
        <v>115.8375786245506</v>
      </c>
      <c r="H934">
        <f t="shared" si="134"/>
        <v>80</v>
      </c>
      <c r="J934">
        <f t="shared" si="129"/>
        <v>339.7902306320151</v>
      </c>
      <c r="K934">
        <f t="shared" si="131"/>
        <v>341.06451002706075</v>
      </c>
      <c r="L934">
        <f t="shared" si="132"/>
        <v>341.06451002706075</v>
      </c>
    </row>
    <row r="935" spans="1:12">
      <c r="A935" s="1">
        <f t="shared" si="133"/>
        <v>18.66</v>
      </c>
      <c r="B935" s="5">
        <f t="shared" si="128"/>
        <v>116.16667390528762</v>
      </c>
      <c r="C935" s="4">
        <v>933</v>
      </c>
      <c r="E935" s="3">
        <f t="shared" si="127"/>
        <v>0.02</v>
      </c>
      <c r="F935" s="13">
        <f t="shared" si="126"/>
        <v>74.048970283185056</v>
      </c>
      <c r="G935" s="14">
        <f t="shared" si="130"/>
        <v>116.16667390528762</v>
      </c>
      <c r="H935">
        <f t="shared" si="134"/>
        <v>80</v>
      </c>
      <c r="J935">
        <f t="shared" si="129"/>
        <v>340.75557678884365</v>
      </c>
      <c r="K935">
        <f t="shared" si="131"/>
        <v>341.02822463837072</v>
      </c>
      <c r="L935">
        <f t="shared" si="132"/>
        <v>341.02822463837072</v>
      </c>
    </row>
    <row r="936" spans="1:12">
      <c r="A936" s="1">
        <f t="shared" si="133"/>
        <v>18.68</v>
      </c>
      <c r="B936" s="5">
        <f t="shared" si="128"/>
        <v>116.4911831246481</v>
      </c>
      <c r="C936" s="4">
        <v>934</v>
      </c>
      <c r="E936" s="3">
        <f t="shared" si="127"/>
        <v>0.02</v>
      </c>
      <c r="F936" s="13">
        <f t="shared" si="126"/>
        <v>73.881662136148663</v>
      </c>
      <c r="G936" s="14">
        <f t="shared" si="130"/>
        <v>116.4911831246481</v>
      </c>
      <c r="H936">
        <f t="shared" si="134"/>
        <v>80</v>
      </c>
      <c r="J936">
        <f t="shared" si="129"/>
        <v>341.70747049896772</v>
      </c>
      <c r="K936">
        <f t="shared" si="131"/>
        <v>340.99193538850596</v>
      </c>
      <c r="L936">
        <f t="shared" si="132"/>
        <v>341.70747049896772</v>
      </c>
    </row>
    <row r="937" spans="1:12">
      <c r="A937" s="1">
        <f t="shared" si="133"/>
        <v>18.7</v>
      </c>
      <c r="B937" s="5">
        <f t="shared" si="128"/>
        <v>116.81109347156362</v>
      </c>
      <c r="C937" s="4">
        <v>935</v>
      </c>
      <c r="E937" s="3">
        <f t="shared" si="127"/>
        <v>0.02</v>
      </c>
      <c r="F937" s="13">
        <f t="shared" si="126"/>
        <v>73.713974251833847</v>
      </c>
      <c r="G937" s="14">
        <f t="shared" si="130"/>
        <v>116.81109347156362</v>
      </c>
      <c r="H937">
        <f t="shared" si="134"/>
        <v>80</v>
      </c>
      <c r="J937">
        <f t="shared" si="129"/>
        <v>342.64587418325328</v>
      </c>
      <c r="K937">
        <f t="shared" si="131"/>
        <v>340.95564227623368</v>
      </c>
      <c r="L937">
        <f t="shared" si="132"/>
        <v>342.64587418325328</v>
      </c>
    </row>
    <row r="938" spans="1:12">
      <c r="A938" s="1">
        <f t="shared" si="133"/>
        <v>18.72</v>
      </c>
      <c r="B938" s="5">
        <f t="shared" si="128"/>
        <v>117.12639231652152</v>
      </c>
      <c r="C938" s="4">
        <v>936</v>
      </c>
      <c r="E938" s="3">
        <f t="shared" si="127"/>
        <v>0.02</v>
      </c>
      <c r="F938" s="13">
        <f t="shared" si="126"/>
        <v>73.545904032787732</v>
      </c>
      <c r="G938" s="14">
        <f t="shared" si="130"/>
        <v>117.12639231652152</v>
      </c>
      <c r="H938">
        <f t="shared" si="134"/>
        <v>80</v>
      </c>
      <c r="J938">
        <f t="shared" si="129"/>
        <v>343.57075079512975</v>
      </c>
      <c r="K938">
        <f t="shared" si="131"/>
        <v>340.91934530032029</v>
      </c>
      <c r="L938">
        <f t="shared" si="132"/>
        <v>343.57075079512975</v>
      </c>
    </row>
    <row r="939" spans="1:12">
      <c r="A939" s="1">
        <f t="shared" si="133"/>
        <v>18.740000000000002</v>
      </c>
      <c r="B939" s="5">
        <f t="shared" si="128"/>
        <v>117.43706721206335</v>
      </c>
      <c r="C939" s="4">
        <v>937</v>
      </c>
      <c r="E939" s="3">
        <f t="shared" si="127"/>
        <v>0.02</v>
      </c>
      <c r="F939" s="13">
        <f t="shared" si="126"/>
        <v>73.3774488518102</v>
      </c>
      <c r="G939" s="14">
        <f t="shared" si="130"/>
        <v>117.43706721206335</v>
      </c>
      <c r="H939">
        <f t="shared" si="134"/>
        <v>80</v>
      </c>
      <c r="J939">
        <f t="shared" si="129"/>
        <v>344.48206382205245</v>
      </c>
      <c r="K939">
        <f t="shared" si="131"/>
        <v>340.88304445953162</v>
      </c>
      <c r="L939">
        <f t="shared" si="132"/>
        <v>344.48206382205245</v>
      </c>
    </row>
    <row r="940" spans="1:12">
      <c r="A940" s="1">
        <f t="shared" si="133"/>
        <v>18.760000000000002</v>
      </c>
      <c r="B940" s="5">
        <f t="shared" si="128"/>
        <v>117.74310589327607</v>
      </c>
      <c r="C940" s="4">
        <v>938</v>
      </c>
      <c r="E940" s="3">
        <f t="shared" si="127"/>
        <v>0.02</v>
      </c>
      <c r="F940" s="13">
        <f t="shared" si="126"/>
        <v>73.208606051474732</v>
      </c>
      <c r="G940" s="14">
        <f t="shared" si="130"/>
        <v>117.74310589327607</v>
      </c>
      <c r="H940">
        <f t="shared" si="134"/>
        <v>80</v>
      </c>
      <c r="J940">
        <f t="shared" si="129"/>
        <v>345.37977728694312</v>
      </c>
      <c r="K940">
        <f t="shared" si="131"/>
        <v>340.8467397526328</v>
      </c>
      <c r="L940">
        <f t="shared" si="132"/>
        <v>345.37977728694312</v>
      </c>
    </row>
    <row r="941" spans="1:12">
      <c r="A941" s="1">
        <f t="shared" si="133"/>
        <v>18.78</v>
      </c>
      <c r="B941" s="5">
        <f t="shared" si="128"/>
        <v>118.04449627827657</v>
      </c>
      <c r="C941" s="4">
        <v>939</v>
      </c>
      <c r="E941" s="3">
        <f t="shared" si="127"/>
        <v>0.02</v>
      </c>
      <c r="F941" s="13">
        <f t="shared" si="126"/>
        <v>73.039372943639265</v>
      </c>
      <c r="G941" s="14">
        <f t="shared" si="130"/>
        <v>118.04449627827657</v>
      </c>
      <c r="H941">
        <f t="shared" si="134"/>
        <v>80</v>
      </c>
      <c r="J941">
        <f t="shared" si="129"/>
        <v>346.26385574961125</v>
      </c>
      <c r="K941">
        <f t="shared" si="131"/>
        <v>340.8104311783884</v>
      </c>
      <c r="L941">
        <f t="shared" si="132"/>
        <v>346.26385574961125</v>
      </c>
    </row>
    <row r="942" spans="1:12">
      <c r="A942" s="1">
        <f t="shared" si="133"/>
        <v>18.8</v>
      </c>
      <c r="B942" s="5">
        <f t="shared" si="128"/>
        <v>118.34122646868857</v>
      </c>
      <c r="C942" s="4">
        <v>940</v>
      </c>
      <c r="E942" s="3">
        <f t="shared" si="127"/>
        <v>0.02</v>
      </c>
      <c r="F942" s="13">
        <f t="shared" si="126"/>
        <v>72.869746808946871</v>
      </c>
      <c r="G942" s="14">
        <f t="shared" si="130"/>
        <v>118.34122646868857</v>
      </c>
      <c r="H942">
        <f t="shared" si="134"/>
        <v>80</v>
      </c>
      <c r="J942">
        <f t="shared" si="129"/>
        <v>347.13426430815315</v>
      </c>
      <c r="K942">
        <f t="shared" si="131"/>
        <v>340.77411873556213</v>
      </c>
      <c r="L942">
        <f t="shared" si="132"/>
        <v>347.13426430815315</v>
      </c>
    </row>
    <row r="943" spans="1:12">
      <c r="A943" s="1">
        <f t="shared" si="133"/>
        <v>18.82</v>
      </c>
      <c r="B943" s="5">
        <f t="shared" si="128"/>
        <v>118.63328475011221</v>
      </c>
      <c r="C943" s="4">
        <v>941</v>
      </c>
      <c r="E943" s="3">
        <f t="shared" si="127"/>
        <v>0.02</v>
      </c>
      <c r="F943" s="13">
        <f t="shared" si="126"/>
        <v>72.699724896315956</v>
      </c>
      <c r="G943" s="14">
        <f t="shared" si="130"/>
        <v>118.63328475011221</v>
      </c>
      <c r="H943">
        <f t="shared" si="134"/>
        <v>80</v>
      </c>
      <c r="J943">
        <f t="shared" si="129"/>
        <v>347.99096860032915</v>
      </c>
      <c r="K943">
        <f t="shared" si="131"/>
        <v>340.73780242291724</v>
      </c>
      <c r="L943">
        <f t="shared" si="132"/>
        <v>347.99096860032915</v>
      </c>
    </row>
    <row r="944" spans="1:12">
      <c r="A944" s="1">
        <f t="shared" si="133"/>
        <v>18.84</v>
      </c>
      <c r="B944" s="5">
        <f t="shared" si="128"/>
        <v>118.92065959258665</v>
      </c>
      <c r="C944" s="4">
        <v>942</v>
      </c>
      <c r="E944" s="3">
        <f t="shared" si="127"/>
        <v>0.02</v>
      </c>
      <c r="F944" s="13">
        <f t="shared" si="126"/>
        <v>72.529304422419642</v>
      </c>
      <c r="G944" s="14">
        <f t="shared" si="130"/>
        <v>118.92065959258665</v>
      </c>
      <c r="H944">
        <f t="shared" si="134"/>
        <v>80</v>
      </c>
      <c r="J944">
        <f t="shared" si="129"/>
        <v>348.83393480492077</v>
      </c>
      <c r="K944">
        <f t="shared" si="131"/>
        <v>340.70148223921626</v>
      </c>
      <c r="L944">
        <f t="shared" si="132"/>
        <v>348.83393480492077</v>
      </c>
    </row>
    <row r="945" spans="1:12">
      <c r="A945" s="1">
        <f t="shared" si="133"/>
        <v>18.86</v>
      </c>
      <c r="B945" s="5">
        <f t="shared" si="128"/>
        <v>119.20333965104514</v>
      </c>
      <c r="C945" s="4">
        <v>943</v>
      </c>
      <c r="E945" s="3">
        <f t="shared" si="127"/>
        <v>0.02</v>
      </c>
      <c r="F945" s="13">
        <f t="shared" si="126"/>
        <v>72.35848257115417</v>
      </c>
      <c r="G945" s="14">
        <f t="shared" si="130"/>
        <v>119.20333965104514</v>
      </c>
      <c r="H945">
        <f t="shared" si="134"/>
        <v>80</v>
      </c>
      <c r="J945">
        <f t="shared" si="129"/>
        <v>349.6631296430657</v>
      </c>
      <c r="K945">
        <f t="shared" si="131"/>
        <v>340.66515818322102</v>
      </c>
      <c r="L945">
        <f t="shared" si="132"/>
        <v>349.6631296430657</v>
      </c>
    </row>
    <row r="946" spans="1:12">
      <c r="A946" s="1">
        <f t="shared" si="133"/>
        <v>18.88</v>
      </c>
      <c r="B946" s="5">
        <f t="shared" si="128"/>
        <v>119.48131376576306</v>
      </c>
      <c r="C946" s="4">
        <v>944</v>
      </c>
      <c r="E946" s="3">
        <f t="shared" si="127"/>
        <v>0.02</v>
      </c>
      <c r="F946" s="13">
        <f t="shared" si="126"/>
        <v>72.187256493095944</v>
      </c>
      <c r="G946" s="14">
        <f t="shared" si="130"/>
        <v>119.48131376576306</v>
      </c>
      <c r="H946">
        <f t="shared" si="134"/>
        <v>80</v>
      </c>
      <c r="J946">
        <f t="shared" si="129"/>
        <v>350.47852037957165</v>
      </c>
      <c r="K946">
        <f t="shared" si="131"/>
        <v>340.62883025369268</v>
      </c>
      <c r="L946">
        <f t="shared" si="132"/>
        <v>350.47852037957165</v>
      </c>
    </row>
    <row r="947" spans="1:12">
      <c r="A947" s="1">
        <f t="shared" si="133"/>
        <v>18.900000000000002</v>
      </c>
      <c r="B947" s="5">
        <f t="shared" si="128"/>
        <v>119.75457096279834</v>
      </c>
      <c r="C947" s="4">
        <v>945</v>
      </c>
      <c r="E947" s="3">
        <f t="shared" si="127"/>
        <v>0.02</v>
      </c>
      <c r="F947" s="13">
        <f t="shared" si="126"/>
        <v>72.015623304946985</v>
      </c>
      <c r="G947" s="14">
        <f t="shared" si="130"/>
        <v>119.75457096279834</v>
      </c>
      <c r="H947">
        <f t="shared" si="134"/>
        <v>80</v>
      </c>
      <c r="J947">
        <f t="shared" si="129"/>
        <v>351.28007482420844</v>
      </c>
      <c r="K947">
        <f t="shared" si="131"/>
        <v>340.59249844939183</v>
      </c>
      <c r="L947">
        <f t="shared" si="132"/>
        <v>351.28007482420844</v>
      </c>
    </row>
    <row r="948" spans="1:12">
      <c r="A948" s="1">
        <f t="shared" si="133"/>
        <v>18.920000000000002</v>
      </c>
      <c r="B948" s="5">
        <f t="shared" si="128"/>
        <v>120.02310045442459</v>
      </c>
      <c r="C948" s="4">
        <v>946</v>
      </c>
      <c r="E948" s="3">
        <f t="shared" si="127"/>
        <v>0.02</v>
      </c>
      <c r="F948" s="13">
        <f t="shared" si="126"/>
        <v>71.843580088968451</v>
      </c>
      <c r="G948" s="14">
        <f t="shared" si="130"/>
        <v>120.02310045442459</v>
      </c>
      <c r="H948">
        <f t="shared" si="134"/>
        <v>80</v>
      </c>
      <c r="J948">
        <f t="shared" si="129"/>
        <v>352.06776133297876</v>
      </c>
      <c r="K948">
        <f t="shared" si="131"/>
        <v>340.5561627690783</v>
      </c>
      <c r="L948">
        <f t="shared" si="132"/>
        <v>352.06776133297876</v>
      </c>
    </row>
    <row r="949" spans="1:12">
      <c r="A949" s="1">
        <f t="shared" si="133"/>
        <v>18.940000000000001</v>
      </c>
      <c r="B949" s="5">
        <f t="shared" si="128"/>
        <v>120.28689163955735</v>
      </c>
      <c r="C949" s="4">
        <v>947</v>
      </c>
      <c r="E949" s="3">
        <f t="shared" si="127"/>
        <v>0.02</v>
      </c>
      <c r="F949" s="13">
        <f t="shared" si="126"/>
        <v>71.671123892401909</v>
      </c>
      <c r="G949" s="14">
        <f t="shared" si="130"/>
        <v>120.28689163955735</v>
      </c>
      <c r="H949">
        <f t="shared" si="134"/>
        <v>80</v>
      </c>
      <c r="J949">
        <f t="shared" si="129"/>
        <v>352.84154880936825</v>
      </c>
      <c r="K949">
        <f t="shared" si="131"/>
        <v>340.51982321151138</v>
      </c>
      <c r="L949">
        <f t="shared" si="132"/>
        <v>352.84154880936825</v>
      </c>
    </row>
    <row r="950" spans="1:12">
      <c r="A950" s="1">
        <f t="shared" si="133"/>
        <v>18.96</v>
      </c>
      <c r="B950" s="5">
        <f t="shared" si="128"/>
        <v>120.54593410417239</v>
      </c>
      <c r="C950" s="4">
        <v>948</v>
      </c>
      <c r="E950" s="3">
        <f t="shared" si="127"/>
        <v>0.02</v>
      </c>
      <c r="F950" s="13">
        <f t="shared" si="126"/>
        <v>71.498251726878081</v>
      </c>
      <c r="G950" s="14">
        <f t="shared" si="130"/>
        <v>120.54593410417239</v>
      </c>
      <c r="H950">
        <f t="shared" si="134"/>
        <v>80</v>
      </c>
      <c r="J950">
        <f t="shared" si="129"/>
        <v>353.60140670557234</v>
      </c>
      <c r="K950">
        <f t="shared" si="131"/>
        <v>340.48347977544955</v>
      </c>
      <c r="L950">
        <f t="shared" si="132"/>
        <v>353.60140670557234</v>
      </c>
    </row>
    <row r="951" spans="1:12">
      <c r="A951" s="1">
        <f t="shared" si="133"/>
        <v>18.98</v>
      </c>
      <c r="B951" s="5">
        <f t="shared" si="128"/>
        <v>120.80021762171666</v>
      </c>
      <c r="C951" s="4">
        <v>949</v>
      </c>
      <c r="E951" s="3">
        <f t="shared" si="127"/>
        <v>0.02</v>
      </c>
      <c r="F951" s="13">
        <f t="shared" ref="F951:F1002" si="135">SQRT(ABS(F950*F950-2*Vout*Iout*E950*100*1000000/1000/1000/Cin/H950))</f>
        <v>71.32496056781261</v>
      </c>
      <c r="G951" s="14">
        <f t="shared" si="130"/>
        <v>120.80021762171666</v>
      </c>
      <c r="H951">
        <f t="shared" si="134"/>
        <v>80</v>
      </c>
      <c r="J951">
        <f t="shared" si="129"/>
        <v>354.34730502370218</v>
      </c>
      <c r="K951">
        <f t="shared" si="131"/>
        <v>340.44713245965073</v>
      </c>
      <c r="L951">
        <f t="shared" si="132"/>
        <v>354.34730502370218</v>
      </c>
    </row>
    <row r="952" spans="1:12">
      <c r="A952" s="1">
        <f t="shared" si="133"/>
        <v>19</v>
      </c>
      <c r="B952" s="5">
        <f t="shared" si="128"/>
        <v>121.04973215351232</v>
      </c>
      <c r="C952" s="4">
        <v>950</v>
      </c>
      <c r="E952" s="3">
        <f t="shared" si="127"/>
        <v>0.02</v>
      </c>
      <c r="F952" s="13">
        <f t="shared" si="135"/>
        <v>71.151247353788705</v>
      </c>
      <c r="G952" s="14">
        <f t="shared" si="130"/>
        <v>121.04973215351232</v>
      </c>
      <c r="H952">
        <f t="shared" si="134"/>
        <v>80</v>
      </c>
      <c r="J952">
        <f t="shared" si="129"/>
        <v>355.07921431696946</v>
      </c>
      <c r="K952">
        <f t="shared" si="131"/>
        <v>340.41078126287209</v>
      </c>
      <c r="L952">
        <f t="shared" si="132"/>
        <v>355.07921431696946</v>
      </c>
    </row>
    <row r="953" spans="1:12">
      <c r="A953" s="1">
        <f t="shared" si="133"/>
        <v>19.02</v>
      </c>
      <c r="B953" s="5">
        <f t="shared" si="128"/>
        <v>121.29446784915289</v>
      </c>
      <c r="C953" s="4">
        <v>951</v>
      </c>
      <c r="E953" s="3">
        <f t="shared" si="127"/>
        <v>0.02</v>
      </c>
      <c r="F953" s="13">
        <f t="shared" si="135"/>
        <v>70.977108985926051</v>
      </c>
      <c r="G953" s="14">
        <f t="shared" si="130"/>
        <v>121.29446784915289</v>
      </c>
      <c r="H953">
        <f t="shared" si="134"/>
        <v>80</v>
      </c>
      <c r="J953">
        <f t="shared" si="129"/>
        <v>355.79710569084847</v>
      </c>
      <c r="K953">
        <f t="shared" si="131"/>
        <v>340.3744261838703</v>
      </c>
      <c r="L953">
        <f t="shared" si="132"/>
        <v>355.79710569084847</v>
      </c>
    </row>
    <row r="954" spans="1:12">
      <c r="A954" s="1">
        <f t="shared" si="133"/>
        <v>19.04</v>
      </c>
      <c r="B954" s="5">
        <f t="shared" si="128"/>
        <v>121.53441504689218</v>
      </c>
      <c r="C954" s="4">
        <v>952</v>
      </c>
      <c r="E954" s="3">
        <f t="shared" si="127"/>
        <v>0.02</v>
      </c>
      <c r="F954" s="13">
        <f t="shared" si="135"/>
        <v>70.802542327235855</v>
      </c>
      <c r="G954" s="14">
        <f t="shared" si="130"/>
        <v>121.53441504689218</v>
      </c>
      <c r="H954">
        <f t="shared" si="134"/>
        <v>80</v>
      </c>
      <c r="J954">
        <f t="shared" si="129"/>
        <v>356.50095080421704</v>
      </c>
      <c r="K954">
        <f t="shared" si="131"/>
        <v>340.33806722140116</v>
      </c>
      <c r="L954">
        <f t="shared" si="132"/>
        <v>356.50095080421704</v>
      </c>
    </row>
    <row r="955" spans="1:12">
      <c r="A955" s="1">
        <f t="shared" si="133"/>
        <v>19.059999999999999</v>
      </c>
      <c r="B955" s="5">
        <f t="shared" si="128"/>
        <v>121.76956427402571</v>
      </c>
      <c r="C955" s="4">
        <v>953</v>
      </c>
      <c r="E955" s="3">
        <f t="shared" si="127"/>
        <v>0.02</v>
      </c>
      <c r="F955" s="13">
        <f t="shared" si="135"/>
        <v>70.627544201961499</v>
      </c>
      <c r="G955" s="14">
        <f t="shared" si="130"/>
        <v>121.76956427402571</v>
      </c>
      <c r="H955">
        <f t="shared" si="134"/>
        <v>80</v>
      </c>
      <c r="J955">
        <f t="shared" si="129"/>
        <v>357.19072187047539</v>
      </c>
      <c r="K955">
        <f t="shared" si="131"/>
        <v>340.30170437421992</v>
      </c>
      <c r="L955">
        <f t="shared" si="132"/>
        <v>357.19072187047539</v>
      </c>
    </row>
    <row r="956" spans="1:12">
      <c r="A956" s="1">
        <f t="shared" si="133"/>
        <v>19.080000000000002</v>
      </c>
      <c r="B956" s="5">
        <f t="shared" si="128"/>
        <v>121.99990624726462</v>
      </c>
      <c r="C956" s="4">
        <v>954</v>
      </c>
      <c r="E956" s="3">
        <f t="shared" si="127"/>
        <v>0.02</v>
      </c>
      <c r="F956" s="13">
        <f t="shared" si="135"/>
        <v>70.452111394904449</v>
      </c>
      <c r="G956" s="14">
        <f t="shared" si="130"/>
        <v>121.99990624726462</v>
      </c>
      <c r="H956">
        <f t="shared" si="134"/>
        <v>80</v>
      </c>
      <c r="J956">
        <f t="shared" si="129"/>
        <v>357.8663916586429</v>
      </c>
      <c r="K956">
        <f t="shared" si="131"/>
        <v>340.26533764108115</v>
      </c>
      <c r="L956">
        <f t="shared" si="132"/>
        <v>357.8663916586429</v>
      </c>
    </row>
    <row r="957" spans="1:12">
      <c r="A957" s="1">
        <f t="shared" si="133"/>
        <v>19.100000000000001</v>
      </c>
      <c r="B957" s="5">
        <f t="shared" si="128"/>
        <v>122.22543187310211</v>
      </c>
      <c r="C957" s="4">
        <v>955</v>
      </c>
      <c r="E957" s="3">
        <f t="shared" si="127"/>
        <v>0.02</v>
      </c>
      <c r="F957" s="13">
        <f t="shared" si="135"/>
        <v>70.276240650735048</v>
      </c>
      <c r="G957" s="14">
        <f t="shared" si="130"/>
        <v>122.22543187310211</v>
      </c>
      <c r="H957">
        <f t="shared" si="134"/>
        <v>80</v>
      </c>
      <c r="J957">
        <f t="shared" si="129"/>
        <v>358.52793349443289</v>
      </c>
      <c r="K957">
        <f t="shared" si="131"/>
        <v>340.22896702073876</v>
      </c>
      <c r="L957">
        <f t="shared" si="132"/>
        <v>358.52793349443289</v>
      </c>
    </row>
    <row r="958" spans="1:12">
      <c r="A958" s="1">
        <f t="shared" si="133"/>
        <v>19.12</v>
      </c>
      <c r="B958" s="5">
        <f t="shared" si="128"/>
        <v>122.44613224817273</v>
      </c>
      <c r="C958" s="4">
        <v>956</v>
      </c>
      <c r="E958" s="3">
        <f t="shared" si="127"/>
        <v>0.02</v>
      </c>
      <c r="F958" s="13">
        <f t="shared" si="135"/>
        <v>70.099928673287721</v>
      </c>
      <c r="G958" s="14">
        <f t="shared" si="130"/>
        <v>122.44613224817273</v>
      </c>
      <c r="H958">
        <f t="shared" si="134"/>
        <v>80</v>
      </c>
      <c r="J958">
        <f t="shared" si="129"/>
        <v>359.17532126130669</v>
      </c>
      <c r="K958">
        <f t="shared" si="131"/>
        <v>340.19259251194603</v>
      </c>
      <c r="L958">
        <f t="shared" si="132"/>
        <v>359.17532126130669</v>
      </c>
    </row>
    <row r="959" spans="1:12">
      <c r="A959" s="1">
        <f t="shared" si="133"/>
        <v>19.14</v>
      </c>
      <c r="B959" s="5">
        <f t="shared" si="128"/>
        <v>122.66199865960357</v>
      </c>
      <c r="C959" s="4">
        <v>957</v>
      </c>
      <c r="E959" s="3">
        <f t="shared" si="127"/>
        <v>0.02</v>
      </c>
      <c r="F959" s="13">
        <f t="shared" si="135"/>
        <v>69.923172124840178</v>
      </c>
      <c r="G959" s="14">
        <f t="shared" si="130"/>
        <v>122.66199865960357</v>
      </c>
      <c r="H959">
        <f t="shared" si="134"/>
        <v>80</v>
      </c>
      <c r="J959">
        <f t="shared" si="129"/>
        <v>359.80852940150379</v>
      </c>
      <c r="K959">
        <f t="shared" si="131"/>
        <v>340.15621411345546</v>
      </c>
      <c r="L959">
        <f t="shared" si="132"/>
        <v>359.80852940150379</v>
      </c>
    </row>
    <row r="960" spans="1:12">
      <c r="A960" s="1">
        <f t="shared" si="133"/>
        <v>19.16</v>
      </c>
      <c r="B960" s="5">
        <f t="shared" si="128"/>
        <v>122.87302258535829</v>
      </c>
      <c r="C960" s="4">
        <v>958</v>
      </c>
      <c r="E960" s="3">
        <f t="shared" si="127"/>
        <v>0.02</v>
      </c>
      <c r="F960" s="13">
        <f t="shared" si="135"/>
        <v>69.74596762537621</v>
      </c>
      <c r="G960" s="14">
        <f t="shared" si="130"/>
        <v>122.87302258535829</v>
      </c>
      <c r="H960">
        <f t="shared" si="134"/>
        <v>80</v>
      </c>
      <c r="J960">
        <f t="shared" si="129"/>
        <v>360.42753291705094</v>
      </c>
      <c r="K960">
        <f t="shared" si="131"/>
        <v>340.119831824019</v>
      </c>
      <c r="L960">
        <f t="shared" si="132"/>
        <v>360.42753291705094</v>
      </c>
    </row>
    <row r="961" spans="1:12">
      <c r="A961" s="1">
        <f t="shared" si="133"/>
        <v>19.18</v>
      </c>
      <c r="B961" s="5">
        <f t="shared" si="128"/>
        <v>123.07919569457366</v>
      </c>
      <c r="C961" s="4">
        <v>959</v>
      </c>
      <c r="E961" s="3">
        <f t="shared" ref="E961:E1002" si="136">IF(fac=50,1/50,IF(fac=60,1/60))</f>
        <v>0.02</v>
      </c>
      <c r="F961" s="13">
        <f t="shared" si="135"/>
        <v>69.568311751831573</v>
      </c>
      <c r="G961" s="14">
        <f t="shared" si="130"/>
        <v>123.07919569457366</v>
      </c>
      <c r="H961">
        <f t="shared" si="134"/>
        <v>80</v>
      </c>
      <c r="J961">
        <f t="shared" si="129"/>
        <v>361.03230737074938</v>
      </c>
      <c r="K961">
        <f t="shared" si="131"/>
        <v>340.08344564238786</v>
      </c>
      <c r="L961">
        <f t="shared" si="132"/>
        <v>361.03230737074938</v>
      </c>
    </row>
    <row r="962" spans="1:12">
      <c r="A962" s="1">
        <f t="shared" si="133"/>
        <v>19.2</v>
      </c>
      <c r="B962" s="5">
        <f t="shared" ref="B962:B1002" si="137">IF(fac=50,Vacmin*SQRT(2)*ABS(COS(A962*PI()/5/2)),IF(fac=60,Vacmin*SQRT(2)*ABS(COS(A962*PI()*240/1000/2))))</f>
        <v>123.28050984788833</v>
      </c>
      <c r="C962" s="4">
        <v>960</v>
      </c>
      <c r="E962" s="3">
        <f t="shared" si="136"/>
        <v>0.02</v>
      </c>
      <c r="F962" s="13">
        <f t="shared" si="135"/>
        <v>69.390201037322456</v>
      </c>
      <c r="G962" s="14">
        <f t="shared" si="130"/>
        <v>123.28050984788833</v>
      </c>
      <c r="H962">
        <f t="shared" si="134"/>
        <v>80</v>
      </c>
      <c r="J962">
        <f t="shared" ref="J962:J1002" si="138">IF(fac=50,Vacmax*SQRT(2)*ABS(COS(A962*PI()/5/2)),IF(fac=60,Vacmax*SQRT(2)*ABS(COS(A962*PI()*240/1000/2))))</f>
        <v>361.62282888713906</v>
      </c>
      <c r="K962">
        <f t="shared" si="131"/>
        <v>340.04705556731261</v>
      </c>
      <c r="L962">
        <f t="shared" si="132"/>
        <v>361.62282888713906</v>
      </c>
    </row>
    <row r="963" spans="1:12">
      <c r="A963" s="1">
        <f t="shared" si="133"/>
        <v>19.22</v>
      </c>
      <c r="B963" s="5">
        <f t="shared" si="137"/>
        <v>123.47695709776426</v>
      </c>
      <c r="C963" s="4">
        <v>961</v>
      </c>
      <c r="E963" s="3">
        <f t="shared" si="136"/>
        <v>0.02</v>
      </c>
      <c r="F963" s="13">
        <f t="shared" si="135"/>
        <v>69.211631970356152</v>
      </c>
      <c r="G963" s="14">
        <f t="shared" ref="G963:G1002" si="139">MAX(B963,F963)</f>
        <v>123.47695709776426</v>
      </c>
      <c r="H963">
        <f t="shared" si="134"/>
        <v>80</v>
      </c>
      <c r="J963">
        <f t="shared" si="138"/>
        <v>362.19907415344181</v>
      </c>
      <c r="K963">
        <f t="shared" ref="K963:K1002" si="140">SQRT(ABS(K962*K962-2*Vout*Iout*E963*100*1000000/1000/1000/Cin/H963))</f>
        <v>340.01066159754316</v>
      </c>
      <c r="L963">
        <f t="shared" ref="L963:L1002" si="141">MAX(J963,K963)</f>
        <v>362.19907415344181</v>
      </c>
    </row>
    <row r="964" spans="1:12">
      <c r="A964" s="1">
        <f t="shared" ref="A964:A1002" si="142">C964*E964</f>
        <v>19.240000000000002</v>
      </c>
      <c r="B964" s="5">
        <f t="shared" si="137"/>
        <v>123.66852968880045</v>
      </c>
      <c r="C964" s="4">
        <v>962</v>
      </c>
      <c r="E964" s="3">
        <f t="shared" si="136"/>
        <v>0.02</v>
      </c>
      <c r="F964" s="13">
        <f t="shared" si="135"/>
        <v>69.032600994023298</v>
      </c>
      <c r="G964" s="14">
        <f t="shared" si="139"/>
        <v>123.66852968880045</v>
      </c>
      <c r="H964">
        <f t="shared" ref="H964:H1002" si="143">H963</f>
        <v>80</v>
      </c>
      <c r="J964">
        <f t="shared" si="138"/>
        <v>362.76102042048132</v>
      </c>
      <c r="K964">
        <f t="shared" si="140"/>
        <v>339.97426373182867</v>
      </c>
      <c r="L964">
        <f t="shared" si="141"/>
        <v>362.76102042048132</v>
      </c>
    </row>
    <row r="965" spans="1:12">
      <c r="A965" s="1">
        <f t="shared" si="142"/>
        <v>19.260000000000002</v>
      </c>
      <c r="B965" s="5">
        <f t="shared" si="137"/>
        <v>123.85522005803888</v>
      </c>
      <c r="C965" s="4">
        <v>963</v>
      </c>
      <c r="E965" s="3">
        <f t="shared" si="136"/>
        <v>0.02</v>
      </c>
      <c r="F965" s="13">
        <f t="shared" si="135"/>
        <v>68.853104505171203</v>
      </c>
      <c r="G965" s="14">
        <f t="shared" si="139"/>
        <v>123.85522005803888</v>
      </c>
      <c r="H965">
        <f t="shared" si="143"/>
        <v>80</v>
      </c>
      <c r="J965">
        <f t="shared" si="138"/>
        <v>363.30864550358069</v>
      </c>
      <c r="K965">
        <f t="shared" si="140"/>
        <v>339.93786196891779</v>
      </c>
      <c r="L965">
        <f t="shared" si="141"/>
        <v>363.30864550358069</v>
      </c>
    </row>
    <row r="966" spans="1:12">
      <c r="A966" s="1">
        <f t="shared" si="142"/>
        <v>19.28</v>
      </c>
      <c r="B966" s="5">
        <f t="shared" si="137"/>
        <v>124.03702083526358</v>
      </c>
      <c r="C966" s="4">
        <v>964</v>
      </c>
      <c r="E966" s="3">
        <f t="shared" si="136"/>
        <v>0.02</v>
      </c>
      <c r="F966" s="13">
        <f t="shared" si="135"/>
        <v>68.673138853557788</v>
      </c>
      <c r="G966" s="14">
        <f t="shared" si="139"/>
        <v>124.03702083526358</v>
      </c>
      <c r="H966">
        <f t="shared" si="143"/>
        <v>80</v>
      </c>
      <c r="J966">
        <f t="shared" si="138"/>
        <v>363.84192778343981</v>
      </c>
      <c r="K966">
        <f t="shared" si="140"/>
        <v>339.90145630755836</v>
      </c>
      <c r="L966">
        <f t="shared" si="141"/>
        <v>363.84192778343981</v>
      </c>
    </row>
    <row r="967" spans="1:12">
      <c r="A967" s="1">
        <f t="shared" si="142"/>
        <v>19.3</v>
      </c>
      <c r="B967" s="5">
        <f t="shared" si="137"/>
        <v>124.21392484329107</v>
      </c>
      <c r="C967" s="4">
        <v>965</v>
      </c>
      <c r="E967" s="3">
        <f t="shared" si="136"/>
        <v>0.02</v>
      </c>
      <c r="F967" s="13">
        <f t="shared" si="135"/>
        <v>68.492700340985451</v>
      </c>
      <c r="G967" s="14">
        <f t="shared" si="139"/>
        <v>124.21392484329107</v>
      </c>
      <c r="H967">
        <f t="shared" si="143"/>
        <v>80</v>
      </c>
      <c r="J967">
        <f t="shared" si="138"/>
        <v>364.36084620698711</v>
      </c>
      <c r="K967">
        <f t="shared" si="140"/>
        <v>339.86504674649763</v>
      </c>
      <c r="L967">
        <f t="shared" si="141"/>
        <v>364.36084620698711</v>
      </c>
    </row>
    <row r="968" spans="1:12">
      <c r="A968" s="1">
        <f t="shared" si="142"/>
        <v>19.32</v>
      </c>
      <c r="B968" s="5">
        <f t="shared" si="137"/>
        <v>124.38592509825403</v>
      </c>
      <c r="C968" s="4">
        <v>966</v>
      </c>
      <c r="E968" s="3">
        <f t="shared" si="136"/>
        <v>0.02</v>
      </c>
      <c r="F968" s="13">
        <f t="shared" si="135"/>
        <v>68.311785220414407</v>
      </c>
      <c r="G968" s="14">
        <f t="shared" si="139"/>
        <v>124.38592509825403</v>
      </c>
      <c r="H968">
        <f t="shared" si="143"/>
        <v>80</v>
      </c>
      <c r="J968">
        <f t="shared" si="138"/>
        <v>364.86538028821184</v>
      </c>
      <c r="K968">
        <f t="shared" si="140"/>
        <v>339.82863328448207</v>
      </c>
      <c r="L968">
        <f t="shared" si="141"/>
        <v>364.86538028821184</v>
      </c>
    </row>
    <row r="969" spans="1:12">
      <c r="A969" s="1">
        <f t="shared" si="142"/>
        <v>19.34</v>
      </c>
      <c r="B969" s="5">
        <f t="shared" si="137"/>
        <v>124.55301480987698</v>
      </c>
      <c r="C969" s="4">
        <v>967</v>
      </c>
      <c r="E969" s="3">
        <f t="shared" si="136"/>
        <v>0.02</v>
      </c>
      <c r="F969" s="13">
        <f t="shared" si="135"/>
        <v>68.130389695054788</v>
      </c>
      <c r="G969" s="14">
        <f t="shared" si="139"/>
        <v>124.55301480987698</v>
      </c>
      <c r="H969">
        <f t="shared" si="143"/>
        <v>80</v>
      </c>
      <c r="J969">
        <f t="shared" si="138"/>
        <v>365.35551010897251</v>
      </c>
      <c r="K969">
        <f t="shared" si="140"/>
        <v>339.79221592025766</v>
      </c>
      <c r="L969">
        <f t="shared" si="141"/>
        <v>365.35551010897251</v>
      </c>
    </row>
    <row r="970" spans="1:12">
      <c r="A970" s="1">
        <f t="shared" si="142"/>
        <v>19.36</v>
      </c>
      <c r="B970" s="5">
        <f t="shared" si="137"/>
        <v>124.71518738174413</v>
      </c>
      <c r="C970" s="4">
        <v>968</v>
      </c>
      <c r="E970" s="3">
        <f t="shared" si="136"/>
        <v>0.02</v>
      </c>
      <c r="F970" s="13">
        <f t="shared" si="135"/>
        <v>67.948509917436951</v>
      </c>
      <c r="G970" s="14">
        <f t="shared" si="139"/>
        <v>124.71518738174413</v>
      </c>
      <c r="H970">
        <f t="shared" si="143"/>
        <v>80</v>
      </c>
      <c r="J970">
        <f t="shared" si="138"/>
        <v>365.83121631978275</v>
      </c>
      <c r="K970">
        <f t="shared" si="140"/>
        <v>339.75579465256953</v>
      </c>
      <c r="L970">
        <f t="shared" si="141"/>
        <v>365.83121631978275</v>
      </c>
    </row>
    <row r="971" spans="1:12">
      <c r="A971" s="1">
        <f t="shared" si="142"/>
        <v>19.38</v>
      </c>
      <c r="B971" s="5">
        <f t="shared" si="137"/>
        <v>124.87243641156005</v>
      </c>
      <c r="C971" s="4">
        <v>969</v>
      </c>
      <c r="E971" s="3">
        <f t="shared" si="136"/>
        <v>0.02</v>
      </c>
      <c r="F971" s="13">
        <f t="shared" si="135"/>
        <v>67.76614198845931</v>
      </c>
      <c r="G971" s="14">
        <f t="shared" si="139"/>
        <v>124.87243641156005</v>
      </c>
      <c r="H971">
        <f t="shared" si="143"/>
        <v>80</v>
      </c>
      <c r="J971">
        <f t="shared" si="138"/>
        <v>366.29248014057612</v>
      </c>
      <c r="K971">
        <f t="shared" si="140"/>
        <v>339.71936948016224</v>
      </c>
      <c r="L971">
        <f t="shared" si="141"/>
        <v>366.29248014057612</v>
      </c>
    </row>
    <row r="972" spans="1:12">
      <c r="A972" s="1">
        <f t="shared" si="142"/>
        <v>19.400000000000002</v>
      </c>
      <c r="B972" s="5">
        <f t="shared" si="137"/>
        <v>125.02475569140233</v>
      </c>
      <c r="C972" s="4">
        <v>970</v>
      </c>
      <c r="E972" s="3">
        <f t="shared" si="136"/>
        <v>0.02</v>
      </c>
      <c r="F972" s="13">
        <f t="shared" si="135"/>
        <v>67.583281956413074</v>
      </c>
      <c r="G972" s="14">
        <f t="shared" si="139"/>
        <v>125.02475569140233</v>
      </c>
      <c r="H972">
        <f t="shared" si="143"/>
        <v>80</v>
      </c>
      <c r="J972">
        <f t="shared" si="138"/>
        <v>366.73928336144684</v>
      </c>
      <c r="K972">
        <f t="shared" si="140"/>
        <v>339.68294040177966</v>
      </c>
      <c r="L972">
        <f t="shared" si="141"/>
        <v>366.73928336144684</v>
      </c>
    </row>
    <row r="973" spans="1:12">
      <c r="A973" s="1">
        <f t="shared" si="142"/>
        <v>19.420000000000002</v>
      </c>
      <c r="B973" s="5">
        <f t="shared" si="137"/>
        <v>125.17213920796657</v>
      </c>
      <c r="C973" s="4">
        <v>971</v>
      </c>
      <c r="E973" s="3">
        <f t="shared" si="136"/>
        <v>0.02</v>
      </c>
      <c r="F973" s="13">
        <f t="shared" si="135"/>
        <v>67.399925815983124</v>
      </c>
      <c r="G973" s="14">
        <f t="shared" si="139"/>
        <v>125.17213920796657</v>
      </c>
      <c r="H973">
        <f t="shared" si="143"/>
        <v>80</v>
      </c>
      <c r="J973">
        <f t="shared" si="138"/>
        <v>367.17160834336858</v>
      </c>
      <c r="K973">
        <f t="shared" si="140"/>
        <v>339.64650741616498</v>
      </c>
      <c r="L973">
        <f t="shared" si="141"/>
        <v>367.17160834336858</v>
      </c>
    </row>
    <row r="974" spans="1:12">
      <c r="A974" s="1">
        <f t="shared" si="142"/>
        <v>19.440000000000001</v>
      </c>
      <c r="B974" s="5">
        <f t="shared" si="137"/>
        <v>125.3145811428039</v>
      </c>
      <c r="C974" s="4">
        <v>972</v>
      </c>
      <c r="E974" s="3">
        <f t="shared" si="136"/>
        <v>0.02</v>
      </c>
      <c r="F974" s="13">
        <f t="shared" si="135"/>
        <v>67.216069507224447</v>
      </c>
      <c r="G974" s="14">
        <f t="shared" si="139"/>
        <v>125.3145811428039</v>
      </c>
      <c r="H974">
        <f t="shared" si="143"/>
        <v>80</v>
      </c>
      <c r="J974">
        <f t="shared" si="138"/>
        <v>367.58943801889143</v>
      </c>
      <c r="K974">
        <f t="shared" si="140"/>
        <v>339.61007052206065</v>
      </c>
      <c r="L974">
        <f t="shared" si="141"/>
        <v>367.58943801889143</v>
      </c>
    </row>
    <row r="975" spans="1:12">
      <c r="A975" s="1">
        <f t="shared" si="142"/>
        <v>19.46</v>
      </c>
      <c r="B975" s="5">
        <f t="shared" si="137"/>
        <v>125.45207587255067</v>
      </c>
      <c r="C975" s="4">
        <v>973</v>
      </c>
      <c r="E975" s="3">
        <f t="shared" si="136"/>
        <v>0.02</v>
      </c>
      <c r="F975" s="13">
        <f t="shared" si="135"/>
        <v>67.031708914513203</v>
      </c>
      <c r="G975" s="14">
        <f t="shared" si="139"/>
        <v>125.45207587255067</v>
      </c>
      <c r="H975">
        <f t="shared" si="143"/>
        <v>80</v>
      </c>
      <c r="J975">
        <f t="shared" si="138"/>
        <v>367.99275589281524</v>
      </c>
      <c r="K975">
        <f t="shared" si="140"/>
        <v>339.57362971820857</v>
      </c>
      <c r="L975">
        <f t="shared" si="141"/>
        <v>367.99275589281524</v>
      </c>
    </row>
    <row r="976" spans="1:12">
      <c r="A976" s="1">
        <f t="shared" si="142"/>
        <v>19.48</v>
      </c>
      <c r="B976" s="5">
        <f t="shared" si="137"/>
        <v>125.58461796915032</v>
      </c>
      <c r="C976" s="4">
        <v>974</v>
      </c>
      <c r="E976" s="3">
        <f t="shared" si="136"/>
        <v>0.02</v>
      </c>
      <c r="F976" s="13">
        <f t="shared" si="135"/>
        <v>66.846839865471793</v>
      </c>
      <c r="G976" s="14">
        <f t="shared" si="139"/>
        <v>125.58461796915032</v>
      </c>
      <c r="H976">
        <f t="shared" si="143"/>
        <v>80</v>
      </c>
      <c r="J976">
        <f t="shared" si="138"/>
        <v>368.38154604284091</v>
      </c>
      <c r="K976">
        <f t="shared" si="140"/>
        <v>339.53718500334986</v>
      </c>
      <c r="L976">
        <f t="shared" si="141"/>
        <v>368.38154604284091</v>
      </c>
    </row>
    <row r="977" spans="1:12">
      <c r="A977" s="1">
        <f t="shared" si="142"/>
        <v>19.5</v>
      </c>
      <c r="B977" s="5">
        <f t="shared" si="137"/>
        <v>125.71220220006785</v>
      </c>
      <c r="C977" s="4">
        <v>975</v>
      </c>
      <c r="E977" s="3">
        <f t="shared" si="136"/>
        <v>0.02</v>
      </c>
      <c r="F977" s="13">
        <f t="shared" si="135"/>
        <v>66.661458129867128</v>
      </c>
      <c r="G977" s="14">
        <f t="shared" si="139"/>
        <v>125.71220220006785</v>
      </c>
      <c r="H977">
        <f t="shared" si="143"/>
        <v>80</v>
      </c>
      <c r="J977">
        <f t="shared" si="138"/>
        <v>368.75579312019903</v>
      </c>
      <c r="K977">
        <f t="shared" si="140"/>
        <v>339.50073637622501</v>
      </c>
      <c r="L977">
        <f t="shared" si="141"/>
        <v>368.75579312019903</v>
      </c>
    </row>
    <row r="978" spans="1:12">
      <c r="A978" s="1">
        <f t="shared" si="142"/>
        <v>19.52</v>
      </c>
      <c r="B978" s="5">
        <f t="shared" si="137"/>
        <v>125.83482352849632</v>
      </c>
      <c r="C978" s="4">
        <v>976</v>
      </c>
      <c r="E978" s="3">
        <f t="shared" si="136"/>
        <v>0.02</v>
      </c>
      <c r="F978" s="13">
        <f t="shared" si="135"/>
        <v>66.475559418481225</v>
      </c>
      <c r="G978" s="14">
        <f t="shared" si="139"/>
        <v>125.83482352849632</v>
      </c>
      <c r="H978">
        <f t="shared" si="143"/>
        <v>80</v>
      </c>
      <c r="J978">
        <f t="shared" si="138"/>
        <v>369.11548235025583</v>
      </c>
      <c r="K978">
        <f t="shared" si="140"/>
        <v>339.46428383557384</v>
      </c>
      <c r="L978">
        <f t="shared" si="141"/>
        <v>369.11548235025583</v>
      </c>
    </row>
    <row r="979" spans="1:12">
      <c r="A979" s="1">
        <f t="shared" si="142"/>
        <v>19.54</v>
      </c>
      <c r="B979" s="5">
        <f t="shared" si="137"/>
        <v>125.95247711355559</v>
      </c>
      <c r="C979" s="4">
        <v>977</v>
      </c>
      <c r="E979" s="3">
        <f t="shared" si="136"/>
        <v>0.02</v>
      </c>
      <c r="F979" s="13">
        <f t="shared" si="135"/>
        <v>66.289139381953277</v>
      </c>
      <c r="G979" s="14">
        <f t="shared" si="139"/>
        <v>125.95247711355559</v>
      </c>
      <c r="H979">
        <f t="shared" si="143"/>
        <v>80</v>
      </c>
      <c r="J979">
        <f t="shared" si="138"/>
        <v>369.4605995330964</v>
      </c>
      <c r="K979">
        <f t="shared" si="140"/>
        <v>339.42782738013545</v>
      </c>
      <c r="L979">
        <f t="shared" si="141"/>
        <v>369.4605995330964</v>
      </c>
    </row>
    <row r="980" spans="1:12">
      <c r="A980" s="1">
        <f t="shared" si="142"/>
        <v>19.559999999999999</v>
      </c>
      <c r="B980" s="5">
        <f t="shared" si="137"/>
        <v>126.06515831048361</v>
      </c>
      <c r="C980" s="4">
        <v>978</v>
      </c>
      <c r="E980" s="3">
        <f t="shared" si="136"/>
        <v>0.02</v>
      </c>
      <c r="F980" s="13">
        <f t="shared" si="135"/>
        <v>66.102193609592334</v>
      </c>
      <c r="G980" s="14">
        <f t="shared" si="139"/>
        <v>126.06515831048361</v>
      </c>
      <c r="H980">
        <f t="shared" si="143"/>
        <v>80</v>
      </c>
      <c r="J980">
        <f t="shared" si="138"/>
        <v>369.79113104408526</v>
      </c>
      <c r="K980">
        <f t="shared" si="140"/>
        <v>339.39136700864833</v>
      </c>
      <c r="L980">
        <f t="shared" si="141"/>
        <v>369.79113104408526</v>
      </c>
    </row>
    <row r="981" spans="1:12">
      <c r="A981" s="1">
        <f t="shared" si="142"/>
        <v>19.580000000000002</v>
      </c>
      <c r="B981" s="5">
        <f t="shared" si="137"/>
        <v>126.17286267081967</v>
      </c>
      <c r="C981" s="4">
        <v>979</v>
      </c>
      <c r="E981" s="3">
        <f t="shared" si="136"/>
        <v>0.02</v>
      </c>
      <c r="F981" s="13">
        <f t="shared" si="135"/>
        <v>65.914717628159721</v>
      </c>
      <c r="G981" s="14">
        <f t="shared" si="139"/>
        <v>126.17286267081967</v>
      </c>
      <c r="H981">
        <f t="shared" si="143"/>
        <v>80</v>
      </c>
      <c r="J981">
        <f t="shared" si="138"/>
        <v>370.10706383440436</v>
      </c>
      <c r="K981">
        <f t="shared" si="140"/>
        <v>339.35490271985026</v>
      </c>
      <c r="L981">
        <f t="shared" si="141"/>
        <v>370.10706383440436</v>
      </c>
    </row>
    <row r="982" spans="1:12">
      <c r="A982" s="1">
        <f t="shared" si="142"/>
        <v>19.600000000000001</v>
      </c>
      <c r="B982" s="5">
        <f t="shared" si="137"/>
        <v>126.27558594258002</v>
      </c>
      <c r="C982" s="4">
        <v>980</v>
      </c>
      <c r="E982" s="3">
        <f t="shared" si="136"/>
        <v>0.02</v>
      </c>
      <c r="F982" s="13">
        <f t="shared" si="135"/>
        <v>65.726706900620158</v>
      </c>
      <c r="G982" s="14">
        <f t="shared" si="139"/>
        <v>126.27558594258002</v>
      </c>
      <c r="H982">
        <f t="shared" si="143"/>
        <v>80</v>
      </c>
      <c r="J982">
        <f t="shared" si="138"/>
        <v>370.40838543156809</v>
      </c>
      <c r="K982">
        <f t="shared" si="140"/>
        <v>339.31843451247835</v>
      </c>
      <c r="L982">
        <f t="shared" si="141"/>
        <v>370.40838543156809</v>
      </c>
    </row>
    <row r="983" spans="1:12">
      <c r="A983" s="1">
        <f t="shared" si="142"/>
        <v>19.62</v>
      </c>
      <c r="B983" s="5">
        <f t="shared" si="137"/>
        <v>126.3733240704258</v>
      </c>
      <c r="C983" s="4">
        <v>981</v>
      </c>
      <c r="E983" s="3">
        <f t="shared" si="136"/>
        <v>0.02</v>
      </c>
      <c r="F983" s="13">
        <f t="shared" si="135"/>
        <v>65.53815682486065</v>
      </c>
      <c r="G983" s="14">
        <f t="shared" si="139"/>
        <v>126.3733240704258</v>
      </c>
      <c r="H983">
        <f t="shared" si="143"/>
        <v>80</v>
      </c>
      <c r="J983">
        <f t="shared" si="138"/>
        <v>370.69508393991566</v>
      </c>
      <c r="K983">
        <f t="shared" si="140"/>
        <v>339.28196238526897</v>
      </c>
      <c r="L983">
        <f t="shared" si="141"/>
        <v>370.69508393991566</v>
      </c>
    </row>
    <row r="984" spans="1:12">
      <c r="A984" s="1">
        <f t="shared" si="142"/>
        <v>19.64</v>
      </c>
      <c r="B984" s="5">
        <f t="shared" si="137"/>
        <v>126.46607319582306</v>
      </c>
      <c r="C984" s="4">
        <v>982</v>
      </c>
      <c r="E984" s="3">
        <f t="shared" si="136"/>
        <v>0.02</v>
      </c>
      <c r="F984" s="13">
        <f t="shared" si="135"/>
        <v>65.349062732376112</v>
      </c>
      <c r="G984" s="14">
        <f t="shared" si="139"/>
        <v>126.46607319582306</v>
      </c>
      <c r="H984">
        <f t="shared" si="143"/>
        <v>80</v>
      </c>
      <c r="J984">
        <f t="shared" si="138"/>
        <v>370.96714804108097</v>
      </c>
      <c r="K984">
        <f t="shared" si="140"/>
        <v>339.24548633695787</v>
      </c>
      <c r="L984">
        <f t="shared" si="141"/>
        <v>370.96714804108097</v>
      </c>
    </row>
    <row r="985" spans="1:12">
      <c r="A985" s="1">
        <f t="shared" si="142"/>
        <v>19.66</v>
      </c>
      <c r="B985" s="5">
        <f t="shared" si="137"/>
        <v>126.55382965719517</v>
      </c>
      <c r="C985" s="4">
        <v>983</v>
      </c>
      <c r="E985" s="3">
        <f t="shared" si="136"/>
        <v>0.02</v>
      </c>
      <c r="F985" s="13">
        <f t="shared" si="135"/>
        <v>65.159419886920631</v>
      </c>
      <c r="G985" s="14">
        <f t="shared" si="139"/>
        <v>126.55382965719517</v>
      </c>
      <c r="H985">
        <f t="shared" si="143"/>
        <v>80</v>
      </c>
      <c r="J985">
        <f t="shared" si="138"/>
        <v>371.2245669944391</v>
      </c>
      <c r="K985">
        <f t="shared" si="140"/>
        <v>339.20900636628011</v>
      </c>
      <c r="L985">
        <f t="shared" si="141"/>
        <v>371.2245669944391</v>
      </c>
    </row>
    <row r="986" spans="1:12">
      <c r="A986" s="1">
        <f t="shared" si="142"/>
        <v>19.68</v>
      </c>
      <c r="B986" s="5">
        <f t="shared" si="137"/>
        <v>126.63658999006725</v>
      </c>
      <c r="C986" s="4">
        <v>984</v>
      </c>
      <c r="E986" s="3">
        <f t="shared" si="136"/>
        <v>0.02</v>
      </c>
      <c r="F986" s="13">
        <f t="shared" si="135"/>
        <v>64.969223483123358</v>
      </c>
      <c r="G986" s="14">
        <f t="shared" si="139"/>
        <v>126.63658999006725</v>
      </c>
      <c r="H986">
        <f t="shared" si="143"/>
        <v>80</v>
      </c>
      <c r="J986">
        <f t="shared" si="138"/>
        <v>371.46733063753061</v>
      </c>
      <c r="K986">
        <f t="shared" si="140"/>
        <v>339.17252247197007</v>
      </c>
      <c r="L986">
        <f t="shared" si="141"/>
        <v>371.46733063753061</v>
      </c>
    </row>
    <row r="987" spans="1:12">
      <c r="A987" s="1">
        <f t="shared" si="142"/>
        <v>19.7</v>
      </c>
      <c r="B987" s="5">
        <f t="shared" si="137"/>
        <v>126.71435092720311</v>
      </c>
      <c r="C987" s="4">
        <v>985</v>
      </c>
      <c r="E987" s="3">
        <f t="shared" si="136"/>
        <v>0.02</v>
      </c>
      <c r="F987" s="13">
        <f t="shared" si="135"/>
        <v>64.778468645067761</v>
      </c>
      <c r="G987" s="14">
        <f t="shared" si="139"/>
        <v>126.71435092720311</v>
      </c>
      <c r="H987">
        <f t="shared" si="143"/>
        <v>80</v>
      </c>
      <c r="J987">
        <f t="shared" si="138"/>
        <v>371.69542938646242</v>
      </c>
      <c r="K987">
        <f t="shared" si="140"/>
        <v>339.13603465276151</v>
      </c>
      <c r="L987">
        <f t="shared" si="141"/>
        <v>371.69542938646242</v>
      </c>
    </row>
    <row r="988" spans="1:12">
      <c r="A988" s="1">
        <f t="shared" si="142"/>
        <v>19.72</v>
      </c>
      <c r="B988" s="5">
        <f t="shared" si="137"/>
        <v>126.78710939873409</v>
      </c>
      <c r="C988" s="4">
        <v>986</v>
      </c>
      <c r="E988" s="3">
        <f t="shared" si="136"/>
        <v>0.02</v>
      </c>
      <c r="F988" s="13">
        <f t="shared" si="135"/>
        <v>64.587150424833169</v>
      </c>
      <c r="G988" s="14">
        <f t="shared" si="139"/>
        <v>126.78710939873409</v>
      </c>
      <c r="H988">
        <f t="shared" si="143"/>
        <v>80</v>
      </c>
      <c r="J988">
        <f t="shared" si="138"/>
        <v>371.90885423628663</v>
      </c>
      <c r="K988">
        <f t="shared" si="140"/>
        <v>339.09954290738739</v>
      </c>
      <c r="L988">
        <f t="shared" si="141"/>
        <v>371.90885423628663</v>
      </c>
    </row>
    <row r="989" spans="1:12">
      <c r="A989" s="1">
        <f t="shared" si="142"/>
        <v>19.740000000000002</v>
      </c>
      <c r="B989" s="5">
        <f t="shared" si="137"/>
        <v>126.85486253228029</v>
      </c>
      <c r="C989" s="4">
        <v>987</v>
      </c>
      <c r="E989" s="3">
        <f t="shared" si="136"/>
        <v>0.02</v>
      </c>
      <c r="F989" s="13">
        <f t="shared" si="135"/>
        <v>64.395263800997256</v>
      </c>
      <c r="G989" s="14">
        <f t="shared" si="139"/>
        <v>126.85486253228029</v>
      </c>
      <c r="H989">
        <f t="shared" si="143"/>
        <v>80</v>
      </c>
      <c r="J989">
        <f t="shared" si="138"/>
        <v>372.10759676135552</v>
      </c>
      <c r="K989">
        <f t="shared" si="140"/>
        <v>339.06304723458004</v>
      </c>
      <c r="L989">
        <f t="shared" si="141"/>
        <v>372.10759676135552</v>
      </c>
    </row>
    <row r="990" spans="1:12">
      <c r="A990" s="1">
        <f t="shared" si="142"/>
        <v>19.760000000000002</v>
      </c>
      <c r="B990" s="5">
        <f t="shared" si="137"/>
        <v>126.91760765306405</v>
      </c>
      <c r="C990" s="4">
        <v>988</v>
      </c>
      <c r="E990" s="3">
        <f t="shared" si="136"/>
        <v>0.02</v>
      </c>
      <c r="F990" s="13">
        <f t="shared" si="135"/>
        <v>64.202803677098302</v>
      </c>
      <c r="G990" s="14">
        <f t="shared" si="139"/>
        <v>126.91760765306405</v>
      </c>
      <c r="H990">
        <f t="shared" si="143"/>
        <v>80</v>
      </c>
      <c r="J990">
        <f t="shared" si="138"/>
        <v>372.29164911565454</v>
      </c>
      <c r="K990">
        <f t="shared" si="140"/>
        <v>339.02654763307112</v>
      </c>
      <c r="L990">
        <f t="shared" si="141"/>
        <v>372.29164911565454</v>
      </c>
    </row>
    <row r="991" spans="1:12">
      <c r="A991" s="1">
        <f t="shared" si="142"/>
        <v>19.78</v>
      </c>
      <c r="B991" s="5">
        <f t="shared" si="137"/>
        <v>126.97534228401543</v>
      </c>
      <c r="C991" s="4">
        <v>989</v>
      </c>
      <c r="E991" s="3">
        <f t="shared" si="136"/>
        <v>0.02</v>
      </c>
      <c r="F991" s="13">
        <f t="shared" si="135"/>
        <v>64.009764880055812</v>
      </c>
      <c r="G991" s="14">
        <f t="shared" si="139"/>
        <v>126.97534228401543</v>
      </c>
      <c r="H991">
        <f t="shared" si="143"/>
        <v>80</v>
      </c>
      <c r="J991">
        <f t="shared" si="138"/>
        <v>372.46100403311192</v>
      </c>
      <c r="K991">
        <f t="shared" si="140"/>
        <v>338.99004410159165</v>
      </c>
      <c r="L991">
        <f t="shared" si="141"/>
        <v>372.46100403311192</v>
      </c>
    </row>
    <row r="992" spans="1:12">
      <c r="A992" s="1">
        <f t="shared" si="142"/>
        <v>19.8</v>
      </c>
      <c r="B992" s="5">
        <f t="shared" si="137"/>
        <v>127.02806414587003</v>
      </c>
      <c r="C992" s="4">
        <v>990</v>
      </c>
      <c r="E992" s="3">
        <f t="shared" si="136"/>
        <v>0.02</v>
      </c>
      <c r="F992" s="13">
        <f t="shared" si="135"/>
        <v>63.816142158548146</v>
      </c>
      <c r="G992" s="14">
        <f t="shared" si="139"/>
        <v>127.02806414587003</v>
      </c>
      <c r="H992">
        <f t="shared" si="143"/>
        <v>80</v>
      </c>
      <c r="J992">
        <f t="shared" si="138"/>
        <v>372.61565482788541</v>
      </c>
      <c r="K992">
        <f t="shared" si="140"/>
        <v>338.95353663887187</v>
      </c>
      <c r="L992">
        <f t="shared" si="141"/>
        <v>372.61565482788541</v>
      </c>
    </row>
    <row r="993" spans="1:12">
      <c r="A993" s="1">
        <f t="shared" si="142"/>
        <v>19.82</v>
      </c>
      <c r="B993" s="5">
        <f t="shared" si="137"/>
        <v>127.07577115725904</v>
      </c>
      <c r="C993" s="4">
        <v>991</v>
      </c>
      <c r="E993" s="3">
        <f t="shared" si="136"/>
        <v>0.02</v>
      </c>
      <c r="F993" s="13">
        <f t="shared" si="135"/>
        <v>63.621930181345689</v>
      </c>
      <c r="G993" s="14">
        <f t="shared" si="139"/>
        <v>127.07577115725904</v>
      </c>
      <c r="H993">
        <f t="shared" si="143"/>
        <v>80</v>
      </c>
      <c r="J993">
        <f t="shared" si="138"/>
        <v>372.75559539462648</v>
      </c>
      <c r="K993">
        <f t="shared" si="140"/>
        <v>338.91702524364138</v>
      </c>
      <c r="L993">
        <f t="shared" si="141"/>
        <v>372.75559539462648</v>
      </c>
    </row>
    <row r="994" spans="1:12">
      <c r="A994" s="1">
        <f t="shared" si="142"/>
        <v>19.84</v>
      </c>
      <c r="B994" s="5">
        <f t="shared" si="137"/>
        <v>127.11846143479133</v>
      </c>
      <c r="C994" s="4">
        <v>992</v>
      </c>
      <c r="E994" s="3">
        <f t="shared" si="136"/>
        <v>0.02</v>
      </c>
      <c r="F994" s="13">
        <f t="shared" si="135"/>
        <v>63.427123535598128</v>
      </c>
      <c r="G994" s="14">
        <f t="shared" si="139"/>
        <v>127.11846143479133</v>
      </c>
      <c r="H994">
        <f t="shared" si="143"/>
        <v>80</v>
      </c>
      <c r="J994">
        <f t="shared" si="138"/>
        <v>372.88082020872122</v>
      </c>
      <c r="K994">
        <f t="shared" si="140"/>
        <v>338.8805099146291</v>
      </c>
      <c r="L994">
        <f t="shared" si="141"/>
        <v>372.88082020872122</v>
      </c>
    </row>
    <row r="995" spans="1:12">
      <c r="A995" s="1">
        <f t="shared" si="142"/>
        <v>19.86</v>
      </c>
      <c r="B995" s="5">
        <f t="shared" si="137"/>
        <v>127.15613329312785</v>
      </c>
      <c r="C995" s="4">
        <v>993</v>
      </c>
      <c r="E995" s="3">
        <f t="shared" si="136"/>
        <v>0.02</v>
      </c>
      <c r="F995" s="13">
        <f t="shared" si="135"/>
        <v>63.231716725074179</v>
      </c>
      <c r="G995" s="14">
        <f t="shared" si="139"/>
        <v>127.15613329312785</v>
      </c>
      <c r="H995">
        <f t="shared" si="143"/>
        <v>80</v>
      </c>
      <c r="J995">
        <f t="shared" si="138"/>
        <v>372.99132432650833</v>
      </c>
      <c r="K995">
        <f t="shared" si="140"/>
        <v>338.84399065056334</v>
      </c>
      <c r="L995">
        <f t="shared" si="141"/>
        <v>372.99132432650833</v>
      </c>
    </row>
    <row r="996" spans="1:12">
      <c r="A996" s="1">
        <f t="shared" si="142"/>
        <v>19.88</v>
      </c>
      <c r="B996" s="5">
        <f t="shared" si="137"/>
        <v>127.18878524504812</v>
      </c>
      <c r="C996" s="4">
        <v>994</v>
      </c>
      <c r="E996" s="3">
        <f t="shared" si="136"/>
        <v>0.02</v>
      </c>
      <c r="F996" s="13">
        <f t="shared" si="135"/>
        <v>63.035704168352282</v>
      </c>
      <c r="G996" s="14">
        <f t="shared" si="139"/>
        <v>127.18878524504812</v>
      </c>
      <c r="H996">
        <f t="shared" si="143"/>
        <v>80</v>
      </c>
      <c r="J996">
        <f t="shared" si="138"/>
        <v>373.08710338547451</v>
      </c>
      <c r="K996">
        <f t="shared" si="140"/>
        <v>338.80746745017154</v>
      </c>
      <c r="L996">
        <f t="shared" si="141"/>
        <v>373.08710338547451</v>
      </c>
    </row>
    <row r="997" spans="1:12">
      <c r="A997" s="1">
        <f t="shared" si="142"/>
        <v>19.900000000000002</v>
      </c>
      <c r="B997" s="5">
        <f t="shared" si="137"/>
        <v>127.21641600150903</v>
      </c>
      <c r="C997" s="4">
        <v>995</v>
      </c>
      <c r="E997" s="3">
        <f t="shared" si="136"/>
        <v>0.02</v>
      </c>
      <c r="F997" s="13">
        <f t="shared" si="135"/>
        <v>62.839080196960438</v>
      </c>
      <c r="G997" s="14">
        <f t="shared" si="139"/>
        <v>127.21641600150903</v>
      </c>
      <c r="H997">
        <f t="shared" si="143"/>
        <v>80</v>
      </c>
      <c r="J997">
        <f t="shared" si="138"/>
        <v>373.16815360442649</v>
      </c>
      <c r="K997">
        <f t="shared" si="140"/>
        <v>338.77094031218064</v>
      </c>
      <c r="L997">
        <f t="shared" si="141"/>
        <v>373.16815360442649</v>
      </c>
    </row>
    <row r="998" spans="1:12">
      <c r="A998" s="1">
        <f t="shared" si="142"/>
        <v>19.920000000000002</v>
      </c>
      <c r="B998" s="5">
        <f t="shared" si="137"/>
        <v>127.23902447169556</v>
      </c>
      <c r="C998" s="4">
        <v>996</v>
      </c>
      <c r="E998" s="3">
        <f t="shared" si="136"/>
        <v>0.02</v>
      </c>
      <c r="F998" s="13">
        <f t="shared" si="135"/>
        <v>62.641839053463507</v>
      </c>
      <c r="G998" s="14">
        <f t="shared" si="139"/>
        <v>127.23902447169556</v>
      </c>
      <c r="H998">
        <f t="shared" si="143"/>
        <v>80</v>
      </c>
      <c r="J998">
        <f t="shared" si="138"/>
        <v>373.23447178364029</v>
      </c>
      <c r="K998">
        <f t="shared" si="140"/>
        <v>338.73440923531678</v>
      </c>
      <c r="L998">
        <f t="shared" si="141"/>
        <v>373.23447178364029</v>
      </c>
    </row>
    <row r="999" spans="1:12">
      <c r="A999" s="1">
        <f t="shared" si="142"/>
        <v>19.940000000000001</v>
      </c>
      <c r="B999" s="5">
        <f t="shared" si="137"/>
        <v>127.25660976306406</v>
      </c>
      <c r="C999" s="4">
        <v>997</v>
      </c>
      <c r="E999" s="3">
        <f t="shared" si="136"/>
        <v>0.02</v>
      </c>
      <c r="F999" s="13">
        <f t="shared" si="135"/>
        <v>62.443974889496154</v>
      </c>
      <c r="G999" s="14">
        <f t="shared" si="139"/>
        <v>127.25660976306406</v>
      </c>
      <c r="H999">
        <f t="shared" si="143"/>
        <v>80</v>
      </c>
      <c r="J999">
        <f t="shared" si="138"/>
        <v>373.28605530498794</v>
      </c>
      <c r="K999">
        <f t="shared" si="140"/>
        <v>338.69787421830546</v>
      </c>
      <c r="L999">
        <f t="shared" si="141"/>
        <v>373.28605530498794</v>
      </c>
    </row>
    <row r="1000" spans="1:12">
      <c r="A1000" s="1">
        <f t="shared" si="142"/>
        <v>19.96</v>
      </c>
      <c r="B1000" s="5">
        <f t="shared" si="137"/>
        <v>127.26917118137735</v>
      </c>
      <c r="C1000" s="4">
        <v>998</v>
      </c>
      <c r="E1000" s="3">
        <f t="shared" si="136"/>
        <v>0.02</v>
      </c>
      <c r="F1000" s="13">
        <f t="shared" si="135"/>
        <v>62.245481763739498</v>
      </c>
      <c r="G1000" s="14">
        <f t="shared" si="139"/>
        <v>127.26917118137735</v>
      </c>
      <c r="H1000">
        <f t="shared" si="143"/>
        <v>80</v>
      </c>
      <c r="J1000">
        <f t="shared" si="138"/>
        <v>373.32290213204021</v>
      </c>
      <c r="K1000">
        <f t="shared" si="140"/>
        <v>338.66133525987146</v>
      </c>
      <c r="L1000">
        <f t="shared" si="141"/>
        <v>373.32290213204021</v>
      </c>
    </row>
    <row r="1001" spans="1:12">
      <c r="A1001" s="1">
        <f t="shared" si="142"/>
        <v>19.98</v>
      </c>
      <c r="B1001" s="5">
        <f t="shared" si="137"/>
        <v>127.27670823073211</v>
      </c>
      <c r="C1001" s="4">
        <v>999</v>
      </c>
      <c r="E1001" s="3">
        <f t="shared" si="136"/>
        <v>0.02</v>
      </c>
      <c r="F1001" s="13">
        <f t="shared" si="135"/>
        <v>62.046353639839516</v>
      </c>
      <c r="G1001" s="14">
        <f t="shared" si="139"/>
        <v>127.27670823073211</v>
      </c>
      <c r="H1001">
        <f t="shared" si="143"/>
        <v>80</v>
      </c>
      <c r="J1001">
        <f t="shared" si="138"/>
        <v>373.34501081014753</v>
      </c>
      <c r="K1001">
        <f t="shared" si="140"/>
        <v>338.62479235873894</v>
      </c>
      <c r="L1001">
        <f t="shared" si="141"/>
        <v>373.34501081014753</v>
      </c>
    </row>
    <row r="1002" spans="1:12">
      <c r="A1002" s="1">
        <f t="shared" si="142"/>
        <v>20</v>
      </c>
      <c r="B1002" s="5">
        <f t="shared" si="137"/>
        <v>127.27922061357856</v>
      </c>
      <c r="C1002" s="4">
        <v>1000</v>
      </c>
      <c r="E1002" s="3">
        <f t="shared" si="136"/>
        <v>0.02</v>
      </c>
      <c r="F1002" s="13">
        <f t="shared" si="135"/>
        <v>61.846584384265121</v>
      </c>
      <c r="G1002" s="14">
        <f t="shared" si="139"/>
        <v>127.27922061357856</v>
      </c>
      <c r="H1002">
        <f t="shared" si="143"/>
        <v>80</v>
      </c>
      <c r="J1002">
        <f t="shared" si="138"/>
        <v>373.3523804664971</v>
      </c>
      <c r="K1002">
        <f t="shared" si="140"/>
        <v>338.58824551363131</v>
      </c>
      <c r="L1002">
        <f t="shared" si="141"/>
        <v>373.3523804664971</v>
      </c>
    </row>
    <row r="1003" spans="1:12">
      <c r="E1003" s="3"/>
      <c r="G1003" s="14"/>
    </row>
    <row r="1004" spans="1:12">
      <c r="E1004" s="3"/>
      <c r="G1004" s="14"/>
    </row>
    <row r="1005" spans="1:12">
      <c r="E1005" s="3"/>
      <c r="G1005" s="14"/>
    </row>
    <row r="1006" spans="1:12">
      <c r="E1006" s="3"/>
      <c r="G1006" s="14"/>
    </row>
    <row r="1007" spans="1:12">
      <c r="E1007" s="3"/>
      <c r="G1007" s="14"/>
    </row>
    <row r="1008" spans="1:12">
      <c r="E1008" s="3"/>
      <c r="G1008" s="14"/>
    </row>
    <row r="1009" spans="5:7">
      <c r="E1009" s="3"/>
      <c r="G1009" s="14"/>
    </row>
    <row r="1010" spans="5:7">
      <c r="E1010" s="3"/>
      <c r="G1010" s="14"/>
    </row>
    <row r="1011" spans="5:7">
      <c r="E1011" s="3"/>
      <c r="G1011" s="14"/>
    </row>
    <row r="1012" spans="5:7">
      <c r="E1012" s="3"/>
      <c r="G1012" s="14"/>
    </row>
    <row r="1013" spans="5:7">
      <c r="E1013" s="3"/>
      <c r="G1013" s="14"/>
    </row>
    <row r="1014" spans="5:7">
      <c r="E1014" s="3"/>
      <c r="G1014" s="14"/>
    </row>
    <row r="1015" spans="5:7">
      <c r="E1015" s="3"/>
      <c r="G1015" s="14"/>
    </row>
    <row r="1016" spans="5:7">
      <c r="E1016" s="3"/>
      <c r="G1016" s="14"/>
    </row>
    <row r="1017" spans="5:7">
      <c r="E1017" s="3"/>
      <c r="G1017" s="14"/>
    </row>
    <row r="1018" spans="5:7">
      <c r="E1018" s="3"/>
      <c r="G1018" s="14"/>
    </row>
    <row r="1019" spans="5:7">
      <c r="E1019" s="3"/>
      <c r="G1019" s="14"/>
    </row>
    <row r="1020" spans="5:7">
      <c r="E1020" s="3"/>
      <c r="G1020" s="14"/>
    </row>
    <row r="1021" spans="5:7">
      <c r="E1021" s="3"/>
      <c r="G1021" s="14"/>
    </row>
    <row r="1022" spans="5:7">
      <c r="E1022" s="3"/>
      <c r="G1022" s="14"/>
    </row>
    <row r="1023" spans="5:7">
      <c r="E1023" s="3"/>
      <c r="G1023" s="14"/>
    </row>
    <row r="1024" spans="5:7">
      <c r="E1024" s="3"/>
      <c r="G1024" s="14"/>
    </row>
    <row r="1025" spans="5:7">
      <c r="E1025" s="3"/>
      <c r="G1025" s="14"/>
    </row>
    <row r="1026" spans="5:7">
      <c r="E1026" s="3"/>
      <c r="G1026" s="14"/>
    </row>
    <row r="1027" spans="5:7">
      <c r="E1027" s="3"/>
      <c r="G1027" s="14"/>
    </row>
    <row r="1028" spans="5:7">
      <c r="E1028" s="3"/>
      <c r="G1028" s="14"/>
    </row>
    <row r="1029" spans="5:7">
      <c r="E1029" s="3"/>
      <c r="G1029" s="14"/>
    </row>
    <row r="1030" spans="5:7">
      <c r="E1030" s="3"/>
      <c r="G1030" s="14"/>
    </row>
    <row r="1031" spans="5:7">
      <c r="E1031" s="3"/>
      <c r="G1031" s="14"/>
    </row>
    <row r="1032" spans="5:7">
      <c r="E1032" s="3"/>
      <c r="G1032" s="14"/>
    </row>
    <row r="1033" spans="5:7">
      <c r="E1033" s="3"/>
      <c r="G1033" s="14"/>
    </row>
    <row r="1034" spans="5:7">
      <c r="E1034" s="3"/>
      <c r="G1034" s="14"/>
    </row>
    <row r="1035" spans="5:7">
      <c r="E1035" s="3"/>
      <c r="G1035" s="14"/>
    </row>
    <row r="1036" spans="5:7">
      <c r="E1036" s="3"/>
      <c r="G1036" s="14"/>
    </row>
    <row r="1037" spans="5:7">
      <c r="E1037" s="3"/>
      <c r="G1037" s="14"/>
    </row>
    <row r="1038" spans="5:7">
      <c r="E1038" s="3"/>
      <c r="G1038" s="14"/>
    </row>
    <row r="1039" spans="5:7">
      <c r="E1039" s="3"/>
      <c r="G1039" s="14"/>
    </row>
    <row r="1040" spans="5:7">
      <c r="E1040" s="3"/>
      <c r="G1040" s="14"/>
    </row>
    <row r="1041" spans="5:7">
      <c r="E1041" s="3"/>
      <c r="G1041" s="14"/>
    </row>
    <row r="1042" spans="5:7">
      <c r="E1042" s="3"/>
      <c r="G1042" s="14"/>
    </row>
    <row r="1043" spans="5:7">
      <c r="E1043" s="3"/>
      <c r="G1043" s="14"/>
    </row>
    <row r="1044" spans="5:7">
      <c r="E1044" s="3"/>
      <c r="G1044" s="14"/>
    </row>
    <row r="1045" spans="5:7">
      <c r="E1045" s="3"/>
      <c r="G1045" s="14"/>
    </row>
    <row r="1046" spans="5:7">
      <c r="E1046" s="3"/>
      <c r="G1046" s="14"/>
    </row>
    <row r="1047" spans="5:7">
      <c r="E1047" s="3"/>
      <c r="G1047" s="14"/>
    </row>
    <row r="1048" spans="5:7">
      <c r="E1048" s="3"/>
      <c r="G1048" s="14"/>
    </row>
    <row r="1049" spans="5:7">
      <c r="E1049" s="3"/>
      <c r="G1049" s="14"/>
    </row>
    <row r="1050" spans="5:7">
      <c r="E1050" s="3"/>
      <c r="G1050" s="14"/>
    </row>
    <row r="1051" spans="5:7">
      <c r="E1051" s="3"/>
      <c r="G1051" s="14"/>
    </row>
    <row r="1052" spans="5:7">
      <c r="E1052" s="3"/>
      <c r="G1052" s="14"/>
    </row>
    <row r="1053" spans="5:7">
      <c r="E1053" s="3"/>
      <c r="G1053" s="14"/>
    </row>
    <row r="1054" spans="5:7">
      <c r="E1054" s="3"/>
      <c r="G1054" s="14"/>
    </row>
    <row r="1055" spans="5:7">
      <c r="E1055" s="3"/>
      <c r="G1055" s="14"/>
    </row>
    <row r="1056" spans="5:7">
      <c r="E1056" s="3"/>
      <c r="G1056" s="14"/>
    </row>
    <row r="1057" spans="5:7">
      <c r="E1057" s="3"/>
      <c r="G1057" s="14"/>
    </row>
    <row r="1058" spans="5:7">
      <c r="E1058" s="3"/>
      <c r="G1058" s="14"/>
    </row>
    <row r="1059" spans="5:7">
      <c r="E1059" s="3"/>
      <c r="G1059" s="14"/>
    </row>
    <row r="1060" spans="5:7">
      <c r="E1060" s="3"/>
      <c r="G1060" s="14"/>
    </row>
    <row r="1061" spans="5:7">
      <c r="E1061" s="3"/>
      <c r="G1061" s="14"/>
    </row>
    <row r="1062" spans="5:7">
      <c r="E1062" s="3"/>
      <c r="G1062" s="14"/>
    </row>
    <row r="1063" spans="5:7">
      <c r="E1063" s="3"/>
      <c r="G1063" s="14"/>
    </row>
    <row r="1064" spans="5:7">
      <c r="E1064" s="3"/>
      <c r="G1064" s="14"/>
    </row>
    <row r="1065" spans="5:7">
      <c r="E1065" s="3"/>
      <c r="G1065" s="14"/>
    </row>
    <row r="1066" spans="5:7">
      <c r="E1066" s="3"/>
      <c r="G1066" s="14"/>
    </row>
    <row r="1067" spans="5:7">
      <c r="E1067" s="3"/>
      <c r="G1067" s="14"/>
    </row>
    <row r="1068" spans="5:7">
      <c r="E1068" s="3"/>
      <c r="G1068" s="14"/>
    </row>
    <row r="1069" spans="5:7">
      <c r="E1069" s="3"/>
      <c r="G1069" s="14"/>
    </row>
    <row r="1070" spans="5:7">
      <c r="E1070" s="3"/>
      <c r="G1070" s="14"/>
    </row>
    <row r="1071" spans="5:7">
      <c r="E1071" s="3"/>
      <c r="G1071" s="14"/>
    </row>
    <row r="1072" spans="5:7">
      <c r="E1072" s="3"/>
      <c r="G1072" s="14"/>
    </row>
    <row r="1073" spans="5:7">
      <c r="E1073" s="3"/>
      <c r="G1073" s="14"/>
    </row>
    <row r="1074" spans="5:7">
      <c r="E1074" s="3"/>
      <c r="G1074" s="14"/>
    </row>
    <row r="1075" spans="5:7">
      <c r="E1075" s="3"/>
      <c r="G1075" s="14"/>
    </row>
    <row r="1076" spans="5:7">
      <c r="E1076" s="3"/>
      <c r="G1076" s="14"/>
    </row>
    <row r="1077" spans="5:7">
      <c r="E1077" s="3"/>
      <c r="G1077" s="14"/>
    </row>
    <row r="1078" spans="5:7">
      <c r="E1078" s="3"/>
      <c r="G1078" s="14"/>
    </row>
    <row r="1079" spans="5:7">
      <c r="E1079" s="3"/>
      <c r="G1079" s="14"/>
    </row>
    <row r="1080" spans="5:7">
      <c r="E1080" s="3"/>
      <c r="G1080" s="14"/>
    </row>
    <row r="1081" spans="5:7">
      <c r="E1081" s="3"/>
      <c r="G1081" s="14"/>
    </row>
    <row r="1082" spans="5:7">
      <c r="E1082" s="3"/>
      <c r="G1082" s="14"/>
    </row>
    <row r="1083" spans="5:7">
      <c r="E1083" s="3"/>
      <c r="G1083" s="14"/>
    </row>
    <row r="1084" spans="5:7">
      <c r="E1084" s="3"/>
      <c r="G1084" s="14"/>
    </row>
    <row r="1085" spans="5:7">
      <c r="E1085" s="3"/>
      <c r="G1085" s="14"/>
    </row>
    <row r="1086" spans="5:7">
      <c r="E1086" s="3"/>
      <c r="G1086" s="14"/>
    </row>
    <row r="1087" spans="5:7">
      <c r="E1087" s="3"/>
      <c r="G1087" s="14"/>
    </row>
    <row r="1088" spans="5:7">
      <c r="E1088" s="3"/>
      <c r="G1088" s="14"/>
    </row>
    <row r="1089" spans="5:7">
      <c r="E1089" s="3"/>
      <c r="G1089" s="14"/>
    </row>
    <row r="1090" spans="5:7">
      <c r="E1090" s="3"/>
      <c r="G1090" s="14"/>
    </row>
    <row r="1091" spans="5:7">
      <c r="E1091" s="3"/>
      <c r="G1091" s="14"/>
    </row>
    <row r="1092" spans="5:7">
      <c r="E1092" s="3"/>
      <c r="G1092" s="14"/>
    </row>
    <row r="1093" spans="5:7">
      <c r="E1093" s="3"/>
      <c r="G1093" s="14"/>
    </row>
    <row r="1094" spans="5:7">
      <c r="E1094" s="3"/>
      <c r="G1094" s="14"/>
    </row>
    <row r="1095" spans="5:7">
      <c r="E1095" s="3"/>
      <c r="G1095" s="14"/>
    </row>
    <row r="1096" spans="5:7">
      <c r="E1096" s="3"/>
      <c r="G1096" s="14"/>
    </row>
    <row r="1097" spans="5:7">
      <c r="E1097" s="3"/>
      <c r="G1097" s="14"/>
    </row>
    <row r="1098" spans="5:7">
      <c r="E1098" s="3"/>
      <c r="G1098" s="14"/>
    </row>
    <row r="1099" spans="5:7">
      <c r="E1099" s="3"/>
      <c r="G1099" s="14"/>
    </row>
    <row r="1100" spans="5:7">
      <c r="E1100" s="3"/>
      <c r="G1100" s="14"/>
    </row>
    <row r="1101" spans="5:7">
      <c r="E1101" s="3"/>
      <c r="G1101" s="14"/>
    </row>
    <row r="1102" spans="5:7">
      <c r="E1102" s="3"/>
      <c r="G1102" s="14"/>
    </row>
    <row r="1103" spans="5:7">
      <c r="E1103" s="3"/>
      <c r="G1103" s="14"/>
    </row>
    <row r="1104" spans="5:7">
      <c r="E1104" s="3"/>
      <c r="G1104" s="14"/>
    </row>
    <row r="1105" spans="5:7">
      <c r="E1105" s="3"/>
      <c r="G1105" s="14"/>
    </row>
    <row r="1106" spans="5:7">
      <c r="E1106" s="3"/>
      <c r="G1106" s="14"/>
    </row>
    <row r="1107" spans="5:7">
      <c r="E1107" s="3"/>
      <c r="G1107" s="14"/>
    </row>
    <row r="1108" spans="5:7">
      <c r="E1108" s="3"/>
      <c r="G1108" s="14"/>
    </row>
    <row r="1109" spans="5:7">
      <c r="E1109" s="3"/>
      <c r="G1109" s="14"/>
    </row>
    <row r="1110" spans="5:7">
      <c r="E1110" s="3"/>
      <c r="G1110" s="14"/>
    </row>
    <row r="1111" spans="5:7">
      <c r="E1111" s="3"/>
      <c r="G1111" s="14"/>
    </row>
    <row r="1112" spans="5:7">
      <c r="E1112" s="3"/>
      <c r="G1112" s="14"/>
    </row>
    <row r="1113" spans="5:7">
      <c r="E1113" s="3"/>
      <c r="G1113" s="14"/>
    </row>
    <row r="1114" spans="5:7">
      <c r="E1114" s="3"/>
      <c r="G1114" s="14"/>
    </row>
    <row r="1115" spans="5:7">
      <c r="E1115" s="3"/>
      <c r="G1115" s="14"/>
    </row>
    <row r="1116" spans="5:7">
      <c r="E1116" s="3"/>
      <c r="G1116" s="14"/>
    </row>
    <row r="1117" spans="5:7">
      <c r="E1117" s="3"/>
      <c r="G1117" s="14"/>
    </row>
    <row r="1118" spans="5:7">
      <c r="E1118" s="3"/>
      <c r="G1118" s="14"/>
    </row>
    <row r="1119" spans="5:7">
      <c r="E1119" s="3"/>
      <c r="G1119" s="14"/>
    </row>
    <row r="1120" spans="5:7">
      <c r="E1120" s="3"/>
      <c r="G1120" s="14"/>
    </row>
    <row r="1121" spans="5:7">
      <c r="E1121" s="3"/>
      <c r="G1121" s="14"/>
    </row>
    <row r="1122" spans="5:7">
      <c r="E1122" s="3"/>
      <c r="G1122" s="14"/>
    </row>
    <row r="1123" spans="5:7">
      <c r="E1123" s="3"/>
      <c r="G1123" s="14"/>
    </row>
    <row r="1124" spans="5:7">
      <c r="E1124" s="3"/>
      <c r="G1124" s="14"/>
    </row>
    <row r="1125" spans="5:7">
      <c r="E1125" s="3"/>
      <c r="G1125" s="14"/>
    </row>
    <row r="1126" spans="5:7">
      <c r="E1126" s="3"/>
      <c r="G1126" s="14"/>
    </row>
    <row r="1127" spans="5:7">
      <c r="E1127" s="3"/>
      <c r="G1127" s="14"/>
    </row>
    <row r="1128" spans="5:7">
      <c r="E1128" s="3"/>
      <c r="G1128" s="14"/>
    </row>
    <row r="1129" spans="5:7">
      <c r="E1129" s="3"/>
      <c r="G1129" s="14"/>
    </row>
    <row r="1130" spans="5:7">
      <c r="E1130" s="3"/>
      <c r="G1130" s="14"/>
    </row>
    <row r="1131" spans="5:7">
      <c r="E1131" s="3"/>
      <c r="G1131" s="14"/>
    </row>
    <row r="1132" spans="5:7">
      <c r="E1132" s="3"/>
      <c r="G1132" s="14"/>
    </row>
    <row r="1133" spans="5:7">
      <c r="E1133" s="3"/>
      <c r="G1133" s="14"/>
    </row>
    <row r="1134" spans="5:7">
      <c r="E1134" s="3"/>
      <c r="G1134" s="14"/>
    </row>
    <row r="1135" spans="5:7">
      <c r="E1135" s="3"/>
      <c r="G1135" s="14"/>
    </row>
    <row r="1136" spans="5:7">
      <c r="E1136" s="3"/>
      <c r="G1136" s="14"/>
    </row>
    <row r="1137" spans="5:7">
      <c r="E1137" s="3"/>
      <c r="G1137" s="14"/>
    </row>
    <row r="1138" spans="5:7">
      <c r="E1138" s="3"/>
      <c r="G1138" s="14"/>
    </row>
    <row r="1139" spans="5:7">
      <c r="E1139" s="3"/>
      <c r="G1139" s="14"/>
    </row>
    <row r="1140" spans="5:7">
      <c r="E1140" s="3"/>
      <c r="G1140" s="14"/>
    </row>
    <row r="1141" spans="5:7">
      <c r="E1141" s="3"/>
      <c r="G1141" s="14"/>
    </row>
    <row r="1142" spans="5:7">
      <c r="E1142" s="3"/>
      <c r="G1142" s="14"/>
    </row>
    <row r="1143" spans="5:7">
      <c r="E1143" s="3"/>
      <c r="G1143" s="14"/>
    </row>
    <row r="1144" spans="5:7">
      <c r="E1144" s="3"/>
      <c r="G1144" s="14"/>
    </row>
    <row r="1145" spans="5:7">
      <c r="E1145" s="3"/>
      <c r="G1145" s="14"/>
    </row>
    <row r="1146" spans="5:7">
      <c r="E1146" s="3"/>
      <c r="G1146" s="14"/>
    </row>
    <row r="1147" spans="5:7">
      <c r="E1147" s="3"/>
      <c r="G1147" s="14"/>
    </row>
    <row r="1148" spans="5:7">
      <c r="E1148" s="3"/>
      <c r="G1148" s="14"/>
    </row>
    <row r="1149" spans="5:7">
      <c r="E1149" s="3"/>
      <c r="G1149" s="14"/>
    </row>
    <row r="1150" spans="5:7">
      <c r="E1150" s="3"/>
      <c r="G1150" s="14"/>
    </row>
    <row r="1151" spans="5:7">
      <c r="E1151" s="3"/>
      <c r="G1151" s="14"/>
    </row>
    <row r="1152" spans="5:7">
      <c r="E1152" s="3"/>
      <c r="G1152" s="14"/>
    </row>
    <row r="1153" spans="5:7">
      <c r="E1153" s="3"/>
      <c r="G1153" s="14"/>
    </row>
    <row r="1154" spans="5:7">
      <c r="E1154" s="3"/>
      <c r="G1154" s="14"/>
    </row>
    <row r="1155" spans="5:7">
      <c r="E1155" s="3"/>
      <c r="G1155" s="14"/>
    </row>
    <row r="1156" spans="5:7">
      <c r="E1156" s="3"/>
      <c r="G1156" s="14"/>
    </row>
    <row r="1157" spans="5:7">
      <c r="E1157" s="3"/>
      <c r="G1157" s="14"/>
    </row>
    <row r="1158" spans="5:7">
      <c r="E1158" s="3"/>
      <c r="G1158" s="14"/>
    </row>
    <row r="1159" spans="5:7">
      <c r="E1159" s="3"/>
      <c r="G1159" s="14"/>
    </row>
    <row r="1160" spans="5:7">
      <c r="E1160" s="3"/>
      <c r="G1160" s="14"/>
    </row>
    <row r="1161" spans="5:7">
      <c r="E1161" s="3"/>
      <c r="G1161" s="14"/>
    </row>
    <row r="1162" spans="5:7">
      <c r="E1162" s="3"/>
      <c r="G1162" s="14"/>
    </row>
    <row r="1163" spans="5:7">
      <c r="E1163" s="3"/>
      <c r="G1163" s="14"/>
    </row>
    <row r="1164" spans="5:7">
      <c r="E1164" s="3"/>
      <c r="G1164" s="14"/>
    </row>
    <row r="1165" spans="5:7">
      <c r="E1165" s="3"/>
      <c r="G1165" s="14"/>
    </row>
    <row r="1166" spans="5:7">
      <c r="E1166" s="3"/>
      <c r="G1166" s="14"/>
    </row>
    <row r="1167" spans="5:7">
      <c r="E1167" s="3"/>
      <c r="G1167" s="14"/>
    </row>
    <row r="1168" spans="5:7">
      <c r="E1168" s="3"/>
      <c r="G1168" s="14"/>
    </row>
    <row r="1169" spans="5:7">
      <c r="E1169" s="3"/>
      <c r="G1169" s="14"/>
    </row>
    <row r="1170" spans="5:7">
      <c r="E1170" s="3"/>
      <c r="G1170" s="14"/>
    </row>
    <row r="1171" spans="5:7">
      <c r="E1171" s="3"/>
      <c r="G1171" s="14"/>
    </row>
    <row r="1172" spans="5:7">
      <c r="E1172" s="3"/>
      <c r="G1172" s="14"/>
    </row>
    <row r="1173" spans="5:7">
      <c r="E1173" s="3"/>
      <c r="G1173" s="14"/>
    </row>
    <row r="1174" spans="5:7">
      <c r="E1174" s="3"/>
      <c r="G1174" s="14"/>
    </row>
    <row r="1175" spans="5:7">
      <c r="E1175" s="3"/>
      <c r="G1175" s="14"/>
    </row>
    <row r="1176" spans="5:7">
      <c r="E1176" s="3"/>
      <c r="G1176" s="14"/>
    </row>
    <row r="1177" spans="5:7">
      <c r="E1177" s="3"/>
      <c r="G1177" s="14"/>
    </row>
    <row r="1178" spans="5:7">
      <c r="E1178" s="3"/>
      <c r="G1178" s="14"/>
    </row>
    <row r="1179" spans="5:7">
      <c r="E1179" s="3"/>
      <c r="G1179" s="14"/>
    </row>
    <row r="1180" spans="5:7">
      <c r="E1180" s="3"/>
      <c r="G1180" s="14"/>
    </row>
    <row r="1181" spans="5:7">
      <c r="E1181" s="3"/>
      <c r="G1181" s="14"/>
    </row>
    <row r="1182" spans="5:7">
      <c r="E1182" s="3"/>
      <c r="G1182" s="14"/>
    </row>
    <row r="1183" spans="5:7">
      <c r="E1183" s="3"/>
      <c r="G1183" s="14"/>
    </row>
    <row r="1184" spans="5:7">
      <c r="E1184" s="3"/>
      <c r="G1184" s="14"/>
    </row>
    <row r="1185" spans="5:7">
      <c r="E1185" s="3"/>
      <c r="G1185" s="14"/>
    </row>
    <row r="1186" spans="5:7">
      <c r="E1186" s="3"/>
      <c r="G1186" s="14"/>
    </row>
    <row r="1187" spans="5:7">
      <c r="E1187" s="3"/>
      <c r="G1187" s="14"/>
    </row>
    <row r="1188" spans="5:7">
      <c r="E1188" s="3"/>
      <c r="G1188" s="14"/>
    </row>
    <row r="1189" spans="5:7">
      <c r="E1189" s="3"/>
      <c r="G1189" s="14"/>
    </row>
    <row r="1190" spans="5:7">
      <c r="E1190" s="3"/>
      <c r="G1190" s="14"/>
    </row>
    <row r="1191" spans="5:7">
      <c r="E1191" s="3"/>
      <c r="G1191" s="14"/>
    </row>
    <row r="1192" spans="5:7">
      <c r="E1192" s="3"/>
      <c r="G1192" s="14"/>
    </row>
    <row r="1193" spans="5:7">
      <c r="E1193" s="3"/>
      <c r="G1193" s="14"/>
    </row>
    <row r="1194" spans="5:7">
      <c r="E1194" s="3"/>
      <c r="G1194" s="14"/>
    </row>
    <row r="1195" spans="5:7">
      <c r="E1195" s="3"/>
      <c r="G1195" s="14"/>
    </row>
    <row r="1196" spans="5:7">
      <c r="E1196" s="3"/>
      <c r="G1196" s="14"/>
    </row>
    <row r="1197" spans="5:7">
      <c r="E1197" s="3"/>
      <c r="G1197" s="14"/>
    </row>
    <row r="1198" spans="5:7">
      <c r="E1198" s="3"/>
      <c r="G1198" s="14"/>
    </row>
    <row r="1199" spans="5:7">
      <c r="E1199" s="3"/>
      <c r="G1199" s="14"/>
    </row>
    <row r="1200" spans="5:7">
      <c r="E1200" s="3"/>
      <c r="G1200" s="14"/>
    </row>
    <row r="1201" spans="5:7">
      <c r="E1201" s="3"/>
      <c r="G1201" s="14"/>
    </row>
    <row r="1202" spans="5:7">
      <c r="E1202" s="3"/>
      <c r="G1202" s="14"/>
    </row>
    <row r="1048576" spans="5:5">
      <c r="E1048576" s="2">
        <f>SUM(E1:E1048575)</f>
        <v>20.039999999999662</v>
      </c>
    </row>
  </sheetData>
  <autoFilter ref="G1:G1048576"/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70"/>
  <sheetViews>
    <sheetView topLeftCell="M1" workbookViewId="0">
      <selection activeCell="P14" sqref="P14"/>
    </sheetView>
  </sheetViews>
  <sheetFormatPr defaultColWidth="9" defaultRowHeight="14.5"/>
  <cols>
    <col min="1" max="1" width="9" style="22"/>
    <col min="2" max="2" width="13" style="22" customWidth="1"/>
    <col min="3" max="3" width="13.90625" style="22" bestFit="1" customWidth="1"/>
    <col min="4" max="4" width="12.7265625" style="22" bestFit="1" customWidth="1"/>
    <col min="5" max="5" width="17.7265625" style="22" customWidth="1"/>
    <col min="6" max="8" width="9" style="22"/>
    <col min="9" max="9" width="13.26953125" style="22" customWidth="1"/>
    <col min="10" max="10" width="14.7265625" style="22" customWidth="1"/>
    <col min="11" max="11" width="13.6328125" style="22" customWidth="1"/>
    <col min="12" max="16" width="9" style="22"/>
    <col min="17" max="17" width="13.36328125" style="22" customWidth="1"/>
    <col min="18" max="18" width="9.453125" style="22" customWidth="1"/>
    <col min="19" max="19" width="9" style="22"/>
    <col min="20" max="20" width="18.7265625" style="22" customWidth="1"/>
    <col min="21" max="32" width="9" style="22"/>
    <col min="33" max="33" width="24.36328125" style="22" customWidth="1"/>
    <col min="34" max="16384" width="9" style="22"/>
  </cols>
  <sheetData>
    <row r="1" spans="2:35" s="23" customFormat="1" ht="56.25" customHeight="1">
      <c r="B1" s="23" t="s">
        <v>203</v>
      </c>
      <c r="C1" s="23" t="s">
        <v>204</v>
      </c>
      <c r="D1" s="23" t="s">
        <v>205</v>
      </c>
      <c r="E1" s="23" t="s">
        <v>206</v>
      </c>
      <c r="F1" s="23" t="s">
        <v>207</v>
      </c>
      <c r="G1" s="23" t="s">
        <v>208</v>
      </c>
      <c r="H1" s="23" t="s">
        <v>209</v>
      </c>
      <c r="I1" s="23" t="s">
        <v>210</v>
      </c>
      <c r="J1" s="23" t="s">
        <v>211</v>
      </c>
      <c r="K1" s="23" t="s">
        <v>212</v>
      </c>
      <c r="L1" s="23" t="s">
        <v>213</v>
      </c>
      <c r="M1" s="23" t="s">
        <v>214</v>
      </c>
      <c r="N1" s="23" t="s">
        <v>215</v>
      </c>
      <c r="O1" s="23" t="s">
        <v>216</v>
      </c>
      <c r="P1" s="23" t="s">
        <v>217</v>
      </c>
      <c r="Q1" s="23" t="s">
        <v>218</v>
      </c>
      <c r="S1" s="23" t="s">
        <v>219</v>
      </c>
      <c r="AG1" s="23" t="s">
        <v>233</v>
      </c>
    </row>
    <row r="2" spans="2:35">
      <c r="B2" s="22">
        <v>0</v>
      </c>
      <c r="C2" s="22">
        <f>IF(typeAP3917="AP3917B",tminoff_typ_B,IF(typeAP3917="AP3917C",tminoff_typ_C,IF(typeAP3917="AP3917D",tminoff_typ_D,IF(typeAP3917="AP3928",tminoff_typ_E))))</f>
        <v>13</v>
      </c>
      <c r="D2" s="22">
        <f t="shared" ref="D2:D65" si="0">IF(typeAP3917="AP3917B",MAX(Ipkmax_typ_B-4*(C2-tminoff_typ_B),Ipkmax_typ_B/4),IF(typeAP3917="AP3917C",MAX(Ipkmax_typ_C-4*(C2-tminoff_typ_C),Ipkmax_typ_C/3),IF(typeAP3917="AP3917D",MAX(Ipkmax_typ_D-4*(C2-tminoff_typ_D),Ipkmax_typ_D/3),IF(typeAP3917="AP3928",MAX(Ipkmax_typ_E-40*(C2-tminoff_typ_E),Ipkmax_typ_E/3)))))</f>
        <v>1100</v>
      </c>
      <c r="E2" s="22">
        <f t="shared" ref="E2:E65" si="1">ABS(D2*Lm/(Vout+D1Vf)-C2)</f>
        <v>14.42705570291777</v>
      </c>
      <c r="F2" s="22">
        <f>MATCH(MIN(E2:E502),E2:E502,0)+1</f>
        <v>20</v>
      </c>
      <c r="G2" s="22">
        <f>INDEX(C2:D502,F2-1,1)</f>
        <v>20.425000000000001</v>
      </c>
      <c r="H2" s="22">
        <f>INDEX(C2:D502,F2-1,2)</f>
        <v>803</v>
      </c>
      <c r="I2" s="22">
        <f>H2/2</f>
        <v>401.5</v>
      </c>
      <c r="K2" s="22" t="str">
        <f t="shared" ref="K2:K65" si="2">IF((D2*Lm/(Vout+D1Vf)-C2)&gt;0,"CC","DC")</f>
        <v>CC</v>
      </c>
      <c r="L2" s="22">
        <f t="shared" ref="L2:L65" si="3">IF(K2="CC",D2-0.5*(Vout+D1Vf)*C2/Lm,IF(K2="DC",0.5*D2*(D2*Lm/Vindc_rms_min+D2*Lm/(Vout+D1Vf))/(D2*Lm/Vindc_rms_min+C2)))</f>
        <v>839.30851063829778</v>
      </c>
      <c r="M2" s="22">
        <f>C502</f>
        <v>219.25</v>
      </c>
      <c r="N2" s="22">
        <f>D502</f>
        <v>366.66666666666669</v>
      </c>
      <c r="O2" s="22" t="str">
        <f>K502</f>
        <v>DC</v>
      </c>
      <c r="P2" s="22">
        <f t="shared" ref="P2:P65" si="4">IF(K2="CC",1/((((Vout+D1Vf)*C2/Lm))*Lm/Vindc_rms_min+C2)*1000,IF(K2="DC",1000/(D2*Lm/Vindc_rms_min+C2)))</f>
        <v>65.634406451081205</v>
      </c>
      <c r="Q2" s="22" t="s">
        <v>223</v>
      </c>
      <c r="R2" s="22">
        <f>Iout</f>
        <v>550</v>
      </c>
      <c r="S2" s="22">
        <f t="shared" ref="S2:S65" si="5">ABS(L2-Iout)</f>
        <v>289.30851063829778</v>
      </c>
      <c r="T2" s="36" t="s">
        <v>244</v>
      </c>
      <c r="U2" s="22">
        <f>R5*Lm/(Vout+D1Vf)</f>
        <v>22.490185676392571</v>
      </c>
      <c r="V2" s="22" t="s">
        <v>250</v>
      </c>
    </row>
    <row r="3" spans="2:35">
      <c r="B3" s="22">
        <v>1</v>
      </c>
      <c r="C3" s="22">
        <f t="shared" ref="C3:C66" si="6">IF(typeAP3917="AP3917B",tminoff_typ_B+B3*(toffmax_BCD-tminoff_typ_B)/500,IF(typeAP3917="AP3917C",tminoff_typ_C+B3*(toffmax_BCD-tminoff_typ_C)/500,IF(typeAP3917="AP3917D",tminoff_typ_D+B3*(toffmax_BCD-tminoff_typ_D)/500,IF(typeAP3917="AP3928",tminoff_typ_E+B3*(toffmax_BCD-tminoff_typ_E)/500))))</f>
        <v>13.4125</v>
      </c>
      <c r="D3" s="22">
        <f t="shared" si="0"/>
        <v>1083.5</v>
      </c>
      <c r="E3" s="22">
        <f t="shared" si="1"/>
        <v>13.603149867374002</v>
      </c>
      <c r="K3" s="22" t="str">
        <f t="shared" si="2"/>
        <v>CC</v>
      </c>
      <c r="L3" s="22">
        <f t="shared" si="3"/>
        <v>814.53656914893622</v>
      </c>
      <c r="M3" s="22">
        <f t="shared" ref="M3:O4" si="7">M2</f>
        <v>219.25</v>
      </c>
      <c r="N3" s="22">
        <f t="shared" si="7"/>
        <v>366.66666666666669</v>
      </c>
      <c r="O3" s="22" t="str">
        <f t="shared" si="7"/>
        <v>DC</v>
      </c>
      <c r="P3" s="22">
        <f t="shared" si="4"/>
        <v>63.615827315120654</v>
      </c>
      <c r="Q3" s="22" t="s">
        <v>222</v>
      </c>
      <c r="R3" s="22">
        <f>MATCH(MIN(S2:S602),S2:S602,0)</f>
        <v>13</v>
      </c>
      <c r="S3" s="22">
        <f t="shared" si="5"/>
        <v>264.53656914893622</v>
      </c>
      <c r="AG3" s="22" t="s">
        <v>234</v>
      </c>
      <c r="AH3" s="22">
        <f>Ipeak_max_inL-Ipeak_min_inL</f>
        <v>719.90957446808522</v>
      </c>
      <c r="AI3" s="22" t="s">
        <v>235</v>
      </c>
    </row>
    <row r="4" spans="2:35">
      <c r="B4" s="22">
        <v>2</v>
      </c>
      <c r="C4" s="22">
        <f t="shared" si="6"/>
        <v>13.824999999999999</v>
      </c>
      <c r="D4" s="22">
        <f t="shared" si="0"/>
        <v>1067</v>
      </c>
      <c r="E4" s="22">
        <f t="shared" si="1"/>
        <v>12.779244031830235</v>
      </c>
      <c r="K4" s="22" t="str">
        <f t="shared" si="2"/>
        <v>CC</v>
      </c>
      <c r="L4" s="22">
        <f t="shared" si="3"/>
        <v>789.76462765957444</v>
      </c>
      <c r="M4" s="22">
        <f t="shared" si="7"/>
        <v>219.25</v>
      </c>
      <c r="N4" s="22">
        <f t="shared" si="7"/>
        <v>366.66666666666669</v>
      </c>
      <c r="O4" s="22" t="str">
        <f t="shared" si="7"/>
        <v>DC</v>
      </c>
      <c r="P4" s="22">
        <f t="shared" si="4"/>
        <v>61.717705885284317</v>
      </c>
      <c r="Q4" s="22" t="s">
        <v>221</v>
      </c>
      <c r="R4" s="22">
        <f>INDEX(C2:D502,R3,1)</f>
        <v>17.95</v>
      </c>
      <c r="S4" s="22">
        <f t="shared" si="5"/>
        <v>239.76462765957444</v>
      </c>
      <c r="AG4" s="22" t="s">
        <v>236</v>
      </c>
      <c r="AH4" s="22">
        <f>R4*Iout/Cout</f>
        <v>44.875</v>
      </c>
      <c r="AI4" s="22" t="s">
        <v>237</v>
      </c>
    </row>
    <row r="5" spans="2:35">
      <c r="B5" s="22">
        <v>3</v>
      </c>
      <c r="C5" s="22">
        <f t="shared" si="6"/>
        <v>14.237500000000001</v>
      </c>
      <c r="D5" s="22">
        <f t="shared" si="0"/>
        <v>1050.5</v>
      </c>
      <c r="E5" s="22">
        <f t="shared" si="1"/>
        <v>11.955338196286466</v>
      </c>
      <c r="K5" s="22" t="str">
        <f t="shared" si="2"/>
        <v>CC</v>
      </c>
      <c r="L5" s="22">
        <f t="shared" si="3"/>
        <v>764.99268617021266</v>
      </c>
      <c r="M5" s="22">
        <f t="shared" ref="M5:M68" si="8">M4</f>
        <v>219.25</v>
      </c>
      <c r="N5" s="22">
        <f t="shared" ref="N5:N68" si="9">N4</f>
        <v>366.66666666666669</v>
      </c>
      <c r="O5" s="22" t="str">
        <f t="shared" ref="O5:O68" si="10">O4</f>
        <v>DC</v>
      </c>
      <c r="P5" s="22">
        <f t="shared" si="4"/>
        <v>59.929572176579853</v>
      </c>
      <c r="Q5" s="22" t="s">
        <v>220</v>
      </c>
      <c r="R5" s="22">
        <f>INDEX(C2:D502,R3,2)</f>
        <v>902</v>
      </c>
      <c r="S5" s="22">
        <f t="shared" si="5"/>
        <v>214.99268617021266</v>
      </c>
      <c r="AG5" s="22" t="s">
        <v>238</v>
      </c>
      <c r="AH5" s="22">
        <f>AH3*Cout_esr/1000</f>
        <v>25.125</v>
      </c>
      <c r="AI5" s="22" t="s">
        <v>243</v>
      </c>
    </row>
    <row r="6" spans="2:35">
      <c r="B6" s="22">
        <v>4</v>
      </c>
      <c r="C6" s="22">
        <f t="shared" si="6"/>
        <v>14.65</v>
      </c>
      <c r="D6" s="22">
        <f t="shared" si="0"/>
        <v>1034</v>
      </c>
      <c r="E6" s="22">
        <f t="shared" si="1"/>
        <v>11.131432360742702</v>
      </c>
      <c r="K6" s="22" t="str">
        <f t="shared" si="2"/>
        <v>CC</v>
      </c>
      <c r="L6" s="22">
        <f t="shared" si="3"/>
        <v>740.220744680851</v>
      </c>
      <c r="M6" s="22">
        <f t="shared" si="8"/>
        <v>219.25</v>
      </c>
      <c r="N6" s="22">
        <f t="shared" si="9"/>
        <v>366.66666666666669</v>
      </c>
      <c r="O6" s="22" t="str">
        <f t="shared" si="10"/>
        <v>DC</v>
      </c>
      <c r="P6" s="22">
        <f t="shared" si="4"/>
        <v>58.242135417341686</v>
      </c>
      <c r="Q6" s="22" t="s">
        <v>224</v>
      </c>
      <c r="R6" s="22">
        <f>Vindc_rms_min/Lm</f>
        <v>233.18588741149455</v>
      </c>
      <c r="S6" s="22">
        <f t="shared" si="5"/>
        <v>190.220744680851</v>
      </c>
    </row>
    <row r="7" spans="2:35">
      <c r="B7" s="22">
        <v>5</v>
      </c>
      <c r="C7" s="22">
        <f t="shared" si="6"/>
        <v>15.0625</v>
      </c>
      <c r="D7" s="22">
        <f t="shared" si="0"/>
        <v>1017.5</v>
      </c>
      <c r="E7" s="22">
        <f t="shared" si="1"/>
        <v>10.307526525198934</v>
      </c>
      <c r="K7" s="22" t="str">
        <f t="shared" si="2"/>
        <v>CC</v>
      </c>
      <c r="L7" s="22">
        <f t="shared" si="3"/>
        <v>715.44880319148933</v>
      </c>
      <c r="M7" s="22">
        <f t="shared" si="8"/>
        <v>219.25</v>
      </c>
      <c r="N7" s="22">
        <f t="shared" si="9"/>
        <v>366.66666666666669</v>
      </c>
      <c r="O7" s="22" t="str">
        <f t="shared" si="10"/>
        <v>DC</v>
      </c>
      <c r="P7" s="22">
        <f t="shared" si="4"/>
        <v>56.64712258018627</v>
      </c>
      <c r="Q7" s="22" t="s">
        <v>100</v>
      </c>
      <c r="R7" s="22">
        <f>R5-(Vout+D1Vf)/Lm*R4</f>
        <v>182.09042553191478</v>
      </c>
      <c r="S7" s="22">
        <f t="shared" si="5"/>
        <v>165.44880319148933</v>
      </c>
      <c r="T7" s="37" t="s">
        <v>245</v>
      </c>
      <c r="AG7" s="22" t="s">
        <v>239</v>
      </c>
      <c r="AH7" s="22">
        <f>(R4*Iout)/(Vripple-30)/2</f>
        <v>70.517857142857139</v>
      </c>
      <c r="AI7" s="22" t="s">
        <v>240</v>
      </c>
    </row>
    <row r="8" spans="2:35">
      <c r="B8" s="22">
        <v>6</v>
      </c>
      <c r="C8" s="22">
        <f t="shared" si="6"/>
        <v>15.475</v>
      </c>
      <c r="D8" s="22">
        <f t="shared" si="0"/>
        <v>1001</v>
      </c>
      <c r="E8" s="22">
        <f t="shared" si="1"/>
        <v>9.4836206896551705</v>
      </c>
      <c r="K8" s="22" t="str">
        <f t="shared" si="2"/>
        <v>CC</v>
      </c>
      <c r="L8" s="22">
        <f t="shared" si="3"/>
        <v>690.67686170212755</v>
      </c>
      <c r="M8" s="22">
        <f t="shared" si="8"/>
        <v>219.25</v>
      </c>
      <c r="N8" s="22">
        <f t="shared" si="9"/>
        <v>366.66666666666669</v>
      </c>
      <c r="O8" s="22" t="str">
        <f t="shared" si="10"/>
        <v>DC</v>
      </c>
      <c r="P8" s="22">
        <f t="shared" si="4"/>
        <v>55.137142737580334</v>
      </c>
      <c r="Q8" s="22" t="s">
        <v>225</v>
      </c>
      <c r="R8" s="22">
        <f>(Vout+D1Vf)/Lm</f>
        <v>40.10638297872341</v>
      </c>
      <c r="S8" s="22">
        <f t="shared" si="5"/>
        <v>140.67686170212755</v>
      </c>
      <c r="T8" s="37">
        <v>0</v>
      </c>
      <c r="U8" s="22">
        <v>0</v>
      </c>
      <c r="V8" s="22">
        <f>IF(Workingmode="CCM",R7,IF(Workingmode="DCM",0))</f>
        <v>182.09042553191478</v>
      </c>
    </row>
    <row r="9" spans="2:35">
      <c r="B9" s="22">
        <v>7</v>
      </c>
      <c r="C9" s="22">
        <f t="shared" si="6"/>
        <v>15.887499999999999</v>
      </c>
      <c r="D9" s="22">
        <f t="shared" si="0"/>
        <v>984.5</v>
      </c>
      <c r="E9" s="22">
        <f t="shared" si="1"/>
        <v>8.6597148541114031</v>
      </c>
      <c r="K9" s="22" t="str">
        <f t="shared" si="2"/>
        <v>CC</v>
      </c>
      <c r="L9" s="22">
        <f t="shared" si="3"/>
        <v>665.904920212766</v>
      </c>
      <c r="M9" s="22">
        <f t="shared" si="8"/>
        <v>219.25</v>
      </c>
      <c r="N9" s="22">
        <f t="shared" si="9"/>
        <v>366.66666666666669</v>
      </c>
      <c r="O9" s="22" t="str">
        <f t="shared" si="10"/>
        <v>DC</v>
      </c>
      <c r="P9" s="22">
        <f t="shared" si="4"/>
        <v>53.705572548485016</v>
      </c>
      <c r="Q9" s="22" t="s">
        <v>226</v>
      </c>
      <c r="R9" s="22">
        <f>R4*(Vout+D1Vf)/Vindc_rms_min</f>
        <v>3.0872776327054785</v>
      </c>
      <c r="S9" s="22">
        <f t="shared" si="5"/>
        <v>115.904920212766</v>
      </c>
      <c r="T9" s="37" t="s">
        <v>246</v>
      </c>
      <c r="U9" s="22">
        <f>R9</f>
        <v>3.0872776327054785</v>
      </c>
      <c r="V9" s="22">
        <f>R5</f>
        <v>902</v>
      </c>
      <c r="AG9" s="22" t="s">
        <v>241</v>
      </c>
      <c r="AH9" s="22">
        <f>((Vripple-30)-R4*Iout/Cout)/AH3*1000</f>
        <v>34.900216486999689</v>
      </c>
      <c r="AI9" s="22" t="s">
        <v>242</v>
      </c>
    </row>
    <row r="10" spans="2:35">
      <c r="B10" s="22">
        <v>8</v>
      </c>
      <c r="C10" s="22">
        <f t="shared" si="6"/>
        <v>16.3</v>
      </c>
      <c r="D10" s="22">
        <f t="shared" si="0"/>
        <v>968</v>
      </c>
      <c r="E10" s="22">
        <f t="shared" si="1"/>
        <v>7.8358090185676339</v>
      </c>
      <c r="K10" s="22" t="str">
        <f t="shared" si="2"/>
        <v>CC</v>
      </c>
      <c r="L10" s="22">
        <f t="shared" si="3"/>
        <v>641.13297872340422</v>
      </c>
      <c r="M10" s="22">
        <f t="shared" si="8"/>
        <v>219.25</v>
      </c>
      <c r="N10" s="22">
        <f t="shared" si="9"/>
        <v>366.66666666666669</v>
      </c>
      <c r="O10" s="22" t="str">
        <f t="shared" si="10"/>
        <v>DC</v>
      </c>
      <c r="P10" s="22">
        <f t="shared" si="4"/>
        <v>52.346459132764153</v>
      </c>
      <c r="Q10" s="22" t="s">
        <v>101</v>
      </c>
      <c r="R10" s="22">
        <f>(R5-R7)*Lm/Vindc_rms_min</f>
        <v>3.0872776327054785</v>
      </c>
      <c r="S10" s="22">
        <f t="shared" si="5"/>
        <v>91.132978723404221</v>
      </c>
      <c r="T10" s="37" t="s">
        <v>103</v>
      </c>
      <c r="U10" s="22">
        <f>IF(R15&gt;R4,R9+R4,R9+R15)</f>
        <v>21.037277632705479</v>
      </c>
      <c r="V10" s="22">
        <f>IF(Workingmode="CCM",R7,IF(Workingmode="DCM",0))</f>
        <v>182.09042553191478</v>
      </c>
    </row>
    <row r="11" spans="2:35">
      <c r="B11" s="22">
        <v>9</v>
      </c>
      <c r="C11" s="22">
        <f t="shared" si="6"/>
        <v>16.712499999999999</v>
      </c>
      <c r="D11" s="22">
        <f t="shared" si="0"/>
        <v>951.5</v>
      </c>
      <c r="E11" s="22">
        <f t="shared" si="1"/>
        <v>7.0119031830238718</v>
      </c>
      <c r="K11" s="22" t="str">
        <f t="shared" si="2"/>
        <v>CC</v>
      </c>
      <c r="L11" s="22">
        <f t="shared" si="3"/>
        <v>616.36103723404256</v>
      </c>
      <c r="M11" s="22">
        <f t="shared" si="8"/>
        <v>219.25</v>
      </c>
      <c r="N11" s="22">
        <f t="shared" si="9"/>
        <v>366.66666666666669</v>
      </c>
      <c r="O11" s="22" t="str">
        <f t="shared" si="10"/>
        <v>DC</v>
      </c>
      <c r="P11" s="22">
        <f t="shared" si="4"/>
        <v>51.054437329188083</v>
      </c>
      <c r="Q11" s="22" t="s">
        <v>228</v>
      </c>
      <c r="R11" s="22">
        <f>SQRT(((R7*R7*R9+R7*R6*R9*R9+1/3*R6*R6*R9*R9*R9)+R5*R5*(R12-R9)-R5*R8*(R12*R12-R9*R9)+1/3*R8*R8*(R12*R12*R12-R9*R9*R9))/R12)</f>
        <v>485.33576572932583</v>
      </c>
      <c r="S11" s="22">
        <f t="shared" si="5"/>
        <v>66.361037234042556</v>
      </c>
      <c r="T11" s="37" t="s">
        <v>102</v>
      </c>
      <c r="U11" s="22">
        <f>R12</f>
        <v>21.037277632705479</v>
      </c>
      <c r="V11" s="22">
        <f>IF(Workingmode="CCM",R7,IF(Workingmode="DCM",0))</f>
        <v>182.09042553191478</v>
      </c>
    </row>
    <row r="12" spans="2:35">
      <c r="B12" s="22">
        <v>10</v>
      </c>
      <c r="C12" s="22">
        <f t="shared" si="6"/>
        <v>17.125</v>
      </c>
      <c r="D12" s="22">
        <f t="shared" si="0"/>
        <v>935</v>
      </c>
      <c r="E12" s="22">
        <f t="shared" si="1"/>
        <v>6.1879973474801027</v>
      </c>
      <c r="K12" s="22" t="str">
        <f t="shared" si="2"/>
        <v>CC</v>
      </c>
      <c r="L12" s="22">
        <f t="shared" si="3"/>
        <v>591.58909574468078</v>
      </c>
      <c r="M12" s="22">
        <f t="shared" si="8"/>
        <v>219.25</v>
      </c>
      <c r="N12" s="22">
        <f t="shared" si="9"/>
        <v>366.66666666666669</v>
      </c>
      <c r="O12" s="22" t="str">
        <f t="shared" si="10"/>
        <v>DC</v>
      </c>
      <c r="P12" s="22">
        <f t="shared" si="4"/>
        <v>49.824658911769674</v>
      </c>
      <c r="Q12" s="22" t="s">
        <v>102</v>
      </c>
      <c r="R12" s="22">
        <f>R9+R4</f>
        <v>21.037277632705479</v>
      </c>
      <c r="S12" s="22">
        <f t="shared" si="5"/>
        <v>41.589095744680776</v>
      </c>
      <c r="T12" s="37" t="s">
        <v>247</v>
      </c>
      <c r="U12" s="22">
        <f>U11+U9</f>
        <v>24.124555265410958</v>
      </c>
      <c r="V12" s="22">
        <f>V9</f>
        <v>902</v>
      </c>
    </row>
    <row r="13" spans="2:35">
      <c r="B13" s="22">
        <v>11</v>
      </c>
      <c r="C13" s="22">
        <f t="shared" si="6"/>
        <v>17.537500000000001</v>
      </c>
      <c r="D13" s="22">
        <f t="shared" si="0"/>
        <v>918.5</v>
      </c>
      <c r="E13" s="22">
        <f t="shared" si="1"/>
        <v>5.364091511936337</v>
      </c>
      <c r="K13" s="22" t="str">
        <f t="shared" si="2"/>
        <v>CC</v>
      </c>
      <c r="L13" s="22">
        <f t="shared" si="3"/>
        <v>566.81715425531911</v>
      </c>
      <c r="M13" s="22">
        <f t="shared" si="8"/>
        <v>219.25</v>
      </c>
      <c r="N13" s="22">
        <f t="shared" si="9"/>
        <v>366.66666666666669</v>
      </c>
      <c r="O13" s="22" t="str">
        <f t="shared" si="10"/>
        <v>DC</v>
      </c>
      <c r="P13" s="22">
        <f t="shared" si="4"/>
        <v>48.652731795527053</v>
      </c>
      <c r="S13" s="22">
        <f t="shared" si="5"/>
        <v>16.81715425531911</v>
      </c>
      <c r="T13" s="37" t="s">
        <v>248</v>
      </c>
      <c r="U13" s="22">
        <f>U10+U11</f>
        <v>42.074555265410957</v>
      </c>
      <c r="V13" s="22">
        <f t="shared" ref="V13:V17" si="11">V10</f>
        <v>182.09042553191478</v>
      </c>
    </row>
    <row r="14" spans="2:35">
      <c r="B14" s="22">
        <v>12</v>
      </c>
      <c r="C14" s="22">
        <f t="shared" si="6"/>
        <v>17.95</v>
      </c>
      <c r="D14" s="22">
        <f t="shared" si="0"/>
        <v>902</v>
      </c>
      <c r="E14" s="22">
        <f t="shared" si="1"/>
        <v>4.5401856763925714</v>
      </c>
      <c r="K14" s="22" t="str">
        <f t="shared" si="2"/>
        <v>CC</v>
      </c>
      <c r="L14" s="22">
        <f t="shared" si="3"/>
        <v>542.04521276595733</v>
      </c>
      <c r="M14" s="22">
        <f t="shared" si="8"/>
        <v>219.25</v>
      </c>
      <c r="N14" s="22">
        <f t="shared" si="9"/>
        <v>366.66666666666669</v>
      </c>
      <c r="O14" s="22" t="str">
        <f t="shared" si="10"/>
        <v>DC</v>
      </c>
      <c r="P14" s="22">
        <f t="shared" si="4"/>
        <v>47.534667624738482</v>
      </c>
      <c r="Q14" s="22" t="s">
        <v>229</v>
      </c>
      <c r="R14" s="22">
        <f>SQRT((1/3*R6*R6*R9*R9*R9+R5*R5*(R16-R9)-R5*R8*(R16*R16-R9*R9)+1/3*R8*R8*(R16*R16*R16-R9*R9*R9))/R16)</f>
        <v>417.84569251457839</v>
      </c>
      <c r="S14" s="22">
        <f t="shared" si="5"/>
        <v>7.9547872340426693</v>
      </c>
      <c r="T14" s="37" t="s">
        <v>109</v>
      </c>
      <c r="U14" s="22">
        <f>U11+U11</f>
        <v>42.074555265410957</v>
      </c>
      <c r="V14" s="22">
        <f t="shared" si="11"/>
        <v>182.09042553191478</v>
      </c>
    </row>
    <row r="15" spans="2:35">
      <c r="B15" s="22">
        <v>13</v>
      </c>
      <c r="C15" s="22">
        <f t="shared" si="6"/>
        <v>18.362500000000001</v>
      </c>
      <c r="D15" s="22">
        <f t="shared" si="0"/>
        <v>885.5</v>
      </c>
      <c r="E15" s="22">
        <f t="shared" si="1"/>
        <v>3.7162798408488058</v>
      </c>
      <c r="K15" s="22" t="str">
        <f t="shared" si="2"/>
        <v>CC</v>
      </c>
      <c r="L15" s="22">
        <f t="shared" si="3"/>
        <v>517.27327127659566</v>
      </c>
      <c r="M15" s="22">
        <f t="shared" si="8"/>
        <v>219.25</v>
      </c>
      <c r="N15" s="22">
        <f t="shared" si="9"/>
        <v>366.66666666666669</v>
      </c>
      <c r="O15" s="22" t="str">
        <f t="shared" si="10"/>
        <v>DC</v>
      </c>
      <c r="P15" s="22">
        <f t="shared" si="4"/>
        <v>46.466836425544216</v>
      </c>
      <c r="Q15" s="22" t="s">
        <v>227</v>
      </c>
      <c r="R15" s="22">
        <f>R5*Lm/(Vout+D1Vf)</f>
        <v>22.490185676392571</v>
      </c>
      <c r="S15" s="22">
        <f t="shared" si="5"/>
        <v>32.726728723404335</v>
      </c>
      <c r="T15" s="37" t="s">
        <v>249</v>
      </c>
      <c r="U15" s="22">
        <f>2*U11+U9</f>
        <v>45.161832898116437</v>
      </c>
      <c r="V15" s="22">
        <f>V12</f>
        <v>902</v>
      </c>
    </row>
    <row r="16" spans="2:35">
      <c r="B16" s="22">
        <v>14</v>
      </c>
      <c r="C16" s="22">
        <f t="shared" si="6"/>
        <v>18.774999999999999</v>
      </c>
      <c r="D16" s="22">
        <f t="shared" si="0"/>
        <v>869</v>
      </c>
      <c r="E16" s="22">
        <f t="shared" si="1"/>
        <v>2.8923740053050366</v>
      </c>
      <c r="K16" s="22" t="str">
        <f t="shared" si="2"/>
        <v>CC</v>
      </c>
      <c r="L16" s="22">
        <f t="shared" si="3"/>
        <v>492.501329787234</v>
      </c>
      <c r="M16" s="22">
        <f t="shared" si="8"/>
        <v>219.25</v>
      </c>
      <c r="N16" s="22">
        <f t="shared" si="9"/>
        <v>366.66666666666669</v>
      </c>
      <c r="O16" s="22" t="str">
        <f t="shared" si="10"/>
        <v>DC</v>
      </c>
      <c r="P16" s="22">
        <f t="shared" si="4"/>
        <v>45.4459272364344</v>
      </c>
      <c r="Q16" s="22" t="s">
        <v>103</v>
      </c>
      <c r="R16" s="22">
        <f>R9+R15</f>
        <v>25.57746330909805</v>
      </c>
      <c r="S16" s="22">
        <f t="shared" si="5"/>
        <v>57.498670212766001</v>
      </c>
      <c r="T16" s="37" t="s">
        <v>110</v>
      </c>
      <c r="U16" s="22">
        <f>2*U11+U10</f>
        <v>63.111832898116432</v>
      </c>
      <c r="V16" s="22">
        <f t="shared" si="11"/>
        <v>182.09042553191478</v>
      </c>
    </row>
    <row r="17" spans="2:22">
      <c r="B17" s="22">
        <v>15</v>
      </c>
      <c r="C17" s="22">
        <f t="shared" si="6"/>
        <v>19.1875</v>
      </c>
      <c r="D17" s="22">
        <f t="shared" si="0"/>
        <v>852.5</v>
      </c>
      <c r="E17" s="22">
        <f t="shared" si="1"/>
        <v>2.0684681697612675</v>
      </c>
      <c r="K17" s="22" t="str">
        <f t="shared" si="2"/>
        <v>CC</v>
      </c>
      <c r="L17" s="22">
        <f t="shared" si="3"/>
        <v>467.72938829787228</v>
      </c>
      <c r="M17" s="22">
        <f t="shared" si="8"/>
        <v>219.25</v>
      </c>
      <c r="N17" s="22">
        <f t="shared" si="9"/>
        <v>366.66666666666669</v>
      </c>
      <c r="O17" s="22" t="str">
        <f t="shared" si="10"/>
        <v>DC</v>
      </c>
      <c r="P17" s="22">
        <f t="shared" si="4"/>
        <v>44.468913817019185</v>
      </c>
      <c r="S17" s="22">
        <f t="shared" si="5"/>
        <v>82.270611702127724</v>
      </c>
      <c r="T17" s="37" t="s">
        <v>111</v>
      </c>
      <c r="U17" s="22">
        <f>2*U11+U11</f>
        <v>63.111832898116432</v>
      </c>
      <c r="V17" s="22">
        <f t="shared" si="11"/>
        <v>182.09042553191478</v>
      </c>
    </row>
    <row r="18" spans="2:22">
      <c r="B18" s="22">
        <v>16</v>
      </c>
      <c r="C18" s="22">
        <f t="shared" si="6"/>
        <v>19.600000000000001</v>
      </c>
      <c r="D18" s="22">
        <f t="shared" si="0"/>
        <v>836</v>
      </c>
      <c r="E18" s="22">
        <f t="shared" si="1"/>
        <v>1.2445623342175018</v>
      </c>
      <c r="K18" s="22" t="str">
        <f t="shared" si="2"/>
        <v>CC</v>
      </c>
      <c r="L18" s="22">
        <f t="shared" si="3"/>
        <v>442.95744680851055</v>
      </c>
      <c r="M18" s="22">
        <f t="shared" si="8"/>
        <v>219.25</v>
      </c>
      <c r="N18" s="22">
        <f t="shared" si="9"/>
        <v>366.66666666666669</v>
      </c>
      <c r="O18" s="22" t="str">
        <f t="shared" si="10"/>
        <v>DC</v>
      </c>
      <c r="P18" s="22">
        <f t="shared" si="4"/>
        <v>43.533024686941602</v>
      </c>
      <c r="Q18" s="22" t="s">
        <v>230</v>
      </c>
      <c r="R18" s="22">
        <f>SQRT((R5*R5*(R12-R9)-R5*R8*(R12*R12-R9*R9)+1/3*R8*R8*(R12*R12*R12-R9*R9*R9))/R12)</f>
        <v>431.38709164142927</v>
      </c>
      <c r="S18" s="22">
        <f t="shared" si="5"/>
        <v>107.04255319148945</v>
      </c>
      <c r="T18" s="37">
        <v>3</v>
      </c>
      <c r="U18" s="22">
        <f>3*U11+U9</f>
        <v>66.199110530821912</v>
      </c>
      <c r="V18" s="22">
        <f>V9</f>
        <v>902</v>
      </c>
    </row>
    <row r="19" spans="2:22">
      <c r="B19" s="22">
        <v>17</v>
      </c>
      <c r="C19" s="22">
        <f t="shared" si="6"/>
        <v>20.012499999999999</v>
      </c>
      <c r="D19" s="22">
        <f t="shared" si="0"/>
        <v>819.5</v>
      </c>
      <c r="E19" s="22">
        <f t="shared" si="1"/>
        <v>0.42065649867373622</v>
      </c>
      <c r="K19" s="22" t="str">
        <f t="shared" si="2"/>
        <v>CC</v>
      </c>
      <c r="L19" s="22">
        <f t="shared" si="3"/>
        <v>418.18550531914889</v>
      </c>
      <c r="M19" s="22">
        <f t="shared" si="8"/>
        <v>219.25</v>
      </c>
      <c r="N19" s="22">
        <f t="shared" si="9"/>
        <v>366.66666666666669</v>
      </c>
      <c r="O19" s="22" t="str">
        <f t="shared" si="10"/>
        <v>DC</v>
      </c>
      <c r="P19" s="22">
        <f t="shared" si="4"/>
        <v>42.635716870158937</v>
      </c>
      <c r="Q19" s="22" t="s">
        <v>231</v>
      </c>
      <c r="R19" s="22">
        <f>SQRT((R5*R5*(R16-R9)-R5*R8*(R16*R16-R9*R9)+1/3*R8*R8*(R16*R16*R16-R9*R9*R9))/R16)</f>
        <v>392.10046641214171</v>
      </c>
      <c r="S19" s="22">
        <f t="shared" si="5"/>
        <v>131.81449468085111</v>
      </c>
      <c r="U19" s="22">
        <f>3*U11+U10</f>
        <v>84.149110530821915</v>
      </c>
      <c r="V19" s="22">
        <f>V10</f>
        <v>182.09042553191478</v>
      </c>
    </row>
    <row r="20" spans="2:22">
      <c r="B20" s="22">
        <v>18</v>
      </c>
      <c r="C20" s="22">
        <f t="shared" si="6"/>
        <v>20.425000000000001</v>
      </c>
      <c r="D20" s="22">
        <f t="shared" si="0"/>
        <v>803</v>
      </c>
      <c r="E20" s="22">
        <f t="shared" si="1"/>
        <v>0.4032493368700294</v>
      </c>
      <c r="K20" s="22" t="str">
        <f t="shared" si="2"/>
        <v>DC</v>
      </c>
      <c r="L20" s="22">
        <f t="shared" si="3"/>
        <v>394.71683813076174</v>
      </c>
      <c r="M20" s="22">
        <f t="shared" si="8"/>
        <v>219.25</v>
      </c>
      <c r="N20" s="22">
        <f t="shared" si="9"/>
        <v>366.66666666666669</v>
      </c>
      <c r="O20" s="22" t="str">
        <f t="shared" si="10"/>
        <v>DC</v>
      </c>
      <c r="P20" s="22">
        <f t="shared" si="4"/>
        <v>41.896039411535845</v>
      </c>
      <c r="S20" s="22">
        <f t="shared" si="5"/>
        <v>155.28316186923826</v>
      </c>
      <c r="U20" s="22">
        <f>3*U11+U11</f>
        <v>84.149110530821915</v>
      </c>
      <c r="V20" s="22">
        <f>V11</f>
        <v>182.09042553191478</v>
      </c>
    </row>
    <row r="21" spans="2:22">
      <c r="B21" s="22">
        <v>19</v>
      </c>
      <c r="C21" s="22">
        <f t="shared" si="6"/>
        <v>20.837499999999999</v>
      </c>
      <c r="D21" s="22">
        <f t="shared" si="0"/>
        <v>786.5</v>
      </c>
      <c r="E21" s="22">
        <f t="shared" si="1"/>
        <v>1.227155172413795</v>
      </c>
      <c r="K21" s="22" t="str">
        <f t="shared" si="2"/>
        <v>DC</v>
      </c>
      <c r="L21" s="22">
        <f t="shared" si="3"/>
        <v>373.31724980135215</v>
      </c>
      <c r="M21" s="22">
        <f t="shared" si="8"/>
        <v>219.25</v>
      </c>
      <c r="N21" s="22">
        <f t="shared" si="9"/>
        <v>366.66666666666669</v>
      </c>
      <c r="O21" s="22" t="str">
        <f t="shared" si="10"/>
        <v>DC</v>
      </c>
      <c r="P21" s="22">
        <f t="shared" si="4"/>
        <v>41.304656096981589</v>
      </c>
      <c r="Q21" s="22" t="s">
        <v>232</v>
      </c>
      <c r="R21" s="22">
        <f>INDEX(P2:P502,R3,1)</f>
        <v>47.534667624738482</v>
      </c>
      <c r="S21" s="22">
        <f t="shared" si="5"/>
        <v>176.68275019864785</v>
      </c>
      <c r="U21" s="22">
        <f>4*U11+U9</f>
        <v>87.236388163527394</v>
      </c>
      <c r="V21" s="22">
        <f>V9</f>
        <v>902</v>
      </c>
    </row>
    <row r="22" spans="2:22">
      <c r="B22" s="22">
        <v>20</v>
      </c>
      <c r="C22" s="22">
        <f t="shared" si="6"/>
        <v>21.25</v>
      </c>
      <c r="D22" s="22">
        <f t="shared" si="0"/>
        <v>770</v>
      </c>
      <c r="E22" s="22">
        <f t="shared" si="1"/>
        <v>2.0510610079575606</v>
      </c>
      <c r="K22" s="22" t="str">
        <f t="shared" si="2"/>
        <v>DC</v>
      </c>
      <c r="L22" s="22">
        <f t="shared" si="3"/>
        <v>352.8374184598178</v>
      </c>
      <c r="M22" s="22">
        <f t="shared" si="8"/>
        <v>219.25</v>
      </c>
      <c r="N22" s="22">
        <f t="shared" si="9"/>
        <v>366.66666666666669</v>
      </c>
      <c r="O22" s="22" t="str">
        <f t="shared" si="10"/>
        <v>DC</v>
      </c>
      <c r="P22" s="22">
        <f t="shared" si="4"/>
        <v>40.729735735569371</v>
      </c>
      <c r="Q22" s="22" t="s">
        <v>232</v>
      </c>
      <c r="R22" s="22">
        <f>P2</f>
        <v>65.634406451081205</v>
      </c>
      <c r="S22" s="22">
        <f t="shared" si="5"/>
        <v>197.1625815401822</v>
      </c>
      <c r="U22" s="22">
        <f>4*U11+U10</f>
        <v>105.1863881635274</v>
      </c>
      <c r="V22" s="22">
        <f>V10</f>
        <v>182.09042553191478</v>
      </c>
    </row>
    <row r="23" spans="2:22">
      <c r="B23" s="22">
        <v>21</v>
      </c>
      <c r="C23" s="22">
        <f t="shared" si="6"/>
        <v>21.662500000000001</v>
      </c>
      <c r="D23" s="22">
        <f t="shared" si="0"/>
        <v>753.5</v>
      </c>
      <c r="E23" s="22">
        <f t="shared" si="1"/>
        <v>2.8749668435013298</v>
      </c>
      <c r="K23" s="22" t="str">
        <f t="shared" si="2"/>
        <v>DC</v>
      </c>
      <c r="L23" s="22">
        <f t="shared" si="3"/>
        <v>333.23946499672644</v>
      </c>
      <c r="M23" s="22">
        <f t="shared" si="8"/>
        <v>219.25</v>
      </c>
      <c r="N23" s="22">
        <f t="shared" si="9"/>
        <v>366.66666666666669</v>
      </c>
      <c r="O23" s="22" t="str">
        <f t="shared" si="10"/>
        <v>DC</v>
      </c>
      <c r="P23" s="22">
        <f t="shared" si="4"/>
        <v>40.170600319943077</v>
      </c>
      <c r="S23" s="22">
        <f t="shared" si="5"/>
        <v>216.76053500327356</v>
      </c>
      <c r="U23" s="22">
        <f>4*U11+U11</f>
        <v>105.1863881635274</v>
      </c>
      <c r="V23" s="22">
        <f>V11</f>
        <v>182.09042553191478</v>
      </c>
    </row>
    <row r="24" spans="2:22">
      <c r="B24" s="22">
        <v>22</v>
      </c>
      <c r="C24" s="22">
        <f t="shared" si="6"/>
        <v>22.074999999999999</v>
      </c>
      <c r="D24" s="22">
        <f t="shared" si="0"/>
        <v>737</v>
      </c>
      <c r="E24" s="22">
        <f t="shared" si="1"/>
        <v>3.6988726790450954</v>
      </c>
      <c r="K24" s="22" t="str">
        <f t="shared" si="2"/>
        <v>DC</v>
      </c>
      <c r="L24" s="22">
        <f t="shared" si="3"/>
        <v>314.4875621438328</v>
      </c>
      <c r="M24" s="22">
        <f t="shared" si="8"/>
        <v>219.25</v>
      </c>
      <c r="N24" s="22">
        <f t="shared" si="9"/>
        <v>366.66666666666669</v>
      </c>
      <c r="O24" s="22" t="str">
        <f t="shared" si="10"/>
        <v>DC</v>
      </c>
      <c r="P24" s="22">
        <f t="shared" si="4"/>
        <v>39.62660856914902</v>
      </c>
      <c r="S24" s="22">
        <f t="shared" si="5"/>
        <v>235.5124378561672</v>
      </c>
    </row>
    <row r="25" spans="2:22">
      <c r="B25" s="22">
        <v>23</v>
      </c>
      <c r="C25" s="22">
        <f t="shared" si="6"/>
        <v>22.487500000000001</v>
      </c>
      <c r="D25" s="22">
        <f t="shared" si="0"/>
        <v>720.5</v>
      </c>
      <c r="E25" s="22">
        <f t="shared" si="1"/>
        <v>4.522778514588861</v>
      </c>
      <c r="K25" s="22" t="str">
        <f t="shared" si="2"/>
        <v>DC</v>
      </c>
      <c r="L25" s="22">
        <f t="shared" si="3"/>
        <v>296.54779739979801</v>
      </c>
      <c r="M25" s="22">
        <f t="shared" si="8"/>
        <v>219.25</v>
      </c>
      <c r="N25" s="22">
        <f t="shared" si="9"/>
        <v>366.66666666666669</v>
      </c>
      <c r="O25" s="22" t="str">
        <f t="shared" si="10"/>
        <v>DC</v>
      </c>
      <c r="P25" s="22">
        <f t="shared" si="4"/>
        <v>39.097153475110247</v>
      </c>
      <c r="S25" s="22">
        <f t="shared" si="5"/>
        <v>253.45220260020199</v>
      </c>
    </row>
    <row r="26" spans="2:22">
      <c r="B26" s="22">
        <v>24</v>
      </c>
      <c r="C26" s="22">
        <f t="shared" si="6"/>
        <v>22.9</v>
      </c>
      <c r="D26" s="22">
        <f t="shared" si="0"/>
        <v>704</v>
      </c>
      <c r="E26" s="22">
        <f t="shared" si="1"/>
        <v>5.3466843501326267</v>
      </c>
      <c r="K26" s="22" t="str">
        <f t="shared" si="2"/>
        <v>DC</v>
      </c>
      <c r="L26" s="22">
        <f t="shared" si="3"/>
        <v>279.38804679980285</v>
      </c>
      <c r="M26" s="22">
        <f t="shared" si="8"/>
        <v>219.25</v>
      </c>
      <c r="N26" s="22">
        <f t="shared" si="9"/>
        <v>366.66666666666669</v>
      </c>
      <c r="O26" s="22" t="str">
        <f t="shared" si="10"/>
        <v>DC</v>
      </c>
      <c r="P26" s="22">
        <f t="shared" si="4"/>
        <v>38.581660043198269</v>
      </c>
      <c r="S26" s="22">
        <f t="shared" si="5"/>
        <v>270.61195320019715</v>
      </c>
    </row>
    <row r="27" spans="2:22">
      <c r="B27" s="22">
        <v>25</v>
      </c>
      <c r="C27" s="22">
        <f t="shared" si="6"/>
        <v>23.3125</v>
      </c>
      <c r="D27" s="22">
        <f t="shared" si="0"/>
        <v>687.5</v>
      </c>
      <c r="E27" s="22">
        <f t="shared" si="1"/>
        <v>6.1705901856763923</v>
      </c>
      <c r="K27" s="22" t="str">
        <f t="shared" si="2"/>
        <v>DC</v>
      </c>
      <c r="L27" s="22">
        <f t="shared" si="3"/>
        <v>262.97785854124544</v>
      </c>
      <c r="M27" s="22">
        <f t="shared" si="8"/>
        <v>219.25</v>
      </c>
      <c r="N27" s="22">
        <f t="shared" si="9"/>
        <v>366.66666666666669</v>
      </c>
      <c r="O27" s="22" t="str">
        <f t="shared" si="10"/>
        <v>DC</v>
      </c>
      <c r="P27" s="22">
        <f t="shared" si="4"/>
        <v>38.079583209221191</v>
      </c>
      <c r="S27" s="22">
        <f t="shared" si="5"/>
        <v>287.02214145875456</v>
      </c>
    </row>
    <row r="28" spans="2:22">
      <c r="B28" s="22">
        <v>26</v>
      </c>
      <c r="C28" s="22">
        <f t="shared" si="6"/>
        <v>23.725000000000001</v>
      </c>
      <c r="D28" s="22">
        <f t="shared" si="0"/>
        <v>671</v>
      </c>
      <c r="E28" s="22">
        <f t="shared" si="1"/>
        <v>6.9944960212201615</v>
      </c>
      <c r="K28" s="22" t="str">
        <f t="shared" si="2"/>
        <v>DC</v>
      </c>
      <c r="L28" s="22">
        <f t="shared" si="3"/>
        <v>247.2883455792323</v>
      </c>
      <c r="M28" s="22">
        <f t="shared" si="8"/>
        <v>219.25</v>
      </c>
      <c r="N28" s="22">
        <f t="shared" si="9"/>
        <v>366.66666666666669</v>
      </c>
      <c r="O28" s="22" t="str">
        <f t="shared" si="10"/>
        <v>DC</v>
      </c>
      <c r="P28" s="22">
        <f t="shared" si="4"/>
        <v>37.590405916964421</v>
      </c>
      <c r="S28" s="22">
        <f t="shared" si="5"/>
        <v>302.71165442076767</v>
      </c>
    </row>
    <row r="29" spans="2:22">
      <c r="B29" s="22">
        <v>27</v>
      </c>
      <c r="C29" s="22">
        <f t="shared" si="6"/>
        <v>24.137499999999999</v>
      </c>
      <c r="D29" s="22">
        <f t="shared" si="0"/>
        <v>654.5</v>
      </c>
      <c r="E29" s="22">
        <f t="shared" si="1"/>
        <v>7.8184018567639271</v>
      </c>
      <c r="K29" s="22" t="str">
        <f t="shared" si="2"/>
        <v>DC</v>
      </c>
      <c r="L29" s="22">
        <f t="shared" si="3"/>
        <v>232.29208639550029</v>
      </c>
      <c r="M29" s="22">
        <f t="shared" si="8"/>
        <v>219.25</v>
      </c>
      <c r="N29" s="22">
        <f t="shared" si="9"/>
        <v>366.66666666666669</v>
      </c>
      <c r="O29" s="22" t="str">
        <f t="shared" si="10"/>
        <v>DC</v>
      </c>
      <c r="P29" s="22">
        <f t="shared" si="4"/>
        <v>37.11363734202957</v>
      </c>
      <c r="S29" s="22">
        <f t="shared" si="5"/>
        <v>317.70791360449971</v>
      </c>
    </row>
    <row r="30" spans="2:22">
      <c r="B30" s="22">
        <v>28</v>
      </c>
      <c r="C30" s="22">
        <f t="shared" si="6"/>
        <v>24.55</v>
      </c>
      <c r="D30" s="22">
        <f t="shared" si="0"/>
        <v>638</v>
      </c>
      <c r="E30" s="22">
        <f t="shared" si="1"/>
        <v>8.6423076923076962</v>
      </c>
      <c r="K30" s="22" t="str">
        <f t="shared" si="2"/>
        <v>DC</v>
      </c>
      <c r="L30" s="22">
        <f t="shared" si="3"/>
        <v>217.96303322419726</v>
      </c>
      <c r="M30" s="22">
        <f t="shared" si="8"/>
        <v>219.25</v>
      </c>
      <c r="N30" s="22">
        <f t="shared" si="9"/>
        <v>366.66666666666669</v>
      </c>
      <c r="O30" s="22" t="str">
        <f t="shared" si="10"/>
        <v>DC</v>
      </c>
      <c r="P30" s="22">
        <f t="shared" si="4"/>
        <v>36.648811249145425</v>
      </c>
      <c r="S30" s="22">
        <f t="shared" si="5"/>
        <v>332.03696677580274</v>
      </c>
    </row>
    <row r="31" spans="2:22">
      <c r="B31" s="22">
        <v>29</v>
      </c>
      <c r="C31" s="22">
        <f t="shared" si="6"/>
        <v>24.962499999999999</v>
      </c>
      <c r="D31" s="22">
        <f t="shared" si="0"/>
        <v>621.5</v>
      </c>
      <c r="E31" s="22">
        <f t="shared" si="1"/>
        <v>9.4662135278514601</v>
      </c>
      <c r="K31" s="22" t="str">
        <f t="shared" si="2"/>
        <v>DC</v>
      </c>
      <c r="L31" s="22">
        <f t="shared" si="3"/>
        <v>204.2764270888598</v>
      </c>
      <c r="M31" s="22">
        <f t="shared" si="8"/>
        <v>219.25</v>
      </c>
      <c r="N31" s="22">
        <f t="shared" si="9"/>
        <v>366.66666666666669</v>
      </c>
      <c r="O31" s="22" t="str">
        <f t="shared" si="10"/>
        <v>DC</v>
      </c>
      <c r="P31" s="22">
        <f t="shared" si="4"/>
        <v>36.195484471394288</v>
      </c>
      <c r="S31" s="22">
        <f t="shared" si="5"/>
        <v>345.7235729111402</v>
      </c>
    </row>
    <row r="32" spans="2:22">
      <c r="B32" s="22">
        <v>30</v>
      </c>
      <c r="C32" s="22">
        <f t="shared" si="6"/>
        <v>25.375</v>
      </c>
      <c r="D32" s="22">
        <f t="shared" si="0"/>
        <v>605</v>
      </c>
      <c r="E32" s="22">
        <f t="shared" si="1"/>
        <v>10.290119363395229</v>
      </c>
      <c r="K32" s="22" t="str">
        <f t="shared" si="2"/>
        <v>DC</v>
      </c>
      <c r="L32" s="22">
        <f t="shared" si="3"/>
        <v>191.20871906803649</v>
      </c>
      <c r="M32" s="22">
        <f t="shared" si="8"/>
        <v>219.25</v>
      </c>
      <c r="N32" s="22">
        <f t="shared" si="9"/>
        <v>366.66666666666669</v>
      </c>
      <c r="O32" s="22" t="str">
        <f t="shared" si="10"/>
        <v>DC</v>
      </c>
      <c r="P32" s="22">
        <f t="shared" si="4"/>
        <v>35.753235500926223</v>
      </c>
      <c r="S32" s="22">
        <f t="shared" si="5"/>
        <v>358.79128093196351</v>
      </c>
    </row>
    <row r="33" spans="2:19">
      <c r="B33" s="22">
        <v>31</v>
      </c>
      <c r="C33" s="22">
        <f t="shared" si="6"/>
        <v>25.787500000000001</v>
      </c>
      <c r="D33" s="22">
        <f t="shared" si="0"/>
        <v>588.5</v>
      </c>
      <c r="E33" s="22">
        <f t="shared" si="1"/>
        <v>11.114025198938997</v>
      </c>
      <c r="K33" s="22" t="str">
        <f t="shared" si="2"/>
        <v>DC</v>
      </c>
      <c r="L33" s="22">
        <f t="shared" si="3"/>
        <v>178.73749726326199</v>
      </c>
      <c r="M33" s="22">
        <f t="shared" si="8"/>
        <v>219.25</v>
      </c>
      <c r="N33" s="22">
        <f t="shared" si="9"/>
        <v>366.66666666666669</v>
      </c>
      <c r="O33" s="22" t="str">
        <f t="shared" si="10"/>
        <v>DC</v>
      </c>
      <c r="P33" s="22">
        <f t="shared" si="4"/>
        <v>35.321663181741222</v>
      </c>
      <c r="S33" s="22">
        <f t="shared" si="5"/>
        <v>371.26250273673804</v>
      </c>
    </row>
    <row r="34" spans="2:19">
      <c r="B34" s="22">
        <v>32</v>
      </c>
      <c r="C34" s="22">
        <f t="shared" si="6"/>
        <v>26.2</v>
      </c>
      <c r="D34" s="22">
        <f t="shared" si="0"/>
        <v>572</v>
      </c>
      <c r="E34" s="22">
        <f t="shared" si="1"/>
        <v>11.93793103448276</v>
      </c>
      <c r="K34" s="22" t="str">
        <f t="shared" si="2"/>
        <v>DC</v>
      </c>
      <c r="L34" s="22">
        <f t="shared" si="3"/>
        <v>166.84141899330083</v>
      </c>
      <c r="M34" s="22">
        <f t="shared" si="8"/>
        <v>219.25</v>
      </c>
      <c r="N34" s="22">
        <f t="shared" si="9"/>
        <v>366.66666666666669</v>
      </c>
      <c r="O34" s="22" t="str">
        <f t="shared" si="10"/>
        <v>DC</v>
      </c>
      <c r="P34" s="22">
        <f t="shared" si="4"/>
        <v>34.900385496017449</v>
      </c>
      <c r="S34" s="22">
        <f t="shared" si="5"/>
        <v>383.15858100669914</v>
      </c>
    </row>
    <row r="35" spans="2:19">
      <c r="B35" s="22">
        <v>33</v>
      </c>
      <c r="C35" s="22">
        <f t="shared" si="6"/>
        <v>26.612500000000001</v>
      </c>
      <c r="D35" s="22">
        <f t="shared" si="0"/>
        <v>555.5</v>
      </c>
      <c r="E35" s="22">
        <f t="shared" si="1"/>
        <v>12.761836870026528</v>
      </c>
      <c r="K35" s="22" t="str">
        <f t="shared" si="2"/>
        <v>DC</v>
      </c>
      <c r="L35" s="22">
        <f t="shared" si="3"/>
        <v>155.50014778347378</v>
      </c>
      <c r="M35" s="22">
        <f t="shared" si="8"/>
        <v>219.25</v>
      </c>
      <c r="N35" s="22">
        <f t="shared" si="9"/>
        <v>366.66666666666669</v>
      </c>
      <c r="O35" s="22" t="str">
        <f t="shared" si="10"/>
        <v>DC</v>
      </c>
      <c r="P35" s="22">
        <f t="shared" si="4"/>
        <v>34.489038436268018</v>
      </c>
      <c r="S35" s="22">
        <f t="shared" si="5"/>
        <v>394.49985221652622</v>
      </c>
    </row>
    <row r="36" spans="2:19">
      <c r="B36" s="22">
        <v>34</v>
      </c>
      <c r="C36" s="22">
        <f t="shared" si="6"/>
        <v>27.024999999999999</v>
      </c>
      <c r="D36" s="22">
        <f t="shared" si="0"/>
        <v>539</v>
      </c>
      <c r="E36" s="22">
        <f t="shared" si="1"/>
        <v>13.585742705570292</v>
      </c>
      <c r="K36" s="22" t="str">
        <f t="shared" si="2"/>
        <v>DC</v>
      </c>
      <c r="L36" s="22">
        <f t="shared" si="3"/>
        <v>144.69429475905872</v>
      </c>
      <c r="M36" s="22">
        <f t="shared" si="8"/>
        <v>219.25</v>
      </c>
      <c r="N36" s="22">
        <f t="shared" si="9"/>
        <v>366.66666666666669</v>
      </c>
      <c r="O36" s="22" t="str">
        <f t="shared" si="10"/>
        <v>DC</v>
      </c>
      <c r="P36" s="22">
        <f t="shared" si="4"/>
        <v>34.087274956327214</v>
      </c>
      <c r="S36" s="22">
        <f t="shared" si="5"/>
        <v>405.30570524094128</v>
      </c>
    </row>
    <row r="37" spans="2:19">
      <c r="B37" s="22">
        <v>35</v>
      </c>
      <c r="C37" s="22">
        <f t="shared" si="6"/>
        <v>27.4375</v>
      </c>
      <c r="D37" s="22">
        <f t="shared" si="0"/>
        <v>522.5</v>
      </c>
      <c r="E37" s="22">
        <f t="shared" si="1"/>
        <v>14.409648541114059</v>
      </c>
      <c r="K37" s="22" t="str">
        <f t="shared" si="2"/>
        <v>DC</v>
      </c>
      <c r="L37" s="22">
        <f t="shared" si="3"/>
        <v>134.40536408778055</v>
      </c>
      <c r="M37" s="22">
        <f t="shared" si="8"/>
        <v>219.25</v>
      </c>
      <c r="N37" s="22">
        <f t="shared" si="9"/>
        <v>366.66666666666669</v>
      </c>
      <c r="O37" s="22" t="str">
        <f t="shared" si="10"/>
        <v>DC</v>
      </c>
      <c r="P37" s="22">
        <f t="shared" si="4"/>
        <v>33.694763994812419</v>
      </c>
      <c r="S37" s="22">
        <f t="shared" si="5"/>
        <v>415.59463591221947</v>
      </c>
    </row>
    <row r="38" spans="2:19">
      <c r="B38" s="22">
        <v>36</v>
      </c>
      <c r="C38" s="22">
        <f t="shared" si="6"/>
        <v>27.85</v>
      </c>
      <c r="D38" s="22">
        <f t="shared" si="0"/>
        <v>506</v>
      </c>
      <c r="E38" s="22">
        <f t="shared" si="1"/>
        <v>15.233554376657828</v>
      </c>
      <c r="K38" s="22" t="str">
        <f t="shared" si="2"/>
        <v>DC</v>
      </c>
      <c r="L38" s="22">
        <f t="shared" si="3"/>
        <v>124.6157021487316</v>
      </c>
      <c r="M38" s="22">
        <f t="shared" si="8"/>
        <v>219.25</v>
      </c>
      <c r="N38" s="22">
        <f t="shared" si="9"/>
        <v>366.66666666666669</v>
      </c>
      <c r="O38" s="22" t="str">
        <f t="shared" si="10"/>
        <v>DC</v>
      </c>
      <c r="P38" s="22">
        <f t="shared" si="4"/>
        <v>33.311189565286334</v>
      </c>
      <c r="S38" s="22">
        <f t="shared" si="5"/>
        <v>425.3842978512684</v>
      </c>
    </row>
    <row r="39" spans="2:19">
      <c r="B39" s="22">
        <v>37</v>
      </c>
      <c r="C39" s="22">
        <f t="shared" si="6"/>
        <v>28.262499999999999</v>
      </c>
      <c r="D39" s="22">
        <f t="shared" si="0"/>
        <v>489.5</v>
      </c>
      <c r="E39" s="22">
        <f t="shared" si="1"/>
        <v>16.05746021220159</v>
      </c>
      <c r="K39" s="22" t="str">
        <f t="shared" si="2"/>
        <v>DC</v>
      </c>
      <c r="L39" s="22">
        <f t="shared" si="3"/>
        <v>115.30845013411783</v>
      </c>
      <c r="M39" s="22">
        <f t="shared" si="8"/>
        <v>219.25</v>
      </c>
      <c r="N39" s="22">
        <f t="shared" si="9"/>
        <v>366.66666666666669</v>
      </c>
      <c r="O39" s="22" t="str">
        <f t="shared" si="10"/>
        <v>DC</v>
      </c>
      <c r="P39" s="22">
        <f t="shared" si="4"/>
        <v>32.936249907864116</v>
      </c>
      <c r="S39" s="22">
        <f t="shared" si="5"/>
        <v>434.69154986588217</v>
      </c>
    </row>
    <row r="40" spans="2:19">
      <c r="B40" s="22">
        <v>38</v>
      </c>
      <c r="C40" s="22">
        <f t="shared" si="6"/>
        <v>28.675000000000001</v>
      </c>
      <c r="D40" s="22">
        <f t="shared" si="0"/>
        <v>473</v>
      </c>
      <c r="E40" s="22">
        <f t="shared" si="1"/>
        <v>16.88136604774536</v>
      </c>
      <c r="K40" s="22" t="str">
        <f t="shared" si="2"/>
        <v>DC</v>
      </c>
      <c r="L40" s="22">
        <f t="shared" si="3"/>
        <v>106.4674998163709</v>
      </c>
      <c r="M40" s="22">
        <f t="shared" si="8"/>
        <v>219.25</v>
      </c>
      <c r="N40" s="22">
        <f t="shared" si="9"/>
        <v>366.66666666666669</v>
      </c>
      <c r="O40" s="22" t="str">
        <f t="shared" si="10"/>
        <v>DC</v>
      </c>
      <c r="P40" s="22">
        <f t="shared" si="4"/>
        <v>32.569656697478216</v>
      </c>
      <c r="S40" s="22">
        <f t="shared" si="5"/>
        <v>443.53250018362911</v>
      </c>
    </row>
    <row r="41" spans="2:19">
      <c r="B41" s="22">
        <v>39</v>
      </c>
      <c r="C41" s="22">
        <f t="shared" si="6"/>
        <v>29.087499999999999</v>
      </c>
      <c r="D41" s="22">
        <f t="shared" si="0"/>
        <v>456.5</v>
      </c>
      <c r="E41" s="22">
        <f t="shared" si="1"/>
        <v>17.705271883289125</v>
      </c>
      <c r="K41" s="22" t="str">
        <f t="shared" si="2"/>
        <v>DC</v>
      </c>
      <c r="L41" s="22">
        <f t="shared" si="3"/>
        <v>98.077452236718287</v>
      </c>
      <c r="M41" s="22">
        <f t="shared" si="8"/>
        <v>219.25</v>
      </c>
      <c r="N41" s="22">
        <f t="shared" si="9"/>
        <v>366.66666666666669</v>
      </c>
      <c r="O41" s="22" t="str">
        <f t="shared" si="10"/>
        <v>DC</v>
      </c>
      <c r="P41" s="22">
        <f t="shared" si="4"/>
        <v>32.21113430443507</v>
      </c>
      <c r="S41" s="22">
        <f t="shared" si="5"/>
        <v>451.92254776328173</v>
      </c>
    </row>
    <row r="42" spans="2:19">
      <c r="B42" s="22">
        <v>40</v>
      </c>
      <c r="C42" s="22">
        <f t="shared" si="6"/>
        <v>29.5</v>
      </c>
      <c r="D42" s="22">
        <f t="shared" si="0"/>
        <v>440</v>
      </c>
      <c r="E42" s="22">
        <f t="shared" si="1"/>
        <v>18.529177718832891</v>
      </c>
      <c r="K42" s="22" t="str">
        <f t="shared" si="2"/>
        <v>DC</v>
      </c>
      <c r="L42" s="22">
        <f t="shared" si="3"/>
        <v>90.123579092548937</v>
      </c>
      <c r="M42" s="22">
        <f t="shared" si="8"/>
        <v>219.25</v>
      </c>
      <c r="N42" s="22">
        <f t="shared" si="9"/>
        <v>366.66666666666669</v>
      </c>
      <c r="O42" s="22" t="str">
        <f t="shared" si="10"/>
        <v>DC</v>
      </c>
      <c r="P42" s="22">
        <f t="shared" si="4"/>
        <v>31.86041910327825</v>
      </c>
      <c r="S42" s="22">
        <f t="shared" si="5"/>
        <v>459.87642090745106</v>
      </c>
    </row>
    <row r="43" spans="2:19">
      <c r="B43" s="22">
        <v>41</v>
      </c>
      <c r="C43" s="22">
        <f t="shared" si="6"/>
        <v>29.912500000000001</v>
      </c>
      <c r="D43" s="22">
        <f t="shared" si="0"/>
        <v>423.5</v>
      </c>
      <c r="E43" s="22">
        <f t="shared" si="1"/>
        <v>19.35308355437666</v>
      </c>
      <c r="K43" s="22" t="str">
        <f t="shared" si="2"/>
        <v>DC</v>
      </c>
      <c r="L43" s="22">
        <f t="shared" si="3"/>
        <v>82.591786620099214</v>
      </c>
      <c r="M43" s="22">
        <f t="shared" si="8"/>
        <v>219.25</v>
      </c>
      <c r="N43" s="22">
        <f t="shared" si="9"/>
        <v>366.66666666666669</v>
      </c>
      <c r="O43" s="22" t="str">
        <f t="shared" si="10"/>
        <v>DC</v>
      </c>
      <c r="P43" s="22">
        <f t="shared" si="4"/>
        <v>31.517258826315846</v>
      </c>
      <c r="S43" s="22">
        <f t="shared" si="5"/>
        <v>467.40821337990076</v>
      </c>
    </row>
    <row r="44" spans="2:19">
      <c r="B44" s="22">
        <v>42</v>
      </c>
      <c r="C44" s="22">
        <f t="shared" si="6"/>
        <v>30.324999999999999</v>
      </c>
      <c r="D44" s="22">
        <f t="shared" si="0"/>
        <v>407</v>
      </c>
      <c r="E44" s="22">
        <f t="shared" si="1"/>
        <v>20.176989389920426</v>
      </c>
      <c r="K44" s="22" t="str">
        <f t="shared" si="2"/>
        <v>DC</v>
      </c>
      <c r="L44" s="22">
        <f t="shared" si="3"/>
        <v>75.46858178632786</v>
      </c>
      <c r="M44" s="22">
        <f t="shared" si="8"/>
        <v>219.25</v>
      </c>
      <c r="N44" s="22">
        <f t="shared" si="9"/>
        <v>366.66666666666669</v>
      </c>
      <c r="O44" s="22" t="str">
        <f t="shared" si="10"/>
        <v>DC</v>
      </c>
      <c r="P44" s="22">
        <f t="shared" si="4"/>
        <v>31.181411958480702</v>
      </c>
      <c r="S44" s="22">
        <f t="shared" si="5"/>
        <v>474.53141821367217</v>
      </c>
    </row>
    <row r="45" spans="2:19">
      <c r="B45" s="22">
        <v>43</v>
      </c>
      <c r="C45" s="22">
        <f t="shared" si="6"/>
        <v>30.737500000000001</v>
      </c>
      <c r="D45" s="22">
        <f t="shared" si="0"/>
        <v>390.5</v>
      </c>
      <c r="E45" s="22">
        <f t="shared" si="1"/>
        <v>21.000895225464191</v>
      </c>
      <c r="K45" s="22" t="str">
        <f t="shared" si="2"/>
        <v>DC</v>
      </c>
      <c r="L45" s="22">
        <f t="shared" si="3"/>
        <v>68.74104061955029</v>
      </c>
      <c r="M45" s="22">
        <f t="shared" si="8"/>
        <v>219.25</v>
      </c>
      <c r="N45" s="22">
        <f t="shared" si="9"/>
        <v>366.66666666666669</v>
      </c>
      <c r="O45" s="22" t="str">
        <f t="shared" si="10"/>
        <v>DC</v>
      </c>
      <c r="P45" s="22">
        <f t="shared" si="4"/>
        <v>30.852647170472736</v>
      </c>
      <c r="S45" s="22">
        <f t="shared" si="5"/>
        <v>481.25895938044971</v>
      </c>
    </row>
    <row r="46" spans="2:19">
      <c r="B46" s="22">
        <v>44</v>
      </c>
      <c r="C46" s="22">
        <f t="shared" si="6"/>
        <v>31.15</v>
      </c>
      <c r="D46" s="22">
        <f t="shared" si="0"/>
        <v>374</v>
      </c>
      <c r="E46" s="22">
        <f t="shared" si="1"/>
        <v>21.824801061007957</v>
      </c>
      <c r="K46" s="22" t="str">
        <f t="shared" si="2"/>
        <v>DC</v>
      </c>
      <c r="L46" s="22">
        <f t="shared" si="3"/>
        <v>62.396778522626803</v>
      </c>
      <c r="M46" s="22">
        <f t="shared" si="8"/>
        <v>219.25</v>
      </c>
      <c r="N46" s="22">
        <f t="shared" si="9"/>
        <v>366.66666666666669</v>
      </c>
      <c r="O46" s="22" t="str">
        <f t="shared" si="10"/>
        <v>DC</v>
      </c>
      <c r="P46" s="22">
        <f t="shared" si="4"/>
        <v>30.530742787387499</v>
      </c>
      <c r="S46" s="22">
        <f t="shared" si="5"/>
        <v>487.60322147737321</v>
      </c>
    </row>
    <row r="47" spans="2:19">
      <c r="B47" s="22">
        <v>45</v>
      </c>
      <c r="C47" s="22">
        <f t="shared" si="6"/>
        <v>31.5625</v>
      </c>
      <c r="D47" s="22">
        <f t="shared" si="0"/>
        <v>366.66666666666669</v>
      </c>
      <c r="E47" s="22">
        <f t="shared" si="1"/>
        <v>22.420148099027408</v>
      </c>
      <c r="K47" s="22" t="str">
        <f t="shared" si="2"/>
        <v>DC</v>
      </c>
      <c r="L47" s="22">
        <f t="shared" si="3"/>
        <v>59.284136546136196</v>
      </c>
      <c r="M47" s="22">
        <f t="shared" si="8"/>
        <v>219.25</v>
      </c>
      <c r="N47" s="22">
        <f t="shared" si="9"/>
        <v>366.66666666666669</v>
      </c>
      <c r="O47" s="22" t="str">
        <f t="shared" si="10"/>
        <v>DC</v>
      </c>
      <c r="P47" s="22">
        <f t="shared" si="4"/>
        <v>30.17963929082936</v>
      </c>
      <c r="S47" s="22">
        <f t="shared" si="5"/>
        <v>490.71586345386379</v>
      </c>
    </row>
    <row r="48" spans="2:19">
      <c r="B48" s="22">
        <v>46</v>
      </c>
      <c r="C48" s="22">
        <f t="shared" si="6"/>
        <v>31.975000000000001</v>
      </c>
      <c r="D48" s="22">
        <f t="shared" si="0"/>
        <v>366.66666666666669</v>
      </c>
      <c r="E48" s="22">
        <f t="shared" si="1"/>
        <v>22.832648099027409</v>
      </c>
      <c r="K48" s="22" t="str">
        <f t="shared" si="2"/>
        <v>DC</v>
      </c>
      <c r="L48" s="22">
        <f t="shared" si="3"/>
        <v>58.555177218719187</v>
      </c>
      <c r="M48" s="22">
        <f t="shared" si="8"/>
        <v>219.25</v>
      </c>
      <c r="N48" s="22">
        <f t="shared" si="9"/>
        <v>366.66666666666669</v>
      </c>
      <c r="O48" s="22" t="str">
        <f t="shared" si="10"/>
        <v>DC</v>
      </c>
      <c r="P48" s="22">
        <f t="shared" si="4"/>
        <v>29.808549639519178</v>
      </c>
      <c r="S48" s="22">
        <f t="shared" si="5"/>
        <v>491.44482278128083</v>
      </c>
    </row>
    <row r="49" spans="2:19">
      <c r="B49" s="22">
        <v>47</v>
      </c>
      <c r="C49" s="22">
        <f t="shared" si="6"/>
        <v>32.387500000000003</v>
      </c>
      <c r="D49" s="22">
        <f t="shared" si="0"/>
        <v>366.66666666666669</v>
      </c>
      <c r="E49" s="22">
        <f t="shared" si="1"/>
        <v>23.245148099027411</v>
      </c>
      <c r="K49" s="22" t="str">
        <f t="shared" si="2"/>
        <v>DC</v>
      </c>
      <c r="L49" s="22">
        <f t="shared" si="3"/>
        <v>57.843926749453665</v>
      </c>
      <c r="M49" s="22">
        <f t="shared" si="8"/>
        <v>219.25</v>
      </c>
      <c r="N49" s="22">
        <f t="shared" si="9"/>
        <v>366.66666666666669</v>
      </c>
      <c r="O49" s="22" t="str">
        <f t="shared" si="10"/>
        <v>DC</v>
      </c>
      <c r="P49" s="22">
        <f t="shared" si="4"/>
        <v>29.446474995973315</v>
      </c>
      <c r="S49" s="22">
        <f t="shared" si="5"/>
        <v>492.15607325054634</v>
      </c>
    </row>
    <row r="50" spans="2:19">
      <c r="B50" s="22">
        <v>48</v>
      </c>
      <c r="C50" s="22">
        <f t="shared" si="6"/>
        <v>32.799999999999997</v>
      </c>
      <c r="D50" s="22">
        <f t="shared" si="0"/>
        <v>366.66666666666669</v>
      </c>
      <c r="E50" s="22">
        <f t="shared" si="1"/>
        <v>23.657648099027405</v>
      </c>
      <c r="K50" s="22" t="str">
        <f t="shared" si="2"/>
        <v>DC</v>
      </c>
      <c r="L50" s="22">
        <f t="shared" si="3"/>
        <v>57.149747571634762</v>
      </c>
      <c r="M50" s="22">
        <f t="shared" si="8"/>
        <v>219.25</v>
      </c>
      <c r="N50" s="22">
        <f t="shared" si="9"/>
        <v>366.66666666666669</v>
      </c>
      <c r="O50" s="22" t="str">
        <f t="shared" si="10"/>
        <v>DC</v>
      </c>
      <c r="P50" s="22">
        <f t="shared" si="4"/>
        <v>29.093090795573008</v>
      </c>
      <c r="S50" s="22">
        <f t="shared" si="5"/>
        <v>492.85025242836525</v>
      </c>
    </row>
    <row r="51" spans="2:19">
      <c r="B51" s="22">
        <v>49</v>
      </c>
      <c r="C51" s="22">
        <f t="shared" si="6"/>
        <v>33.212499999999999</v>
      </c>
      <c r="D51" s="22">
        <f t="shared" si="0"/>
        <v>366.66666666666669</v>
      </c>
      <c r="E51" s="22">
        <f t="shared" si="1"/>
        <v>24.070148099027406</v>
      </c>
      <c r="K51" s="22" t="str">
        <f t="shared" si="2"/>
        <v>DC</v>
      </c>
      <c r="L51" s="22">
        <f t="shared" si="3"/>
        <v>56.472032361116604</v>
      </c>
      <c r="M51" s="22">
        <f t="shared" si="8"/>
        <v>219.25</v>
      </c>
      <c r="N51" s="22">
        <f t="shared" si="9"/>
        <v>366.66666666666669</v>
      </c>
      <c r="O51" s="22" t="str">
        <f t="shared" si="10"/>
        <v>DC</v>
      </c>
      <c r="P51" s="22">
        <f t="shared" si="4"/>
        <v>28.748087869209574</v>
      </c>
      <c r="S51" s="22">
        <f t="shared" si="5"/>
        <v>493.52796763888341</v>
      </c>
    </row>
    <row r="52" spans="2:19">
      <c r="B52" s="22">
        <v>50</v>
      </c>
      <c r="C52" s="22">
        <f t="shared" si="6"/>
        <v>33.625</v>
      </c>
      <c r="D52" s="22">
        <f t="shared" si="0"/>
        <v>366.66666666666669</v>
      </c>
      <c r="E52" s="22">
        <f t="shared" si="1"/>
        <v>24.482648099027408</v>
      </c>
      <c r="K52" s="22" t="str">
        <f t="shared" si="2"/>
        <v>DC</v>
      </c>
      <c r="L52" s="22">
        <f t="shared" si="3"/>
        <v>55.810202264157653</v>
      </c>
      <c r="M52" s="22">
        <f t="shared" si="8"/>
        <v>219.25</v>
      </c>
      <c r="N52" s="22">
        <f t="shared" si="9"/>
        <v>366.66666666666669</v>
      </c>
      <c r="O52" s="22" t="str">
        <f t="shared" si="10"/>
        <v>DC</v>
      </c>
      <c r="P52" s="22">
        <f t="shared" si="4"/>
        <v>28.411171541137698</v>
      </c>
      <c r="S52" s="22">
        <f t="shared" si="5"/>
        <v>494.18979773584238</v>
      </c>
    </row>
    <row r="53" spans="2:19">
      <c r="B53" s="22">
        <v>51</v>
      </c>
      <c r="C53" s="22">
        <f t="shared" si="6"/>
        <v>34.037500000000001</v>
      </c>
      <c r="D53" s="22">
        <f t="shared" si="0"/>
        <v>366.66666666666669</v>
      </c>
      <c r="E53" s="22">
        <f t="shared" si="1"/>
        <v>24.895148099027409</v>
      </c>
      <c r="K53" s="22" t="str">
        <f t="shared" si="2"/>
        <v>DC</v>
      </c>
      <c r="L53" s="22">
        <f t="shared" si="3"/>
        <v>55.163705248436194</v>
      </c>
      <c r="M53" s="22">
        <f t="shared" si="8"/>
        <v>219.25</v>
      </c>
      <c r="N53" s="22">
        <f t="shared" si="9"/>
        <v>366.66666666666669</v>
      </c>
      <c r="O53" s="22" t="str">
        <f t="shared" si="10"/>
        <v>DC</v>
      </c>
      <c r="P53" s="22">
        <f t="shared" si="4"/>
        <v>28.082060789530694</v>
      </c>
      <c r="S53" s="22">
        <f t="shared" si="5"/>
        <v>494.8362947515638</v>
      </c>
    </row>
    <row r="54" spans="2:19">
      <c r="B54" s="22">
        <v>52</v>
      </c>
      <c r="C54" s="22">
        <f t="shared" si="6"/>
        <v>34.450000000000003</v>
      </c>
      <c r="D54" s="22">
        <f t="shared" si="0"/>
        <v>366.66666666666669</v>
      </c>
      <c r="E54" s="22">
        <f t="shared" si="1"/>
        <v>25.307648099027411</v>
      </c>
      <c r="K54" s="22" t="str">
        <f t="shared" si="2"/>
        <v>DC</v>
      </c>
      <c r="L54" s="22">
        <f t="shared" si="3"/>
        <v>54.532014567362985</v>
      </c>
      <c r="M54" s="22">
        <f t="shared" si="8"/>
        <v>219.25</v>
      </c>
      <c r="N54" s="22">
        <f t="shared" si="9"/>
        <v>366.66666666666669</v>
      </c>
      <c r="O54" s="22" t="str">
        <f t="shared" si="10"/>
        <v>DC</v>
      </c>
      <c r="P54" s="22">
        <f t="shared" si="4"/>
        <v>27.760487464711638</v>
      </c>
      <c r="S54" s="22">
        <f t="shared" si="5"/>
        <v>495.46798543263702</v>
      </c>
    </row>
    <row r="55" spans="2:19">
      <c r="B55" s="22">
        <v>53</v>
      </c>
      <c r="C55" s="22">
        <f t="shared" si="6"/>
        <v>34.862499999999997</v>
      </c>
      <c r="D55" s="22">
        <f t="shared" si="0"/>
        <v>366.66666666666669</v>
      </c>
      <c r="E55" s="22">
        <f t="shared" si="1"/>
        <v>25.720148099027405</v>
      </c>
      <c r="K55" s="22" t="str">
        <f t="shared" si="2"/>
        <v>DC</v>
      </c>
      <c r="L55" s="22">
        <f t="shared" si="3"/>
        <v>53.914627328712129</v>
      </c>
      <c r="M55" s="22">
        <f t="shared" si="8"/>
        <v>219.25</v>
      </c>
      <c r="N55" s="22">
        <f t="shared" si="9"/>
        <v>366.66666666666669</v>
      </c>
      <c r="O55" s="22" t="str">
        <f t="shared" si="10"/>
        <v>DC</v>
      </c>
      <c r="P55" s="22">
        <f t="shared" si="4"/>
        <v>27.446195560489606</v>
      </c>
      <c r="S55" s="22">
        <f t="shared" si="5"/>
        <v>496.08537267128787</v>
      </c>
    </row>
    <row r="56" spans="2:19">
      <c r="B56" s="22">
        <v>54</v>
      </c>
      <c r="C56" s="22">
        <f t="shared" si="6"/>
        <v>35.274999999999999</v>
      </c>
      <c r="D56" s="22">
        <f t="shared" si="0"/>
        <v>366.66666666666669</v>
      </c>
      <c r="E56" s="22">
        <f t="shared" si="1"/>
        <v>26.132648099027406</v>
      </c>
      <c r="K56" s="22" t="str">
        <f t="shared" si="2"/>
        <v>DC</v>
      </c>
      <c r="L56" s="22">
        <f t="shared" si="3"/>
        <v>53.311063159395346</v>
      </c>
      <c r="M56" s="22">
        <f t="shared" si="8"/>
        <v>219.25</v>
      </c>
      <c r="N56" s="22">
        <f t="shared" si="9"/>
        <v>366.66666666666669</v>
      </c>
      <c r="O56" s="22" t="str">
        <f t="shared" si="10"/>
        <v>DC</v>
      </c>
      <c r="P56" s="22">
        <f t="shared" si="4"/>
        <v>27.138940534439357</v>
      </c>
      <c r="S56" s="22">
        <f t="shared" si="5"/>
        <v>496.68893684060464</v>
      </c>
    </row>
    <row r="57" spans="2:19">
      <c r="B57" s="22">
        <v>55</v>
      </c>
      <c r="C57" s="22">
        <f t="shared" si="6"/>
        <v>35.6875</v>
      </c>
      <c r="D57" s="22">
        <f t="shared" si="0"/>
        <v>366.66666666666669</v>
      </c>
      <c r="E57" s="22">
        <f t="shared" si="1"/>
        <v>26.545148099027408</v>
      </c>
      <c r="K57" s="22" t="str">
        <f t="shared" si="2"/>
        <v>DC</v>
      </c>
      <c r="L57" s="22">
        <f t="shared" si="3"/>
        <v>52.720862958929075</v>
      </c>
      <c r="M57" s="22">
        <f t="shared" si="8"/>
        <v>219.25</v>
      </c>
      <c r="N57" s="22">
        <f t="shared" si="9"/>
        <v>366.66666666666669</v>
      </c>
      <c r="O57" s="22" t="str">
        <f t="shared" si="10"/>
        <v>DC</v>
      </c>
      <c r="P57" s="22">
        <f t="shared" si="4"/>
        <v>26.8384886733317</v>
      </c>
      <c r="S57" s="22">
        <f t="shared" si="5"/>
        <v>497.27913704107095</v>
      </c>
    </row>
    <row r="58" spans="2:19">
      <c r="B58" s="22">
        <v>56</v>
      </c>
      <c r="C58" s="22">
        <f t="shared" si="6"/>
        <v>36.1</v>
      </c>
      <c r="D58" s="22">
        <f t="shared" si="0"/>
        <v>366.66666666666669</v>
      </c>
      <c r="E58" s="22">
        <f t="shared" si="1"/>
        <v>26.957648099027409</v>
      </c>
      <c r="K58" s="22" t="str">
        <f t="shared" si="2"/>
        <v>DC</v>
      </c>
      <c r="L58" s="22">
        <f t="shared" si="3"/>
        <v>52.143587734796107</v>
      </c>
      <c r="M58" s="22">
        <f t="shared" si="8"/>
        <v>219.25</v>
      </c>
      <c r="N58" s="22">
        <f t="shared" si="9"/>
        <v>366.66666666666669</v>
      </c>
      <c r="O58" s="22" t="str">
        <f t="shared" si="10"/>
        <v>DC</v>
      </c>
      <c r="P58" s="22">
        <f t="shared" si="4"/>
        <v>26.544616500253703</v>
      </c>
      <c r="S58" s="22">
        <f t="shared" si="5"/>
        <v>497.85641226520391</v>
      </c>
    </row>
    <row r="59" spans="2:19">
      <c r="B59" s="22">
        <v>57</v>
      </c>
      <c r="C59" s="22">
        <f t="shared" si="6"/>
        <v>36.512500000000003</v>
      </c>
      <c r="D59" s="22">
        <f t="shared" si="0"/>
        <v>366.66666666666669</v>
      </c>
      <c r="E59" s="22">
        <f t="shared" si="1"/>
        <v>27.370148099027411</v>
      </c>
      <c r="K59" s="22" t="str">
        <f t="shared" si="2"/>
        <v>DC</v>
      </c>
      <c r="L59" s="22">
        <f t="shared" si="3"/>
        <v>51.578817513492801</v>
      </c>
      <c r="M59" s="22">
        <f t="shared" si="8"/>
        <v>219.25</v>
      </c>
      <c r="N59" s="22">
        <f t="shared" si="9"/>
        <v>366.66666666666669</v>
      </c>
      <c r="O59" s="22" t="str">
        <f t="shared" si="10"/>
        <v>DC</v>
      </c>
      <c r="P59" s="22">
        <f t="shared" si="4"/>
        <v>26.257110220258024</v>
      </c>
      <c r="S59" s="22">
        <f t="shared" si="5"/>
        <v>498.42118248650718</v>
      </c>
    </row>
    <row r="60" spans="2:19">
      <c r="B60" s="22">
        <v>58</v>
      </c>
      <c r="C60" s="22">
        <f t="shared" si="6"/>
        <v>36.924999999999997</v>
      </c>
      <c r="D60" s="22">
        <f t="shared" si="0"/>
        <v>366.66666666666669</v>
      </c>
      <c r="E60" s="22">
        <f t="shared" si="1"/>
        <v>27.782648099027405</v>
      </c>
      <c r="K60" s="22" t="str">
        <f t="shared" si="2"/>
        <v>DC</v>
      </c>
      <c r="L60" s="22">
        <f t="shared" si="3"/>
        <v>51.02615032158522</v>
      </c>
      <c r="M60" s="22">
        <f t="shared" si="8"/>
        <v>219.25</v>
      </c>
      <c r="N60" s="22">
        <f t="shared" si="9"/>
        <v>366.66666666666669</v>
      </c>
      <c r="O60" s="22" t="str">
        <f t="shared" si="10"/>
        <v>DC</v>
      </c>
      <c r="P60" s="22">
        <f t="shared" si="4"/>
        <v>25.975765201651466</v>
      </c>
      <c r="S60" s="22">
        <f t="shared" si="5"/>
        <v>498.97384967841481</v>
      </c>
    </row>
    <row r="61" spans="2:19">
      <c r="B61" s="22">
        <v>59</v>
      </c>
      <c r="C61" s="22">
        <f t="shared" si="6"/>
        <v>37.337499999999999</v>
      </c>
      <c r="D61" s="22">
        <f t="shared" si="0"/>
        <v>366.66666666666669</v>
      </c>
      <c r="E61" s="22">
        <f t="shared" si="1"/>
        <v>28.195148099027406</v>
      </c>
      <c r="K61" s="22" t="str">
        <f t="shared" si="2"/>
        <v>DC</v>
      </c>
      <c r="L61" s="22">
        <f t="shared" si="3"/>
        <v>50.4852012315785</v>
      </c>
      <c r="M61" s="22">
        <f t="shared" si="8"/>
        <v>219.25</v>
      </c>
      <c r="N61" s="22">
        <f t="shared" si="9"/>
        <v>366.66666666666669</v>
      </c>
      <c r="O61" s="22" t="str">
        <f t="shared" si="10"/>
        <v>DC</v>
      </c>
      <c r="P61" s="22">
        <f t="shared" si="4"/>
        <v>25.700385490277917</v>
      </c>
      <c r="S61" s="22">
        <f t="shared" si="5"/>
        <v>499.51479876842149</v>
      </c>
    </row>
    <row r="62" spans="2:19">
      <c r="B62" s="22">
        <v>60</v>
      </c>
      <c r="C62" s="22">
        <f t="shared" si="6"/>
        <v>37.75</v>
      </c>
      <c r="D62" s="22">
        <f t="shared" si="0"/>
        <v>366.66666666666669</v>
      </c>
      <c r="E62" s="22">
        <f t="shared" si="1"/>
        <v>28.607648099027408</v>
      </c>
      <c r="K62" s="22" t="str">
        <f t="shared" si="2"/>
        <v>DC</v>
      </c>
      <c r="L62" s="22">
        <f t="shared" si="3"/>
        <v>49.955601467840594</v>
      </c>
      <c r="M62" s="22">
        <f t="shared" si="8"/>
        <v>219.25</v>
      </c>
      <c r="N62" s="22">
        <f t="shared" si="9"/>
        <v>366.66666666666669</v>
      </c>
      <c r="O62" s="22" t="str">
        <f t="shared" si="10"/>
        <v>DC</v>
      </c>
      <c r="P62" s="22">
        <f t="shared" si="4"/>
        <v>25.430783354372974</v>
      </c>
      <c r="S62" s="22">
        <f t="shared" si="5"/>
        <v>500.04439853215939</v>
      </c>
    </row>
    <row r="63" spans="2:19">
      <c r="B63" s="22">
        <v>61</v>
      </c>
      <c r="C63" s="22">
        <f t="shared" si="6"/>
        <v>38.162500000000001</v>
      </c>
      <c r="D63" s="22">
        <f t="shared" si="0"/>
        <v>366.66666666666669</v>
      </c>
      <c r="E63" s="22">
        <f t="shared" si="1"/>
        <v>29.020148099027409</v>
      </c>
      <c r="K63" s="22" t="str">
        <f t="shared" si="2"/>
        <v>DC</v>
      </c>
      <c r="L63" s="22">
        <f t="shared" si="3"/>
        <v>49.436997568215808</v>
      </c>
      <c r="M63" s="22">
        <f t="shared" si="8"/>
        <v>219.25</v>
      </c>
      <c r="N63" s="22">
        <f t="shared" si="9"/>
        <v>366.66666666666669</v>
      </c>
      <c r="O63" s="22" t="str">
        <f t="shared" si="10"/>
        <v>DC</v>
      </c>
      <c r="P63" s="22">
        <f t="shared" si="4"/>
        <v>25.166778857768502</v>
      </c>
      <c r="S63" s="22">
        <f t="shared" si="5"/>
        <v>500.56300243178418</v>
      </c>
    </row>
    <row r="64" spans="2:19">
      <c r="B64" s="22">
        <v>62</v>
      </c>
      <c r="C64" s="22">
        <f t="shared" si="6"/>
        <v>38.575000000000003</v>
      </c>
      <c r="D64" s="22">
        <f t="shared" si="0"/>
        <v>366.66666666666669</v>
      </c>
      <c r="E64" s="22">
        <f t="shared" si="1"/>
        <v>29.432648099027411</v>
      </c>
      <c r="K64" s="22" t="str">
        <f t="shared" si="2"/>
        <v>DC</v>
      </c>
      <c r="L64" s="22">
        <f t="shared" si="3"/>
        <v>48.929050597323155</v>
      </c>
      <c r="M64" s="22">
        <f t="shared" si="8"/>
        <v>219.25</v>
      </c>
      <c r="N64" s="22">
        <f t="shared" si="9"/>
        <v>366.66666666666669</v>
      </c>
      <c r="O64" s="22" t="str">
        <f t="shared" si="10"/>
        <v>DC</v>
      </c>
      <c r="P64" s="22">
        <f t="shared" si="4"/>
        <v>24.908199459408205</v>
      </c>
      <c r="S64" s="22">
        <f t="shared" si="5"/>
        <v>501.07094940267683</v>
      </c>
    </row>
    <row r="65" spans="2:19">
      <c r="B65" s="22">
        <v>63</v>
      </c>
      <c r="C65" s="22">
        <f t="shared" si="6"/>
        <v>38.987499999999997</v>
      </c>
      <c r="D65" s="22">
        <f t="shared" si="0"/>
        <v>366.66666666666669</v>
      </c>
      <c r="E65" s="22">
        <f t="shared" si="1"/>
        <v>29.845148099027405</v>
      </c>
      <c r="K65" s="22" t="str">
        <f t="shared" si="2"/>
        <v>DC</v>
      </c>
      <c r="L65" s="22">
        <f t="shared" si="3"/>
        <v>48.431435407859844</v>
      </c>
      <c r="M65" s="22">
        <f t="shared" si="8"/>
        <v>219.25</v>
      </c>
      <c r="N65" s="22">
        <f t="shared" si="9"/>
        <v>366.66666666666669</v>
      </c>
      <c r="O65" s="22" t="str">
        <f t="shared" si="10"/>
        <v>DC</v>
      </c>
      <c r="P65" s="22">
        <f t="shared" si="4"/>
        <v>24.6548796373011</v>
      </c>
      <c r="S65" s="22">
        <f t="shared" si="5"/>
        <v>501.56856459214015</v>
      </c>
    </row>
    <row r="66" spans="2:19">
      <c r="B66" s="22">
        <v>64</v>
      </c>
      <c r="C66" s="22">
        <f t="shared" si="6"/>
        <v>39.4</v>
      </c>
      <c r="D66" s="22">
        <f t="shared" ref="D66:D129" si="12">IF(typeAP3917="AP3917B",MAX(Ipkmax_typ_B-4*(C66-tminoff_typ_B),Ipkmax_typ_B/4),IF(typeAP3917="AP3917C",MAX(Ipkmax_typ_C-4*(C66-tminoff_typ_C),Ipkmax_typ_C/3),IF(typeAP3917="AP3917D",MAX(Ipkmax_typ_D-4*(C66-tminoff_typ_D),Ipkmax_typ_D/3),IF(typeAP3917="AP3928",MAX(Ipkmax_typ_E-40*(C66-tminoff_typ_E),Ipkmax_typ_E/3)))))</f>
        <v>366.66666666666669</v>
      </c>
      <c r="E66" s="22">
        <f t="shared" ref="E66:E129" si="13">ABS(D66*Lm/(Vout+D1Vf)-C66)</f>
        <v>30.257648099027406</v>
      </c>
      <c r="K66" s="22" t="str">
        <f t="shared" ref="K66:K129" si="14">IF((D66*Lm/(Vout+D1Vf)-C66)&gt;0,"CC","DC")</f>
        <v>DC</v>
      </c>
      <c r="L66" s="22">
        <f t="shared" ref="L66:L129" si="15">IF(K66="CC",D66-0.5*(Vout+D1Vf)*C66/Lm,IF(K66="DC",0.5*D66*(D66*Lm/Vindc_rms_min+D66*Lm/(Vout+D1Vf))/(D66*Lm/Vindc_rms_min+C66)))</f>
        <v>47.943839946526786</v>
      </c>
      <c r="M66" s="22">
        <f t="shared" si="8"/>
        <v>219.25</v>
      </c>
      <c r="N66" s="22">
        <f t="shared" si="9"/>
        <v>366.66666666666669</v>
      </c>
      <c r="O66" s="22" t="str">
        <f t="shared" si="10"/>
        <v>DC</v>
      </c>
      <c r="P66" s="22">
        <f t="shared" ref="P66:P129" si="16">IF(K66="CC",1/((((Vout+D1Vf)*C66/Lm))*Lm/Vindc_rms_min+C66)*1000,IF(K66="DC",1000/(D66*Lm/Vindc_rms_min+C66)))</f>
        <v>24.406660535190618</v>
      </c>
      <c r="S66" s="22">
        <f t="shared" ref="S66:S129" si="17">ABS(L66-Iout)</f>
        <v>502.05616005347321</v>
      </c>
    </row>
    <row r="67" spans="2:19">
      <c r="B67" s="22">
        <v>65</v>
      </c>
      <c r="C67" s="22">
        <f t="shared" ref="C67:C130" si="18">IF(typeAP3917="AP3917B",tminoff_typ_B+B67*(toffmax_BCD-tminoff_typ_B)/500,IF(typeAP3917="AP3917C",tminoff_typ_C+B67*(toffmax_BCD-tminoff_typ_C)/500,IF(typeAP3917="AP3917D",tminoff_typ_D+B67*(toffmax_BCD-tminoff_typ_D)/500,IF(typeAP3917="AP3928",tminoff_typ_E+B67*(toffmax_BCD-tminoff_typ_E)/500))))</f>
        <v>39.8125</v>
      </c>
      <c r="D67" s="22">
        <f t="shared" si="12"/>
        <v>366.66666666666669</v>
      </c>
      <c r="E67" s="22">
        <f t="shared" si="13"/>
        <v>30.670148099027408</v>
      </c>
      <c r="K67" s="22" t="str">
        <f t="shared" si="14"/>
        <v>DC</v>
      </c>
      <c r="L67" s="22">
        <f t="shared" si="15"/>
        <v>47.465964601462929</v>
      </c>
      <c r="M67" s="22">
        <f t="shared" si="8"/>
        <v>219.25</v>
      </c>
      <c r="N67" s="22">
        <f t="shared" si="9"/>
        <v>366.66666666666669</v>
      </c>
      <c r="O67" s="22" t="str">
        <f t="shared" si="10"/>
        <v>DC</v>
      </c>
      <c r="P67" s="22">
        <f t="shared" si="16"/>
        <v>24.163389630354477</v>
      </c>
      <c r="S67" s="22">
        <f t="shared" si="17"/>
        <v>502.53403539853707</v>
      </c>
    </row>
    <row r="68" spans="2:19">
      <c r="B68" s="22">
        <v>66</v>
      </c>
      <c r="C68" s="22">
        <f t="shared" si="18"/>
        <v>40.225000000000001</v>
      </c>
      <c r="D68" s="22">
        <f t="shared" si="12"/>
        <v>366.66666666666669</v>
      </c>
      <c r="E68" s="22">
        <f t="shared" si="13"/>
        <v>31.082648099027409</v>
      </c>
      <c r="K68" s="22" t="str">
        <f t="shared" si="14"/>
        <v>DC</v>
      </c>
      <c r="L68" s="22">
        <f t="shared" si="15"/>
        <v>46.997521588320602</v>
      </c>
      <c r="M68" s="22">
        <f t="shared" si="8"/>
        <v>219.25</v>
      </c>
      <c r="N68" s="22">
        <f t="shared" si="9"/>
        <v>366.66666666666669</v>
      </c>
      <c r="O68" s="22" t="str">
        <f t="shared" si="10"/>
        <v>DC</v>
      </c>
      <c r="P68" s="22">
        <f t="shared" si="16"/>
        <v>23.924920421075488</v>
      </c>
      <c r="S68" s="22">
        <f t="shared" si="17"/>
        <v>503.00247841167942</v>
      </c>
    </row>
    <row r="69" spans="2:19">
      <c r="B69" s="22">
        <v>67</v>
      </c>
      <c r="C69" s="22">
        <f t="shared" si="18"/>
        <v>40.637500000000003</v>
      </c>
      <c r="D69" s="22">
        <f t="shared" si="12"/>
        <v>366.66666666666669</v>
      </c>
      <c r="E69" s="22">
        <f t="shared" si="13"/>
        <v>31.495148099027411</v>
      </c>
      <c r="K69" s="22" t="str">
        <f t="shared" si="14"/>
        <v>DC</v>
      </c>
      <c r="L69" s="22">
        <f t="shared" si="15"/>
        <v>46.538234372338678</v>
      </c>
      <c r="M69" s="22">
        <f t="shared" ref="M69:M132" si="19">M68</f>
        <v>219.25</v>
      </c>
      <c r="N69" s="22">
        <f t="shared" ref="N69:N132" si="20">N68</f>
        <v>366.66666666666669</v>
      </c>
      <c r="O69" s="22" t="str">
        <f t="shared" ref="O69:O132" si="21">O68</f>
        <v>DC</v>
      </c>
      <c r="P69" s="22">
        <f t="shared" si="16"/>
        <v>23.691112132437656</v>
      </c>
      <c r="S69" s="22">
        <f t="shared" si="17"/>
        <v>503.46176562766129</v>
      </c>
    </row>
    <row r="70" spans="2:19">
      <c r="B70" s="22">
        <v>68</v>
      </c>
      <c r="C70" s="22">
        <f t="shared" si="18"/>
        <v>41.05</v>
      </c>
      <c r="D70" s="22">
        <f t="shared" si="12"/>
        <v>366.66666666666669</v>
      </c>
      <c r="E70" s="22">
        <f t="shared" si="13"/>
        <v>31.907648099027405</v>
      </c>
      <c r="K70" s="22" t="str">
        <f t="shared" si="14"/>
        <v>DC</v>
      </c>
      <c r="L70" s="22">
        <f t="shared" si="15"/>
        <v>46.087837123974872</v>
      </c>
      <c r="M70" s="22">
        <f t="shared" si="19"/>
        <v>219.25</v>
      </c>
      <c r="N70" s="22">
        <f t="shared" si="20"/>
        <v>366.66666666666669</v>
      </c>
      <c r="O70" s="22" t="str">
        <f t="shared" si="21"/>
        <v>DC</v>
      </c>
      <c r="P70" s="22">
        <f t="shared" si="16"/>
        <v>23.461829439206159</v>
      </c>
      <c r="S70" s="22">
        <f t="shared" si="17"/>
        <v>503.91216287602515</v>
      </c>
    </row>
    <row r="71" spans="2:19">
      <c r="B71" s="22">
        <v>69</v>
      </c>
      <c r="C71" s="22">
        <f t="shared" si="18"/>
        <v>41.462499999999999</v>
      </c>
      <c r="D71" s="22">
        <f t="shared" si="12"/>
        <v>366.66666666666669</v>
      </c>
      <c r="E71" s="22">
        <f t="shared" si="13"/>
        <v>32.320148099027406</v>
      </c>
      <c r="K71" s="22" t="str">
        <f t="shared" si="14"/>
        <v>DC</v>
      </c>
      <c r="L71" s="22">
        <f t="shared" si="15"/>
        <v>45.646074205845274</v>
      </c>
      <c r="M71" s="22">
        <f t="shared" si="19"/>
        <v>219.25</v>
      </c>
      <c r="N71" s="22">
        <f t="shared" si="20"/>
        <v>366.66666666666669</v>
      </c>
      <c r="O71" s="22" t="str">
        <f t="shared" si="21"/>
        <v>DC</v>
      </c>
      <c r="P71" s="22">
        <f t="shared" si="16"/>
        <v>23.236942204644855</v>
      </c>
      <c r="S71" s="22">
        <f t="shared" si="17"/>
        <v>504.35392579415475</v>
      </c>
    </row>
    <row r="72" spans="2:19">
      <c r="B72" s="22">
        <v>70</v>
      </c>
      <c r="C72" s="22">
        <f t="shared" si="18"/>
        <v>41.875</v>
      </c>
      <c r="D72" s="22">
        <f t="shared" si="12"/>
        <v>366.66666666666669</v>
      </c>
      <c r="E72" s="22">
        <f t="shared" si="13"/>
        <v>32.732648099027408</v>
      </c>
      <c r="K72" s="22" t="str">
        <f t="shared" si="14"/>
        <v>DC</v>
      </c>
      <c r="L72" s="22">
        <f t="shared" si="15"/>
        <v>45.212699688890751</v>
      </c>
      <c r="M72" s="22">
        <f t="shared" si="19"/>
        <v>219.25</v>
      </c>
      <c r="N72" s="22">
        <f t="shared" si="20"/>
        <v>366.66666666666669</v>
      </c>
      <c r="O72" s="22" t="str">
        <f t="shared" si="21"/>
        <v>DC</v>
      </c>
      <c r="P72" s="22">
        <f t="shared" si="16"/>
        <v>23.016325234212193</v>
      </c>
      <c r="S72" s="22">
        <f t="shared" si="17"/>
        <v>504.78730031110922</v>
      </c>
    </row>
    <row r="73" spans="2:19">
      <c r="B73" s="22">
        <v>71</v>
      </c>
      <c r="C73" s="22">
        <f t="shared" si="18"/>
        <v>42.287500000000001</v>
      </c>
      <c r="D73" s="22">
        <f t="shared" si="12"/>
        <v>366.66666666666669</v>
      </c>
      <c r="E73" s="22">
        <f t="shared" si="13"/>
        <v>33.145148099027409</v>
      </c>
      <c r="K73" s="22" t="str">
        <f t="shared" si="14"/>
        <v>DC</v>
      </c>
      <c r="L73" s="22">
        <f t="shared" si="15"/>
        <v>44.787476895845749</v>
      </c>
      <c r="M73" s="22">
        <f t="shared" si="19"/>
        <v>219.25</v>
      </c>
      <c r="N73" s="22">
        <f t="shared" si="20"/>
        <v>366.66666666666669</v>
      </c>
      <c r="O73" s="22" t="str">
        <f t="shared" si="21"/>
        <v>DC</v>
      </c>
      <c r="P73" s="22">
        <f t="shared" si="16"/>
        <v>22.799858043155943</v>
      </c>
      <c r="S73" s="22">
        <f t="shared" si="17"/>
        <v>505.21252310415423</v>
      </c>
    </row>
    <row r="74" spans="2:19">
      <c r="B74" s="22">
        <v>72</v>
      </c>
      <c r="C74" s="22">
        <f t="shared" si="18"/>
        <v>42.7</v>
      </c>
      <c r="D74" s="22">
        <f t="shared" si="12"/>
        <v>366.66666666666669</v>
      </c>
      <c r="E74" s="22">
        <f t="shared" si="13"/>
        <v>33.557648099027411</v>
      </c>
      <c r="K74" s="22" t="str">
        <f t="shared" si="14"/>
        <v>DC</v>
      </c>
      <c r="L74" s="22">
        <f t="shared" si="15"/>
        <v>44.370177970229051</v>
      </c>
      <c r="M74" s="22">
        <f t="shared" si="19"/>
        <v>219.25</v>
      </c>
      <c r="N74" s="22">
        <f t="shared" si="20"/>
        <v>366.66666666666669</v>
      </c>
      <c r="O74" s="22" t="str">
        <f t="shared" si="21"/>
        <v>DC</v>
      </c>
      <c r="P74" s="22">
        <f t="shared" si="16"/>
        <v>22.587424637100316</v>
      </c>
      <c r="S74" s="22">
        <f t="shared" si="17"/>
        <v>505.62982202977093</v>
      </c>
    </row>
    <row r="75" spans="2:19">
      <c r="B75" s="22">
        <v>73</v>
      </c>
      <c r="C75" s="22">
        <f t="shared" si="18"/>
        <v>43.112499999999997</v>
      </c>
      <c r="D75" s="22">
        <f t="shared" si="12"/>
        <v>366.66666666666669</v>
      </c>
      <c r="E75" s="22">
        <f t="shared" si="13"/>
        <v>33.970148099027405</v>
      </c>
      <c r="K75" s="22" t="str">
        <f t="shared" si="14"/>
        <v>DC</v>
      </c>
      <c r="L75" s="22">
        <f t="shared" si="15"/>
        <v>43.960583469207165</v>
      </c>
      <c r="M75" s="22">
        <f t="shared" si="19"/>
        <v>219.25</v>
      </c>
      <c r="N75" s="22">
        <f t="shared" si="20"/>
        <v>366.66666666666669</v>
      </c>
      <c r="O75" s="22" t="str">
        <f t="shared" si="21"/>
        <v>DC</v>
      </c>
      <c r="P75" s="22">
        <f t="shared" si="16"/>
        <v>22.378913304785847</v>
      </c>
      <c r="S75" s="22">
        <f t="shared" si="17"/>
        <v>506.03941653079283</v>
      </c>
    </row>
    <row r="76" spans="2:19">
      <c r="B76" s="22">
        <v>74</v>
      </c>
      <c r="C76" s="22">
        <f t="shared" si="18"/>
        <v>43.524999999999999</v>
      </c>
      <c r="D76" s="22">
        <f t="shared" si="12"/>
        <v>366.66666666666669</v>
      </c>
      <c r="E76" s="22">
        <f t="shared" si="13"/>
        <v>34.382648099027406</v>
      </c>
      <c r="K76" s="22" t="str">
        <f t="shared" si="14"/>
        <v>DC</v>
      </c>
      <c r="L76" s="22">
        <f t="shared" si="15"/>
        <v>43.558481978801844</v>
      </c>
      <c r="M76" s="22">
        <f t="shared" si="19"/>
        <v>219.25</v>
      </c>
      <c r="N76" s="22">
        <f t="shared" si="20"/>
        <v>366.66666666666669</v>
      </c>
      <c r="O76" s="22" t="str">
        <f t="shared" si="21"/>
        <v>DC</v>
      </c>
      <c r="P76" s="22">
        <f t="shared" si="16"/>
        <v>22.174216422183981</v>
      </c>
      <c r="S76" s="22">
        <f t="shared" si="17"/>
        <v>506.44151802119814</v>
      </c>
    </row>
    <row r="77" spans="2:19">
      <c r="B77" s="22">
        <v>75</v>
      </c>
      <c r="C77" s="22">
        <f t="shared" si="18"/>
        <v>43.9375</v>
      </c>
      <c r="D77" s="22">
        <f t="shared" si="12"/>
        <v>366.66666666666669</v>
      </c>
      <c r="E77" s="22">
        <f t="shared" si="13"/>
        <v>34.795148099027408</v>
      </c>
      <c r="K77" s="22" t="str">
        <f t="shared" si="14"/>
        <v>DC</v>
      </c>
      <c r="L77" s="22">
        <f t="shared" si="15"/>
        <v>43.163669750024098</v>
      </c>
      <c r="M77" s="22">
        <f t="shared" si="19"/>
        <v>219.25</v>
      </c>
      <c r="N77" s="22">
        <f t="shared" si="20"/>
        <v>366.66666666666669</v>
      </c>
      <c r="O77" s="22" t="str">
        <f t="shared" si="21"/>
        <v>DC</v>
      </c>
      <c r="P77" s="22">
        <f t="shared" si="16"/>
        <v>21.973230267264647</v>
      </c>
      <c r="S77" s="22">
        <f t="shared" si="17"/>
        <v>506.8363302499759</v>
      </c>
    </row>
    <row r="78" spans="2:19">
      <c r="B78" s="22">
        <v>76</v>
      </c>
      <c r="C78" s="22">
        <f t="shared" si="18"/>
        <v>44.35</v>
      </c>
      <c r="D78" s="22">
        <f t="shared" si="12"/>
        <v>366.66666666666669</v>
      </c>
      <c r="E78" s="22">
        <f t="shared" si="13"/>
        <v>35.207648099027409</v>
      </c>
      <c r="K78" s="22" t="str">
        <f t="shared" si="14"/>
        <v>DC</v>
      </c>
      <c r="L78" s="22">
        <f t="shared" si="15"/>
        <v>42.775950354618807</v>
      </c>
      <c r="M78" s="22">
        <f t="shared" si="19"/>
        <v>219.25</v>
      </c>
      <c r="N78" s="22">
        <f t="shared" si="20"/>
        <v>366.66666666666669</v>
      </c>
      <c r="O78" s="22" t="str">
        <f t="shared" si="21"/>
        <v>DC</v>
      </c>
      <c r="P78" s="22">
        <f t="shared" si="16"/>
        <v>21.775854844746956</v>
      </c>
      <c r="S78" s="22">
        <f t="shared" si="17"/>
        <v>507.22404964538117</v>
      </c>
    </row>
    <row r="79" spans="2:19">
      <c r="B79" s="22">
        <v>77</v>
      </c>
      <c r="C79" s="22">
        <f t="shared" si="18"/>
        <v>44.762500000000003</v>
      </c>
      <c r="D79" s="22">
        <f t="shared" si="12"/>
        <v>366.66666666666669</v>
      </c>
      <c r="E79" s="22">
        <f t="shared" si="13"/>
        <v>35.620148099027411</v>
      </c>
      <c r="K79" s="22" t="str">
        <f t="shared" si="14"/>
        <v>DC</v>
      </c>
      <c r="L79" s="22">
        <f t="shared" si="15"/>
        <v>42.395134359197918</v>
      </c>
      <c r="M79" s="22">
        <f t="shared" si="19"/>
        <v>219.25</v>
      </c>
      <c r="N79" s="22">
        <f t="shared" si="20"/>
        <v>366.66666666666669</v>
      </c>
      <c r="O79" s="22" t="str">
        <f t="shared" si="21"/>
        <v>DC</v>
      </c>
      <c r="P79" s="22">
        <f t="shared" si="16"/>
        <v>21.581993720210939</v>
      </c>
      <c r="S79" s="22">
        <f t="shared" si="17"/>
        <v>507.60486564080207</v>
      </c>
    </row>
    <row r="80" spans="2:19">
      <c r="B80" s="22">
        <v>78</v>
      </c>
      <c r="C80" s="22">
        <f t="shared" si="18"/>
        <v>45.174999999999997</v>
      </c>
      <c r="D80" s="22">
        <f t="shared" si="12"/>
        <v>366.66666666666669</v>
      </c>
      <c r="E80" s="22">
        <f t="shared" si="13"/>
        <v>36.032648099027405</v>
      </c>
      <c r="K80" s="22" t="str">
        <f t="shared" si="14"/>
        <v>DC</v>
      </c>
      <c r="L80" s="22">
        <f t="shared" si="15"/>
        <v>42.021039016626325</v>
      </c>
      <c r="M80" s="22">
        <f t="shared" si="19"/>
        <v>219.25</v>
      </c>
      <c r="N80" s="22">
        <f t="shared" si="20"/>
        <v>366.66666666666669</v>
      </c>
      <c r="O80" s="22" t="str">
        <f t="shared" si="21"/>
        <v>DC</v>
      </c>
      <c r="P80" s="22">
        <f t="shared" si="16"/>
        <v>21.391553862992076</v>
      </c>
      <c r="S80" s="22">
        <f t="shared" si="17"/>
        <v>507.97896098337367</v>
      </c>
    </row>
    <row r="81" spans="2:19">
      <c r="B81" s="22">
        <v>79</v>
      </c>
      <c r="C81" s="22">
        <f t="shared" si="18"/>
        <v>45.587499999999999</v>
      </c>
      <c r="D81" s="22">
        <f t="shared" si="12"/>
        <v>366.66666666666669</v>
      </c>
      <c r="E81" s="22">
        <f t="shared" si="13"/>
        <v>36.445148099027406</v>
      </c>
      <c r="K81" s="22" t="str">
        <f t="shared" si="14"/>
        <v>DC</v>
      </c>
      <c r="L81" s="22">
        <f t="shared" si="15"/>
        <v>41.653487973604172</v>
      </c>
      <c r="M81" s="22">
        <f t="shared" si="19"/>
        <v>219.25</v>
      </c>
      <c r="N81" s="22">
        <f t="shared" si="20"/>
        <v>366.66666666666669</v>
      </c>
      <c r="O81" s="22" t="str">
        <f t="shared" si="21"/>
        <v>DC</v>
      </c>
      <c r="P81" s="22">
        <f t="shared" si="16"/>
        <v>21.204445497320862</v>
      </c>
      <c r="S81" s="22">
        <f t="shared" si="17"/>
        <v>508.34651202639583</v>
      </c>
    </row>
    <row r="82" spans="2:19">
      <c r="B82" s="22">
        <v>80</v>
      </c>
      <c r="C82" s="22">
        <f t="shared" si="18"/>
        <v>46</v>
      </c>
      <c r="D82" s="22">
        <f t="shared" si="12"/>
        <v>366.66666666666669</v>
      </c>
      <c r="E82" s="22">
        <f t="shared" si="13"/>
        <v>36.857648099027408</v>
      </c>
      <c r="K82" s="22" t="str">
        <f t="shared" si="14"/>
        <v>DC</v>
      </c>
      <c r="L82" s="22">
        <f t="shared" si="15"/>
        <v>41.292310993462465</v>
      </c>
      <c r="M82" s="22">
        <f t="shared" si="19"/>
        <v>219.25</v>
      </c>
      <c r="N82" s="22">
        <f t="shared" si="20"/>
        <v>366.66666666666669</v>
      </c>
      <c r="O82" s="22" t="str">
        <f t="shared" si="21"/>
        <v>DC</v>
      </c>
      <c r="P82" s="22">
        <f t="shared" si="16"/>
        <v>21.020581961207029</v>
      </c>
      <c r="S82" s="22">
        <f t="shared" si="17"/>
        <v>508.70768900653752</v>
      </c>
    </row>
    <row r="83" spans="2:19">
      <c r="B83" s="22">
        <v>81</v>
      </c>
      <c r="C83" s="22">
        <f t="shared" si="18"/>
        <v>46.412500000000001</v>
      </c>
      <c r="D83" s="22">
        <f t="shared" si="12"/>
        <v>366.66666666666669</v>
      </c>
      <c r="E83" s="22">
        <f t="shared" si="13"/>
        <v>37.270148099027409</v>
      </c>
      <c r="K83" s="22" t="str">
        <f t="shared" si="14"/>
        <v>DC</v>
      </c>
      <c r="L83" s="22">
        <f t="shared" si="15"/>
        <v>40.937343693256452</v>
      </c>
      <c r="M83" s="22">
        <f t="shared" si="19"/>
        <v>219.25</v>
      </c>
      <c r="N83" s="22">
        <f t="shared" si="20"/>
        <v>366.66666666666669</v>
      </c>
      <c r="O83" s="22" t="str">
        <f t="shared" si="21"/>
        <v>DC</v>
      </c>
      <c r="P83" s="22">
        <f t="shared" si="16"/>
        <v>20.839879572602278</v>
      </c>
      <c r="S83" s="22">
        <f t="shared" si="17"/>
        <v>509.06265630674352</v>
      </c>
    </row>
    <row r="84" spans="2:19">
      <c r="B84" s="22">
        <v>82</v>
      </c>
      <c r="C84" s="22">
        <f t="shared" si="18"/>
        <v>46.825000000000003</v>
      </c>
      <c r="D84" s="22">
        <f t="shared" si="12"/>
        <v>366.66666666666669</v>
      </c>
      <c r="E84" s="22">
        <f t="shared" si="13"/>
        <v>37.682648099027411</v>
      </c>
      <c r="K84" s="22" t="str">
        <f t="shared" si="14"/>
        <v>DC</v>
      </c>
      <c r="L84" s="22">
        <f t="shared" si="15"/>
        <v>40.588427294303919</v>
      </c>
      <c r="M84" s="22">
        <f t="shared" si="19"/>
        <v>219.25</v>
      </c>
      <c r="N84" s="22">
        <f t="shared" si="20"/>
        <v>366.66666666666669</v>
      </c>
      <c r="O84" s="22" t="str">
        <f t="shared" si="21"/>
        <v>DC</v>
      </c>
      <c r="P84" s="22">
        <f t="shared" si="16"/>
        <v>20.662257502407368</v>
      </c>
      <c r="S84" s="22">
        <f t="shared" si="17"/>
        <v>509.41157270569607</v>
      </c>
    </row>
    <row r="85" spans="2:19">
      <c r="B85" s="22">
        <v>83</v>
      </c>
      <c r="C85" s="22">
        <f t="shared" si="18"/>
        <v>47.237499999999997</v>
      </c>
      <c r="D85" s="22">
        <f t="shared" si="12"/>
        <v>366.66666666666669</v>
      </c>
      <c r="E85" s="22">
        <f t="shared" si="13"/>
        <v>38.095148099027405</v>
      </c>
      <c r="K85" s="22" t="str">
        <f t="shared" si="14"/>
        <v>DC</v>
      </c>
      <c r="L85" s="22">
        <f t="shared" si="15"/>
        <v>40.245408385372826</v>
      </c>
      <c r="M85" s="22">
        <f t="shared" si="19"/>
        <v>219.25</v>
      </c>
      <c r="N85" s="22">
        <f t="shared" si="20"/>
        <v>366.66666666666669</v>
      </c>
      <c r="O85" s="22" t="str">
        <f t="shared" si="21"/>
        <v>DC</v>
      </c>
      <c r="P85" s="22">
        <f t="shared" si="16"/>
        <v>20.487637653918593</v>
      </c>
      <c r="S85" s="22">
        <f t="shared" si="17"/>
        <v>509.7545916146272</v>
      </c>
    </row>
    <row r="86" spans="2:19">
      <c r="B86" s="22">
        <v>84</v>
      </c>
      <c r="C86" s="22">
        <f t="shared" si="18"/>
        <v>47.65</v>
      </c>
      <c r="D86" s="22">
        <f t="shared" si="12"/>
        <v>366.66666666666669</v>
      </c>
      <c r="E86" s="22">
        <f t="shared" si="13"/>
        <v>38.507648099027406</v>
      </c>
      <c r="K86" s="22" t="str">
        <f t="shared" si="14"/>
        <v>DC</v>
      </c>
      <c r="L86" s="22">
        <f t="shared" si="15"/>
        <v>39.908138697776351</v>
      </c>
      <c r="M86" s="22">
        <f t="shared" si="19"/>
        <v>219.25</v>
      </c>
      <c r="N86" s="22">
        <f t="shared" si="20"/>
        <v>366.66666666666669</v>
      </c>
      <c r="O86" s="22" t="str">
        <f t="shared" si="21"/>
        <v>DC</v>
      </c>
      <c r="P86" s="22">
        <f t="shared" si="16"/>
        <v>20.315944548335935</v>
      </c>
      <c r="S86" s="22">
        <f t="shared" si="17"/>
        <v>510.09186130222366</v>
      </c>
    </row>
    <row r="87" spans="2:19">
      <c r="B87" s="22">
        <v>85</v>
      </c>
      <c r="C87" s="22">
        <f t="shared" si="18"/>
        <v>48.0625</v>
      </c>
      <c r="D87" s="22">
        <f t="shared" si="12"/>
        <v>366.66666666666669</v>
      </c>
      <c r="E87" s="22">
        <f t="shared" si="13"/>
        <v>38.920148099027408</v>
      </c>
      <c r="K87" s="22" t="str">
        <f t="shared" si="14"/>
        <v>DC</v>
      </c>
      <c r="L87" s="22">
        <f t="shared" si="15"/>
        <v>39.576474891682658</v>
      </c>
      <c r="M87" s="22">
        <f t="shared" si="19"/>
        <v>219.25</v>
      </c>
      <c r="N87" s="22">
        <f t="shared" si="20"/>
        <v>366.66666666666669</v>
      </c>
      <c r="O87" s="22" t="str">
        <f t="shared" si="21"/>
        <v>DC</v>
      </c>
      <c r="P87" s="22">
        <f t="shared" si="16"/>
        <v>20.147105215980279</v>
      </c>
      <c r="S87" s="22">
        <f t="shared" si="17"/>
        <v>510.42352510831734</v>
      </c>
    </row>
    <row r="88" spans="2:19">
      <c r="B88" s="22">
        <v>86</v>
      </c>
      <c r="C88" s="22">
        <f t="shared" si="18"/>
        <v>48.475000000000001</v>
      </c>
      <c r="D88" s="22">
        <f t="shared" si="12"/>
        <v>366.66666666666669</v>
      </c>
      <c r="E88" s="22">
        <f t="shared" si="13"/>
        <v>39.332648099027409</v>
      </c>
      <c r="K88" s="22" t="str">
        <f t="shared" si="14"/>
        <v>DC</v>
      </c>
      <c r="L88" s="22">
        <f t="shared" si="15"/>
        <v>39.250278352992282</v>
      </c>
      <c r="M88" s="22">
        <f t="shared" si="19"/>
        <v>219.25</v>
      </c>
      <c r="N88" s="22">
        <f t="shared" si="20"/>
        <v>366.66666666666669</v>
      </c>
      <c r="O88" s="22" t="str">
        <f t="shared" si="21"/>
        <v>DC</v>
      </c>
      <c r="P88" s="22">
        <f t="shared" si="16"/>
        <v>19.981049092890228</v>
      </c>
      <c r="S88" s="22">
        <f t="shared" si="17"/>
        <v>510.74972164700773</v>
      </c>
    </row>
    <row r="89" spans="2:19">
      <c r="B89" s="22">
        <v>87</v>
      </c>
      <c r="C89" s="22">
        <f t="shared" si="18"/>
        <v>48.887500000000003</v>
      </c>
      <c r="D89" s="22">
        <f t="shared" si="12"/>
        <v>366.66666666666669</v>
      </c>
      <c r="E89" s="22">
        <f t="shared" si="13"/>
        <v>39.745148099027411</v>
      </c>
      <c r="K89" s="22" t="str">
        <f t="shared" si="14"/>
        <v>DC</v>
      </c>
      <c r="L89" s="22">
        <f t="shared" si="15"/>
        <v>38.929415000178402</v>
      </c>
      <c r="M89" s="22">
        <f t="shared" si="19"/>
        <v>219.25</v>
      </c>
      <c r="N89" s="22">
        <f t="shared" si="20"/>
        <v>366.66666666666669</v>
      </c>
      <c r="O89" s="22" t="str">
        <f t="shared" si="21"/>
        <v>DC</v>
      </c>
      <c r="P89" s="22">
        <f t="shared" si="16"/>
        <v>19.81770792249074</v>
      </c>
      <c r="S89" s="22">
        <f t="shared" si="17"/>
        <v>511.07058499982162</v>
      </c>
    </row>
    <row r="90" spans="2:19">
      <c r="B90" s="22">
        <v>88</v>
      </c>
      <c r="C90" s="22">
        <f t="shared" si="18"/>
        <v>49.3</v>
      </c>
      <c r="D90" s="22">
        <f t="shared" si="12"/>
        <v>366.66666666666669</v>
      </c>
      <c r="E90" s="22">
        <f t="shared" si="13"/>
        <v>40.157648099027405</v>
      </c>
      <c r="K90" s="22" t="str">
        <f t="shared" si="14"/>
        <v>DC</v>
      </c>
      <c r="L90" s="22">
        <f t="shared" si="15"/>
        <v>38.613755100524635</v>
      </c>
      <c r="M90" s="22">
        <f t="shared" si="19"/>
        <v>219.25</v>
      </c>
      <c r="N90" s="22">
        <f t="shared" si="20"/>
        <v>366.66666666666669</v>
      </c>
      <c r="O90" s="22" t="str">
        <f t="shared" si="21"/>
        <v>DC</v>
      </c>
      <c r="P90" s="22">
        <f t="shared" si="16"/>
        <v>19.657015662045715</v>
      </c>
      <c r="S90" s="22">
        <f t="shared" si="17"/>
        <v>511.38624489947534</v>
      </c>
    </row>
    <row r="91" spans="2:19">
      <c r="B91" s="22">
        <v>89</v>
      </c>
      <c r="C91" s="22">
        <f t="shared" si="18"/>
        <v>49.712499999999999</v>
      </c>
      <c r="D91" s="22">
        <f t="shared" si="12"/>
        <v>366.66666666666669</v>
      </c>
      <c r="E91" s="22">
        <f t="shared" si="13"/>
        <v>40.570148099027406</v>
      </c>
      <c r="K91" s="22" t="str">
        <f t="shared" si="14"/>
        <v>DC</v>
      </c>
      <c r="L91" s="22">
        <f t="shared" si="15"/>
        <v>38.303173095231045</v>
      </c>
      <c r="M91" s="22">
        <f t="shared" si="19"/>
        <v>219.25</v>
      </c>
      <c r="N91" s="22">
        <f t="shared" si="20"/>
        <v>366.66666666666669</v>
      </c>
      <c r="O91" s="22" t="str">
        <f t="shared" si="21"/>
        <v>DC</v>
      </c>
      <c r="P91" s="22">
        <f t="shared" si="16"/>
        <v>19.498908393625122</v>
      </c>
      <c r="S91" s="22">
        <f t="shared" si="17"/>
        <v>511.69682690476895</v>
      </c>
    </row>
    <row r="92" spans="2:19">
      <c r="B92" s="22">
        <v>90</v>
      </c>
      <c r="C92" s="22">
        <f t="shared" si="18"/>
        <v>50.125</v>
      </c>
      <c r="D92" s="22">
        <f t="shared" si="12"/>
        <v>366.66666666666669</v>
      </c>
      <c r="E92" s="22">
        <f t="shared" si="13"/>
        <v>40.982648099027408</v>
      </c>
      <c r="K92" s="22" t="str">
        <f t="shared" si="14"/>
        <v>DC</v>
      </c>
      <c r="L92" s="22">
        <f t="shared" si="15"/>
        <v>37.997547432893278</v>
      </c>
      <c r="M92" s="22">
        <f t="shared" si="19"/>
        <v>219.25</v>
      </c>
      <c r="N92" s="22">
        <f t="shared" si="20"/>
        <v>366.66666666666669</v>
      </c>
      <c r="O92" s="22" t="str">
        <f t="shared" si="21"/>
        <v>DC</v>
      </c>
      <c r="P92" s="22">
        <f t="shared" si="16"/>
        <v>19.343324239334596</v>
      </c>
      <c r="S92" s="22">
        <f t="shared" si="17"/>
        <v>512.00245256710673</v>
      </c>
    </row>
    <row r="93" spans="2:19">
      <c r="B93" s="22">
        <v>91</v>
      </c>
      <c r="C93" s="22">
        <f t="shared" si="18"/>
        <v>50.537500000000001</v>
      </c>
      <c r="D93" s="22">
        <f t="shared" si="12"/>
        <v>366.66666666666669</v>
      </c>
      <c r="E93" s="22">
        <f t="shared" si="13"/>
        <v>41.395148099027409</v>
      </c>
      <c r="K93" s="22" t="str">
        <f t="shared" si="14"/>
        <v>DC</v>
      </c>
      <c r="L93" s="22">
        <f t="shared" si="15"/>
        <v>37.696760410890619</v>
      </c>
      <c r="M93" s="22">
        <f t="shared" si="19"/>
        <v>219.25</v>
      </c>
      <c r="N93" s="22">
        <f t="shared" si="20"/>
        <v>366.66666666666669</v>
      </c>
      <c r="O93" s="22" t="str">
        <f t="shared" si="21"/>
        <v>DC</v>
      </c>
      <c r="P93" s="22">
        <f t="shared" si="16"/>
        <v>19.190203280571225</v>
      </c>
      <c r="S93" s="22">
        <f t="shared" si="17"/>
        <v>512.30323958910935</v>
      </c>
    </row>
    <row r="94" spans="2:19">
      <c r="B94" s="22">
        <v>92</v>
      </c>
      <c r="C94" s="22">
        <f t="shared" si="18"/>
        <v>50.95</v>
      </c>
      <c r="D94" s="22">
        <f t="shared" si="12"/>
        <v>366.66666666666669</v>
      </c>
      <c r="E94" s="22">
        <f t="shared" si="13"/>
        <v>41.807648099027411</v>
      </c>
      <c r="K94" s="22" t="str">
        <f t="shared" si="14"/>
        <v>DC</v>
      </c>
      <c r="L94" s="22">
        <f t="shared" si="15"/>
        <v>37.400698024248378</v>
      </c>
      <c r="M94" s="22">
        <f t="shared" si="19"/>
        <v>219.25</v>
      </c>
      <c r="N94" s="22">
        <f t="shared" si="20"/>
        <v>366.66666666666669</v>
      </c>
      <c r="O94" s="22" t="str">
        <f t="shared" si="21"/>
        <v>DC</v>
      </c>
      <c r="P94" s="22">
        <f t="shared" si="16"/>
        <v>19.039487481084269</v>
      </c>
      <c r="S94" s="22">
        <f t="shared" si="17"/>
        <v>512.59930197575159</v>
      </c>
    </row>
    <row r="95" spans="2:19">
      <c r="B95" s="22">
        <v>93</v>
      </c>
      <c r="C95" s="22">
        <f t="shared" si="18"/>
        <v>51.362499999999997</v>
      </c>
      <c r="D95" s="22">
        <f t="shared" si="12"/>
        <v>366.66666666666669</v>
      </c>
      <c r="E95" s="22">
        <f t="shared" si="13"/>
        <v>42.220148099027405</v>
      </c>
      <c r="K95" s="22" t="str">
        <f t="shared" si="14"/>
        <v>DC</v>
      </c>
      <c r="L95" s="22">
        <f t="shared" si="15"/>
        <v>37.109249821566699</v>
      </c>
      <c r="M95" s="22">
        <f t="shared" si="19"/>
        <v>219.25</v>
      </c>
      <c r="N95" s="22">
        <f t="shared" si="20"/>
        <v>366.66666666666669</v>
      </c>
      <c r="O95" s="22" t="str">
        <f t="shared" si="21"/>
        <v>DC</v>
      </c>
      <c r="P95" s="22">
        <f t="shared" si="16"/>
        <v>18.891120613633163</v>
      </c>
      <c r="S95" s="22">
        <f t="shared" si="17"/>
        <v>512.89075017843334</v>
      </c>
    </row>
    <row r="96" spans="2:19">
      <c r="B96" s="22">
        <v>94</v>
      </c>
      <c r="C96" s="22">
        <f t="shared" si="18"/>
        <v>51.774999999999999</v>
      </c>
      <c r="D96" s="22">
        <f t="shared" si="12"/>
        <v>366.66666666666669</v>
      </c>
      <c r="E96" s="22">
        <f t="shared" si="13"/>
        <v>42.632648099027406</v>
      </c>
      <c r="K96" s="22" t="str">
        <f t="shared" si="14"/>
        <v>DC</v>
      </c>
      <c r="L96" s="22">
        <f t="shared" si="15"/>
        <v>36.822308767633452</v>
      </c>
      <c r="M96" s="22">
        <f t="shared" si="19"/>
        <v>219.25</v>
      </c>
      <c r="N96" s="22">
        <f t="shared" si="20"/>
        <v>366.66666666666669</v>
      </c>
      <c r="O96" s="22" t="str">
        <f t="shared" si="21"/>
        <v>DC</v>
      </c>
      <c r="P96" s="22">
        <f t="shared" si="16"/>
        <v>18.745048190048205</v>
      </c>
      <c r="S96" s="22">
        <f t="shared" si="17"/>
        <v>513.17769123236656</v>
      </c>
    </row>
    <row r="97" spans="2:19">
      <c r="B97" s="22">
        <v>95</v>
      </c>
      <c r="C97" s="22">
        <f t="shared" si="18"/>
        <v>52.1875</v>
      </c>
      <c r="D97" s="22">
        <f t="shared" si="12"/>
        <v>366.66666666666669</v>
      </c>
      <c r="E97" s="22">
        <f t="shared" si="13"/>
        <v>43.045148099027408</v>
      </c>
      <c r="K97" s="22" t="str">
        <f t="shared" si="14"/>
        <v>DC</v>
      </c>
      <c r="L97" s="22">
        <f t="shared" si="15"/>
        <v>36.539771112362196</v>
      </c>
      <c r="M97" s="22">
        <f t="shared" si="19"/>
        <v>219.25</v>
      </c>
      <c r="N97" s="22">
        <f t="shared" si="20"/>
        <v>366.66666666666669</v>
      </c>
      <c r="O97" s="22" t="str">
        <f t="shared" si="21"/>
        <v>DC</v>
      </c>
      <c r="P97" s="22">
        <f t="shared" si="16"/>
        <v>18.601217394511064</v>
      </c>
      <c r="S97" s="22">
        <f t="shared" si="17"/>
        <v>513.46022888763775</v>
      </c>
    </row>
    <row r="98" spans="2:19">
      <c r="B98" s="22">
        <v>96</v>
      </c>
      <c r="C98" s="22">
        <f t="shared" si="18"/>
        <v>52.6</v>
      </c>
      <c r="D98" s="22">
        <f t="shared" si="12"/>
        <v>366.66666666666669</v>
      </c>
      <c r="E98" s="22">
        <f t="shared" si="13"/>
        <v>43.457648099027409</v>
      </c>
      <c r="K98" s="22" t="str">
        <f t="shared" si="14"/>
        <v>DC</v>
      </c>
      <c r="L98" s="22">
        <f t="shared" si="15"/>
        <v>36.26153626571795</v>
      </c>
      <c r="M98" s="22">
        <f t="shared" si="19"/>
        <v>219.25</v>
      </c>
      <c r="N98" s="22">
        <f t="shared" si="20"/>
        <v>366.66666666666669</v>
      </c>
      <c r="O98" s="22" t="str">
        <f t="shared" si="21"/>
        <v>DC</v>
      </c>
      <c r="P98" s="22">
        <f t="shared" si="16"/>
        <v>18.459577019883564</v>
      </c>
      <c r="S98" s="22">
        <f t="shared" si="17"/>
        <v>513.73846373428205</v>
      </c>
    </row>
    <row r="99" spans="2:19">
      <c r="B99" s="22">
        <v>97</v>
      </c>
      <c r="C99" s="22">
        <f t="shared" si="18"/>
        <v>53.012500000000003</v>
      </c>
      <c r="D99" s="22">
        <f t="shared" si="12"/>
        <v>366.66666666666669</v>
      </c>
      <c r="E99" s="22">
        <f t="shared" si="13"/>
        <v>43.870148099027411</v>
      </c>
      <c r="K99" s="22" t="str">
        <f t="shared" si="14"/>
        <v>DC</v>
      </c>
      <c r="L99" s="22">
        <f t="shared" si="15"/>
        <v>35.987506678314155</v>
      </c>
      <c r="M99" s="22">
        <f t="shared" si="19"/>
        <v>219.25</v>
      </c>
      <c r="N99" s="22">
        <f t="shared" si="20"/>
        <v>366.66666666666669</v>
      </c>
      <c r="O99" s="22" t="str">
        <f t="shared" si="21"/>
        <v>DC</v>
      </c>
      <c r="P99" s="22">
        <f t="shared" si="16"/>
        <v>18.320077406923438</v>
      </c>
      <c r="S99" s="22">
        <f t="shared" si="17"/>
        <v>514.01249332168584</v>
      </c>
    </row>
    <row r="100" spans="2:19">
      <c r="B100" s="22">
        <v>98</v>
      </c>
      <c r="C100" s="22">
        <f t="shared" si="18"/>
        <v>53.424999999999997</v>
      </c>
      <c r="D100" s="22">
        <f t="shared" si="12"/>
        <v>366.66666666666669</v>
      </c>
      <c r="E100" s="22">
        <f t="shared" si="13"/>
        <v>44.282648099027405</v>
      </c>
      <c r="K100" s="22" t="str">
        <f t="shared" si="14"/>
        <v>DC</v>
      </c>
      <c r="L100" s="22">
        <f t="shared" si="15"/>
        <v>35.717587727383041</v>
      </c>
      <c r="M100" s="22">
        <f t="shared" si="19"/>
        <v>219.25</v>
      </c>
      <c r="N100" s="22">
        <f t="shared" si="20"/>
        <v>366.66666666666669</v>
      </c>
      <c r="O100" s="22" t="str">
        <f t="shared" si="21"/>
        <v>DC</v>
      </c>
      <c r="P100" s="22">
        <f t="shared" si="16"/>
        <v>18.182670386235522</v>
      </c>
      <c r="S100" s="22">
        <f t="shared" si="17"/>
        <v>514.28241227261697</v>
      </c>
    </row>
    <row r="101" spans="2:19">
      <c r="B101" s="22">
        <v>99</v>
      </c>
      <c r="C101" s="22">
        <f t="shared" si="18"/>
        <v>53.837499999999999</v>
      </c>
      <c r="D101" s="22">
        <f t="shared" si="12"/>
        <v>366.66666666666669</v>
      </c>
      <c r="E101" s="22">
        <f t="shared" si="13"/>
        <v>44.695148099027406</v>
      </c>
      <c r="K101" s="22" t="str">
        <f t="shared" si="14"/>
        <v>DC</v>
      </c>
      <c r="L101" s="22">
        <f t="shared" si="15"/>
        <v>35.451687607839268</v>
      </c>
      <c r="M101" s="22">
        <f t="shared" si="19"/>
        <v>219.25</v>
      </c>
      <c r="N101" s="22">
        <f t="shared" si="20"/>
        <v>366.66666666666669</v>
      </c>
      <c r="O101" s="22" t="str">
        <f t="shared" si="21"/>
        <v>DC</v>
      </c>
      <c r="P101" s="22">
        <f t="shared" si="16"/>
        <v>18.047309222815791</v>
      </c>
      <c r="S101" s="22">
        <f t="shared" si="17"/>
        <v>514.54831239216071</v>
      </c>
    </row>
    <row r="102" spans="2:19">
      <c r="B102" s="22">
        <v>100</v>
      </c>
      <c r="C102" s="22">
        <f t="shared" si="18"/>
        <v>54.25</v>
      </c>
      <c r="D102" s="22">
        <f t="shared" si="12"/>
        <v>366.66666666666669</v>
      </c>
      <c r="E102" s="22">
        <f t="shared" si="13"/>
        <v>45.107648099027408</v>
      </c>
      <c r="K102" s="22" t="str">
        <f t="shared" si="14"/>
        <v>DC</v>
      </c>
      <c r="L102" s="22">
        <f t="shared" si="15"/>
        <v>35.189717228173649</v>
      </c>
      <c r="M102" s="22">
        <f t="shared" si="19"/>
        <v>219.25</v>
      </c>
      <c r="N102" s="22">
        <f t="shared" si="20"/>
        <v>366.66666666666669</v>
      </c>
      <c r="O102" s="22" t="str">
        <f t="shared" si="21"/>
        <v>DC</v>
      </c>
      <c r="P102" s="22">
        <f t="shared" si="16"/>
        <v>17.913948563054177</v>
      </c>
      <c r="S102" s="22">
        <f t="shared" si="17"/>
        <v>514.81028277182634</v>
      </c>
    </row>
    <row r="103" spans="2:19">
      <c r="B103" s="22">
        <v>101</v>
      </c>
      <c r="C103" s="22">
        <f t="shared" si="18"/>
        <v>54.662500000000001</v>
      </c>
      <c r="D103" s="22">
        <f t="shared" si="12"/>
        <v>366.66666666666669</v>
      </c>
      <c r="E103" s="22">
        <f t="shared" si="13"/>
        <v>45.520148099027409</v>
      </c>
      <c r="K103" s="22" t="str">
        <f t="shared" si="14"/>
        <v>DC</v>
      </c>
      <c r="L103" s="22">
        <f t="shared" si="15"/>
        <v>34.931590110928589</v>
      </c>
      <c r="M103" s="22">
        <f t="shared" si="19"/>
        <v>219.25</v>
      </c>
      <c r="N103" s="22">
        <f t="shared" si="20"/>
        <v>366.66666666666669</v>
      </c>
      <c r="O103" s="22" t="str">
        <f t="shared" si="21"/>
        <v>DC</v>
      </c>
      <c r="P103" s="22">
        <f t="shared" si="16"/>
        <v>17.78254438406989</v>
      </c>
      <c r="S103" s="22">
        <f t="shared" si="17"/>
        <v>515.0684098890714</v>
      </c>
    </row>
    <row r="104" spans="2:19">
      <c r="B104" s="22">
        <v>102</v>
      </c>
      <c r="C104" s="22">
        <f t="shared" si="18"/>
        <v>55.075000000000003</v>
      </c>
      <c r="D104" s="22">
        <f t="shared" si="12"/>
        <v>366.66666666666669</v>
      </c>
      <c r="E104" s="22">
        <f t="shared" si="13"/>
        <v>45.932648099027411</v>
      </c>
      <c r="K104" s="22" t="str">
        <f t="shared" si="14"/>
        <v>DC</v>
      </c>
      <c r="L104" s="22">
        <f t="shared" si="15"/>
        <v>34.677222297522036</v>
      </c>
      <c r="M104" s="22">
        <f t="shared" si="19"/>
        <v>219.25</v>
      </c>
      <c r="N104" s="22">
        <f t="shared" si="20"/>
        <v>366.66666666666669</v>
      </c>
      <c r="O104" s="22" t="str">
        <f t="shared" si="21"/>
        <v>DC</v>
      </c>
      <c r="P104" s="22">
        <f t="shared" si="16"/>
        <v>17.6530539452603</v>
      </c>
      <c r="S104" s="22">
        <f t="shared" si="17"/>
        <v>515.32277770247799</v>
      </c>
    </row>
    <row r="105" spans="2:19">
      <c r="B105" s="22">
        <v>103</v>
      </c>
      <c r="C105" s="22">
        <f t="shared" si="18"/>
        <v>55.487499999999997</v>
      </c>
      <c r="D105" s="22">
        <f t="shared" si="12"/>
        <v>366.66666666666669</v>
      </c>
      <c r="E105" s="22">
        <f t="shared" si="13"/>
        <v>46.345148099027405</v>
      </c>
      <c r="K105" s="22" t="str">
        <f t="shared" si="14"/>
        <v>DC</v>
      </c>
      <c r="L105" s="22">
        <f t="shared" si="15"/>
        <v>34.426532257199646</v>
      </c>
      <c r="M105" s="22">
        <f t="shared" si="19"/>
        <v>219.25</v>
      </c>
      <c r="N105" s="22">
        <f t="shared" si="20"/>
        <v>366.66666666666669</v>
      </c>
      <c r="O105" s="22" t="str">
        <f t="shared" si="21"/>
        <v>DC</v>
      </c>
      <c r="P105" s="22">
        <f t="shared" si="16"/>
        <v>17.525435741951473</v>
      </c>
      <c r="S105" s="22">
        <f t="shared" si="17"/>
        <v>515.5734677428004</v>
      </c>
    </row>
    <row r="106" spans="2:19">
      <c r="B106" s="22">
        <v>104</v>
      </c>
      <c r="C106" s="22">
        <f t="shared" si="18"/>
        <v>55.9</v>
      </c>
      <c r="D106" s="22">
        <f t="shared" si="12"/>
        <v>366.66666666666669</v>
      </c>
      <c r="E106" s="22">
        <f t="shared" si="13"/>
        <v>46.757648099027406</v>
      </c>
      <c r="K106" s="22" t="str">
        <f t="shared" si="14"/>
        <v>DC</v>
      </c>
      <c r="L106" s="22">
        <f t="shared" si="15"/>
        <v>34.179440799907866</v>
      </c>
      <c r="M106" s="22">
        <f t="shared" si="19"/>
        <v>219.25</v>
      </c>
      <c r="N106" s="22">
        <f t="shared" si="20"/>
        <v>366.66666666666669</v>
      </c>
      <c r="O106" s="22" t="str">
        <f t="shared" si="21"/>
        <v>DC</v>
      </c>
      <c r="P106" s="22">
        <f t="shared" si="16"/>
        <v>17.399649461044639</v>
      </c>
      <c r="S106" s="22">
        <f t="shared" si="17"/>
        <v>515.82055920009213</v>
      </c>
    </row>
    <row r="107" spans="2:19">
      <c r="B107" s="22">
        <v>105</v>
      </c>
      <c r="C107" s="22">
        <f t="shared" si="18"/>
        <v>56.3125</v>
      </c>
      <c r="D107" s="22">
        <f t="shared" si="12"/>
        <v>366.66666666666669</v>
      </c>
      <c r="E107" s="22">
        <f t="shared" si="13"/>
        <v>47.170148099027408</v>
      </c>
      <c r="K107" s="22" t="str">
        <f t="shared" si="14"/>
        <v>DC</v>
      </c>
      <c r="L107" s="22">
        <f t="shared" si="15"/>
        <v>33.935870992892347</v>
      </c>
      <c r="M107" s="22">
        <f t="shared" si="19"/>
        <v>219.25</v>
      </c>
      <c r="N107" s="22">
        <f t="shared" si="20"/>
        <v>366.66666666666669</v>
      </c>
      <c r="O107" s="22" t="str">
        <f t="shared" si="21"/>
        <v>DC</v>
      </c>
      <c r="P107" s="22">
        <f t="shared" si="16"/>
        <v>17.275655938559165</v>
      </c>
      <c r="S107" s="22">
        <f t="shared" si="17"/>
        <v>516.06412900710768</v>
      </c>
    </row>
    <row r="108" spans="2:19">
      <c r="B108" s="22">
        <v>106</v>
      </c>
      <c r="C108" s="22">
        <f t="shared" si="18"/>
        <v>56.725000000000001</v>
      </c>
      <c r="D108" s="22">
        <f t="shared" si="12"/>
        <v>366.66666666666669</v>
      </c>
      <c r="E108" s="22">
        <f t="shared" si="13"/>
        <v>47.582648099027409</v>
      </c>
      <c r="K108" s="22" t="str">
        <f t="shared" si="14"/>
        <v>DC</v>
      </c>
      <c r="L108" s="22">
        <f t="shared" si="15"/>
        <v>33.69574808083712</v>
      </c>
      <c r="M108" s="22">
        <f t="shared" si="19"/>
        <v>219.25</v>
      </c>
      <c r="N108" s="22">
        <f t="shared" si="20"/>
        <v>366.66666666666669</v>
      </c>
      <c r="O108" s="22" t="str">
        <f t="shared" si="21"/>
        <v>DC</v>
      </c>
      <c r="P108" s="22">
        <f t="shared" si="16"/>
        <v>17.153417118977966</v>
      </c>
      <c r="S108" s="22">
        <f t="shared" si="17"/>
        <v>516.30425191916288</v>
      </c>
    </row>
    <row r="109" spans="2:19">
      <c r="B109" s="22">
        <v>107</v>
      </c>
      <c r="C109" s="22">
        <f t="shared" si="18"/>
        <v>57.137500000000003</v>
      </c>
      <c r="D109" s="22">
        <f t="shared" si="12"/>
        <v>366.66666666666669</v>
      </c>
      <c r="E109" s="22">
        <f t="shared" si="13"/>
        <v>47.995148099027411</v>
      </c>
      <c r="K109" s="22" t="str">
        <f t="shared" si="14"/>
        <v>DC</v>
      </c>
      <c r="L109" s="22">
        <f t="shared" si="15"/>
        <v>33.458999409370435</v>
      </c>
      <c r="M109" s="22">
        <f t="shared" si="19"/>
        <v>219.25</v>
      </c>
      <c r="N109" s="22">
        <f t="shared" si="20"/>
        <v>366.66666666666669</v>
      </c>
      <c r="O109" s="22" t="str">
        <f t="shared" si="21"/>
        <v>DC</v>
      </c>
      <c r="P109" s="22">
        <f t="shared" si="16"/>
        <v>17.032896016306811</v>
      </c>
      <c r="S109" s="22">
        <f t="shared" si="17"/>
        <v>516.54100059062955</v>
      </c>
    </row>
    <row r="110" spans="2:19">
      <c r="B110" s="22">
        <v>108</v>
      </c>
      <c r="C110" s="22">
        <f t="shared" si="18"/>
        <v>57.55</v>
      </c>
      <c r="D110" s="22">
        <f t="shared" si="12"/>
        <v>366.66666666666669</v>
      </c>
      <c r="E110" s="22">
        <f t="shared" si="13"/>
        <v>48.407648099027405</v>
      </c>
      <c r="K110" s="22" t="str">
        <f t="shared" si="14"/>
        <v>DC</v>
      </c>
      <c r="L110" s="22">
        <f t="shared" si="15"/>
        <v>33.225554351772807</v>
      </c>
      <c r="M110" s="22">
        <f t="shared" si="19"/>
        <v>219.25</v>
      </c>
      <c r="N110" s="22">
        <f t="shared" si="20"/>
        <v>366.66666666666669</v>
      </c>
      <c r="O110" s="22" t="str">
        <f t="shared" si="21"/>
        <v>DC</v>
      </c>
      <c r="P110" s="22">
        <f t="shared" si="16"/>
        <v>16.914056676763753</v>
      </c>
      <c r="S110" s="22">
        <f t="shared" si="17"/>
        <v>516.77444564822724</v>
      </c>
    </row>
    <row r="111" spans="2:19">
      <c r="B111" s="22">
        <v>109</v>
      </c>
      <c r="C111" s="22">
        <f t="shared" si="18"/>
        <v>57.962499999999999</v>
      </c>
      <c r="D111" s="22">
        <f t="shared" si="12"/>
        <v>366.66666666666669</v>
      </c>
      <c r="E111" s="22">
        <f t="shared" si="13"/>
        <v>48.820148099027406</v>
      </c>
      <c r="K111" s="22" t="str">
        <f t="shared" si="14"/>
        <v>DC</v>
      </c>
      <c r="L111" s="22">
        <f t="shared" si="15"/>
        <v>32.995344238731967</v>
      </c>
      <c r="M111" s="22">
        <f t="shared" si="19"/>
        <v>219.25</v>
      </c>
      <c r="N111" s="22">
        <f t="shared" si="20"/>
        <v>366.66666666666669</v>
      </c>
      <c r="O111" s="22" t="str">
        <f t="shared" si="21"/>
        <v>DC</v>
      </c>
      <c r="P111" s="22">
        <f t="shared" si="16"/>
        <v>16.796864143019643</v>
      </c>
      <c r="S111" s="22">
        <f t="shared" si="17"/>
        <v>517.00465576126805</v>
      </c>
    </row>
    <row r="112" spans="2:19">
      <c r="B112" s="22">
        <v>110</v>
      </c>
      <c r="C112" s="22">
        <f t="shared" si="18"/>
        <v>58.375</v>
      </c>
      <c r="D112" s="22">
        <f t="shared" si="12"/>
        <v>366.66666666666669</v>
      </c>
      <c r="E112" s="22">
        <f t="shared" si="13"/>
        <v>49.232648099027408</v>
      </c>
      <c r="K112" s="22" t="str">
        <f t="shared" si="14"/>
        <v>DC</v>
      </c>
      <c r="L112" s="22">
        <f t="shared" si="15"/>
        <v>32.768302290998008</v>
      </c>
      <c r="M112" s="22">
        <f t="shared" si="19"/>
        <v>219.25</v>
      </c>
      <c r="N112" s="22">
        <f t="shared" si="20"/>
        <v>366.66666666666669</v>
      </c>
      <c r="O112" s="22" t="str">
        <f t="shared" si="21"/>
        <v>DC</v>
      </c>
      <c r="P112" s="22">
        <f t="shared" si="16"/>
        <v>16.681284419915034</v>
      </c>
      <c r="S112" s="22">
        <f t="shared" si="17"/>
        <v>517.23169770900199</v>
      </c>
    </row>
    <row r="113" spans="2:19">
      <c r="B113" s="22">
        <v>111</v>
      </c>
      <c r="C113" s="22">
        <f t="shared" si="18"/>
        <v>58.787500000000001</v>
      </c>
      <c r="D113" s="22">
        <f t="shared" si="12"/>
        <v>366.66666666666669</v>
      </c>
      <c r="E113" s="22">
        <f t="shared" si="13"/>
        <v>49.645148099027409</v>
      </c>
      <c r="K113" s="22" t="str">
        <f t="shared" si="14"/>
        <v>DC</v>
      </c>
      <c r="L113" s="22">
        <f t="shared" si="15"/>
        <v>32.54436355479988</v>
      </c>
      <c r="M113" s="22">
        <f t="shared" si="19"/>
        <v>219.25</v>
      </c>
      <c r="N113" s="22">
        <f t="shared" si="20"/>
        <v>366.66666666666669</v>
      </c>
      <c r="O113" s="22" t="str">
        <f t="shared" si="21"/>
        <v>DC</v>
      </c>
      <c r="P113" s="22">
        <f t="shared" si="16"/>
        <v>16.567284441582817</v>
      </c>
      <c r="S113" s="22">
        <f t="shared" si="17"/>
        <v>517.45563644520007</v>
      </c>
    </row>
    <row r="114" spans="2:19">
      <c r="B114" s="22">
        <v>112</v>
      </c>
      <c r="C114" s="22">
        <f t="shared" si="18"/>
        <v>59.2</v>
      </c>
      <c r="D114" s="22">
        <f t="shared" si="12"/>
        <v>366.66666666666669</v>
      </c>
      <c r="E114" s="22">
        <f t="shared" si="13"/>
        <v>50.057648099027411</v>
      </c>
      <c r="K114" s="22" t="str">
        <f t="shared" si="14"/>
        <v>DC</v>
      </c>
      <c r="L114" s="22">
        <f t="shared" si="15"/>
        <v>32.323464839892132</v>
      </c>
      <c r="M114" s="22">
        <f t="shared" si="19"/>
        <v>219.25</v>
      </c>
      <c r="N114" s="22">
        <f t="shared" si="20"/>
        <v>366.66666666666669</v>
      </c>
      <c r="O114" s="22" t="str">
        <f t="shared" si="21"/>
        <v>DC</v>
      </c>
      <c r="P114" s="22">
        <f t="shared" si="16"/>
        <v>16.45483203990981</v>
      </c>
      <c r="S114" s="22">
        <f t="shared" si="17"/>
        <v>517.67653516010785</v>
      </c>
    </row>
    <row r="115" spans="2:19">
      <c r="B115" s="22">
        <v>113</v>
      </c>
      <c r="C115" s="22">
        <f t="shared" si="18"/>
        <v>59.612499999999997</v>
      </c>
      <c r="D115" s="22">
        <f t="shared" si="12"/>
        <v>366.66666666666669</v>
      </c>
      <c r="E115" s="22">
        <f t="shared" si="13"/>
        <v>50.470148099027405</v>
      </c>
      <c r="K115" s="22" t="str">
        <f t="shared" si="14"/>
        <v>DC</v>
      </c>
      <c r="L115" s="22">
        <f t="shared" si="15"/>
        <v>32.105544660107725</v>
      </c>
      <c r="M115" s="22">
        <f t="shared" si="19"/>
        <v>219.25</v>
      </c>
      <c r="N115" s="22">
        <f t="shared" si="20"/>
        <v>366.66666666666669</v>
      </c>
      <c r="O115" s="22" t="str">
        <f t="shared" si="21"/>
        <v>DC</v>
      </c>
      <c r="P115" s="22">
        <f t="shared" si="16"/>
        <v>16.34389591427411</v>
      </c>
      <c r="S115" s="22">
        <f t="shared" si="17"/>
        <v>517.89445533989226</v>
      </c>
    </row>
    <row r="116" spans="2:19">
      <c r="B116" s="22">
        <v>114</v>
      </c>
      <c r="C116" s="22">
        <f t="shared" si="18"/>
        <v>60.024999999999999</v>
      </c>
      <c r="D116" s="22">
        <f t="shared" si="12"/>
        <v>366.66666666666669</v>
      </c>
      <c r="E116" s="22">
        <f t="shared" si="13"/>
        <v>50.882648099027406</v>
      </c>
      <c r="K116" s="22" t="str">
        <f t="shared" si="14"/>
        <v>DC</v>
      </c>
      <c r="L116" s="22">
        <f t="shared" si="15"/>
        <v>31.890543176299445</v>
      </c>
      <c r="M116" s="22">
        <f t="shared" si="19"/>
        <v>219.25</v>
      </c>
      <c r="N116" s="22">
        <f t="shared" si="20"/>
        <v>366.66666666666669</v>
      </c>
      <c r="O116" s="22" t="str">
        <f t="shared" si="21"/>
        <v>DC</v>
      </c>
      <c r="P116" s="22">
        <f t="shared" si="16"/>
        <v>16.234445602498425</v>
      </c>
      <c r="S116" s="22">
        <f t="shared" si="17"/>
        <v>518.10945682370061</v>
      </c>
    </row>
    <row r="117" spans="2:19">
      <c r="B117" s="22">
        <v>115</v>
      </c>
      <c r="C117" s="22">
        <f t="shared" si="18"/>
        <v>60.4375</v>
      </c>
      <c r="D117" s="22">
        <f t="shared" si="12"/>
        <v>366.66666666666669</v>
      </c>
      <c r="E117" s="22">
        <f t="shared" si="13"/>
        <v>51.295148099027408</v>
      </c>
      <c r="K117" s="22" t="str">
        <f t="shared" si="14"/>
        <v>DC</v>
      </c>
      <c r="L117" s="22">
        <f t="shared" si="15"/>
        <v>31.678402141558699</v>
      </c>
      <c r="M117" s="22">
        <f t="shared" si="19"/>
        <v>219.25</v>
      </c>
      <c r="N117" s="22">
        <f t="shared" si="20"/>
        <v>366.66666666666669</v>
      </c>
      <c r="O117" s="22" t="str">
        <f t="shared" si="21"/>
        <v>DC</v>
      </c>
      <c r="P117" s="22">
        <f t="shared" si="16"/>
        <v>16.126451452962712</v>
      </c>
      <c r="S117" s="22">
        <f t="shared" si="17"/>
        <v>518.32159785844135</v>
      </c>
    </row>
    <row r="118" spans="2:19">
      <c r="B118" s="22">
        <v>116</v>
      </c>
      <c r="C118" s="22">
        <f t="shared" si="18"/>
        <v>60.85</v>
      </c>
      <c r="D118" s="22">
        <f t="shared" si="12"/>
        <v>366.66666666666669</v>
      </c>
      <c r="E118" s="22">
        <f t="shared" si="13"/>
        <v>51.707648099027409</v>
      </c>
      <c r="K118" s="22" t="str">
        <f t="shared" si="14"/>
        <v>DC</v>
      </c>
      <c r="L118" s="22">
        <f t="shared" si="15"/>
        <v>31.469064848606333</v>
      </c>
      <c r="M118" s="22">
        <f t="shared" si="19"/>
        <v>219.25</v>
      </c>
      <c r="N118" s="22">
        <f t="shared" si="20"/>
        <v>366.66666666666669</v>
      </c>
      <c r="O118" s="22" t="str">
        <f t="shared" si="21"/>
        <v>DC</v>
      </c>
      <c r="P118" s="22">
        <f t="shared" si="16"/>
        <v>16.019884597822561</v>
      </c>
      <c r="S118" s="22">
        <f t="shared" si="17"/>
        <v>518.53093515139369</v>
      </c>
    </row>
    <row r="119" spans="2:19">
      <c r="B119" s="22">
        <v>117</v>
      </c>
      <c r="C119" s="22">
        <f t="shared" si="18"/>
        <v>61.262500000000003</v>
      </c>
      <c r="D119" s="22">
        <f t="shared" si="12"/>
        <v>366.66666666666669</v>
      </c>
      <c r="E119" s="22">
        <f t="shared" si="13"/>
        <v>52.120148099027411</v>
      </c>
      <c r="K119" s="22" t="str">
        <f t="shared" si="14"/>
        <v>DC</v>
      </c>
      <c r="L119" s="22">
        <f t="shared" si="15"/>
        <v>31.262476079255688</v>
      </c>
      <c r="M119" s="22">
        <f t="shared" si="19"/>
        <v>219.25</v>
      </c>
      <c r="N119" s="22">
        <f t="shared" si="20"/>
        <v>366.66666666666669</v>
      </c>
      <c r="O119" s="22" t="str">
        <f t="shared" si="21"/>
        <v>DC</v>
      </c>
      <c r="P119" s="22">
        <f t="shared" si="16"/>
        <v>15.914716927282454</v>
      </c>
      <c r="S119" s="22">
        <f t="shared" si="17"/>
        <v>518.73752392074437</v>
      </c>
    </row>
    <row r="120" spans="2:19">
      <c r="B120" s="22">
        <v>118</v>
      </c>
      <c r="C120" s="22">
        <f t="shared" si="18"/>
        <v>61.674999999999997</v>
      </c>
      <c r="D120" s="22">
        <f t="shared" si="12"/>
        <v>366.66666666666669</v>
      </c>
      <c r="E120" s="22">
        <f t="shared" si="13"/>
        <v>52.532648099027405</v>
      </c>
      <c r="K120" s="22" t="str">
        <f t="shared" si="14"/>
        <v>DC</v>
      </c>
      <c r="L120" s="22">
        <f t="shared" si="15"/>
        <v>31.05858205585325</v>
      </c>
      <c r="M120" s="22">
        <f t="shared" si="19"/>
        <v>219.25</v>
      </c>
      <c r="N120" s="22">
        <f t="shared" si="20"/>
        <v>366.66666666666669</v>
      </c>
      <c r="O120" s="22" t="str">
        <f t="shared" si="21"/>
        <v>DC</v>
      </c>
      <c r="P120" s="22">
        <f t="shared" si="16"/>
        <v>15.810921064875773</v>
      </c>
      <c r="S120" s="22">
        <f t="shared" si="17"/>
        <v>518.94141794414679</v>
      </c>
    </row>
    <row r="121" spans="2:19">
      <c r="B121" s="22">
        <v>119</v>
      </c>
      <c r="C121" s="22">
        <f t="shared" si="18"/>
        <v>62.087499999999999</v>
      </c>
      <c r="D121" s="22">
        <f t="shared" si="12"/>
        <v>366.66666666666669</v>
      </c>
      <c r="E121" s="22">
        <f t="shared" si="13"/>
        <v>52.945148099027406</v>
      </c>
      <c r="K121" s="22" t="str">
        <f t="shared" si="14"/>
        <v>DC</v>
      </c>
      <c r="L121" s="22">
        <f t="shared" si="15"/>
        <v>30.857330394607203</v>
      </c>
      <c r="M121" s="22">
        <f t="shared" si="19"/>
        <v>219.25</v>
      </c>
      <c r="N121" s="22">
        <f t="shared" si="20"/>
        <v>366.66666666666669</v>
      </c>
      <c r="O121" s="22" t="str">
        <f t="shared" si="21"/>
        <v>DC</v>
      </c>
      <c r="P121" s="22">
        <f t="shared" si="16"/>
        <v>15.708470343705885</v>
      </c>
      <c r="S121" s="22">
        <f t="shared" si="17"/>
        <v>519.14266960539283</v>
      </c>
    </row>
    <row r="122" spans="2:19">
      <c r="B122" s="22">
        <v>120</v>
      </c>
      <c r="C122" s="22">
        <f t="shared" si="18"/>
        <v>62.5</v>
      </c>
      <c r="D122" s="22">
        <f t="shared" si="12"/>
        <v>366.66666666666669</v>
      </c>
      <c r="E122" s="22">
        <f t="shared" si="13"/>
        <v>53.357648099027408</v>
      </c>
      <c r="K122" s="22" t="str">
        <f t="shared" si="14"/>
        <v>DC</v>
      </c>
      <c r="L122" s="22">
        <f t="shared" si="15"/>
        <v>30.658670060718869</v>
      </c>
      <c r="M122" s="22">
        <f t="shared" si="19"/>
        <v>219.25</v>
      </c>
      <c r="N122" s="22">
        <f t="shared" si="20"/>
        <v>366.66666666666669</v>
      </c>
      <c r="O122" s="22" t="str">
        <f t="shared" si="21"/>
        <v>DC</v>
      </c>
      <c r="P122" s="22">
        <f t="shared" si="16"/>
        <v>15.607338783604982</v>
      </c>
      <c r="S122" s="22">
        <f t="shared" si="17"/>
        <v>519.34132993928108</v>
      </c>
    </row>
    <row r="123" spans="2:19">
      <c r="B123" s="22">
        <v>121</v>
      </c>
      <c r="C123" s="22">
        <f t="shared" si="18"/>
        <v>62.912500000000001</v>
      </c>
      <c r="D123" s="22">
        <f t="shared" si="12"/>
        <v>366.66666666666669</v>
      </c>
      <c r="E123" s="22">
        <f t="shared" si="13"/>
        <v>53.770148099027409</v>
      </c>
      <c r="K123" s="22" t="str">
        <f t="shared" si="14"/>
        <v>DC</v>
      </c>
      <c r="L123" s="22">
        <f t="shared" si="15"/>
        <v>30.462551325236173</v>
      </c>
      <c r="M123" s="22">
        <f t="shared" si="19"/>
        <v>219.25</v>
      </c>
      <c r="N123" s="22">
        <f t="shared" si="20"/>
        <v>366.66666666666669</v>
      </c>
      <c r="O123" s="22" t="str">
        <f t="shared" si="21"/>
        <v>DC</v>
      </c>
      <c r="P123" s="22">
        <f t="shared" si="16"/>
        <v>15.507501069169601</v>
      </c>
      <c r="S123" s="22">
        <f t="shared" si="17"/>
        <v>519.53744867476382</v>
      </c>
    </row>
    <row r="124" spans="2:19">
      <c r="B124" s="22">
        <v>122</v>
      </c>
      <c r="C124" s="22">
        <f t="shared" si="18"/>
        <v>63.325000000000003</v>
      </c>
      <c r="D124" s="22">
        <f t="shared" si="12"/>
        <v>366.66666666666669</v>
      </c>
      <c r="E124" s="22">
        <f t="shared" si="13"/>
        <v>54.182648099027411</v>
      </c>
      <c r="K124" s="22" t="str">
        <f t="shared" si="14"/>
        <v>DC</v>
      </c>
      <c r="L124" s="22">
        <f t="shared" si="15"/>
        <v>30.268925723552677</v>
      </c>
      <c r="M124" s="22">
        <f t="shared" si="19"/>
        <v>219.25</v>
      </c>
      <c r="N124" s="22">
        <f t="shared" si="20"/>
        <v>366.66666666666669</v>
      </c>
      <c r="O124" s="22" t="str">
        <f t="shared" si="21"/>
        <v>DC</v>
      </c>
      <c r="P124" s="22">
        <f t="shared" si="16"/>
        <v>15.4089325286338</v>
      </c>
      <c r="S124" s="22">
        <f t="shared" si="17"/>
        <v>519.73107427644732</v>
      </c>
    </row>
    <row r="125" spans="2:19">
      <c r="B125" s="22">
        <v>123</v>
      </c>
      <c r="C125" s="22">
        <f t="shared" si="18"/>
        <v>63.737499999999997</v>
      </c>
      <c r="D125" s="22">
        <f t="shared" si="12"/>
        <v>366.66666666666669</v>
      </c>
      <c r="E125" s="22">
        <f t="shared" si="13"/>
        <v>54.595148099027405</v>
      </c>
      <c r="K125" s="22" t="str">
        <f t="shared" si="14"/>
        <v>DC</v>
      </c>
      <c r="L125" s="22">
        <f t="shared" si="15"/>
        <v>30.077746015479242</v>
      </c>
      <c r="M125" s="22">
        <f t="shared" si="19"/>
        <v>219.25</v>
      </c>
      <c r="N125" s="22">
        <f t="shared" si="20"/>
        <v>366.66666666666669</v>
      </c>
      <c r="O125" s="22" t="str">
        <f t="shared" si="21"/>
        <v>DC</v>
      </c>
      <c r="P125" s="22">
        <f t="shared" si="16"/>
        <v>15.31160911354295</v>
      </c>
      <c r="S125" s="22">
        <f t="shared" si="17"/>
        <v>519.92225398452081</v>
      </c>
    </row>
    <row r="126" spans="2:19">
      <c r="B126" s="22">
        <v>124</v>
      </c>
      <c r="C126" s="22">
        <f t="shared" si="18"/>
        <v>64.150000000000006</v>
      </c>
      <c r="D126" s="22">
        <f t="shared" si="12"/>
        <v>366.66666666666669</v>
      </c>
      <c r="E126" s="22">
        <f t="shared" si="13"/>
        <v>55.007648099027413</v>
      </c>
      <c r="K126" s="22" t="str">
        <f t="shared" si="14"/>
        <v>DC</v>
      </c>
      <c r="L126" s="22">
        <f t="shared" si="15"/>
        <v>29.888966146819431</v>
      </c>
      <c r="M126" s="22">
        <f t="shared" si="19"/>
        <v>219.25</v>
      </c>
      <c r="N126" s="22">
        <f t="shared" si="20"/>
        <v>366.66666666666669</v>
      </c>
      <c r="O126" s="22" t="str">
        <f t="shared" si="21"/>
        <v>DC</v>
      </c>
      <c r="P126" s="22">
        <f t="shared" si="16"/>
        <v>15.215507379192994</v>
      </c>
      <c r="S126" s="22">
        <f t="shared" si="17"/>
        <v>520.11103385318052</v>
      </c>
    </row>
    <row r="127" spans="2:19">
      <c r="B127" s="22">
        <v>125</v>
      </c>
      <c r="C127" s="22">
        <f t="shared" si="18"/>
        <v>64.5625</v>
      </c>
      <c r="D127" s="22">
        <f t="shared" si="12"/>
        <v>366.66666666666669</v>
      </c>
      <c r="E127" s="22">
        <f t="shared" si="13"/>
        <v>55.420148099027408</v>
      </c>
      <c r="K127" s="22" t="str">
        <f t="shared" si="14"/>
        <v>DC</v>
      </c>
      <c r="L127" s="22">
        <f t="shared" si="15"/>
        <v>29.702541212382844</v>
      </c>
      <c r="M127" s="22">
        <f t="shared" si="19"/>
        <v>219.25</v>
      </c>
      <c r="N127" s="22">
        <f t="shared" si="20"/>
        <v>366.66666666666669</v>
      </c>
      <c r="O127" s="22" t="str">
        <f t="shared" si="21"/>
        <v>DC</v>
      </c>
      <c r="P127" s="22">
        <f t="shared" si="16"/>
        <v>15.120604465801749</v>
      </c>
      <c r="S127" s="22">
        <f t="shared" si="17"/>
        <v>520.29745878761719</v>
      </c>
    </row>
    <row r="128" spans="2:19">
      <c r="B128" s="22">
        <v>126</v>
      </c>
      <c r="C128" s="22">
        <f t="shared" si="18"/>
        <v>64.974999999999994</v>
      </c>
      <c r="D128" s="22">
        <f t="shared" si="12"/>
        <v>366.66666666666669</v>
      </c>
      <c r="E128" s="22">
        <f t="shared" si="13"/>
        <v>55.832648099027402</v>
      </c>
      <c r="K128" s="22" t="str">
        <f t="shared" si="14"/>
        <v>DC</v>
      </c>
      <c r="L128" s="22">
        <f t="shared" si="15"/>
        <v>29.518427420374017</v>
      </c>
      <c r="M128" s="22">
        <f t="shared" si="19"/>
        <v>219.25</v>
      </c>
      <c r="N128" s="22">
        <f t="shared" si="20"/>
        <v>366.66666666666669</v>
      </c>
      <c r="O128" s="22" t="str">
        <f t="shared" si="21"/>
        <v>DC</v>
      </c>
      <c r="P128" s="22">
        <f t="shared" si="16"/>
        <v>15.026878080380431</v>
      </c>
      <c r="S128" s="22">
        <f t="shared" si="17"/>
        <v>520.481572579626</v>
      </c>
    </row>
    <row r="129" spans="2:19">
      <c r="B129" s="22">
        <v>127</v>
      </c>
      <c r="C129" s="22">
        <f t="shared" si="18"/>
        <v>65.387500000000003</v>
      </c>
      <c r="D129" s="22">
        <f t="shared" si="12"/>
        <v>366.66666666666669</v>
      </c>
      <c r="E129" s="22">
        <f t="shared" si="13"/>
        <v>56.245148099027411</v>
      </c>
      <c r="K129" s="22" t="str">
        <f t="shared" si="14"/>
        <v>DC</v>
      </c>
      <c r="L129" s="22">
        <f t="shared" si="15"/>
        <v>29.336582058097644</v>
      </c>
      <c r="M129" s="22">
        <f t="shared" si="19"/>
        <v>219.25</v>
      </c>
      <c r="N129" s="22">
        <f t="shared" si="20"/>
        <v>366.66666666666669</v>
      </c>
      <c r="O129" s="22" t="str">
        <f t="shared" si="21"/>
        <v>DC</v>
      </c>
      <c r="P129" s="22">
        <f t="shared" si="16"/>
        <v>14.934306479275298</v>
      </c>
      <c r="S129" s="22">
        <f t="shared" si="17"/>
        <v>520.66341794190237</v>
      </c>
    </row>
    <row r="130" spans="2:19">
      <c r="B130" s="22">
        <v>128</v>
      </c>
      <c r="C130" s="22">
        <f t="shared" si="18"/>
        <v>65.8</v>
      </c>
      <c r="D130" s="22">
        <f t="shared" ref="D130:D193" si="22">IF(typeAP3917="AP3917B",MAX(Ipkmax_typ_B-4*(C130-tminoff_typ_B),Ipkmax_typ_B/4),IF(typeAP3917="AP3917C",MAX(Ipkmax_typ_C-4*(C130-tminoff_typ_C),Ipkmax_typ_C/3),IF(typeAP3917="AP3917D",MAX(Ipkmax_typ_D-4*(C130-tminoff_typ_D),Ipkmax_typ_D/3),IF(typeAP3917="AP3928",MAX(Ipkmax_typ_E-40*(C130-tminoff_typ_E),Ipkmax_typ_E/3)))))</f>
        <v>366.66666666666669</v>
      </c>
      <c r="E130" s="22">
        <f t="shared" ref="E130:E193" si="23">ABS(D130*Lm/(Vout+D1Vf)-C130)</f>
        <v>56.657648099027405</v>
      </c>
      <c r="K130" s="22" t="str">
        <f t="shared" ref="K130:K193" si="24">IF((D130*Lm/(Vout+D1Vf)-C130)&gt;0,"CC","DC")</f>
        <v>DC</v>
      </c>
      <c r="L130" s="22">
        <f t="shared" ref="L130:L193" si="25">IF(K130="CC",D130-0.5*(Vout+D1Vf)*C130/Lm,IF(K130="DC",0.5*D130*(D130*Lm/Vindc_rms_min+D130*Lm/(Vout+D1Vf))/(D130*Lm/Vindc_rms_min+C130)))</f>
        <v>29.156963458923649</v>
      </c>
      <c r="M130" s="22">
        <f t="shared" si="19"/>
        <v>219.25</v>
      </c>
      <c r="N130" s="22">
        <f t="shared" si="20"/>
        <v>366.66666666666669</v>
      </c>
      <c r="O130" s="22" t="str">
        <f t="shared" si="21"/>
        <v>DC</v>
      </c>
      <c r="P130" s="22">
        <f t="shared" ref="P130:P193" si="26">IF(K130="CC",1/((((Vout+D1Vf)*C130/Lm))*Lm/Vindc_rms_min+C130)*1000,IF(K130="DC",1000/(D130*Lm/Vindc_rms_min+C130)))</f>
        <v>14.842868451350634</v>
      </c>
      <c r="S130" s="22">
        <f t="shared" ref="S130:S193" si="27">ABS(L130-Iout)</f>
        <v>520.84303654107634</v>
      </c>
    </row>
    <row r="131" spans="2:19">
      <c r="B131" s="22">
        <v>129</v>
      </c>
      <c r="C131" s="22">
        <f t="shared" ref="C131:C194" si="28">IF(typeAP3917="AP3917B",tminoff_typ_B+B131*(toffmax_BCD-tminoff_typ_B)/500,IF(typeAP3917="AP3917C",tminoff_typ_C+B131*(toffmax_BCD-tminoff_typ_C)/500,IF(typeAP3917="AP3917D",tminoff_typ_D+B131*(toffmax_BCD-tminoff_typ_D)/500,IF(typeAP3917="AP3928",tminoff_typ_E+B131*(toffmax_BCD-tminoff_typ_E)/500))))</f>
        <v>66.212500000000006</v>
      </c>
      <c r="D131" s="22">
        <f t="shared" si="22"/>
        <v>366.66666666666669</v>
      </c>
      <c r="E131" s="22">
        <f t="shared" si="23"/>
        <v>57.070148099027413</v>
      </c>
      <c r="K131" s="22" t="str">
        <f t="shared" si="24"/>
        <v>DC</v>
      </c>
      <c r="L131" s="22">
        <f t="shared" si="25"/>
        <v>28.979530970458399</v>
      </c>
      <c r="M131" s="22">
        <f t="shared" si="19"/>
        <v>219.25</v>
      </c>
      <c r="N131" s="22">
        <f t="shared" si="20"/>
        <v>366.66666666666669</v>
      </c>
      <c r="O131" s="22" t="str">
        <f t="shared" si="21"/>
        <v>DC</v>
      </c>
      <c r="P131" s="22">
        <f t="shared" si="26"/>
        <v>14.752543301785737</v>
      </c>
      <c r="S131" s="22">
        <f t="shared" si="27"/>
        <v>521.02046902954157</v>
      </c>
    </row>
    <row r="132" spans="2:19">
      <c r="B132" s="22">
        <v>130</v>
      </c>
      <c r="C132" s="22">
        <f t="shared" si="28"/>
        <v>66.625</v>
      </c>
      <c r="D132" s="22">
        <f t="shared" si="22"/>
        <v>366.66666666666669</v>
      </c>
      <c r="E132" s="22">
        <f t="shared" si="23"/>
        <v>57.482648099027408</v>
      </c>
      <c r="K132" s="22" t="str">
        <f t="shared" si="24"/>
        <v>DC</v>
      </c>
      <c r="L132" s="22">
        <f t="shared" si="25"/>
        <v>28.804244923871106</v>
      </c>
      <c r="M132" s="22">
        <f t="shared" si="19"/>
        <v>219.25</v>
      </c>
      <c r="N132" s="22">
        <f t="shared" si="20"/>
        <v>366.66666666666669</v>
      </c>
      <c r="O132" s="22" t="str">
        <f t="shared" si="21"/>
        <v>DC</v>
      </c>
      <c r="P132" s="22">
        <f t="shared" si="26"/>
        <v>14.66331083645999</v>
      </c>
      <c r="S132" s="22">
        <f t="shared" si="27"/>
        <v>521.19575507612888</v>
      </c>
    </row>
    <row r="133" spans="2:19">
      <c r="B133" s="22">
        <v>131</v>
      </c>
      <c r="C133" s="22">
        <f t="shared" si="28"/>
        <v>67.037499999999994</v>
      </c>
      <c r="D133" s="22">
        <f t="shared" si="22"/>
        <v>366.66666666666669</v>
      </c>
      <c r="E133" s="22">
        <f t="shared" si="23"/>
        <v>57.895148099027402</v>
      </c>
      <c r="K133" s="22" t="str">
        <f t="shared" si="24"/>
        <v>DC</v>
      </c>
      <c r="L133" s="22">
        <f t="shared" si="25"/>
        <v>28.631066604326676</v>
      </c>
      <c r="M133" s="22">
        <f t="shared" ref="M133:M196" si="29">M132</f>
        <v>219.25</v>
      </c>
      <c r="N133" s="22">
        <f t="shared" ref="N133:N196" si="30">N132</f>
        <v>366.66666666666669</v>
      </c>
      <c r="O133" s="22" t="str">
        <f t="shared" ref="O133:O196" si="31">O132</f>
        <v>DC</v>
      </c>
      <c r="P133" s="22">
        <f t="shared" si="26"/>
        <v>14.575151346901167</v>
      </c>
      <c r="S133" s="22">
        <f t="shared" si="27"/>
        <v>521.36893339567337</v>
      </c>
    </row>
    <row r="134" spans="2:19">
      <c r="B134" s="22">
        <v>132</v>
      </c>
      <c r="C134" s="22">
        <f t="shared" si="28"/>
        <v>67.45</v>
      </c>
      <c r="D134" s="22">
        <f t="shared" si="22"/>
        <v>366.66666666666669</v>
      </c>
      <c r="E134" s="22">
        <f t="shared" si="23"/>
        <v>58.307648099027411</v>
      </c>
      <c r="K134" s="22" t="str">
        <f t="shared" si="24"/>
        <v>DC</v>
      </c>
      <c r="L134" s="22">
        <f t="shared" si="25"/>
        <v>28.459958222478786</v>
      </c>
      <c r="M134" s="22">
        <f t="shared" si="29"/>
        <v>219.25</v>
      </c>
      <c r="N134" s="22">
        <f t="shared" si="30"/>
        <v>366.66666666666669</v>
      </c>
      <c r="O134" s="22" t="str">
        <f t="shared" si="31"/>
        <v>DC</v>
      </c>
      <c r="P134" s="22">
        <f t="shared" si="26"/>
        <v>14.488045595773494</v>
      </c>
      <c r="S134" s="22">
        <f t="shared" si="27"/>
        <v>521.5400417775212</v>
      </c>
    </row>
    <row r="135" spans="2:19">
      <c r="B135" s="22">
        <v>133</v>
      </c>
      <c r="C135" s="22">
        <f t="shared" si="28"/>
        <v>67.862499999999997</v>
      </c>
      <c r="D135" s="22">
        <f t="shared" si="22"/>
        <v>366.66666666666669</v>
      </c>
      <c r="E135" s="22">
        <f t="shared" si="23"/>
        <v>58.720148099027405</v>
      </c>
      <c r="K135" s="22" t="str">
        <f t="shared" si="24"/>
        <v>DC</v>
      </c>
      <c r="L135" s="22">
        <f t="shared" si="25"/>
        <v>28.290882886979151</v>
      </c>
      <c r="M135" s="22">
        <f t="shared" si="29"/>
        <v>219.25</v>
      </c>
      <c r="N135" s="22">
        <f t="shared" si="30"/>
        <v>366.66666666666669</v>
      </c>
      <c r="O135" s="22" t="str">
        <f t="shared" si="31"/>
        <v>DC</v>
      </c>
      <c r="P135" s="22">
        <f t="shared" si="26"/>
        <v>14.401974802882988</v>
      </c>
      <c r="S135" s="22">
        <f t="shared" si="27"/>
        <v>521.70911711302085</v>
      </c>
    </row>
    <row r="136" spans="2:19">
      <c r="B136" s="22">
        <v>134</v>
      </c>
      <c r="C136" s="22">
        <f t="shared" si="28"/>
        <v>68.275000000000006</v>
      </c>
      <c r="D136" s="22">
        <f t="shared" si="22"/>
        <v>366.66666666666669</v>
      </c>
      <c r="E136" s="22">
        <f t="shared" si="23"/>
        <v>59.132648099027413</v>
      </c>
      <c r="K136" s="22" t="str">
        <f t="shared" si="24"/>
        <v>DC</v>
      </c>
      <c r="L136" s="22">
        <f t="shared" si="25"/>
        <v>28.123804577960787</v>
      </c>
      <c r="M136" s="22">
        <f t="shared" si="29"/>
        <v>219.25</v>
      </c>
      <c r="N136" s="22">
        <f t="shared" si="30"/>
        <v>366.66666666666669</v>
      </c>
      <c r="O136" s="22" t="str">
        <f t="shared" si="31"/>
        <v>DC</v>
      </c>
      <c r="P136" s="22">
        <f t="shared" si="26"/>
        <v>14.316920631678657</v>
      </c>
      <c r="S136" s="22">
        <f t="shared" si="27"/>
        <v>521.87619542203925</v>
      </c>
    </row>
    <row r="137" spans="2:19">
      <c r="B137" s="22">
        <v>135</v>
      </c>
      <c r="C137" s="22">
        <f t="shared" si="28"/>
        <v>68.6875</v>
      </c>
      <c r="D137" s="22">
        <f t="shared" si="22"/>
        <v>366.66666666666669</v>
      </c>
      <c r="E137" s="22">
        <f t="shared" si="23"/>
        <v>59.545148099027408</v>
      </c>
      <c r="K137" s="22" t="str">
        <f t="shared" si="24"/>
        <v>DC</v>
      </c>
      <c r="L137" s="22">
        <f t="shared" si="25"/>
        <v>27.958688121455488</v>
      </c>
      <c r="M137" s="22">
        <f t="shared" si="29"/>
        <v>219.25</v>
      </c>
      <c r="N137" s="22">
        <f t="shared" si="30"/>
        <v>366.66666666666669</v>
      </c>
      <c r="O137" s="22" t="str">
        <f t="shared" si="31"/>
        <v>DC</v>
      </c>
      <c r="P137" s="22">
        <f t="shared" si="26"/>
        <v>14.232865176229257</v>
      </c>
      <c r="S137" s="22">
        <f t="shared" si="27"/>
        <v>522.04131187854455</v>
      </c>
    </row>
    <row r="138" spans="2:19">
      <c r="B138" s="22">
        <v>136</v>
      </c>
      <c r="C138" s="22">
        <f t="shared" si="28"/>
        <v>69.099999999999994</v>
      </c>
      <c r="D138" s="22">
        <f t="shared" si="22"/>
        <v>366.66666666666669</v>
      </c>
      <c r="E138" s="22">
        <f t="shared" si="23"/>
        <v>59.957648099027402</v>
      </c>
      <c r="K138" s="22" t="str">
        <f t="shared" si="24"/>
        <v>DC</v>
      </c>
      <c r="L138" s="22">
        <f t="shared" si="25"/>
        <v>27.795499164707117</v>
      </c>
      <c r="M138" s="22">
        <f t="shared" si="29"/>
        <v>219.25</v>
      </c>
      <c r="N138" s="22">
        <f t="shared" si="30"/>
        <v>366.66666666666669</v>
      </c>
      <c r="O138" s="22" t="str">
        <f t="shared" si="31"/>
        <v>DC</v>
      </c>
      <c r="P138" s="22">
        <f t="shared" si="26"/>
        <v>14.149790948656088</v>
      </c>
      <c r="S138" s="22">
        <f t="shared" si="27"/>
        <v>522.20450083529283</v>
      </c>
    </row>
    <row r="139" spans="2:19">
      <c r="B139" s="22">
        <v>137</v>
      </c>
      <c r="C139" s="22">
        <f t="shared" si="28"/>
        <v>69.512500000000003</v>
      </c>
      <c r="D139" s="22">
        <f t="shared" si="22"/>
        <v>366.66666666666669</v>
      </c>
      <c r="E139" s="22">
        <f t="shared" si="23"/>
        <v>60.370148099027411</v>
      </c>
      <c r="K139" s="22" t="str">
        <f t="shared" si="24"/>
        <v>DC</v>
      </c>
      <c r="L139" s="22">
        <f t="shared" si="25"/>
        <v>27.634204152344498</v>
      </c>
      <c r="M139" s="22">
        <f t="shared" si="29"/>
        <v>219.25</v>
      </c>
      <c r="N139" s="22">
        <f t="shared" si="30"/>
        <v>366.66666666666669</v>
      </c>
      <c r="O139" s="22" t="str">
        <f t="shared" si="31"/>
        <v>DC</v>
      </c>
      <c r="P139" s="22">
        <f t="shared" si="26"/>
        <v>14.067680867003377</v>
      </c>
      <c r="S139" s="22">
        <f t="shared" si="27"/>
        <v>522.36579584765548</v>
      </c>
    </row>
    <row r="140" spans="2:19">
      <c r="B140" s="22">
        <v>138</v>
      </c>
      <c r="C140" s="22">
        <f t="shared" si="28"/>
        <v>69.924999999999997</v>
      </c>
      <c r="D140" s="22">
        <f t="shared" si="22"/>
        <v>366.66666666666669</v>
      </c>
      <c r="E140" s="22">
        <f t="shared" si="23"/>
        <v>60.782648099027405</v>
      </c>
      <c r="K140" s="22" t="str">
        <f t="shared" si="24"/>
        <v>DC</v>
      </c>
      <c r="L140" s="22">
        <f t="shared" si="25"/>
        <v>27.47477030337911</v>
      </c>
      <c r="M140" s="22">
        <f t="shared" si="29"/>
        <v>219.25</v>
      </c>
      <c r="N140" s="22">
        <f t="shared" si="30"/>
        <v>366.66666666666669</v>
      </c>
      <c r="O140" s="22" t="str">
        <f t="shared" si="31"/>
        <v>DC</v>
      </c>
      <c r="P140" s="22">
        <f t="shared" si="26"/>
        <v>13.986518243528556</v>
      </c>
      <c r="S140" s="22">
        <f t="shared" si="27"/>
        <v>522.52522969662084</v>
      </c>
    </row>
    <row r="141" spans="2:19">
      <c r="B141" s="22">
        <v>139</v>
      </c>
      <c r="C141" s="22">
        <f t="shared" si="28"/>
        <v>70.337500000000006</v>
      </c>
      <c r="D141" s="22">
        <f t="shared" si="22"/>
        <v>366.66666666666669</v>
      </c>
      <c r="E141" s="22">
        <f t="shared" si="23"/>
        <v>61.195148099027413</v>
      </c>
      <c r="K141" s="22" t="str">
        <f t="shared" si="24"/>
        <v>DC</v>
      </c>
      <c r="L141" s="22">
        <f t="shared" si="25"/>
        <v>27.31716558899442</v>
      </c>
      <c r="M141" s="22">
        <f t="shared" si="29"/>
        <v>219.25</v>
      </c>
      <c r="N141" s="22">
        <f t="shared" si="30"/>
        <v>366.66666666666669</v>
      </c>
      <c r="O141" s="22" t="str">
        <f t="shared" si="31"/>
        <v>DC</v>
      </c>
      <c r="P141" s="22">
        <f t="shared" si="26"/>
        <v>13.906286773395522</v>
      </c>
      <c r="S141" s="22">
        <f t="shared" si="27"/>
        <v>522.68283441100562</v>
      </c>
    </row>
    <row r="142" spans="2:19">
      <c r="B142" s="22">
        <v>140</v>
      </c>
      <c r="C142" s="22">
        <f t="shared" si="28"/>
        <v>70.75</v>
      </c>
      <c r="D142" s="22">
        <f t="shared" si="22"/>
        <v>366.66666666666669</v>
      </c>
      <c r="E142" s="22">
        <f t="shared" si="23"/>
        <v>61.607648099027408</v>
      </c>
      <c r="K142" s="22" t="str">
        <f t="shared" si="24"/>
        <v>DC</v>
      </c>
      <c r="L142" s="22">
        <f t="shared" si="25"/>
        <v>27.161358711095406</v>
      </c>
      <c r="M142" s="22">
        <f t="shared" si="29"/>
        <v>219.25</v>
      </c>
      <c r="N142" s="22">
        <f t="shared" si="30"/>
        <v>366.66666666666669</v>
      </c>
      <c r="O142" s="22" t="str">
        <f t="shared" si="31"/>
        <v>DC</v>
      </c>
      <c r="P142" s="22">
        <f t="shared" si="26"/>
        <v>13.826970523754891</v>
      </c>
      <c r="S142" s="22">
        <f t="shared" si="27"/>
        <v>522.83864128890457</v>
      </c>
    </row>
    <row r="143" spans="2:19">
      <c r="B143" s="22">
        <v>141</v>
      </c>
      <c r="C143" s="22">
        <f t="shared" si="28"/>
        <v>71.162499999999994</v>
      </c>
      <c r="D143" s="22">
        <f t="shared" si="22"/>
        <v>366.66666666666669</v>
      </c>
      <c r="E143" s="22">
        <f t="shared" si="23"/>
        <v>62.020148099027402</v>
      </c>
      <c r="K143" s="22" t="str">
        <f t="shared" si="24"/>
        <v>DC</v>
      </c>
      <c r="L143" s="22">
        <f t="shared" si="25"/>
        <v>27.00731908158787</v>
      </c>
      <c r="M143" s="22">
        <f t="shared" si="29"/>
        <v>219.25</v>
      </c>
      <c r="N143" s="22">
        <f t="shared" si="30"/>
        <v>366.66666666666669</v>
      </c>
      <c r="O143" s="22" t="str">
        <f t="shared" si="31"/>
        <v>DC</v>
      </c>
      <c r="P143" s="22">
        <f t="shared" si="26"/>
        <v>13.748553923195775</v>
      </c>
      <c r="S143" s="22">
        <f t="shared" si="27"/>
        <v>522.99268091841213</v>
      </c>
    </row>
    <row r="144" spans="2:19">
      <c r="B144" s="22">
        <v>142</v>
      </c>
      <c r="C144" s="22">
        <f t="shared" si="28"/>
        <v>71.575000000000003</v>
      </c>
      <c r="D144" s="22">
        <f t="shared" si="22"/>
        <v>366.66666666666669</v>
      </c>
      <c r="E144" s="22">
        <f t="shared" si="23"/>
        <v>62.432648099027411</v>
      </c>
      <c r="K144" s="22" t="str">
        <f t="shared" si="24"/>
        <v>DC</v>
      </c>
      <c r="L144" s="22">
        <f t="shared" si="25"/>
        <v>26.85501680235895</v>
      </c>
      <c r="M144" s="22">
        <f t="shared" si="29"/>
        <v>219.25</v>
      </c>
      <c r="N144" s="22">
        <f t="shared" si="30"/>
        <v>366.66666666666669</v>
      </c>
      <c r="O144" s="22" t="str">
        <f t="shared" si="31"/>
        <v>DC</v>
      </c>
      <c r="P144" s="22">
        <f t="shared" si="26"/>
        <v>13.671021751554497</v>
      </c>
      <c r="S144" s="22">
        <f t="shared" si="27"/>
        <v>523.14498319764107</v>
      </c>
    </row>
    <row r="145" spans="2:19">
      <c r="B145" s="22">
        <v>143</v>
      </c>
      <c r="C145" s="22">
        <f t="shared" si="28"/>
        <v>71.987499999999997</v>
      </c>
      <c r="D145" s="22">
        <f t="shared" si="22"/>
        <v>366.66666666666669</v>
      </c>
      <c r="E145" s="22">
        <f t="shared" si="23"/>
        <v>62.845148099027405</v>
      </c>
      <c r="K145" s="22" t="str">
        <f t="shared" si="24"/>
        <v>DC</v>
      </c>
      <c r="L145" s="22">
        <f t="shared" si="25"/>
        <v>26.704422645931167</v>
      </c>
      <c r="M145" s="22">
        <f t="shared" si="29"/>
        <v>219.25</v>
      </c>
      <c r="N145" s="22">
        <f t="shared" si="30"/>
        <v>366.66666666666669</v>
      </c>
      <c r="O145" s="22" t="str">
        <f t="shared" si="31"/>
        <v>DC</v>
      </c>
      <c r="P145" s="22">
        <f t="shared" si="26"/>
        <v>13.594359130066197</v>
      </c>
      <c r="S145" s="22">
        <f t="shared" si="27"/>
        <v>523.29557735406888</v>
      </c>
    </row>
    <row r="146" spans="2:19">
      <c r="B146" s="22">
        <v>144</v>
      </c>
      <c r="C146" s="22">
        <f t="shared" si="28"/>
        <v>72.400000000000006</v>
      </c>
      <c r="D146" s="22">
        <f t="shared" si="22"/>
        <v>366.66666666666669</v>
      </c>
      <c r="E146" s="22">
        <f t="shared" si="23"/>
        <v>63.257648099027413</v>
      </c>
      <c r="K146" s="22" t="str">
        <f t="shared" si="24"/>
        <v>DC</v>
      </c>
      <c r="L146" s="22">
        <f t="shared" si="25"/>
        <v>26.555508036763751</v>
      </c>
      <c r="M146" s="22">
        <f t="shared" si="29"/>
        <v>219.25</v>
      </c>
      <c r="N146" s="22">
        <f t="shared" si="30"/>
        <v>366.66666666666669</v>
      </c>
      <c r="O146" s="22" t="str">
        <f t="shared" si="31"/>
        <v>DC</v>
      </c>
      <c r="P146" s="22">
        <f t="shared" si="26"/>
        <v>13.518551511845933</v>
      </c>
      <c r="S146" s="22">
        <f t="shared" si="27"/>
        <v>523.44449196323626</v>
      </c>
    </row>
    <row r="147" spans="2:19">
      <c r="B147" s="22">
        <v>145</v>
      </c>
      <c r="C147" s="22">
        <f t="shared" si="28"/>
        <v>72.8125</v>
      </c>
      <c r="D147" s="22">
        <f t="shared" si="22"/>
        <v>366.66666666666669</v>
      </c>
      <c r="E147" s="22">
        <f t="shared" si="23"/>
        <v>63.670148099027408</v>
      </c>
      <c r="K147" s="22" t="str">
        <f t="shared" si="24"/>
        <v>DC</v>
      </c>
      <c r="L147" s="22">
        <f t="shared" si="25"/>
        <v>26.408245033176147</v>
      </c>
      <c r="M147" s="22">
        <f t="shared" si="29"/>
        <v>219.25</v>
      </c>
      <c r="N147" s="22">
        <f t="shared" si="30"/>
        <v>366.66666666666669</v>
      </c>
      <c r="O147" s="22" t="str">
        <f t="shared" si="31"/>
        <v>DC</v>
      </c>
      <c r="P147" s="22">
        <f t="shared" si="26"/>
        <v>13.443584672686534</v>
      </c>
      <c r="S147" s="22">
        <f t="shared" si="27"/>
        <v>523.59175496682383</v>
      </c>
    </row>
    <row r="148" spans="2:19">
      <c r="B148" s="22">
        <v>146</v>
      </c>
      <c r="C148" s="22">
        <f t="shared" si="28"/>
        <v>73.224999999999994</v>
      </c>
      <c r="D148" s="22">
        <f t="shared" si="22"/>
        <v>366.66666666666669</v>
      </c>
      <c r="E148" s="22">
        <f t="shared" si="23"/>
        <v>64.082648099027409</v>
      </c>
      <c r="K148" s="22" t="str">
        <f t="shared" si="24"/>
        <v>DC</v>
      </c>
      <c r="L148" s="22">
        <f t="shared" si="25"/>
        <v>26.262606309869632</v>
      </c>
      <c r="M148" s="22">
        <f t="shared" si="29"/>
        <v>219.25</v>
      </c>
      <c r="N148" s="22">
        <f t="shared" si="30"/>
        <v>366.66666666666669</v>
      </c>
      <c r="O148" s="22" t="str">
        <f t="shared" si="31"/>
        <v>DC</v>
      </c>
      <c r="P148" s="22">
        <f t="shared" si="26"/>
        <v>13.36944470216091</v>
      </c>
      <c r="S148" s="22">
        <f t="shared" si="27"/>
        <v>523.73739369013038</v>
      </c>
    </row>
    <row r="149" spans="2:19">
      <c r="B149" s="22">
        <v>147</v>
      </c>
      <c r="C149" s="22">
        <f t="shared" si="28"/>
        <v>73.637500000000003</v>
      </c>
      <c r="D149" s="22">
        <f t="shared" si="22"/>
        <v>366.66666666666669</v>
      </c>
      <c r="E149" s="22">
        <f t="shared" si="23"/>
        <v>64.495148099027418</v>
      </c>
      <c r="K149" s="22" t="str">
        <f t="shared" si="24"/>
        <v>DC</v>
      </c>
      <c r="L149" s="22">
        <f t="shared" si="25"/>
        <v>26.118565141024135</v>
      </c>
      <c r="M149" s="22">
        <f t="shared" si="29"/>
        <v>219.25</v>
      </c>
      <c r="N149" s="22">
        <f t="shared" si="30"/>
        <v>366.66666666666669</v>
      </c>
      <c r="O149" s="22" t="str">
        <f t="shared" si="31"/>
        <v>DC</v>
      </c>
      <c r="P149" s="22">
        <f t="shared" si="26"/>
        <v>13.296117995017196</v>
      </c>
      <c r="S149" s="22">
        <f t="shared" si="27"/>
        <v>523.88143485897581</v>
      </c>
    </row>
    <row r="150" spans="2:19">
      <c r="B150" s="22">
        <v>148</v>
      </c>
      <c r="C150" s="22">
        <f t="shared" si="28"/>
        <v>74.05</v>
      </c>
      <c r="D150" s="22">
        <f t="shared" si="22"/>
        <v>366.66666666666669</v>
      </c>
      <c r="E150" s="22">
        <f t="shared" si="23"/>
        <v>64.907648099027412</v>
      </c>
      <c r="K150" s="22" t="str">
        <f t="shared" si="24"/>
        <v>DC</v>
      </c>
      <c r="L150" s="22">
        <f t="shared" si="25"/>
        <v>25.976095383948284</v>
      </c>
      <c r="M150" s="22">
        <f t="shared" si="29"/>
        <v>219.25</v>
      </c>
      <c r="N150" s="22">
        <f t="shared" si="30"/>
        <v>366.66666666666669</v>
      </c>
      <c r="O150" s="22" t="str">
        <f t="shared" si="31"/>
        <v>DC</v>
      </c>
      <c r="P150" s="22">
        <f t="shared" si="26"/>
        <v>13.223591242855507</v>
      </c>
      <c r="S150" s="22">
        <f t="shared" si="27"/>
        <v>524.02390461605171</v>
      </c>
    </row>
    <row r="151" spans="2:19">
      <c r="B151" s="22">
        <v>149</v>
      </c>
      <c r="C151" s="22">
        <f t="shared" si="28"/>
        <v>74.462500000000006</v>
      </c>
      <c r="D151" s="22">
        <f t="shared" si="22"/>
        <v>366.66666666666669</v>
      </c>
      <c r="E151" s="22">
        <f t="shared" si="23"/>
        <v>65.320148099027421</v>
      </c>
      <c r="K151" s="22" t="str">
        <f t="shared" si="24"/>
        <v>DC</v>
      </c>
      <c r="L151" s="22">
        <f t="shared" si="25"/>
        <v>25.835171463261588</v>
      </c>
      <c r="M151" s="22">
        <f t="shared" si="29"/>
        <v>219.25</v>
      </c>
      <c r="N151" s="22">
        <f t="shared" si="30"/>
        <v>366.66666666666669</v>
      </c>
      <c r="O151" s="22" t="str">
        <f t="shared" si="31"/>
        <v>DC</v>
      </c>
      <c r="P151" s="22">
        <f t="shared" si="26"/>
        <v>13.151851426075616</v>
      </c>
      <c r="S151" s="22">
        <f t="shared" si="27"/>
        <v>524.16482853673847</v>
      </c>
    </row>
    <row r="152" spans="2:19">
      <c r="B152" s="22">
        <v>150</v>
      </c>
      <c r="C152" s="22">
        <f t="shared" si="28"/>
        <v>74.875</v>
      </c>
      <c r="D152" s="22">
        <f t="shared" si="22"/>
        <v>366.66666666666669</v>
      </c>
      <c r="E152" s="22">
        <f t="shared" si="23"/>
        <v>65.732648099027415</v>
      </c>
      <c r="K152" s="22" t="str">
        <f t="shared" si="24"/>
        <v>DC</v>
      </c>
      <c r="L152" s="22">
        <f t="shared" si="25"/>
        <v>25.695768355588822</v>
      </c>
      <c r="M152" s="22">
        <f t="shared" si="29"/>
        <v>219.25</v>
      </c>
      <c r="N152" s="22">
        <f t="shared" si="30"/>
        <v>366.66666666666669</v>
      </c>
      <c r="O152" s="22" t="str">
        <f t="shared" si="31"/>
        <v>DC</v>
      </c>
      <c r="P152" s="22">
        <f t="shared" si="26"/>
        <v>13.080885806085339</v>
      </c>
      <c r="S152" s="22">
        <f t="shared" si="27"/>
        <v>524.30423164441117</v>
      </c>
    </row>
    <row r="153" spans="2:19">
      <c r="B153" s="22">
        <v>151</v>
      </c>
      <c r="C153" s="22">
        <f t="shared" si="28"/>
        <v>75.287499999999994</v>
      </c>
      <c r="D153" s="22">
        <f t="shared" si="22"/>
        <v>366.66666666666669</v>
      </c>
      <c r="E153" s="22">
        <f t="shared" si="23"/>
        <v>66.145148099027409</v>
      </c>
      <c r="K153" s="22" t="str">
        <f t="shared" si="24"/>
        <v>DC</v>
      </c>
      <c r="L153" s="22">
        <f t="shared" si="25"/>
        <v>25.557861574747182</v>
      </c>
      <c r="M153" s="22">
        <f t="shared" si="29"/>
        <v>219.25</v>
      </c>
      <c r="N153" s="22">
        <f t="shared" si="30"/>
        <v>366.66666666666669</v>
      </c>
      <c r="O153" s="22" t="str">
        <f t="shared" si="31"/>
        <v>DC</v>
      </c>
      <c r="P153" s="22">
        <f t="shared" si="26"/>
        <v>13.010681917759815</v>
      </c>
      <c r="S153" s="22">
        <f t="shared" si="27"/>
        <v>524.44213842525278</v>
      </c>
    </row>
    <row r="154" spans="2:19">
      <c r="B154" s="22">
        <v>152</v>
      </c>
      <c r="C154" s="22">
        <f t="shared" si="28"/>
        <v>75.7</v>
      </c>
      <c r="D154" s="22">
        <f t="shared" si="22"/>
        <v>366.66666666666669</v>
      </c>
      <c r="E154" s="22">
        <f t="shared" si="23"/>
        <v>66.557648099027418</v>
      </c>
      <c r="K154" s="22" t="str">
        <f t="shared" si="24"/>
        <v>DC</v>
      </c>
      <c r="L154" s="22">
        <f t="shared" si="25"/>
        <v>25.421427157407958</v>
      </c>
      <c r="M154" s="22">
        <f t="shared" si="29"/>
        <v>219.25</v>
      </c>
      <c r="N154" s="22">
        <f t="shared" si="30"/>
        <v>366.66666666666669</v>
      </c>
      <c r="O154" s="22" t="str">
        <f t="shared" si="31"/>
        <v>DC</v>
      </c>
      <c r="P154" s="22">
        <f t="shared" si="26"/>
        <v>12.941227562142307</v>
      </c>
      <c r="S154" s="22">
        <f t="shared" si="27"/>
        <v>524.57857284259205</v>
      </c>
    </row>
    <row r="155" spans="2:19">
      <c r="B155" s="22">
        <v>153</v>
      </c>
      <c r="C155" s="22">
        <f t="shared" si="28"/>
        <v>76.112499999999997</v>
      </c>
      <c r="D155" s="22">
        <f t="shared" si="22"/>
        <v>366.66666666666669</v>
      </c>
      <c r="E155" s="22">
        <f t="shared" si="23"/>
        <v>66.970148099027412</v>
      </c>
      <c r="K155" s="22" t="str">
        <f t="shared" si="24"/>
        <v>DC</v>
      </c>
      <c r="L155" s="22">
        <f t="shared" si="25"/>
        <v>25.286441649214989</v>
      </c>
      <c r="M155" s="22">
        <f t="shared" si="29"/>
        <v>219.25</v>
      </c>
      <c r="N155" s="22">
        <f t="shared" si="30"/>
        <v>366.66666666666669</v>
      </c>
      <c r="O155" s="22" t="str">
        <f t="shared" si="31"/>
        <v>DC</v>
      </c>
      <c r="P155" s="22">
        <f t="shared" si="26"/>
        <v>12.87251079937757</v>
      </c>
      <c r="S155" s="22">
        <f t="shared" si="27"/>
        <v>524.71355835078498</v>
      </c>
    </row>
    <row r="156" spans="2:19">
      <c r="B156" s="22">
        <v>154</v>
      </c>
      <c r="C156" s="22">
        <f t="shared" si="28"/>
        <v>76.525000000000006</v>
      </c>
      <c r="D156" s="22">
        <f t="shared" si="22"/>
        <v>366.66666666666669</v>
      </c>
      <c r="E156" s="22">
        <f t="shared" si="23"/>
        <v>67.382648099027421</v>
      </c>
      <c r="K156" s="22" t="str">
        <f t="shared" si="24"/>
        <v>DC</v>
      </c>
      <c r="L156" s="22">
        <f t="shared" si="25"/>
        <v>25.15288209134302</v>
      </c>
      <c r="M156" s="22">
        <f t="shared" si="29"/>
        <v>219.25</v>
      </c>
      <c r="N156" s="22">
        <f t="shared" si="30"/>
        <v>366.66666666666669</v>
      </c>
      <c r="O156" s="22" t="str">
        <f t="shared" si="31"/>
        <v>DC</v>
      </c>
      <c r="P156" s="22">
        <f t="shared" si="26"/>
        <v>12.80451994186914</v>
      </c>
      <c r="S156" s="22">
        <f t="shared" si="27"/>
        <v>524.84711790865697</v>
      </c>
    </row>
    <row r="157" spans="2:19">
      <c r="B157" s="22">
        <v>155</v>
      </c>
      <c r="C157" s="22">
        <f t="shared" si="28"/>
        <v>76.9375</v>
      </c>
      <c r="D157" s="22">
        <f t="shared" si="22"/>
        <v>366.66666666666669</v>
      </c>
      <c r="E157" s="22">
        <f t="shared" si="23"/>
        <v>67.795148099027415</v>
      </c>
      <c r="K157" s="22" t="str">
        <f t="shared" si="24"/>
        <v>DC</v>
      </c>
      <c r="L157" s="22">
        <f t="shared" si="25"/>
        <v>25.020726007479858</v>
      </c>
      <c r="M157" s="22">
        <f t="shared" si="29"/>
        <v>219.25</v>
      </c>
      <c r="N157" s="22">
        <f t="shared" si="30"/>
        <v>366.66666666666669</v>
      </c>
      <c r="O157" s="22" t="str">
        <f t="shared" si="31"/>
        <v>DC</v>
      </c>
      <c r="P157" s="22">
        <f t="shared" si="26"/>
        <v>12.737243547652367</v>
      </c>
      <c r="S157" s="22">
        <f t="shared" si="27"/>
        <v>524.97927399252012</v>
      </c>
    </row>
    <row r="158" spans="2:19">
      <c r="B158" s="22">
        <v>156</v>
      </c>
      <c r="C158" s="22">
        <f t="shared" si="28"/>
        <v>77.349999999999994</v>
      </c>
      <c r="D158" s="22">
        <f t="shared" si="22"/>
        <v>366.66666666666669</v>
      </c>
      <c r="E158" s="22">
        <f t="shared" si="23"/>
        <v>68.207648099027409</v>
      </c>
      <c r="K158" s="22" t="str">
        <f t="shared" si="24"/>
        <v>DC</v>
      </c>
      <c r="L158" s="22">
        <f t="shared" si="25"/>
        <v>24.889951391216709</v>
      </c>
      <c r="M158" s="22">
        <f t="shared" si="29"/>
        <v>219.25</v>
      </c>
      <c r="N158" s="22">
        <f t="shared" si="30"/>
        <v>366.66666666666669</v>
      </c>
      <c r="O158" s="22" t="str">
        <f t="shared" si="31"/>
        <v>DC</v>
      </c>
      <c r="P158" s="22">
        <f t="shared" si="26"/>
        <v>12.670670413975248</v>
      </c>
      <c r="S158" s="22">
        <f t="shared" si="27"/>
        <v>525.11004860878325</v>
      </c>
    </row>
    <row r="159" spans="2:19">
      <c r="B159" s="22">
        <v>157</v>
      </c>
      <c r="C159" s="22">
        <f t="shared" si="28"/>
        <v>77.762500000000003</v>
      </c>
      <c r="D159" s="22">
        <f t="shared" si="22"/>
        <v>366.66666666666669</v>
      </c>
      <c r="E159" s="22">
        <f t="shared" si="23"/>
        <v>68.620148099027418</v>
      </c>
      <c r="K159" s="22" t="str">
        <f t="shared" si="24"/>
        <v>DC</v>
      </c>
      <c r="L159" s="22">
        <f t="shared" si="25"/>
        <v>24.760536693831924</v>
      </c>
      <c r="M159" s="22">
        <f t="shared" si="29"/>
        <v>219.25</v>
      </c>
      <c r="N159" s="22">
        <f t="shared" si="30"/>
        <v>366.66666666666669</v>
      </c>
      <c r="O159" s="22" t="str">
        <f t="shared" si="31"/>
        <v>DC</v>
      </c>
      <c r="P159" s="22">
        <f t="shared" si="26"/>
        <v>12.604789571079525</v>
      </c>
      <c r="S159" s="22">
        <f t="shared" si="27"/>
        <v>525.23946330616809</v>
      </c>
    </row>
    <row r="160" spans="2:19">
      <c r="B160" s="22">
        <v>158</v>
      </c>
      <c r="C160" s="22">
        <f t="shared" si="28"/>
        <v>78.174999999999997</v>
      </c>
      <c r="D160" s="22">
        <f t="shared" si="22"/>
        <v>366.66666666666669</v>
      </c>
      <c r="E160" s="22">
        <f t="shared" si="23"/>
        <v>69.032648099027412</v>
      </c>
      <c r="K160" s="22" t="str">
        <f t="shared" si="24"/>
        <v>DC</v>
      </c>
      <c r="L160" s="22">
        <f t="shared" si="25"/>
        <v>24.632460812453903</v>
      </c>
      <c r="M160" s="22">
        <f t="shared" si="29"/>
        <v>219.25</v>
      </c>
      <c r="N160" s="22">
        <f t="shared" si="30"/>
        <v>366.66666666666669</v>
      </c>
      <c r="O160" s="22" t="str">
        <f t="shared" si="31"/>
        <v>DC</v>
      </c>
      <c r="P160" s="22">
        <f t="shared" si="26"/>
        <v>12.539590276174795</v>
      </c>
      <c r="S160" s="22">
        <f t="shared" si="27"/>
        <v>525.36753918754607</v>
      </c>
    </row>
    <row r="161" spans="2:19">
      <c r="B161" s="22">
        <v>159</v>
      </c>
      <c r="C161" s="22">
        <f t="shared" si="28"/>
        <v>78.587500000000006</v>
      </c>
      <c r="D161" s="22">
        <f t="shared" si="22"/>
        <v>366.66666666666669</v>
      </c>
      <c r="E161" s="22">
        <f t="shared" si="23"/>
        <v>69.445148099027421</v>
      </c>
      <c r="K161" s="22" t="str">
        <f t="shared" si="24"/>
        <v>DC</v>
      </c>
      <c r="L161" s="22">
        <f t="shared" si="25"/>
        <v>24.505703078589416</v>
      </c>
      <c r="M161" s="22">
        <f t="shared" si="29"/>
        <v>219.25</v>
      </c>
      <c r="N161" s="22">
        <f t="shared" si="30"/>
        <v>366.66666666666669</v>
      </c>
      <c r="O161" s="22" t="str">
        <f t="shared" si="31"/>
        <v>DC</v>
      </c>
      <c r="P161" s="22">
        <f t="shared" si="26"/>
        <v>12.475062007598666</v>
      </c>
      <c r="S161" s="22">
        <f t="shared" si="27"/>
        <v>525.49429692141064</v>
      </c>
    </row>
    <row r="162" spans="2:19">
      <c r="B162" s="22">
        <v>160</v>
      </c>
      <c r="C162" s="22">
        <f t="shared" si="28"/>
        <v>79</v>
      </c>
      <c r="D162" s="22">
        <f t="shared" si="22"/>
        <v>366.66666666666669</v>
      </c>
      <c r="E162" s="22">
        <f t="shared" si="23"/>
        <v>69.857648099027415</v>
      </c>
      <c r="K162" s="22" t="str">
        <f t="shared" si="24"/>
        <v>DC</v>
      </c>
      <c r="L162" s="22">
        <f t="shared" si="25"/>
        <v>24.380243247004397</v>
      </c>
      <c r="M162" s="22">
        <f t="shared" si="29"/>
        <v>219.25</v>
      </c>
      <c r="N162" s="22">
        <f t="shared" si="30"/>
        <v>366.66666666666669</v>
      </c>
      <c r="O162" s="22" t="str">
        <f t="shared" si="31"/>
        <v>DC</v>
      </c>
      <c r="P162" s="22">
        <f t="shared" si="26"/>
        <v>12.411194459156301</v>
      </c>
      <c r="S162" s="22">
        <f t="shared" si="27"/>
        <v>525.61975675299561</v>
      </c>
    </row>
    <row r="163" spans="2:19">
      <c r="B163" s="22">
        <v>161</v>
      </c>
      <c r="C163" s="22">
        <f t="shared" si="28"/>
        <v>79.412499999999994</v>
      </c>
      <c r="D163" s="22">
        <f t="shared" si="22"/>
        <v>366.66666666666669</v>
      </c>
      <c r="E163" s="22">
        <f t="shared" si="23"/>
        <v>70.270148099027409</v>
      </c>
      <c r="K163" s="22" t="str">
        <f t="shared" si="24"/>
        <v>DC</v>
      </c>
      <c r="L163" s="22">
        <f t="shared" si="25"/>
        <v>24.256061484944453</v>
      </c>
      <c r="M163" s="22">
        <f t="shared" si="29"/>
        <v>219.25</v>
      </c>
      <c r="N163" s="22">
        <f t="shared" si="30"/>
        <v>366.66666666666669</v>
      </c>
      <c r="O163" s="22" t="str">
        <f t="shared" si="31"/>
        <v>DC</v>
      </c>
      <c r="P163" s="22">
        <f t="shared" si="26"/>
        <v>12.347977534632957</v>
      </c>
      <c r="S163" s="22">
        <f t="shared" si="27"/>
        <v>525.74393851505556</v>
      </c>
    </row>
    <row r="164" spans="2:19">
      <c r="B164" s="22">
        <v>162</v>
      </c>
      <c r="C164" s="22">
        <f t="shared" si="28"/>
        <v>79.825000000000003</v>
      </c>
      <c r="D164" s="22">
        <f t="shared" si="22"/>
        <v>366.66666666666669</v>
      </c>
      <c r="E164" s="22">
        <f t="shared" si="23"/>
        <v>70.682648099027418</v>
      </c>
      <c r="K164" s="22" t="str">
        <f t="shared" si="24"/>
        <v>DC</v>
      </c>
      <c r="L164" s="22">
        <f t="shared" si="25"/>
        <v>24.133138361683223</v>
      </c>
      <c r="M164" s="22">
        <f t="shared" si="29"/>
        <v>219.25</v>
      </c>
      <c r="N164" s="22">
        <f t="shared" si="30"/>
        <v>366.66666666666669</v>
      </c>
      <c r="O164" s="22" t="str">
        <f t="shared" si="31"/>
        <v>DC</v>
      </c>
      <c r="P164" s="22">
        <f t="shared" si="26"/>
        <v>12.285401342473371</v>
      </c>
      <c r="S164" s="22">
        <f t="shared" si="27"/>
        <v>525.86686163831678</v>
      </c>
    </row>
    <row r="165" spans="2:19">
      <c r="B165" s="22">
        <v>163</v>
      </c>
      <c r="C165" s="22">
        <f t="shared" si="28"/>
        <v>80.237499999999997</v>
      </c>
      <c r="D165" s="22">
        <f t="shared" si="22"/>
        <v>366.66666666666669</v>
      </c>
      <c r="E165" s="22">
        <f t="shared" si="23"/>
        <v>71.095148099027412</v>
      </c>
      <c r="K165" s="22" t="str">
        <f t="shared" si="24"/>
        <v>DC</v>
      </c>
      <c r="L165" s="22">
        <f t="shared" si="25"/>
        <v>24.011454838386893</v>
      </c>
      <c r="M165" s="22">
        <f t="shared" si="29"/>
        <v>219.25</v>
      </c>
      <c r="N165" s="22">
        <f t="shared" si="30"/>
        <v>366.66666666666669</v>
      </c>
      <c r="O165" s="22" t="str">
        <f t="shared" si="31"/>
        <v>DC</v>
      </c>
      <c r="P165" s="22">
        <f t="shared" si="26"/>
        <v>12.223456190622125</v>
      </c>
      <c r="S165" s="22">
        <f t="shared" si="27"/>
        <v>525.98854516161316</v>
      </c>
    </row>
    <row r="166" spans="2:19">
      <c r="B166" s="22">
        <v>164</v>
      </c>
      <c r="C166" s="22">
        <f t="shared" si="28"/>
        <v>80.650000000000006</v>
      </c>
      <c r="D166" s="22">
        <f t="shared" si="22"/>
        <v>366.66666666666669</v>
      </c>
      <c r="E166" s="22">
        <f t="shared" si="23"/>
        <v>71.507648099027421</v>
      </c>
      <c r="K166" s="22" t="str">
        <f t="shared" si="24"/>
        <v>DC</v>
      </c>
      <c r="L166" s="22">
        <f t="shared" si="25"/>
        <v>23.890992258283795</v>
      </c>
      <c r="M166" s="22">
        <f t="shared" si="29"/>
        <v>219.25</v>
      </c>
      <c r="N166" s="22">
        <f t="shared" si="30"/>
        <v>366.66666666666669</v>
      </c>
      <c r="O166" s="22" t="str">
        <f t="shared" si="31"/>
        <v>DC</v>
      </c>
      <c r="P166" s="22">
        <f t="shared" si="26"/>
        <v>12.162132581519293</v>
      </c>
      <c r="S166" s="22">
        <f t="shared" si="27"/>
        <v>526.10900774171625</v>
      </c>
    </row>
    <row r="167" spans="2:19">
      <c r="B167" s="22">
        <v>165</v>
      </c>
      <c r="C167" s="22">
        <f t="shared" si="28"/>
        <v>81.0625</v>
      </c>
      <c r="D167" s="22">
        <f t="shared" si="22"/>
        <v>366.66666666666669</v>
      </c>
      <c r="E167" s="22">
        <f t="shared" si="23"/>
        <v>71.920148099027415</v>
      </c>
      <c r="K167" s="22" t="str">
        <f t="shared" si="24"/>
        <v>DC</v>
      </c>
      <c r="L167" s="22">
        <f t="shared" si="25"/>
        <v>23.771732337128473</v>
      </c>
      <c r="M167" s="22">
        <f t="shared" si="29"/>
        <v>219.25</v>
      </c>
      <c r="N167" s="22">
        <f t="shared" si="30"/>
        <v>366.66666666666669</v>
      </c>
      <c r="O167" s="22" t="str">
        <f t="shared" si="31"/>
        <v>DC</v>
      </c>
      <c r="P167" s="22">
        <f t="shared" si="26"/>
        <v>12.101421207246018</v>
      </c>
      <c r="S167" s="22">
        <f t="shared" si="27"/>
        <v>526.22826766287153</v>
      </c>
    </row>
    <row r="168" spans="2:19">
      <c r="B168" s="22">
        <v>166</v>
      </c>
      <c r="C168" s="22">
        <f t="shared" si="28"/>
        <v>81.474999999999994</v>
      </c>
      <c r="D168" s="22">
        <f t="shared" si="22"/>
        <v>366.66666666666669</v>
      </c>
      <c r="E168" s="22">
        <f t="shared" si="23"/>
        <v>72.332648099027409</v>
      </c>
      <c r="K168" s="22" t="str">
        <f t="shared" si="24"/>
        <v>DC</v>
      </c>
      <c r="L168" s="22">
        <f t="shared" si="25"/>
        <v>23.653657153949883</v>
      </c>
      <c r="M168" s="22">
        <f t="shared" si="29"/>
        <v>219.25</v>
      </c>
      <c r="N168" s="22">
        <f t="shared" si="30"/>
        <v>366.66666666666669</v>
      </c>
      <c r="O168" s="22" t="str">
        <f t="shared" si="31"/>
        <v>DC</v>
      </c>
      <c r="P168" s="22">
        <f t="shared" si="26"/>
        <v>12.041312944814715</v>
      </c>
      <c r="S168" s="22">
        <f t="shared" si="27"/>
        <v>526.34634284605011</v>
      </c>
    </row>
    <row r="169" spans="2:19">
      <c r="B169" s="22">
        <v>167</v>
      </c>
      <c r="C169" s="22">
        <f t="shared" si="28"/>
        <v>81.887500000000003</v>
      </c>
      <c r="D169" s="22">
        <f t="shared" si="22"/>
        <v>366.66666666666669</v>
      </c>
      <c r="E169" s="22">
        <f t="shared" si="23"/>
        <v>72.745148099027418</v>
      </c>
      <c r="K169" s="22" t="str">
        <f t="shared" si="24"/>
        <v>DC</v>
      </c>
      <c r="L169" s="22">
        <f t="shared" si="25"/>
        <v>23.536749142074015</v>
      </c>
      <c r="M169" s="22">
        <f t="shared" si="29"/>
        <v>219.25</v>
      </c>
      <c r="N169" s="22">
        <f t="shared" si="30"/>
        <v>366.66666666666669</v>
      </c>
      <c r="O169" s="22" t="str">
        <f t="shared" si="31"/>
        <v>DC</v>
      </c>
      <c r="P169" s="22">
        <f t="shared" si="26"/>
        <v>11.981798851598969</v>
      </c>
      <c r="S169" s="22">
        <f t="shared" si="27"/>
        <v>526.46325085792603</v>
      </c>
    </row>
    <row r="170" spans="2:19">
      <c r="B170" s="22">
        <v>168</v>
      </c>
      <c r="C170" s="22">
        <f t="shared" si="28"/>
        <v>82.3</v>
      </c>
      <c r="D170" s="22">
        <f t="shared" si="22"/>
        <v>366.66666666666669</v>
      </c>
      <c r="E170" s="22">
        <f t="shared" si="23"/>
        <v>73.157648099027412</v>
      </c>
      <c r="K170" s="22" t="str">
        <f t="shared" si="24"/>
        <v>DC</v>
      </c>
      <c r="L170" s="22">
        <f t="shared" si="25"/>
        <v>23.420991080411401</v>
      </c>
      <c r="M170" s="22">
        <f t="shared" si="29"/>
        <v>219.25</v>
      </c>
      <c r="N170" s="22">
        <f t="shared" si="30"/>
        <v>366.66666666666669</v>
      </c>
      <c r="O170" s="22" t="str">
        <f t="shared" si="31"/>
        <v>DC</v>
      </c>
      <c r="P170" s="22">
        <f t="shared" si="26"/>
        <v>11.922870160898304</v>
      </c>
      <c r="S170" s="22">
        <f t="shared" si="27"/>
        <v>526.57900891958855</v>
      </c>
    </row>
    <row r="171" spans="2:19">
      <c r="B171" s="22">
        <v>169</v>
      </c>
      <c r="C171" s="22">
        <f t="shared" si="28"/>
        <v>82.712500000000006</v>
      </c>
      <c r="D171" s="22">
        <f t="shared" si="22"/>
        <v>366.66666666666669</v>
      </c>
      <c r="E171" s="22">
        <f t="shared" si="23"/>
        <v>73.570148099027421</v>
      </c>
      <c r="K171" s="22" t="str">
        <f t="shared" si="24"/>
        <v>DC</v>
      </c>
      <c r="L171" s="22">
        <f t="shared" si="25"/>
        <v>23.306366085000445</v>
      </c>
      <c r="M171" s="22">
        <f t="shared" si="29"/>
        <v>219.25</v>
      </c>
      <c r="N171" s="22">
        <f t="shared" si="30"/>
        <v>366.66666666666669</v>
      </c>
      <c r="O171" s="22" t="str">
        <f t="shared" si="31"/>
        <v>DC</v>
      </c>
      <c r="P171" s="22">
        <f t="shared" si="26"/>
        <v>11.864518277633151</v>
      </c>
      <c r="S171" s="22">
        <f t="shared" si="27"/>
        <v>526.69363391499951</v>
      </c>
    </row>
    <row r="172" spans="2:19">
      <c r="B172" s="22">
        <v>170</v>
      </c>
      <c r="C172" s="22">
        <f t="shared" si="28"/>
        <v>83.125</v>
      </c>
      <c r="D172" s="22">
        <f t="shared" si="22"/>
        <v>366.66666666666669</v>
      </c>
      <c r="E172" s="22">
        <f t="shared" si="23"/>
        <v>73.982648099027415</v>
      </c>
      <c r="K172" s="22" t="str">
        <f t="shared" si="24"/>
        <v>DC</v>
      </c>
      <c r="L172" s="22">
        <f t="shared" si="25"/>
        <v>23.192857600797922</v>
      </c>
      <c r="M172" s="22">
        <f t="shared" si="29"/>
        <v>219.25</v>
      </c>
      <c r="N172" s="22">
        <f t="shared" si="30"/>
        <v>366.66666666666669</v>
      </c>
      <c r="O172" s="22" t="str">
        <f t="shared" si="31"/>
        <v>DC</v>
      </c>
      <c r="P172" s="22">
        <f t="shared" si="26"/>
        <v>11.806734774165658</v>
      </c>
      <c r="S172" s="22">
        <f t="shared" si="27"/>
        <v>526.80714239920212</v>
      </c>
    </row>
    <row r="173" spans="2:19">
      <c r="B173" s="22">
        <v>171</v>
      </c>
      <c r="C173" s="22">
        <f t="shared" si="28"/>
        <v>83.537499999999994</v>
      </c>
      <c r="D173" s="22">
        <f t="shared" si="22"/>
        <v>366.66666666666669</v>
      </c>
      <c r="E173" s="22">
        <f t="shared" si="23"/>
        <v>74.395148099027409</v>
      </c>
      <c r="K173" s="22" t="str">
        <f t="shared" si="24"/>
        <v>DC</v>
      </c>
      <c r="L173" s="22">
        <f t="shared" si="25"/>
        <v>23.080449393708147</v>
      </c>
      <c r="M173" s="22">
        <f t="shared" si="29"/>
        <v>219.25</v>
      </c>
      <c r="N173" s="22">
        <f t="shared" si="30"/>
        <v>366.66666666666669</v>
      </c>
      <c r="O173" s="22" t="str">
        <f t="shared" si="31"/>
        <v>DC</v>
      </c>
      <c r="P173" s="22">
        <f t="shared" si="26"/>
        <v>11.749511386242007</v>
      </c>
      <c r="S173" s="22">
        <f t="shared" si="27"/>
        <v>526.91955060629186</v>
      </c>
    </row>
    <row r="174" spans="2:19">
      <c r="B174" s="22">
        <v>172</v>
      </c>
      <c r="C174" s="22">
        <f t="shared" si="28"/>
        <v>83.95</v>
      </c>
      <c r="D174" s="22">
        <f t="shared" si="22"/>
        <v>366.66666666666669</v>
      </c>
      <c r="E174" s="22">
        <f t="shared" si="23"/>
        <v>74.807648099027418</v>
      </c>
      <c r="K174" s="22" t="str">
        <f t="shared" si="24"/>
        <v>DC</v>
      </c>
      <c r="L174" s="22">
        <f t="shared" si="25"/>
        <v>22.969125542842864</v>
      </c>
      <c r="M174" s="22">
        <f t="shared" si="29"/>
        <v>219.25</v>
      </c>
      <c r="N174" s="22">
        <f t="shared" si="30"/>
        <v>366.66666666666669</v>
      </c>
      <c r="O174" s="22" t="str">
        <f t="shared" si="31"/>
        <v>DC</v>
      </c>
      <c r="P174" s="22">
        <f t="shared" si="26"/>
        <v>11.692840009052162</v>
      </c>
      <c r="S174" s="22">
        <f t="shared" si="27"/>
        <v>527.0308744571571</v>
      </c>
    </row>
    <row r="175" spans="2:19">
      <c r="B175" s="22">
        <v>173</v>
      </c>
      <c r="C175" s="22">
        <f t="shared" si="28"/>
        <v>84.362499999999997</v>
      </c>
      <c r="D175" s="22">
        <f t="shared" si="22"/>
        <v>366.66666666666669</v>
      </c>
      <c r="E175" s="22">
        <f t="shared" si="23"/>
        <v>75.220148099027412</v>
      </c>
      <c r="K175" s="22" t="str">
        <f t="shared" si="24"/>
        <v>DC</v>
      </c>
      <c r="L175" s="22">
        <f t="shared" si="25"/>
        <v>22.858870433004046</v>
      </c>
      <c r="M175" s="22">
        <f t="shared" si="29"/>
        <v>219.25</v>
      </c>
      <c r="N175" s="22">
        <f t="shared" si="30"/>
        <v>366.66666666666669</v>
      </c>
      <c r="O175" s="22" t="str">
        <f t="shared" si="31"/>
        <v>DC</v>
      </c>
      <c r="P175" s="22">
        <f t="shared" si="26"/>
        <v>11.636712693403114</v>
      </c>
      <c r="S175" s="22">
        <f t="shared" si="27"/>
        <v>527.14112956699591</v>
      </c>
    </row>
    <row r="176" spans="2:19">
      <c r="B176" s="22">
        <v>174</v>
      </c>
      <c r="C176" s="22">
        <f t="shared" si="28"/>
        <v>84.775000000000006</v>
      </c>
      <c r="D176" s="22">
        <f t="shared" si="22"/>
        <v>366.66666666666669</v>
      </c>
      <c r="E176" s="22">
        <f t="shared" si="23"/>
        <v>75.632648099027421</v>
      </c>
      <c r="K176" s="22" t="str">
        <f t="shared" si="24"/>
        <v>DC</v>
      </c>
      <c r="L176" s="22">
        <f t="shared" si="25"/>
        <v>22.749668747382152</v>
      </c>
      <c r="M176" s="22">
        <f t="shared" si="29"/>
        <v>219.25</v>
      </c>
      <c r="N176" s="22">
        <f t="shared" si="30"/>
        <v>366.66666666666669</v>
      </c>
      <c r="O176" s="22" t="str">
        <f t="shared" si="31"/>
        <v>DC</v>
      </c>
      <c r="P176" s="22">
        <f t="shared" si="26"/>
        <v>11.58112164200179</v>
      </c>
      <c r="S176" s="22">
        <f t="shared" si="27"/>
        <v>527.2503312526178</v>
      </c>
    </row>
    <row r="177" spans="2:19">
      <c r="B177" s="22">
        <v>175</v>
      </c>
      <c r="C177" s="22">
        <f t="shared" si="28"/>
        <v>85.1875</v>
      </c>
      <c r="D177" s="22">
        <f t="shared" si="22"/>
        <v>366.66666666666669</v>
      </c>
      <c r="E177" s="22">
        <f t="shared" si="23"/>
        <v>76.045148099027415</v>
      </c>
      <c r="K177" s="22" t="str">
        <f t="shared" si="24"/>
        <v>DC</v>
      </c>
      <c r="L177" s="22">
        <f t="shared" si="25"/>
        <v>22.641505460462692</v>
      </c>
      <c r="M177" s="22">
        <f t="shared" si="29"/>
        <v>219.25</v>
      </c>
      <c r="N177" s="22">
        <f t="shared" si="30"/>
        <v>366.66666666666669</v>
      </c>
      <c r="O177" s="22" t="str">
        <f t="shared" si="31"/>
        <v>DC</v>
      </c>
      <c r="P177" s="22">
        <f t="shared" si="26"/>
        <v>11.526059205844026</v>
      </c>
      <c r="S177" s="22">
        <f t="shared" si="27"/>
        <v>527.35849453953733</v>
      </c>
    </row>
    <row r="178" spans="2:19">
      <c r="B178" s="22">
        <v>176</v>
      </c>
      <c r="C178" s="22">
        <f t="shared" si="28"/>
        <v>85.6</v>
      </c>
      <c r="D178" s="22">
        <f t="shared" si="22"/>
        <v>366.66666666666669</v>
      </c>
      <c r="E178" s="22">
        <f t="shared" si="23"/>
        <v>76.457648099027409</v>
      </c>
      <c r="K178" s="22" t="str">
        <f t="shared" si="24"/>
        <v>DC</v>
      </c>
      <c r="L178" s="22">
        <f t="shared" si="25"/>
        <v>22.534365831134174</v>
      </c>
      <c r="M178" s="22">
        <f t="shared" si="29"/>
        <v>219.25</v>
      </c>
      <c r="N178" s="22">
        <f t="shared" si="30"/>
        <v>366.66666666666669</v>
      </c>
      <c r="O178" s="22" t="str">
        <f t="shared" si="31"/>
        <v>DC</v>
      </c>
      <c r="P178" s="22">
        <f t="shared" si="26"/>
        <v>11.471517880706037</v>
      </c>
      <c r="S178" s="22">
        <f t="shared" si="27"/>
        <v>527.46563416886579</v>
      </c>
    </row>
    <row r="179" spans="2:19">
      <c r="B179" s="22">
        <v>177</v>
      </c>
      <c r="C179" s="22">
        <f t="shared" si="28"/>
        <v>86.012500000000003</v>
      </c>
      <c r="D179" s="22">
        <f t="shared" si="22"/>
        <v>366.66666666666669</v>
      </c>
      <c r="E179" s="22">
        <f t="shared" si="23"/>
        <v>76.870148099027418</v>
      </c>
      <c r="K179" s="22" t="str">
        <f t="shared" si="24"/>
        <v>DC</v>
      </c>
      <c r="L179" s="22">
        <f t="shared" si="25"/>
        <v>22.428235395990832</v>
      </c>
      <c r="M179" s="22">
        <f t="shared" si="29"/>
        <v>219.25</v>
      </c>
      <c r="N179" s="22">
        <f t="shared" si="30"/>
        <v>366.66666666666669</v>
      </c>
      <c r="O179" s="22" t="str">
        <f t="shared" si="31"/>
        <v>DC</v>
      </c>
      <c r="P179" s="22">
        <f t="shared" si="26"/>
        <v>11.41749030373505</v>
      </c>
      <c r="S179" s="22">
        <f t="shared" si="27"/>
        <v>527.57176460400922</v>
      </c>
    </row>
    <row r="180" spans="2:19">
      <c r="B180" s="22">
        <v>178</v>
      </c>
      <c r="C180" s="22">
        <f t="shared" si="28"/>
        <v>86.424999999999997</v>
      </c>
      <c r="D180" s="22">
        <f t="shared" si="22"/>
        <v>366.66666666666669</v>
      </c>
      <c r="E180" s="22">
        <f t="shared" si="23"/>
        <v>77.282648099027412</v>
      </c>
      <c r="K180" s="22" t="str">
        <f t="shared" si="24"/>
        <v>DC</v>
      </c>
      <c r="L180" s="22">
        <f t="shared" si="25"/>
        <v>22.323099962823708</v>
      </c>
      <c r="M180" s="22">
        <f t="shared" si="29"/>
        <v>219.25</v>
      </c>
      <c r="N180" s="22">
        <f t="shared" si="30"/>
        <v>366.66666666666669</v>
      </c>
      <c r="O180" s="22" t="str">
        <f t="shared" si="31"/>
        <v>DC</v>
      </c>
      <c r="P180" s="22">
        <f t="shared" si="26"/>
        <v>11.363969250135836</v>
      </c>
      <c r="S180" s="22">
        <f t="shared" si="27"/>
        <v>527.67690003717632</v>
      </c>
    </row>
    <row r="181" spans="2:19">
      <c r="B181" s="22">
        <v>179</v>
      </c>
      <c r="C181" s="22">
        <f t="shared" si="28"/>
        <v>86.837500000000006</v>
      </c>
      <c r="D181" s="22">
        <f t="shared" si="22"/>
        <v>366.66666666666669</v>
      </c>
      <c r="E181" s="22">
        <f t="shared" si="23"/>
        <v>77.695148099027421</v>
      </c>
      <c r="K181" s="22" t="str">
        <f t="shared" si="24"/>
        <v>DC</v>
      </c>
      <c r="L181" s="22">
        <f t="shared" si="25"/>
        <v>22.218945604293932</v>
      </c>
      <c r="M181" s="22">
        <f t="shared" si="29"/>
        <v>219.25</v>
      </c>
      <c r="N181" s="22">
        <f t="shared" si="30"/>
        <v>366.66666666666669</v>
      </c>
      <c r="O181" s="22" t="str">
        <f t="shared" si="31"/>
        <v>DC</v>
      </c>
      <c r="P181" s="22">
        <f t="shared" si="26"/>
        <v>11.310947629949968</v>
      </c>
      <c r="S181" s="22">
        <f t="shared" si="27"/>
        <v>527.78105439570606</v>
      </c>
    </row>
    <row r="182" spans="2:19">
      <c r="B182" s="22">
        <v>180</v>
      </c>
      <c r="C182" s="22">
        <f t="shared" si="28"/>
        <v>87.25</v>
      </c>
      <c r="D182" s="22">
        <f t="shared" si="22"/>
        <v>366.66666666666669</v>
      </c>
      <c r="E182" s="22">
        <f t="shared" si="23"/>
        <v>78.107648099027415</v>
      </c>
      <c r="K182" s="22" t="str">
        <f t="shared" si="24"/>
        <v>DC</v>
      </c>
      <c r="L182" s="22">
        <f t="shared" si="25"/>
        <v>22.115758651782329</v>
      </c>
      <c r="M182" s="22">
        <f t="shared" si="29"/>
        <v>219.25</v>
      </c>
      <c r="N182" s="22">
        <f t="shared" si="30"/>
        <v>366.66666666666669</v>
      </c>
      <c r="O182" s="22" t="str">
        <f t="shared" si="31"/>
        <v>DC</v>
      </c>
      <c r="P182" s="22">
        <f t="shared" si="26"/>
        <v>11.258418484924862</v>
      </c>
      <c r="S182" s="22">
        <f t="shared" si="27"/>
        <v>527.88424134821764</v>
      </c>
    </row>
    <row r="183" spans="2:19">
      <c r="B183" s="22">
        <v>181</v>
      </c>
      <c r="C183" s="22">
        <f t="shared" si="28"/>
        <v>87.662499999999994</v>
      </c>
      <c r="D183" s="22">
        <f t="shared" si="22"/>
        <v>366.66666666666669</v>
      </c>
      <c r="E183" s="22">
        <f t="shared" si="23"/>
        <v>78.520148099027409</v>
      </c>
      <c r="K183" s="22" t="str">
        <f t="shared" si="24"/>
        <v>DC</v>
      </c>
      <c r="L183" s="22">
        <f t="shared" si="25"/>
        <v>22.013525689409573</v>
      </c>
      <c r="M183" s="22">
        <f t="shared" si="29"/>
        <v>219.25</v>
      </c>
      <c r="N183" s="22">
        <f t="shared" si="30"/>
        <v>366.66666666666669</v>
      </c>
      <c r="O183" s="22" t="str">
        <f t="shared" si="31"/>
        <v>DC</v>
      </c>
      <c r="P183" s="22">
        <f t="shared" si="26"/>
        <v>11.20637498546963</v>
      </c>
      <c r="S183" s="22">
        <f t="shared" si="27"/>
        <v>527.98647431059044</v>
      </c>
    </row>
    <row r="184" spans="2:19">
      <c r="B184" s="22">
        <v>182</v>
      </c>
      <c r="C184" s="22">
        <f t="shared" si="28"/>
        <v>88.075000000000003</v>
      </c>
      <c r="D184" s="22">
        <f t="shared" si="22"/>
        <v>366.66666666666669</v>
      </c>
      <c r="E184" s="22">
        <f t="shared" si="23"/>
        <v>78.932648099027418</v>
      </c>
      <c r="K184" s="22" t="str">
        <f t="shared" si="24"/>
        <v>DC</v>
      </c>
      <c r="L184" s="22">
        <f t="shared" si="25"/>
        <v>21.912233548221465</v>
      </c>
      <c r="M184" s="22">
        <f t="shared" si="29"/>
        <v>219.25</v>
      </c>
      <c r="N184" s="22">
        <f t="shared" si="30"/>
        <v>366.66666666666669</v>
      </c>
      <c r="O184" s="22" t="str">
        <f t="shared" si="31"/>
        <v>DC</v>
      </c>
      <c r="P184" s="22">
        <f t="shared" si="26"/>
        <v>11.154810427694992</v>
      </c>
      <c r="S184" s="22">
        <f t="shared" si="27"/>
        <v>528.08776645177852</v>
      </c>
    </row>
    <row r="185" spans="2:19">
      <c r="B185" s="22">
        <v>183</v>
      </c>
      <c r="C185" s="22">
        <f t="shared" si="28"/>
        <v>88.487499999999997</v>
      </c>
      <c r="D185" s="22">
        <f t="shared" si="22"/>
        <v>366.66666666666669</v>
      </c>
      <c r="E185" s="22">
        <f t="shared" si="23"/>
        <v>79.345148099027412</v>
      </c>
      <c r="K185" s="22" t="str">
        <f t="shared" si="24"/>
        <v>DC</v>
      </c>
      <c r="L185" s="22">
        <f t="shared" si="25"/>
        <v>21.811869300534006</v>
      </c>
      <c r="M185" s="22">
        <f t="shared" si="29"/>
        <v>219.25</v>
      </c>
      <c r="N185" s="22">
        <f t="shared" si="30"/>
        <v>366.66666666666669</v>
      </c>
      <c r="O185" s="22" t="str">
        <f t="shared" si="31"/>
        <v>DC</v>
      </c>
      <c r="P185" s="22">
        <f t="shared" si="26"/>
        <v>11.103718230534529</v>
      </c>
      <c r="S185" s="22">
        <f t="shared" si="27"/>
        <v>528.188130699466</v>
      </c>
    </row>
    <row r="186" spans="2:19">
      <c r="B186" s="22">
        <v>184</v>
      </c>
      <c r="C186" s="22">
        <f t="shared" si="28"/>
        <v>88.9</v>
      </c>
      <c r="D186" s="22">
        <f t="shared" si="22"/>
        <v>366.66666666666669</v>
      </c>
      <c r="E186" s="22">
        <f t="shared" si="23"/>
        <v>79.757648099027421</v>
      </c>
      <c r="K186" s="22" t="str">
        <f t="shared" si="24"/>
        <v>DC</v>
      </c>
      <c r="L186" s="22">
        <f t="shared" si="25"/>
        <v>21.71242025443313</v>
      </c>
      <c r="M186" s="22">
        <f t="shared" si="29"/>
        <v>219.25</v>
      </c>
      <c r="N186" s="22">
        <f t="shared" si="30"/>
        <v>366.66666666666669</v>
      </c>
      <c r="O186" s="22" t="str">
        <f t="shared" si="31"/>
        <v>DC</v>
      </c>
      <c r="P186" s="22">
        <f t="shared" si="26"/>
        <v>11.053091932944687</v>
      </c>
      <c r="S186" s="22">
        <f t="shared" si="27"/>
        <v>528.28757974556686</v>
      </c>
    </row>
    <row r="187" spans="2:19">
      <c r="B187" s="22">
        <v>185</v>
      </c>
      <c r="C187" s="22">
        <f t="shared" si="28"/>
        <v>89.3125</v>
      </c>
      <c r="D187" s="22">
        <f t="shared" si="22"/>
        <v>366.66666666666669</v>
      </c>
      <c r="E187" s="22">
        <f t="shared" si="23"/>
        <v>80.170148099027415</v>
      </c>
      <c r="K187" s="22" t="str">
        <f t="shared" si="24"/>
        <v>DC</v>
      </c>
      <c r="L187" s="22">
        <f t="shared" si="25"/>
        <v>21.613873948424288</v>
      </c>
      <c r="M187" s="22">
        <f t="shared" si="29"/>
        <v>219.25</v>
      </c>
      <c r="N187" s="22">
        <f t="shared" si="30"/>
        <v>366.66666666666669</v>
      </c>
      <c r="O187" s="22" t="str">
        <f t="shared" si="31"/>
        <v>DC</v>
      </c>
      <c r="P187" s="22">
        <f t="shared" si="26"/>
        <v>11.002925191181046</v>
      </c>
      <c r="S187" s="22">
        <f t="shared" si="27"/>
        <v>528.38612605157573</v>
      </c>
    </row>
    <row r="188" spans="2:19">
      <c r="B188" s="22">
        <v>186</v>
      </c>
      <c r="C188" s="22">
        <f t="shared" si="28"/>
        <v>89.724999999999994</v>
      </c>
      <c r="D188" s="22">
        <f t="shared" si="22"/>
        <v>366.66666666666669</v>
      </c>
      <c r="E188" s="22">
        <f t="shared" si="23"/>
        <v>80.582648099027409</v>
      </c>
      <c r="K188" s="22" t="str">
        <f t="shared" si="24"/>
        <v>DC</v>
      </c>
      <c r="L188" s="22">
        <f t="shared" si="25"/>
        <v>21.516218146227011</v>
      </c>
      <c r="M188" s="22">
        <f t="shared" si="29"/>
        <v>219.25</v>
      </c>
      <c r="N188" s="22">
        <f t="shared" si="30"/>
        <v>366.66666666666669</v>
      </c>
      <c r="O188" s="22" t="str">
        <f t="shared" si="31"/>
        <v>DC</v>
      </c>
      <c r="P188" s="22">
        <f t="shared" si="26"/>
        <v>10.953211776148395</v>
      </c>
      <c r="S188" s="22">
        <f t="shared" si="27"/>
        <v>528.48378185377294</v>
      </c>
    </row>
    <row r="189" spans="2:19">
      <c r="B189" s="22">
        <v>187</v>
      </c>
      <c r="C189" s="22">
        <f t="shared" si="28"/>
        <v>90.137500000000003</v>
      </c>
      <c r="D189" s="22">
        <f t="shared" si="22"/>
        <v>366.66666666666669</v>
      </c>
      <c r="E189" s="22">
        <f t="shared" si="23"/>
        <v>80.995148099027418</v>
      </c>
      <c r="K189" s="22" t="str">
        <f t="shared" si="24"/>
        <v>DC</v>
      </c>
      <c r="L189" s="22">
        <f t="shared" si="25"/>
        <v>21.419440831709995</v>
      </c>
      <c r="M189" s="22">
        <f t="shared" si="29"/>
        <v>219.25</v>
      </c>
      <c r="N189" s="22">
        <f t="shared" si="30"/>
        <v>366.66666666666669</v>
      </c>
      <c r="O189" s="22" t="str">
        <f t="shared" si="31"/>
        <v>DC</v>
      </c>
      <c r="P189" s="22">
        <f t="shared" si="26"/>
        <v>10.903945570822358</v>
      </c>
      <c r="S189" s="22">
        <f t="shared" si="27"/>
        <v>528.58055916829005</v>
      </c>
    </row>
    <row r="190" spans="2:19">
      <c r="B190" s="22">
        <v>188</v>
      </c>
      <c r="C190" s="22">
        <f t="shared" si="28"/>
        <v>90.55</v>
      </c>
      <c r="D190" s="22">
        <f t="shared" si="22"/>
        <v>366.66666666666669</v>
      </c>
      <c r="E190" s="22">
        <f t="shared" si="23"/>
        <v>81.407648099027412</v>
      </c>
      <c r="K190" s="22" t="str">
        <f t="shared" si="24"/>
        <v>DC</v>
      </c>
      <c r="L190" s="22">
        <f t="shared" si="25"/>
        <v>21.32353020396226</v>
      </c>
      <c r="M190" s="22">
        <f t="shared" si="29"/>
        <v>219.25</v>
      </c>
      <c r="N190" s="22">
        <f t="shared" si="30"/>
        <v>366.66666666666669</v>
      </c>
      <c r="O190" s="22" t="str">
        <f t="shared" si="31"/>
        <v>DC</v>
      </c>
      <c r="P190" s="22">
        <f t="shared" si="26"/>
        <v>10.855120567740276</v>
      </c>
      <c r="S190" s="22">
        <f t="shared" si="27"/>
        <v>528.67646979603774</v>
      </c>
    </row>
    <row r="191" spans="2:19">
      <c r="B191" s="22">
        <v>189</v>
      </c>
      <c r="C191" s="22">
        <f t="shared" si="28"/>
        <v>90.962500000000006</v>
      </c>
      <c r="D191" s="22">
        <f t="shared" si="22"/>
        <v>366.66666666666669</v>
      </c>
      <c r="E191" s="22">
        <f t="shared" si="23"/>
        <v>81.820148099027421</v>
      </c>
      <c r="K191" s="22" t="str">
        <f t="shared" si="24"/>
        <v>DC</v>
      </c>
      <c r="L191" s="22">
        <f t="shared" si="25"/>
        <v>21.228474672496102</v>
      </c>
      <c r="M191" s="22">
        <f t="shared" si="29"/>
        <v>219.25</v>
      </c>
      <c r="N191" s="22">
        <f t="shared" si="30"/>
        <v>366.66666666666669</v>
      </c>
      <c r="O191" s="22" t="str">
        <f t="shared" si="31"/>
        <v>DC</v>
      </c>
      <c r="P191" s="22">
        <f t="shared" si="26"/>
        <v>10.806730866559182</v>
      </c>
      <c r="S191" s="22">
        <f t="shared" si="27"/>
        <v>528.77152532750392</v>
      </c>
    </row>
    <row r="192" spans="2:19">
      <c r="B192" s="22">
        <v>190</v>
      </c>
      <c r="C192" s="22">
        <f t="shared" si="28"/>
        <v>91.375</v>
      </c>
      <c r="D192" s="22">
        <f t="shared" si="22"/>
        <v>366.66666666666669</v>
      </c>
      <c r="E192" s="22">
        <f t="shared" si="23"/>
        <v>82.232648099027415</v>
      </c>
      <c r="K192" s="22" t="str">
        <f t="shared" si="24"/>
        <v>DC</v>
      </c>
      <c r="L192" s="22">
        <f t="shared" si="25"/>
        <v>21.134262852577844</v>
      </c>
      <c r="M192" s="22">
        <f t="shared" si="29"/>
        <v>219.25</v>
      </c>
      <c r="N192" s="22">
        <f t="shared" si="30"/>
        <v>366.66666666666669</v>
      </c>
      <c r="O192" s="22" t="str">
        <f t="shared" si="31"/>
        <v>DC</v>
      </c>
      <c r="P192" s="22">
        <f t="shared" si="26"/>
        <v>10.758770671678839</v>
      </c>
      <c r="S192" s="22">
        <f t="shared" si="27"/>
        <v>528.86573714742212</v>
      </c>
    </row>
    <row r="193" spans="2:19">
      <c r="B193" s="22">
        <v>191</v>
      </c>
      <c r="C193" s="22">
        <f t="shared" si="28"/>
        <v>91.787499999999994</v>
      </c>
      <c r="D193" s="22">
        <f t="shared" si="22"/>
        <v>366.66666666666669</v>
      </c>
      <c r="E193" s="22">
        <f t="shared" si="23"/>
        <v>82.645148099027409</v>
      </c>
      <c r="K193" s="22" t="str">
        <f t="shared" si="24"/>
        <v>DC</v>
      </c>
      <c r="L193" s="22">
        <f t="shared" si="25"/>
        <v>21.040883560682307</v>
      </c>
      <c r="M193" s="22">
        <f t="shared" si="29"/>
        <v>219.25</v>
      </c>
      <c r="N193" s="22">
        <f t="shared" si="30"/>
        <v>366.66666666666669</v>
      </c>
      <c r="O193" s="22" t="str">
        <f t="shared" si="31"/>
        <v>DC</v>
      </c>
      <c r="P193" s="22">
        <f t="shared" si="26"/>
        <v>10.711234289927758</v>
      </c>
      <c r="S193" s="22">
        <f t="shared" si="27"/>
        <v>528.95911643931765</v>
      </c>
    </row>
    <row r="194" spans="2:19">
      <c r="B194" s="22">
        <v>192</v>
      </c>
      <c r="C194" s="22">
        <f t="shared" si="28"/>
        <v>92.2</v>
      </c>
      <c r="D194" s="22">
        <f t="shared" ref="D194:D257" si="32">IF(typeAP3917="AP3917B",MAX(Ipkmax_typ_B-4*(C194-tminoff_typ_B),Ipkmax_typ_B/4),IF(typeAP3917="AP3917C",MAX(Ipkmax_typ_C-4*(C194-tminoff_typ_C),Ipkmax_typ_C/3),IF(typeAP3917="AP3917D",MAX(Ipkmax_typ_D-4*(C194-tminoff_typ_D),Ipkmax_typ_D/3),IF(typeAP3917="AP3928",MAX(Ipkmax_typ_E-40*(C194-tminoff_typ_E),Ipkmax_typ_E/3)))))</f>
        <v>366.66666666666669</v>
      </c>
      <c r="E194" s="22">
        <f t="shared" ref="E194:E257" si="33">ABS(D194*Lm/(Vout+D1Vf)-C194)</f>
        <v>83.057648099027418</v>
      </c>
      <c r="K194" s="22" t="str">
        <f t="shared" ref="K194:K257" si="34">IF((D194*Lm/(Vout+D1Vf)-C194)&gt;0,"CC","DC")</f>
        <v>DC</v>
      </c>
      <c r="L194" s="22">
        <f t="shared" ref="L194:L257" si="35">IF(K194="CC",D194-0.5*(Vout+D1Vf)*C194/Lm,IF(K194="DC",0.5*D194*(D194*Lm/Vindc_rms_min+D194*Lm/(Vout+D1Vf))/(D194*Lm/Vindc_rms_min+C194)))</f>
        <v>20.948325810067292</v>
      </c>
      <c r="M194" s="22">
        <f t="shared" si="29"/>
        <v>219.25</v>
      </c>
      <c r="N194" s="22">
        <f t="shared" si="30"/>
        <v>366.66666666666669</v>
      </c>
      <c r="O194" s="22" t="str">
        <f t="shared" si="31"/>
        <v>DC</v>
      </c>
      <c r="P194" s="22">
        <f t="shared" ref="P194:P257" si="36">IF(K194="CC",1/((((Vout+D1Vf)*C194/Lm))*Lm/Vindc_rms_min+C194)*1000,IF(K194="DC",1000/(D194*Lm/Vindc_rms_min+C194)))</f>
        <v>10.664116128310308</v>
      </c>
      <c r="S194" s="22">
        <f t="shared" ref="S194:S257" si="37">ABS(L194-Iout)</f>
        <v>529.05167418993267</v>
      </c>
    </row>
    <row r="195" spans="2:19">
      <c r="B195" s="22">
        <v>193</v>
      </c>
      <c r="C195" s="22">
        <f t="shared" ref="C195:C258" si="38">IF(typeAP3917="AP3917B",tminoff_typ_B+B195*(toffmax_BCD-tminoff_typ_B)/500,IF(typeAP3917="AP3917C",tminoff_typ_C+B195*(toffmax_BCD-tminoff_typ_C)/500,IF(typeAP3917="AP3917D",tminoff_typ_D+B195*(toffmax_BCD-tminoff_typ_D)/500,IF(typeAP3917="AP3928",tminoff_typ_E+B195*(toffmax_BCD-tminoff_typ_E)/500))))</f>
        <v>92.612499999999997</v>
      </c>
      <c r="D195" s="22">
        <f t="shared" si="32"/>
        <v>366.66666666666669</v>
      </c>
      <c r="E195" s="22">
        <f t="shared" si="33"/>
        <v>83.470148099027412</v>
      </c>
      <c r="K195" s="22" t="str">
        <f t="shared" si="34"/>
        <v>DC</v>
      </c>
      <c r="L195" s="22">
        <f t="shared" si="35"/>
        <v>20.856578806464341</v>
      </c>
      <c r="M195" s="22">
        <f t="shared" si="29"/>
        <v>219.25</v>
      </c>
      <c r="N195" s="22">
        <f t="shared" si="30"/>
        <v>366.66666666666669</v>
      </c>
      <c r="O195" s="22" t="str">
        <f t="shared" si="31"/>
        <v>DC</v>
      </c>
      <c r="P195" s="22">
        <f t="shared" si="36"/>
        <v>10.617410691813033</v>
      </c>
      <c r="S195" s="22">
        <f t="shared" si="37"/>
        <v>529.14342119353569</v>
      </c>
    </row>
    <row r="196" spans="2:19">
      <c r="B196" s="22">
        <v>194</v>
      </c>
      <c r="C196" s="22">
        <f t="shared" si="38"/>
        <v>93.025000000000006</v>
      </c>
      <c r="D196" s="22">
        <f t="shared" si="32"/>
        <v>366.66666666666669</v>
      </c>
      <c r="E196" s="22">
        <f t="shared" si="33"/>
        <v>83.882648099027421</v>
      </c>
      <c r="K196" s="22" t="str">
        <f t="shared" si="34"/>
        <v>DC</v>
      </c>
      <c r="L196" s="22">
        <f t="shared" si="35"/>
        <v>20.765631943882259</v>
      </c>
      <c r="M196" s="22">
        <f t="shared" si="29"/>
        <v>219.25</v>
      </c>
      <c r="N196" s="22">
        <f t="shared" si="30"/>
        <v>366.66666666666669</v>
      </c>
      <c r="O196" s="22" t="str">
        <f t="shared" si="31"/>
        <v>DC</v>
      </c>
      <c r="P196" s="22">
        <f t="shared" si="36"/>
        <v>10.571112581268336</v>
      </c>
      <c r="S196" s="22">
        <f t="shared" si="37"/>
        <v>529.23436805611777</v>
      </c>
    </row>
    <row r="197" spans="2:19">
      <c r="B197" s="22">
        <v>195</v>
      </c>
      <c r="C197" s="22">
        <f t="shared" si="38"/>
        <v>93.4375</v>
      </c>
      <c r="D197" s="22">
        <f t="shared" si="32"/>
        <v>366.66666666666669</v>
      </c>
      <c r="E197" s="22">
        <f t="shared" si="33"/>
        <v>84.295148099027415</v>
      </c>
      <c r="K197" s="22" t="str">
        <f t="shared" si="34"/>
        <v>DC</v>
      </c>
      <c r="L197" s="22">
        <f t="shared" si="35"/>
        <v>20.675474800519929</v>
      </c>
      <c r="M197" s="22">
        <f t="shared" ref="M197:M260" si="39">M196</f>
        <v>219.25</v>
      </c>
      <c r="N197" s="22">
        <f t="shared" ref="N197:N260" si="40">N196</f>
        <v>366.66666666666669</v>
      </c>
      <c r="O197" s="22" t="str">
        <f t="shared" ref="O197:O260" si="41">O196</f>
        <v>DC</v>
      </c>
      <c r="P197" s="22">
        <f t="shared" si="36"/>
        <v>10.525216491273852</v>
      </c>
      <c r="S197" s="22">
        <f t="shared" si="37"/>
        <v>529.32452519948004</v>
      </c>
    </row>
    <row r="198" spans="2:19">
      <c r="B198" s="22">
        <v>196</v>
      </c>
      <c r="C198" s="22">
        <f t="shared" si="38"/>
        <v>93.85</v>
      </c>
      <c r="D198" s="22">
        <f t="shared" si="32"/>
        <v>366.66666666666669</v>
      </c>
      <c r="E198" s="22">
        <f t="shared" si="33"/>
        <v>84.707648099027409</v>
      </c>
      <c r="K198" s="22" t="str">
        <f t="shared" si="34"/>
        <v>DC</v>
      </c>
      <c r="L198" s="22">
        <f t="shared" si="35"/>
        <v>20.586097134785152</v>
      </c>
      <c r="M198" s="22">
        <f t="shared" si="39"/>
        <v>219.25</v>
      </c>
      <c r="N198" s="22">
        <f t="shared" si="40"/>
        <v>366.66666666666669</v>
      </c>
      <c r="O198" s="22" t="str">
        <f t="shared" si="41"/>
        <v>DC</v>
      </c>
      <c r="P198" s="22">
        <f t="shared" si="36"/>
        <v>10.479717208165752</v>
      </c>
      <c r="S198" s="22">
        <f t="shared" si="37"/>
        <v>529.41390286521482</v>
      </c>
    </row>
    <row r="199" spans="2:19">
      <c r="B199" s="22">
        <v>197</v>
      </c>
      <c r="C199" s="22">
        <f t="shared" si="38"/>
        <v>94.262500000000003</v>
      </c>
      <c r="D199" s="22">
        <f t="shared" si="32"/>
        <v>366.66666666666669</v>
      </c>
      <c r="E199" s="22">
        <f t="shared" si="33"/>
        <v>85.120148099027418</v>
      </c>
      <c r="K199" s="22" t="str">
        <f t="shared" si="34"/>
        <v>DC</v>
      </c>
      <c r="L199" s="22">
        <f t="shared" si="35"/>
        <v>20.497488881416309</v>
      </c>
      <c r="M199" s="22">
        <f t="shared" si="39"/>
        <v>219.25</v>
      </c>
      <c r="N199" s="22">
        <f t="shared" si="40"/>
        <v>366.66666666666669</v>
      </c>
      <c r="O199" s="22" t="str">
        <f t="shared" si="41"/>
        <v>DC</v>
      </c>
      <c r="P199" s="22">
        <f t="shared" si="36"/>
        <v>10.434609608044411</v>
      </c>
      <c r="S199" s="22">
        <f t="shared" si="37"/>
        <v>529.5025111185837</v>
      </c>
    </row>
    <row r="200" spans="2:19">
      <c r="B200" s="22">
        <v>198</v>
      </c>
      <c r="C200" s="22">
        <f t="shared" si="38"/>
        <v>94.674999999999997</v>
      </c>
      <c r="D200" s="22">
        <f t="shared" si="32"/>
        <v>366.66666666666669</v>
      </c>
      <c r="E200" s="22">
        <f t="shared" si="33"/>
        <v>85.532648099027412</v>
      </c>
      <c r="K200" s="22" t="str">
        <f t="shared" si="34"/>
        <v>DC</v>
      </c>
      <c r="L200" s="22">
        <f t="shared" si="35"/>
        <v>20.409640147703751</v>
      </c>
      <c r="M200" s="22">
        <f t="shared" si="39"/>
        <v>219.25</v>
      </c>
      <c r="N200" s="22">
        <f t="shared" si="40"/>
        <v>366.66666666666669</v>
      </c>
      <c r="O200" s="22" t="str">
        <f t="shared" si="41"/>
        <v>DC</v>
      </c>
      <c r="P200" s="22">
        <f t="shared" si="36"/>
        <v>10.389888654850839</v>
      </c>
      <c r="S200" s="22">
        <f t="shared" si="37"/>
        <v>529.59035985229627</v>
      </c>
    </row>
    <row r="201" spans="2:19">
      <c r="B201" s="22">
        <v>199</v>
      </c>
      <c r="C201" s="22">
        <f t="shared" si="38"/>
        <v>95.087500000000006</v>
      </c>
      <c r="D201" s="22">
        <f t="shared" si="32"/>
        <v>366.66666666666669</v>
      </c>
      <c r="E201" s="22">
        <f t="shared" si="33"/>
        <v>85.945148099027421</v>
      </c>
      <c r="K201" s="22" t="str">
        <f t="shared" si="34"/>
        <v>DC</v>
      </c>
      <c r="L201" s="22">
        <f t="shared" si="35"/>
        <v>20.322541209807923</v>
      </c>
      <c r="M201" s="22">
        <f t="shared" si="39"/>
        <v>219.25</v>
      </c>
      <c r="N201" s="22">
        <f t="shared" si="40"/>
        <v>366.66666666666669</v>
      </c>
      <c r="O201" s="22" t="str">
        <f t="shared" si="41"/>
        <v>DC</v>
      </c>
      <c r="P201" s="22">
        <f t="shared" si="36"/>
        <v>10.345549398492356</v>
      </c>
      <c r="S201" s="22">
        <f t="shared" si="37"/>
        <v>529.67745879019208</v>
      </c>
    </row>
    <row r="202" spans="2:19">
      <c r="B202" s="22">
        <v>200</v>
      </c>
      <c r="C202" s="22">
        <f t="shared" si="38"/>
        <v>95.5</v>
      </c>
      <c r="D202" s="22">
        <f t="shared" si="32"/>
        <v>366.66666666666669</v>
      </c>
      <c r="E202" s="22">
        <f t="shared" si="33"/>
        <v>86.357648099027415</v>
      </c>
      <c r="K202" s="22" t="str">
        <f t="shared" si="34"/>
        <v>DC</v>
      </c>
      <c r="L202" s="22">
        <f t="shared" si="35"/>
        <v>20.236182509171389</v>
      </c>
      <c r="M202" s="22">
        <f t="shared" si="39"/>
        <v>219.25</v>
      </c>
      <c r="N202" s="22">
        <f t="shared" si="40"/>
        <v>366.66666666666669</v>
      </c>
      <c r="O202" s="22" t="str">
        <f t="shared" si="41"/>
        <v>DC</v>
      </c>
      <c r="P202" s="22">
        <f t="shared" si="36"/>
        <v>10.301586973016073</v>
      </c>
      <c r="S202" s="22">
        <f t="shared" si="37"/>
        <v>529.76381749082861</v>
      </c>
    </row>
    <row r="203" spans="2:19">
      <c r="B203" s="22">
        <v>201</v>
      </c>
      <c r="C203" s="22">
        <f t="shared" si="38"/>
        <v>95.912499999999994</v>
      </c>
      <c r="D203" s="22">
        <f t="shared" si="32"/>
        <v>366.66666666666669</v>
      </c>
      <c r="E203" s="22">
        <f t="shared" si="33"/>
        <v>86.770148099027409</v>
      </c>
      <c r="K203" s="22" t="str">
        <f t="shared" si="34"/>
        <v>DC</v>
      </c>
      <c r="L203" s="22">
        <f t="shared" si="35"/>
        <v>20.150554649021931</v>
      </c>
      <c r="M203" s="22">
        <f t="shared" si="39"/>
        <v>219.25</v>
      </c>
      <c r="N203" s="22">
        <f t="shared" si="40"/>
        <v>366.66666666666669</v>
      </c>
      <c r="O203" s="22" t="str">
        <f t="shared" si="41"/>
        <v>DC</v>
      </c>
      <c r="P203" s="22">
        <f t="shared" si="36"/>
        <v>10.257996594828729</v>
      </c>
      <c r="S203" s="22">
        <f t="shared" si="37"/>
        <v>529.84944535097804</v>
      </c>
    </row>
    <row r="204" spans="2:19">
      <c r="B204" s="22">
        <v>202</v>
      </c>
      <c r="C204" s="22">
        <f t="shared" si="38"/>
        <v>96.325000000000003</v>
      </c>
      <c r="D204" s="22">
        <f t="shared" si="32"/>
        <v>366.66666666666669</v>
      </c>
      <c r="E204" s="22">
        <f t="shared" si="33"/>
        <v>87.182648099027418</v>
      </c>
      <c r="K204" s="22" t="str">
        <f t="shared" si="34"/>
        <v>DC</v>
      </c>
      <c r="L204" s="22">
        <f t="shared" si="35"/>
        <v>20.065648390964071</v>
      </c>
      <c r="M204" s="22">
        <f t="shared" si="39"/>
        <v>219.25</v>
      </c>
      <c r="N204" s="22">
        <f t="shared" si="40"/>
        <v>366.66666666666669</v>
      </c>
      <c r="O204" s="22" t="str">
        <f t="shared" si="41"/>
        <v>DC</v>
      </c>
      <c r="P204" s="22">
        <f t="shared" si="36"/>
        <v>10.214773560961547</v>
      </c>
      <c r="S204" s="22">
        <f t="shared" si="37"/>
        <v>529.93435160903596</v>
      </c>
    </row>
    <row r="205" spans="2:19">
      <c r="B205" s="22">
        <v>203</v>
      </c>
      <c r="C205" s="22">
        <f t="shared" si="38"/>
        <v>96.737499999999997</v>
      </c>
      <c r="D205" s="22">
        <f t="shared" si="32"/>
        <v>366.66666666666669</v>
      </c>
      <c r="E205" s="22">
        <f t="shared" si="33"/>
        <v>87.595148099027412</v>
      </c>
      <c r="K205" s="22" t="str">
        <f t="shared" si="34"/>
        <v>DC</v>
      </c>
      <c r="L205" s="22">
        <f t="shared" si="35"/>
        <v>19.981454651656389</v>
      </c>
      <c r="M205" s="22">
        <f t="shared" si="39"/>
        <v>219.25</v>
      </c>
      <c r="N205" s="22">
        <f t="shared" si="40"/>
        <v>366.66666666666669</v>
      </c>
      <c r="O205" s="22" t="str">
        <f t="shared" si="41"/>
        <v>DC</v>
      </c>
      <c r="P205" s="22">
        <f t="shared" si="36"/>
        <v>10.171913247378763</v>
      </c>
      <c r="S205" s="22">
        <f t="shared" si="37"/>
        <v>530.01854534834365</v>
      </c>
    </row>
    <row r="206" spans="2:19">
      <c r="B206" s="22">
        <v>204</v>
      </c>
      <c r="C206" s="22">
        <f t="shared" si="38"/>
        <v>97.15</v>
      </c>
      <c r="D206" s="22">
        <f t="shared" si="32"/>
        <v>366.66666666666669</v>
      </c>
      <c r="E206" s="22">
        <f t="shared" si="33"/>
        <v>88.007648099027421</v>
      </c>
      <c r="K206" s="22" t="str">
        <f t="shared" si="34"/>
        <v>DC</v>
      </c>
      <c r="L206" s="22">
        <f t="shared" si="35"/>
        <v>19.897964499572144</v>
      </c>
      <c r="M206" s="22">
        <f t="shared" si="39"/>
        <v>219.25</v>
      </c>
      <c r="N206" s="22">
        <f t="shared" si="40"/>
        <v>366.66666666666669</v>
      </c>
      <c r="O206" s="22" t="str">
        <f t="shared" si="41"/>
        <v>DC</v>
      </c>
      <c r="P206" s="22">
        <f t="shared" si="36"/>
        <v>10.129411107328565</v>
      </c>
      <c r="S206" s="22">
        <f t="shared" si="37"/>
        <v>530.10203550042786</v>
      </c>
    </row>
    <row r="207" spans="2:19">
      <c r="B207" s="22">
        <v>205</v>
      </c>
      <c r="C207" s="22">
        <f t="shared" si="38"/>
        <v>97.5625</v>
      </c>
      <c r="D207" s="22">
        <f t="shared" si="32"/>
        <v>366.66666666666669</v>
      </c>
      <c r="E207" s="22">
        <f t="shared" si="33"/>
        <v>88.420148099027415</v>
      </c>
      <c r="K207" s="22" t="str">
        <f t="shared" si="34"/>
        <v>DC</v>
      </c>
      <c r="L207" s="22">
        <f t="shared" si="35"/>
        <v>19.815169151840792</v>
      </c>
      <c r="M207" s="22">
        <f t="shared" si="39"/>
        <v>219.25</v>
      </c>
      <c r="N207" s="22">
        <f t="shared" si="40"/>
        <v>366.66666666666669</v>
      </c>
      <c r="O207" s="22" t="str">
        <f t="shared" si="41"/>
        <v>DC</v>
      </c>
      <c r="P207" s="22">
        <f t="shared" si="36"/>
        <v>10.087262669735207</v>
      </c>
      <c r="S207" s="22">
        <f t="shared" si="37"/>
        <v>530.18483084815921</v>
      </c>
    </row>
    <row r="208" spans="2:19">
      <c r="B208" s="22">
        <v>206</v>
      </c>
      <c r="C208" s="22">
        <f t="shared" si="38"/>
        <v>97.974999999999994</v>
      </c>
      <c r="D208" s="22">
        <f t="shared" si="32"/>
        <v>366.66666666666669</v>
      </c>
      <c r="E208" s="22">
        <f t="shared" si="33"/>
        <v>88.832648099027409</v>
      </c>
      <c r="K208" s="22" t="str">
        <f t="shared" si="34"/>
        <v>DC</v>
      </c>
      <c r="L208" s="22">
        <f t="shared" si="35"/>
        <v>19.733059971167986</v>
      </c>
      <c r="M208" s="22">
        <f t="shared" si="39"/>
        <v>219.25</v>
      </c>
      <c r="N208" s="22">
        <f t="shared" si="40"/>
        <v>366.66666666666669</v>
      </c>
      <c r="O208" s="22" t="str">
        <f t="shared" si="41"/>
        <v>DC</v>
      </c>
      <c r="P208" s="22">
        <f t="shared" si="36"/>
        <v>10.045463537631083</v>
      </c>
      <c r="S208" s="22">
        <f t="shared" si="37"/>
        <v>530.26694002883198</v>
      </c>
    </row>
    <row r="209" spans="2:19">
      <c r="B209" s="22">
        <v>207</v>
      </c>
      <c r="C209" s="22">
        <f t="shared" si="38"/>
        <v>98.387500000000003</v>
      </c>
      <c r="D209" s="22">
        <f t="shared" si="32"/>
        <v>366.66666666666669</v>
      </c>
      <c r="E209" s="22">
        <f t="shared" si="33"/>
        <v>89.245148099027418</v>
      </c>
      <c r="K209" s="22" t="str">
        <f t="shared" si="34"/>
        <v>DC</v>
      </c>
      <c r="L209" s="22">
        <f t="shared" si="35"/>
        <v>19.651628462831873</v>
      </c>
      <c r="M209" s="22">
        <f t="shared" si="39"/>
        <v>219.25</v>
      </c>
      <c r="N209" s="22">
        <f t="shared" si="40"/>
        <v>366.66666666666669</v>
      </c>
      <c r="O209" s="22" t="str">
        <f t="shared" si="41"/>
        <v>DC</v>
      </c>
      <c r="P209" s="22">
        <f t="shared" si="36"/>
        <v>10.004009386627644</v>
      </c>
      <c r="S209" s="22">
        <f t="shared" si="37"/>
        <v>530.34837153716808</v>
      </c>
    </row>
    <row r="210" spans="2:19">
      <c r="B210" s="22">
        <v>208</v>
      </c>
      <c r="C210" s="22">
        <f t="shared" si="38"/>
        <v>98.8</v>
      </c>
      <c r="D210" s="22">
        <f t="shared" si="32"/>
        <v>366.66666666666669</v>
      </c>
      <c r="E210" s="22">
        <f t="shared" si="33"/>
        <v>89.657648099027412</v>
      </c>
      <c r="K210" s="22" t="str">
        <f t="shared" si="34"/>
        <v>DC</v>
      </c>
      <c r="L210" s="22">
        <f t="shared" si="35"/>
        <v>19.570866271753463</v>
      </c>
      <c r="M210" s="22">
        <f t="shared" si="39"/>
        <v>219.25</v>
      </c>
      <c r="N210" s="22">
        <f t="shared" si="40"/>
        <v>366.66666666666669</v>
      </c>
      <c r="O210" s="22" t="str">
        <f t="shared" si="41"/>
        <v>DC</v>
      </c>
      <c r="P210" s="22">
        <f t="shared" si="36"/>
        <v>9.9628959634240069</v>
      </c>
      <c r="S210" s="22">
        <f t="shared" si="37"/>
        <v>530.42913372824648</v>
      </c>
    </row>
    <row r="211" spans="2:19">
      <c r="B211" s="22">
        <v>209</v>
      </c>
      <c r="C211" s="22">
        <f t="shared" si="38"/>
        <v>99.212500000000006</v>
      </c>
      <c r="D211" s="22">
        <f t="shared" si="32"/>
        <v>366.66666666666669</v>
      </c>
      <c r="E211" s="22">
        <f t="shared" si="33"/>
        <v>90.070148099027421</v>
      </c>
      <c r="K211" s="22" t="str">
        <f t="shared" si="34"/>
        <v>DC</v>
      </c>
      <c r="L211" s="22">
        <f t="shared" si="35"/>
        <v>19.490765179638899</v>
      </c>
      <c r="M211" s="22">
        <f t="shared" si="39"/>
        <v>219.25</v>
      </c>
      <c r="N211" s="22">
        <f t="shared" si="40"/>
        <v>366.66666666666669</v>
      </c>
      <c r="O211" s="22" t="str">
        <f t="shared" si="41"/>
        <v>DC</v>
      </c>
      <c r="P211" s="22">
        <f t="shared" si="36"/>
        <v>9.9221190843521878</v>
      </c>
      <c r="S211" s="22">
        <f t="shared" si="37"/>
        <v>530.50923482036114</v>
      </c>
    </row>
    <row r="212" spans="2:19">
      <c r="B212" s="22">
        <v>210</v>
      </c>
      <c r="C212" s="22">
        <f t="shared" si="38"/>
        <v>99.625</v>
      </c>
      <c r="D212" s="22">
        <f t="shared" si="32"/>
        <v>366.66666666666669</v>
      </c>
      <c r="E212" s="22">
        <f t="shared" si="33"/>
        <v>90.482648099027415</v>
      </c>
      <c r="K212" s="22" t="str">
        <f t="shared" si="34"/>
        <v>DC</v>
      </c>
      <c r="L212" s="22">
        <f t="shared" si="35"/>
        <v>19.411317102191674</v>
      </c>
      <c r="M212" s="22">
        <f t="shared" si="39"/>
        <v>219.25</v>
      </c>
      <c r="N212" s="22">
        <f t="shared" si="40"/>
        <v>366.66666666666669</v>
      </c>
      <c r="O212" s="22" t="str">
        <f t="shared" si="41"/>
        <v>DC</v>
      </c>
      <c r="P212" s="22">
        <f t="shared" si="36"/>
        <v>9.8816746339579211</v>
      </c>
      <c r="S212" s="22">
        <f t="shared" si="37"/>
        <v>530.58868289780833</v>
      </c>
    </row>
    <row r="213" spans="2:19">
      <c r="B213" s="22">
        <v>211</v>
      </c>
      <c r="C213" s="22">
        <f t="shared" si="38"/>
        <v>100.03749999999999</v>
      </c>
      <c r="D213" s="22">
        <f t="shared" si="32"/>
        <v>366.66666666666669</v>
      </c>
      <c r="E213" s="22">
        <f t="shared" si="33"/>
        <v>90.895148099027409</v>
      </c>
      <c r="K213" s="22" t="str">
        <f t="shared" si="34"/>
        <v>DC</v>
      </c>
      <c r="L213" s="22">
        <f t="shared" si="35"/>
        <v>19.332514086392692</v>
      </c>
      <c r="M213" s="22">
        <f t="shared" si="39"/>
        <v>219.25</v>
      </c>
      <c r="N213" s="22">
        <f t="shared" si="40"/>
        <v>366.66666666666669</v>
      </c>
      <c r="O213" s="22" t="str">
        <f t="shared" si="41"/>
        <v>DC</v>
      </c>
      <c r="P213" s="22">
        <f t="shared" si="36"/>
        <v>9.841558563616033</v>
      </c>
      <c r="S213" s="22">
        <f t="shared" si="37"/>
        <v>530.66748591360727</v>
      </c>
    </row>
    <row r="214" spans="2:19">
      <c r="B214" s="22">
        <v>212</v>
      </c>
      <c r="C214" s="22">
        <f t="shared" si="38"/>
        <v>100.45</v>
      </c>
      <c r="D214" s="22">
        <f t="shared" si="32"/>
        <v>366.66666666666669</v>
      </c>
      <c r="E214" s="22">
        <f t="shared" si="33"/>
        <v>91.307648099027418</v>
      </c>
      <c r="K214" s="22" t="str">
        <f t="shared" si="34"/>
        <v>DC</v>
      </c>
      <c r="L214" s="22">
        <f t="shared" si="35"/>
        <v>19.254348307846367</v>
      </c>
      <c r="M214" s="22">
        <f t="shared" si="39"/>
        <v>219.25</v>
      </c>
      <c r="N214" s="22">
        <f t="shared" si="40"/>
        <v>366.66666666666669</v>
      </c>
      <c r="O214" s="22" t="str">
        <f t="shared" si="41"/>
        <v>DC</v>
      </c>
      <c r="P214" s="22">
        <f t="shared" si="36"/>
        <v>9.8017668901794295</v>
      </c>
      <c r="S214" s="22">
        <f t="shared" si="37"/>
        <v>530.74565169215361</v>
      </c>
    </row>
    <row r="215" spans="2:19">
      <c r="B215" s="22">
        <v>213</v>
      </c>
      <c r="C215" s="22">
        <f t="shared" si="38"/>
        <v>100.8625</v>
      </c>
      <c r="D215" s="22">
        <f t="shared" si="32"/>
        <v>366.66666666666669</v>
      </c>
      <c r="E215" s="22">
        <f t="shared" si="33"/>
        <v>91.720148099027412</v>
      </c>
      <c r="K215" s="22" t="str">
        <f t="shared" si="34"/>
        <v>DC</v>
      </c>
      <c r="L215" s="22">
        <f t="shared" si="35"/>
        <v>19.176812068190831</v>
      </c>
      <c r="M215" s="22">
        <f t="shared" si="39"/>
        <v>219.25</v>
      </c>
      <c r="N215" s="22">
        <f t="shared" si="40"/>
        <v>366.66666666666669</v>
      </c>
      <c r="O215" s="22" t="str">
        <f t="shared" si="41"/>
        <v>DC</v>
      </c>
      <c r="P215" s="22">
        <f t="shared" si="36"/>
        <v>9.7622956946607022</v>
      </c>
      <c r="S215" s="22">
        <f t="shared" si="37"/>
        <v>530.82318793180912</v>
      </c>
    </row>
    <row r="216" spans="2:19">
      <c r="B216" s="22">
        <v>214</v>
      </c>
      <c r="C216" s="22">
        <f t="shared" si="38"/>
        <v>101.27500000000001</v>
      </c>
      <c r="D216" s="22">
        <f t="shared" si="32"/>
        <v>366.66666666666669</v>
      </c>
      <c r="E216" s="22">
        <f t="shared" si="33"/>
        <v>92.132648099027421</v>
      </c>
      <c r="K216" s="22" t="str">
        <f t="shared" si="34"/>
        <v>DC</v>
      </c>
      <c r="L216" s="22">
        <f t="shared" si="35"/>
        <v>19.09989779257042</v>
      </c>
      <c r="M216" s="22">
        <f t="shared" si="39"/>
        <v>219.25</v>
      </c>
      <c r="N216" s="22">
        <f t="shared" si="40"/>
        <v>366.66666666666669</v>
      </c>
      <c r="O216" s="22" t="str">
        <f t="shared" si="41"/>
        <v>DC</v>
      </c>
      <c r="P216" s="22">
        <f t="shared" si="36"/>
        <v>9.7231411209454741</v>
      </c>
      <c r="S216" s="22">
        <f t="shared" si="37"/>
        <v>530.90010220742954</v>
      </c>
    </row>
    <row r="217" spans="2:19">
      <c r="B217" s="22">
        <v>215</v>
      </c>
      <c r="C217" s="22">
        <f t="shared" si="38"/>
        <v>101.6875</v>
      </c>
      <c r="D217" s="22">
        <f t="shared" si="32"/>
        <v>366.66666666666669</v>
      </c>
      <c r="E217" s="22">
        <f t="shared" si="33"/>
        <v>92.545148099027415</v>
      </c>
      <c r="K217" s="22" t="str">
        <f t="shared" si="34"/>
        <v>DC</v>
      </c>
      <c r="L217" s="22">
        <f t="shared" si="35"/>
        <v>19.02359802716882</v>
      </c>
      <c r="M217" s="22">
        <f t="shared" si="39"/>
        <v>219.25</v>
      </c>
      <c r="N217" s="22">
        <f t="shared" si="40"/>
        <v>366.66666666666669</v>
      </c>
      <c r="O217" s="22" t="str">
        <f t="shared" si="41"/>
        <v>DC</v>
      </c>
      <c r="P217" s="22">
        <f t="shared" si="36"/>
        <v>9.6842993745365824</v>
      </c>
      <c r="S217" s="22">
        <f t="shared" si="37"/>
        <v>530.97640197283113</v>
      </c>
    </row>
    <row r="218" spans="2:19">
      <c r="B218" s="22">
        <v>216</v>
      </c>
      <c r="C218" s="22">
        <f t="shared" si="38"/>
        <v>102.1</v>
      </c>
      <c r="D218" s="22">
        <f t="shared" si="32"/>
        <v>366.66666666666669</v>
      </c>
      <c r="E218" s="22">
        <f t="shared" si="33"/>
        <v>92.957648099027409</v>
      </c>
      <c r="K218" s="22" t="str">
        <f t="shared" si="34"/>
        <v>DC</v>
      </c>
      <c r="L218" s="22">
        <f t="shared" si="35"/>
        <v>18.947905436801037</v>
      </c>
      <c r="M218" s="22">
        <f t="shared" si="39"/>
        <v>219.25</v>
      </c>
      <c r="N218" s="22">
        <f t="shared" si="40"/>
        <v>366.66666666666669</v>
      </c>
      <c r="O218" s="22" t="str">
        <f t="shared" si="41"/>
        <v>DC</v>
      </c>
      <c r="P218" s="22">
        <f t="shared" si="36"/>
        <v>9.6457667213282399</v>
      </c>
      <c r="S218" s="22">
        <f t="shared" si="37"/>
        <v>531.05209456319892</v>
      </c>
    </row>
    <row r="219" spans="2:19">
      <c r="B219" s="22">
        <v>217</v>
      </c>
      <c r="C219" s="22">
        <f t="shared" si="38"/>
        <v>102.5125</v>
      </c>
      <c r="D219" s="22">
        <f t="shared" si="32"/>
        <v>366.66666666666669</v>
      </c>
      <c r="E219" s="22">
        <f t="shared" si="33"/>
        <v>93.370148099027418</v>
      </c>
      <c r="K219" s="22" t="str">
        <f t="shared" si="34"/>
        <v>DC</v>
      </c>
      <c r="L219" s="22">
        <f t="shared" si="35"/>
        <v>18.872812802562649</v>
      </c>
      <c r="M219" s="22">
        <f t="shared" si="39"/>
        <v>219.25</v>
      </c>
      <c r="N219" s="22">
        <f t="shared" si="40"/>
        <v>366.66666666666669</v>
      </c>
      <c r="O219" s="22" t="str">
        <f t="shared" si="41"/>
        <v>DC</v>
      </c>
      <c r="P219" s="22">
        <f t="shared" si="36"/>
        <v>9.6075394864093493</v>
      </c>
      <c r="S219" s="22">
        <f t="shared" si="37"/>
        <v>531.12718719743737</v>
      </c>
    </row>
    <row r="220" spans="2:19">
      <c r="B220" s="22">
        <v>218</v>
      </c>
      <c r="C220" s="22">
        <f t="shared" si="38"/>
        <v>102.925</v>
      </c>
      <c r="D220" s="22">
        <f t="shared" si="32"/>
        <v>366.66666666666669</v>
      </c>
      <c r="E220" s="22">
        <f t="shared" si="33"/>
        <v>93.782648099027412</v>
      </c>
      <c r="K220" s="22" t="str">
        <f t="shared" si="34"/>
        <v>DC</v>
      </c>
      <c r="L220" s="22">
        <f t="shared" si="35"/>
        <v>18.79831301953476</v>
      </c>
      <c r="M220" s="22">
        <f t="shared" si="39"/>
        <v>219.25</v>
      </c>
      <c r="N220" s="22">
        <f t="shared" si="40"/>
        <v>366.66666666666669</v>
      </c>
      <c r="O220" s="22" t="str">
        <f t="shared" si="41"/>
        <v>DC</v>
      </c>
      <c r="P220" s="22">
        <f t="shared" si="36"/>
        <v>9.5696140528951581</v>
      </c>
      <c r="S220" s="22">
        <f t="shared" si="37"/>
        <v>531.20168698046518</v>
      </c>
    </row>
    <row r="221" spans="2:19">
      <c r="B221" s="22">
        <v>219</v>
      </c>
      <c r="C221" s="22">
        <f t="shared" si="38"/>
        <v>103.33750000000001</v>
      </c>
      <c r="D221" s="22">
        <f t="shared" si="32"/>
        <v>366.66666666666669</v>
      </c>
      <c r="E221" s="22">
        <f t="shared" si="33"/>
        <v>94.195148099027421</v>
      </c>
      <c r="K221" s="22" t="str">
        <f t="shared" si="34"/>
        <v>DC</v>
      </c>
      <c r="L221" s="22">
        <f t="shared" si="35"/>
        <v>18.724399094543056</v>
      </c>
      <c r="M221" s="22">
        <f t="shared" si="39"/>
        <v>219.25</v>
      </c>
      <c r="N221" s="22">
        <f t="shared" si="40"/>
        <v>366.66666666666669</v>
      </c>
      <c r="O221" s="22" t="str">
        <f t="shared" si="41"/>
        <v>DC</v>
      </c>
      <c r="P221" s="22">
        <f t="shared" si="36"/>
        <v>9.5319868607864731</v>
      </c>
      <c r="S221" s="22">
        <f t="shared" si="37"/>
        <v>531.27560090545694</v>
      </c>
    </row>
    <row r="222" spans="2:19">
      <c r="B222" s="22">
        <v>220</v>
      </c>
      <c r="C222" s="22">
        <f t="shared" si="38"/>
        <v>103.75</v>
      </c>
      <c r="D222" s="22">
        <f t="shared" si="32"/>
        <v>366.66666666666669</v>
      </c>
      <c r="E222" s="22">
        <f t="shared" si="33"/>
        <v>94.607648099027415</v>
      </c>
      <c r="K222" s="22" t="str">
        <f t="shared" si="34"/>
        <v>DC</v>
      </c>
      <c r="L222" s="22">
        <f t="shared" si="35"/>
        <v>18.651064143969556</v>
      </c>
      <c r="M222" s="22">
        <f t="shared" si="39"/>
        <v>219.25</v>
      </c>
      <c r="N222" s="22">
        <f t="shared" si="40"/>
        <v>366.66666666666669</v>
      </c>
      <c r="O222" s="22" t="str">
        <f t="shared" si="41"/>
        <v>DC</v>
      </c>
      <c r="P222" s="22">
        <f t="shared" si="36"/>
        <v>9.4946544058556892</v>
      </c>
      <c r="S222" s="22">
        <f t="shared" si="37"/>
        <v>531.34893585603049</v>
      </c>
    </row>
    <row r="223" spans="2:19">
      <c r="B223" s="22">
        <v>221</v>
      </c>
      <c r="C223" s="22">
        <f t="shared" si="38"/>
        <v>104.16249999999999</v>
      </c>
      <c r="D223" s="22">
        <f t="shared" si="32"/>
        <v>366.66666666666669</v>
      </c>
      <c r="E223" s="22">
        <f t="shared" si="33"/>
        <v>95.020148099027409</v>
      </c>
      <c r="K223" s="22" t="str">
        <f t="shared" si="34"/>
        <v>DC</v>
      </c>
      <c r="L223" s="22">
        <f t="shared" si="35"/>
        <v>18.578301391615554</v>
      </c>
      <c r="M223" s="22">
        <f t="shared" si="39"/>
        <v>219.25</v>
      </c>
      <c r="N223" s="22">
        <f t="shared" si="40"/>
        <v>366.66666666666669</v>
      </c>
      <c r="O223" s="22" t="str">
        <f t="shared" si="41"/>
        <v>DC</v>
      </c>
      <c r="P223" s="22">
        <f t="shared" si="36"/>
        <v>9.4576132385588902</v>
      </c>
      <c r="S223" s="22">
        <f t="shared" si="37"/>
        <v>531.42169860838442</v>
      </c>
    </row>
    <row r="224" spans="2:19">
      <c r="B224" s="22">
        <v>222</v>
      </c>
      <c r="C224" s="22">
        <f t="shared" si="38"/>
        <v>104.575</v>
      </c>
      <c r="D224" s="22">
        <f t="shared" si="32"/>
        <v>366.66666666666669</v>
      </c>
      <c r="E224" s="22">
        <f t="shared" si="33"/>
        <v>95.432648099027418</v>
      </c>
      <c r="K224" s="22" t="str">
        <f t="shared" si="34"/>
        <v>DC</v>
      </c>
      <c r="L224" s="22">
        <f t="shared" si="35"/>
        <v>18.506104166614421</v>
      </c>
      <c r="M224" s="22">
        <f t="shared" si="39"/>
        <v>219.25</v>
      </c>
      <c r="N224" s="22">
        <f t="shared" si="40"/>
        <v>366.66666666666669</v>
      </c>
      <c r="O224" s="22" t="str">
        <f t="shared" si="41"/>
        <v>DC</v>
      </c>
      <c r="P224" s="22">
        <f t="shared" si="36"/>
        <v>9.4208599629733136</v>
      </c>
      <c r="S224" s="22">
        <f t="shared" si="37"/>
        <v>531.49389583338552</v>
      </c>
    </row>
    <row r="225" spans="2:19">
      <c r="B225" s="22">
        <v>223</v>
      </c>
      <c r="C225" s="22">
        <f t="shared" si="38"/>
        <v>104.9875</v>
      </c>
      <c r="D225" s="22">
        <f t="shared" si="32"/>
        <v>366.66666666666669</v>
      </c>
      <c r="E225" s="22">
        <f t="shared" si="33"/>
        <v>95.845148099027412</v>
      </c>
      <c r="K225" s="22" t="str">
        <f t="shared" si="34"/>
        <v>DC</v>
      </c>
      <c r="L225" s="22">
        <f t="shared" si="35"/>
        <v>18.434465901392866</v>
      </c>
      <c r="M225" s="22">
        <f t="shared" si="39"/>
        <v>219.25</v>
      </c>
      <c r="N225" s="22">
        <f t="shared" si="40"/>
        <v>366.66666666666669</v>
      </c>
      <c r="O225" s="22" t="str">
        <f t="shared" si="41"/>
        <v>DC</v>
      </c>
      <c r="P225" s="22">
        <f t="shared" si="36"/>
        <v>9.3843912357595034</v>
      </c>
      <c r="S225" s="22">
        <f t="shared" si="37"/>
        <v>531.56553409860715</v>
      </c>
    </row>
    <row r="226" spans="2:19">
      <c r="B226" s="22">
        <v>224</v>
      </c>
      <c r="C226" s="22">
        <f t="shared" si="38"/>
        <v>105.4</v>
      </c>
      <c r="D226" s="22">
        <f t="shared" si="32"/>
        <v>366.66666666666669</v>
      </c>
      <c r="E226" s="22">
        <f t="shared" si="33"/>
        <v>96.257648099027421</v>
      </c>
      <c r="K226" s="22" t="str">
        <f t="shared" si="34"/>
        <v>DC</v>
      </c>
      <c r="L226" s="22">
        <f t="shared" si="35"/>
        <v>18.36338012967936</v>
      </c>
      <c r="M226" s="22">
        <f t="shared" si="39"/>
        <v>219.25</v>
      </c>
      <c r="N226" s="22">
        <f t="shared" si="40"/>
        <v>366.66666666666669</v>
      </c>
      <c r="O226" s="22" t="str">
        <f t="shared" si="41"/>
        <v>DC</v>
      </c>
      <c r="P226" s="22">
        <f t="shared" si="36"/>
        <v>9.3482037651474581</v>
      </c>
      <c r="S226" s="22">
        <f t="shared" si="37"/>
        <v>531.6366198703206</v>
      </c>
    </row>
    <row r="227" spans="2:19">
      <c r="B227" s="22">
        <v>225</v>
      </c>
      <c r="C227" s="22">
        <f t="shared" si="38"/>
        <v>105.8125</v>
      </c>
      <c r="D227" s="22">
        <f t="shared" si="32"/>
        <v>366.66666666666669</v>
      </c>
      <c r="E227" s="22">
        <f t="shared" si="33"/>
        <v>96.670148099027415</v>
      </c>
      <c r="K227" s="22" t="str">
        <f t="shared" si="34"/>
        <v>DC</v>
      </c>
      <c r="L227" s="22">
        <f t="shared" si="35"/>
        <v>18.292840484558504</v>
      </c>
      <c r="M227" s="22">
        <f t="shared" si="39"/>
        <v>219.25</v>
      </c>
      <c r="N227" s="22">
        <f t="shared" si="40"/>
        <v>366.66666666666669</v>
      </c>
      <c r="O227" s="22" t="str">
        <f t="shared" si="41"/>
        <v>DC</v>
      </c>
      <c r="P227" s="22">
        <f t="shared" si="36"/>
        <v>9.3122943099461679</v>
      </c>
      <c r="S227" s="22">
        <f t="shared" si="37"/>
        <v>531.7071595154415</v>
      </c>
    </row>
    <row r="228" spans="2:19">
      <c r="B228" s="22">
        <v>226</v>
      </c>
      <c r="C228" s="22">
        <f t="shared" si="38"/>
        <v>106.22499999999999</v>
      </c>
      <c r="D228" s="22">
        <f t="shared" si="32"/>
        <v>366.66666666666669</v>
      </c>
      <c r="E228" s="22">
        <f t="shared" si="33"/>
        <v>97.082648099027409</v>
      </c>
      <c r="K228" s="22" t="str">
        <f t="shared" si="34"/>
        <v>DC</v>
      </c>
      <c r="L228" s="22">
        <f t="shared" si="35"/>
        <v>18.222840696569993</v>
      </c>
      <c r="M228" s="22">
        <f t="shared" si="39"/>
        <v>219.25</v>
      </c>
      <c r="N228" s="22">
        <f t="shared" si="40"/>
        <v>366.66666666666669</v>
      </c>
      <c r="O228" s="22" t="str">
        <f t="shared" si="41"/>
        <v>DC</v>
      </c>
      <c r="P228" s="22">
        <f t="shared" si="36"/>
        <v>9.2766596785758733</v>
      </c>
      <c r="S228" s="22">
        <f t="shared" si="37"/>
        <v>531.77715930343004</v>
      </c>
    </row>
    <row r="229" spans="2:19">
      <c r="B229" s="22">
        <v>227</v>
      </c>
      <c r="C229" s="22">
        <f t="shared" si="38"/>
        <v>106.6375</v>
      </c>
      <c r="D229" s="22">
        <f t="shared" si="32"/>
        <v>366.66666666666669</v>
      </c>
      <c r="E229" s="22">
        <f t="shared" si="33"/>
        <v>97.495148099027418</v>
      </c>
      <c r="K229" s="22" t="str">
        <f t="shared" si="34"/>
        <v>DC</v>
      </c>
      <c r="L229" s="22">
        <f t="shared" si="35"/>
        <v>18.15337459185114</v>
      </c>
      <c r="M229" s="22">
        <f t="shared" si="39"/>
        <v>219.25</v>
      </c>
      <c r="N229" s="22">
        <f t="shared" si="40"/>
        <v>366.66666666666669</v>
      </c>
      <c r="O229" s="22" t="str">
        <f t="shared" si="41"/>
        <v>DC</v>
      </c>
      <c r="P229" s="22">
        <f t="shared" si="36"/>
        <v>9.2412967281224674</v>
      </c>
      <c r="S229" s="22">
        <f t="shared" si="37"/>
        <v>531.84662540814884</v>
      </c>
    </row>
    <row r="230" spans="2:19">
      <c r="B230" s="22">
        <v>228</v>
      </c>
      <c r="C230" s="22">
        <f t="shared" si="38"/>
        <v>107.05</v>
      </c>
      <c r="D230" s="22">
        <f t="shared" si="32"/>
        <v>366.66666666666669</v>
      </c>
      <c r="E230" s="22">
        <f t="shared" si="33"/>
        <v>97.907648099027412</v>
      </c>
      <c r="K230" s="22" t="str">
        <f t="shared" si="34"/>
        <v>DC</v>
      </c>
      <c r="L230" s="22">
        <f t="shared" si="35"/>
        <v>18.084436090321674</v>
      </c>
      <c r="M230" s="22">
        <f t="shared" si="39"/>
        <v>219.25</v>
      </c>
      <c r="N230" s="22">
        <f t="shared" si="40"/>
        <v>366.66666666666669</v>
      </c>
      <c r="O230" s="22" t="str">
        <f t="shared" si="41"/>
        <v>DC</v>
      </c>
      <c r="P230" s="22">
        <f t="shared" si="36"/>
        <v>9.2062023634134462</v>
      </c>
      <c r="S230" s="22">
        <f t="shared" si="37"/>
        <v>531.91556390967833</v>
      </c>
    </row>
    <row r="231" spans="2:19">
      <c r="B231" s="22">
        <v>229</v>
      </c>
      <c r="C231" s="22">
        <f t="shared" si="38"/>
        <v>107.46250000000001</v>
      </c>
      <c r="D231" s="22">
        <f t="shared" si="32"/>
        <v>366.66666666666669</v>
      </c>
      <c r="E231" s="22">
        <f t="shared" si="33"/>
        <v>98.320148099027421</v>
      </c>
      <c r="K231" s="22" t="str">
        <f t="shared" si="34"/>
        <v>DC</v>
      </c>
      <c r="L231" s="22">
        <f t="shared" si="35"/>
        <v>18.01601920390976</v>
      </c>
      <c r="M231" s="22">
        <f t="shared" si="39"/>
        <v>219.25</v>
      </c>
      <c r="N231" s="22">
        <f t="shared" si="40"/>
        <v>366.66666666666669</v>
      </c>
      <c r="O231" s="22" t="str">
        <f t="shared" si="41"/>
        <v>DC</v>
      </c>
      <c r="P231" s="22">
        <f t="shared" si="36"/>
        <v>9.1713735361148263</v>
      </c>
      <c r="S231" s="22">
        <f t="shared" si="37"/>
        <v>531.98398079609024</v>
      </c>
    </row>
    <row r="232" spans="2:19">
      <c r="B232" s="22">
        <v>230</v>
      </c>
      <c r="C232" s="22">
        <f t="shared" si="38"/>
        <v>107.875</v>
      </c>
      <c r="D232" s="22">
        <f t="shared" si="32"/>
        <v>366.66666666666669</v>
      </c>
      <c r="E232" s="22">
        <f t="shared" si="33"/>
        <v>98.732648099027415</v>
      </c>
      <c r="K232" s="22" t="str">
        <f t="shared" si="34"/>
        <v>DC</v>
      </c>
      <c r="L232" s="22">
        <f t="shared" si="35"/>
        <v>17.948118034818126</v>
      </c>
      <c r="M232" s="22">
        <f t="shared" si="39"/>
        <v>219.25</v>
      </c>
      <c r="N232" s="22">
        <f t="shared" si="40"/>
        <v>366.66666666666669</v>
      </c>
      <c r="O232" s="22" t="str">
        <f t="shared" si="41"/>
        <v>DC</v>
      </c>
      <c r="P232" s="22">
        <f t="shared" si="36"/>
        <v>9.1368072438484909</v>
      </c>
      <c r="S232" s="22">
        <f t="shared" si="37"/>
        <v>532.05188196518191</v>
      </c>
    </row>
    <row r="233" spans="2:19">
      <c r="B233" s="22">
        <v>231</v>
      </c>
      <c r="C233" s="22">
        <f t="shared" si="38"/>
        <v>108.28749999999999</v>
      </c>
      <c r="D233" s="22">
        <f t="shared" si="32"/>
        <v>366.66666666666669</v>
      </c>
      <c r="E233" s="22">
        <f t="shared" si="33"/>
        <v>99.145148099027409</v>
      </c>
      <c r="K233" s="22" t="str">
        <f t="shared" si="34"/>
        <v>DC</v>
      </c>
      <c r="L233" s="22">
        <f t="shared" si="35"/>
        <v>17.880726773829263</v>
      </c>
      <c r="M233" s="22">
        <f t="shared" si="39"/>
        <v>219.25</v>
      </c>
      <c r="N233" s="22">
        <f t="shared" si="40"/>
        <v>366.66666666666669</v>
      </c>
      <c r="O233" s="22" t="str">
        <f t="shared" si="41"/>
        <v>DC</v>
      </c>
      <c r="P233" s="22">
        <f t="shared" si="36"/>
        <v>9.1025005293294168</v>
      </c>
      <c r="S233" s="22">
        <f t="shared" si="37"/>
        <v>532.11927322617078</v>
      </c>
    </row>
    <row r="234" spans="2:19">
      <c r="B234" s="22">
        <v>232</v>
      </c>
      <c r="C234" s="22">
        <f t="shared" si="38"/>
        <v>108.7</v>
      </c>
      <c r="D234" s="22">
        <f t="shared" si="32"/>
        <v>366.66666666666669</v>
      </c>
      <c r="E234" s="22">
        <f t="shared" si="33"/>
        <v>99.557648099027418</v>
      </c>
      <c r="K234" s="22" t="str">
        <f t="shared" si="34"/>
        <v>DC</v>
      </c>
      <c r="L234" s="22">
        <f t="shared" si="35"/>
        <v>17.813839698648646</v>
      </c>
      <c r="M234" s="22">
        <f t="shared" si="39"/>
        <v>219.25</v>
      </c>
      <c r="N234" s="22">
        <f t="shared" si="40"/>
        <v>366.66666666666669</v>
      </c>
      <c r="O234" s="22" t="str">
        <f t="shared" si="41"/>
        <v>DC</v>
      </c>
      <c r="P234" s="22">
        <f t="shared" si="36"/>
        <v>9.0684504795222711</v>
      </c>
      <c r="S234" s="22">
        <f t="shared" si="37"/>
        <v>532.18616030135138</v>
      </c>
    </row>
    <row r="235" spans="2:19">
      <c r="B235" s="22">
        <v>233</v>
      </c>
      <c r="C235" s="22">
        <f t="shared" si="38"/>
        <v>109.1125</v>
      </c>
      <c r="D235" s="22">
        <f t="shared" si="32"/>
        <v>366.66666666666669</v>
      </c>
      <c r="E235" s="22">
        <f t="shared" si="33"/>
        <v>99.970148099027412</v>
      </c>
      <c r="K235" s="22" t="str">
        <f t="shared" si="34"/>
        <v>DC</v>
      </c>
      <c r="L235" s="22">
        <f t="shared" si="35"/>
        <v>17.747451172285036</v>
      </c>
      <c r="M235" s="22">
        <f t="shared" si="39"/>
        <v>219.25</v>
      </c>
      <c r="N235" s="22">
        <f t="shared" si="40"/>
        <v>366.66666666666669</v>
      </c>
      <c r="O235" s="22" t="str">
        <f t="shared" si="41"/>
        <v>DC</v>
      </c>
      <c r="P235" s="22">
        <f t="shared" si="36"/>
        <v>9.0346542248168618</v>
      </c>
      <c r="S235" s="22">
        <f t="shared" si="37"/>
        <v>532.25254882771492</v>
      </c>
    </row>
    <row r="236" spans="2:19">
      <c r="B236" s="22">
        <v>234</v>
      </c>
      <c r="C236" s="22">
        <f t="shared" si="38"/>
        <v>109.52500000000001</v>
      </c>
      <c r="D236" s="22">
        <f t="shared" si="32"/>
        <v>366.66666666666669</v>
      </c>
      <c r="E236" s="22">
        <f t="shared" si="33"/>
        <v>100.38264809902742</v>
      </c>
      <c r="K236" s="22" t="str">
        <f t="shared" si="34"/>
        <v>DC</v>
      </c>
      <c r="L236" s="22">
        <f t="shared" si="35"/>
        <v>17.681555641466812</v>
      </c>
      <c r="M236" s="22">
        <f t="shared" si="39"/>
        <v>219.25</v>
      </c>
      <c r="N236" s="22">
        <f t="shared" si="40"/>
        <v>366.66666666666669</v>
      </c>
      <c r="O236" s="22" t="str">
        <f t="shared" si="41"/>
        <v>DC</v>
      </c>
      <c r="P236" s="22">
        <f t="shared" si="36"/>
        <v>9.0011089382219538</v>
      </c>
      <c r="S236" s="22">
        <f t="shared" si="37"/>
        <v>532.31844435853316</v>
      </c>
    </row>
    <row r="237" spans="2:19">
      <c r="B237" s="22">
        <v>235</v>
      </c>
      <c r="C237" s="22">
        <f t="shared" si="38"/>
        <v>109.9375</v>
      </c>
      <c r="D237" s="22">
        <f t="shared" si="32"/>
        <v>366.66666666666669</v>
      </c>
      <c r="E237" s="22">
        <f t="shared" si="33"/>
        <v>100.79514809902741</v>
      </c>
      <c r="K237" s="22" t="str">
        <f t="shared" si="34"/>
        <v>DC</v>
      </c>
      <c r="L237" s="22">
        <f t="shared" si="35"/>
        <v>17.616147635093508</v>
      </c>
      <c r="M237" s="22">
        <f t="shared" si="39"/>
        <v>219.25</v>
      </c>
      <c r="N237" s="22">
        <f t="shared" si="40"/>
        <v>366.66666666666669</v>
      </c>
      <c r="O237" s="22" t="str">
        <f t="shared" si="41"/>
        <v>DC</v>
      </c>
      <c r="P237" s="22">
        <f t="shared" si="36"/>
        <v>8.967811834576997</v>
      </c>
      <c r="S237" s="22">
        <f t="shared" si="37"/>
        <v>532.38385236490649</v>
      </c>
    </row>
    <row r="238" spans="2:19">
      <c r="B238" s="22">
        <v>236</v>
      </c>
      <c r="C238" s="22">
        <f t="shared" si="38"/>
        <v>110.35</v>
      </c>
      <c r="D238" s="22">
        <f t="shared" si="32"/>
        <v>366.66666666666669</v>
      </c>
      <c r="E238" s="22">
        <f t="shared" si="33"/>
        <v>101.20764809902741</v>
      </c>
      <c r="K238" s="22" t="str">
        <f t="shared" si="34"/>
        <v>DC</v>
      </c>
      <c r="L238" s="22">
        <f t="shared" si="35"/>
        <v>17.551221762721564</v>
      </c>
      <c r="M238" s="22">
        <f t="shared" si="39"/>
        <v>219.25</v>
      </c>
      <c r="N238" s="22">
        <f t="shared" si="40"/>
        <v>366.66666666666669</v>
      </c>
      <c r="O238" s="22" t="str">
        <f t="shared" si="41"/>
        <v>DC</v>
      </c>
      <c r="P238" s="22">
        <f t="shared" si="36"/>
        <v>8.9347601697812582</v>
      </c>
      <c r="S238" s="22">
        <f t="shared" si="37"/>
        <v>532.44877823727847</v>
      </c>
    </row>
    <row r="239" spans="2:19">
      <c r="B239" s="22">
        <v>237</v>
      </c>
      <c r="C239" s="22">
        <f t="shared" si="38"/>
        <v>110.7625</v>
      </c>
      <c r="D239" s="22">
        <f t="shared" si="32"/>
        <v>366.66666666666669</v>
      </c>
      <c r="E239" s="22">
        <f t="shared" si="33"/>
        <v>101.62014809902742</v>
      </c>
      <c r="K239" s="22" t="str">
        <f t="shared" si="34"/>
        <v>DC</v>
      </c>
      <c r="L239" s="22">
        <f t="shared" si="35"/>
        <v>17.486772713083429</v>
      </c>
      <c r="M239" s="22">
        <f t="shared" si="39"/>
        <v>219.25</v>
      </c>
      <c r="N239" s="22">
        <f t="shared" si="40"/>
        <v>366.66666666666669</v>
      </c>
      <c r="O239" s="22" t="str">
        <f t="shared" si="41"/>
        <v>DC</v>
      </c>
      <c r="P239" s="22">
        <f t="shared" si="36"/>
        <v>8.9019512400399581</v>
      </c>
      <c r="S239" s="22">
        <f t="shared" si="37"/>
        <v>532.51322728691662</v>
      </c>
    </row>
    <row r="240" spans="2:19">
      <c r="B240" s="22">
        <v>238</v>
      </c>
      <c r="C240" s="22">
        <f t="shared" si="38"/>
        <v>111.175</v>
      </c>
      <c r="D240" s="22">
        <f t="shared" si="32"/>
        <v>366.66666666666669</v>
      </c>
      <c r="E240" s="22">
        <f t="shared" si="33"/>
        <v>102.03264809902741</v>
      </c>
      <c r="K240" s="22" t="str">
        <f t="shared" si="34"/>
        <v>DC</v>
      </c>
      <c r="L240" s="22">
        <f t="shared" si="35"/>
        <v>17.422795252639197</v>
      </c>
      <c r="M240" s="22">
        <f t="shared" si="39"/>
        <v>219.25</v>
      </c>
      <c r="N240" s="22">
        <f t="shared" si="40"/>
        <v>366.66666666666669</v>
      </c>
      <c r="O240" s="22" t="str">
        <f t="shared" si="41"/>
        <v>DC</v>
      </c>
      <c r="P240" s="22">
        <f t="shared" si="36"/>
        <v>8.8693823811269592</v>
      </c>
      <c r="S240" s="22">
        <f t="shared" si="37"/>
        <v>532.57720474736084</v>
      </c>
    </row>
    <row r="241" spans="2:19">
      <c r="B241" s="22">
        <v>239</v>
      </c>
      <c r="C241" s="22">
        <f t="shared" si="38"/>
        <v>111.58750000000001</v>
      </c>
      <c r="D241" s="22">
        <f t="shared" si="32"/>
        <v>366.66666666666669</v>
      </c>
      <c r="E241" s="22">
        <f t="shared" si="33"/>
        <v>102.44514809902742</v>
      </c>
      <c r="K241" s="22" t="str">
        <f t="shared" si="34"/>
        <v>DC</v>
      </c>
      <c r="L241" s="22">
        <f t="shared" si="35"/>
        <v>17.359284224159918</v>
      </c>
      <c r="M241" s="22">
        <f t="shared" si="39"/>
        <v>219.25</v>
      </c>
      <c r="N241" s="22">
        <f t="shared" si="40"/>
        <v>366.66666666666669</v>
      </c>
      <c r="O241" s="22" t="str">
        <f t="shared" si="41"/>
        <v>DC</v>
      </c>
      <c r="P241" s="22">
        <f t="shared" si="36"/>
        <v>8.8370509676635507</v>
      </c>
      <c r="S241" s="22">
        <f t="shared" si="37"/>
        <v>532.64071577584014</v>
      </c>
    </row>
    <row r="242" spans="2:19">
      <c r="B242" s="22">
        <v>240</v>
      </c>
      <c r="C242" s="22">
        <f t="shared" si="38"/>
        <v>112</v>
      </c>
      <c r="D242" s="22">
        <f t="shared" si="32"/>
        <v>366.66666666666669</v>
      </c>
      <c r="E242" s="22">
        <f t="shared" si="33"/>
        <v>102.85764809902741</v>
      </c>
      <c r="K242" s="22" t="str">
        <f t="shared" si="34"/>
        <v>DC</v>
      </c>
      <c r="L242" s="22">
        <f t="shared" si="35"/>
        <v>17.296234545341754</v>
      </c>
      <c r="M242" s="22">
        <f t="shared" si="39"/>
        <v>219.25</v>
      </c>
      <c r="N242" s="22">
        <f t="shared" si="40"/>
        <v>366.66666666666669</v>
      </c>
      <c r="O242" s="22" t="str">
        <f t="shared" si="41"/>
        <v>DC</v>
      </c>
      <c r="P242" s="22">
        <f t="shared" si="36"/>
        <v>8.8049544124129913</v>
      </c>
      <c r="S242" s="22">
        <f t="shared" si="37"/>
        <v>532.7037654546582</v>
      </c>
    </row>
    <row r="243" spans="2:19">
      <c r="B243" s="22">
        <v>241</v>
      </c>
      <c r="C243" s="22">
        <f t="shared" si="38"/>
        <v>112.41249999999999</v>
      </c>
      <c r="D243" s="22">
        <f t="shared" si="32"/>
        <v>366.66666666666669</v>
      </c>
      <c r="E243" s="22">
        <f t="shared" si="33"/>
        <v>103.27014809902741</v>
      </c>
      <c r="K243" s="22" t="str">
        <f t="shared" si="34"/>
        <v>DC</v>
      </c>
      <c r="L243" s="22">
        <f t="shared" si="35"/>
        <v>17.233641207450269</v>
      </c>
      <c r="M243" s="22">
        <f t="shared" si="39"/>
        <v>219.25</v>
      </c>
      <c r="N243" s="22">
        <f t="shared" si="40"/>
        <v>366.66666666666669</v>
      </c>
      <c r="O243" s="22" t="str">
        <f t="shared" si="41"/>
        <v>DC</v>
      </c>
      <c r="P243" s="22">
        <f t="shared" si="36"/>
        <v>8.7730901655903359</v>
      </c>
      <c r="S243" s="22">
        <f t="shared" si="37"/>
        <v>532.76635879254968</v>
      </c>
    </row>
    <row r="244" spans="2:19">
      <c r="B244" s="22">
        <v>242</v>
      </c>
      <c r="C244" s="22">
        <f t="shared" si="38"/>
        <v>112.825</v>
      </c>
      <c r="D244" s="22">
        <f t="shared" si="32"/>
        <v>366.66666666666669</v>
      </c>
      <c r="E244" s="22">
        <f t="shared" si="33"/>
        <v>103.68264809902742</v>
      </c>
      <c r="K244" s="22" t="str">
        <f t="shared" si="34"/>
        <v>DC</v>
      </c>
      <c r="L244" s="22">
        <f t="shared" si="35"/>
        <v>17.171499273994009</v>
      </c>
      <c r="M244" s="22">
        <f t="shared" si="39"/>
        <v>219.25</v>
      </c>
      <c r="N244" s="22">
        <f t="shared" si="40"/>
        <v>366.66666666666669</v>
      </c>
      <c r="O244" s="22" t="str">
        <f t="shared" si="41"/>
        <v>DC</v>
      </c>
      <c r="P244" s="22">
        <f t="shared" si="36"/>
        <v>8.7414557141872162</v>
      </c>
      <c r="S244" s="22">
        <f t="shared" si="37"/>
        <v>532.82850072600604</v>
      </c>
    </row>
    <row r="245" spans="2:19">
      <c r="B245" s="22">
        <v>243</v>
      </c>
      <c r="C245" s="22">
        <f t="shared" si="38"/>
        <v>113.2375</v>
      </c>
      <c r="D245" s="22">
        <f t="shared" si="32"/>
        <v>366.66666666666669</v>
      </c>
      <c r="E245" s="22">
        <f t="shared" si="33"/>
        <v>104.09514809902741</v>
      </c>
      <c r="K245" s="22" t="str">
        <f t="shared" si="34"/>
        <v>DC</v>
      </c>
      <c r="L245" s="22">
        <f t="shared" si="35"/>
        <v>17.109803879426703</v>
      </c>
      <c r="M245" s="22">
        <f t="shared" si="39"/>
        <v>219.25</v>
      </c>
      <c r="N245" s="22">
        <f t="shared" si="40"/>
        <v>366.66666666666669</v>
      </c>
      <c r="O245" s="22" t="str">
        <f t="shared" si="41"/>
        <v>DC</v>
      </c>
      <c r="P245" s="22">
        <f t="shared" si="36"/>
        <v>8.7100485813111614</v>
      </c>
      <c r="S245" s="22">
        <f t="shared" si="37"/>
        <v>532.89019612057325</v>
      </c>
    </row>
    <row r="246" spans="2:19">
      <c r="B246" s="22">
        <v>244</v>
      </c>
      <c r="C246" s="22">
        <f t="shared" si="38"/>
        <v>113.65</v>
      </c>
      <c r="D246" s="22">
        <f t="shared" si="32"/>
        <v>366.66666666666669</v>
      </c>
      <c r="E246" s="22">
        <f t="shared" si="33"/>
        <v>104.50764809902742</v>
      </c>
      <c r="K246" s="22" t="str">
        <f t="shared" si="34"/>
        <v>DC</v>
      </c>
      <c r="L246" s="22">
        <f t="shared" si="35"/>
        <v>17.048550227877335</v>
      </c>
      <c r="M246" s="22">
        <f t="shared" si="39"/>
        <v>219.25</v>
      </c>
      <c r="N246" s="22">
        <f t="shared" si="40"/>
        <v>366.66666666666669</v>
      </c>
      <c r="O246" s="22" t="str">
        <f t="shared" si="41"/>
        <v>DC</v>
      </c>
      <c r="P246" s="22">
        <f t="shared" si="36"/>
        <v>8.6788663255391238</v>
      </c>
      <c r="S246" s="22">
        <f t="shared" si="37"/>
        <v>532.95144977212271</v>
      </c>
    </row>
    <row r="247" spans="2:19">
      <c r="B247" s="22">
        <v>245</v>
      </c>
      <c r="C247" s="22">
        <f t="shared" si="38"/>
        <v>114.0625</v>
      </c>
      <c r="D247" s="22">
        <f t="shared" si="32"/>
        <v>366.66666666666669</v>
      </c>
      <c r="E247" s="22">
        <f t="shared" si="33"/>
        <v>104.92014809902741</v>
      </c>
      <c r="K247" s="22" t="str">
        <f t="shared" si="34"/>
        <v>DC</v>
      </c>
      <c r="L247" s="22">
        <f t="shared" si="35"/>
        <v>16.987733591907396</v>
      </c>
      <c r="M247" s="22">
        <f t="shared" si="39"/>
        <v>219.25</v>
      </c>
      <c r="N247" s="22">
        <f t="shared" si="40"/>
        <v>366.66666666666669</v>
      </c>
      <c r="O247" s="22" t="str">
        <f t="shared" si="41"/>
        <v>DC</v>
      </c>
      <c r="P247" s="22">
        <f t="shared" si="36"/>
        <v>8.6479065402848327</v>
      </c>
      <c r="S247" s="22">
        <f t="shared" si="37"/>
        <v>533.01226640809261</v>
      </c>
    </row>
    <row r="248" spans="2:19">
      <c r="B248" s="22">
        <v>246</v>
      </c>
      <c r="C248" s="22">
        <f t="shared" si="38"/>
        <v>114.47499999999999</v>
      </c>
      <c r="D248" s="22">
        <f t="shared" si="32"/>
        <v>366.66666666666669</v>
      </c>
      <c r="E248" s="22">
        <f t="shared" si="33"/>
        <v>105.33264809902741</v>
      </c>
      <c r="K248" s="22" t="str">
        <f t="shared" si="34"/>
        <v>DC</v>
      </c>
      <c r="L248" s="22">
        <f t="shared" si="35"/>
        <v>16.92734931129463</v>
      </c>
      <c r="M248" s="22">
        <f t="shared" si="39"/>
        <v>219.25</v>
      </c>
      <c r="N248" s="22">
        <f t="shared" si="40"/>
        <v>366.66666666666669</v>
      </c>
      <c r="O248" s="22" t="str">
        <f t="shared" si="41"/>
        <v>DC</v>
      </c>
      <c r="P248" s="22">
        <f t="shared" si="36"/>
        <v>8.6171668531796435</v>
      </c>
      <c r="S248" s="22">
        <f t="shared" si="37"/>
        <v>533.07265068870538</v>
      </c>
    </row>
    <row r="249" spans="2:19">
      <c r="B249" s="22">
        <v>247</v>
      </c>
      <c r="C249" s="22">
        <f t="shared" si="38"/>
        <v>114.8875</v>
      </c>
      <c r="D249" s="22">
        <f t="shared" si="32"/>
        <v>366.66666666666669</v>
      </c>
      <c r="E249" s="22">
        <f t="shared" si="33"/>
        <v>105.74514809902742</v>
      </c>
      <c r="K249" s="22" t="str">
        <f t="shared" si="34"/>
        <v>DC</v>
      </c>
      <c r="L249" s="22">
        <f t="shared" si="35"/>
        <v>16.86739279184264</v>
      </c>
      <c r="M249" s="22">
        <f t="shared" si="39"/>
        <v>219.25</v>
      </c>
      <c r="N249" s="22">
        <f t="shared" si="40"/>
        <v>366.66666666666669</v>
      </c>
      <c r="O249" s="22" t="str">
        <f t="shared" si="41"/>
        <v>DC</v>
      </c>
      <c r="P249" s="22">
        <f t="shared" si="36"/>
        <v>8.586644925466544</v>
      </c>
      <c r="S249" s="22">
        <f t="shared" si="37"/>
        <v>533.13260720815731</v>
      </c>
    </row>
    <row r="250" spans="2:19">
      <c r="B250" s="22">
        <v>248</v>
      </c>
      <c r="C250" s="22">
        <f t="shared" si="38"/>
        <v>115.3</v>
      </c>
      <c r="D250" s="22">
        <f t="shared" si="32"/>
        <v>366.66666666666669</v>
      </c>
      <c r="E250" s="22">
        <f t="shared" si="33"/>
        <v>106.15764809902741</v>
      </c>
      <c r="K250" s="22" t="str">
        <f t="shared" si="34"/>
        <v>DC</v>
      </c>
      <c r="L250" s="22">
        <f t="shared" si="35"/>
        <v>16.807859504215713</v>
      </c>
      <c r="M250" s="22">
        <f t="shared" si="39"/>
        <v>219.25</v>
      </c>
      <c r="N250" s="22">
        <f t="shared" si="40"/>
        <v>366.66666666666669</v>
      </c>
      <c r="O250" s="22" t="str">
        <f t="shared" si="41"/>
        <v>DC</v>
      </c>
      <c r="P250" s="22">
        <f t="shared" si="36"/>
        <v>8.5563384514070009</v>
      </c>
      <c r="S250" s="22">
        <f t="shared" si="37"/>
        <v>533.19214049578432</v>
      </c>
    </row>
    <row r="251" spans="2:19">
      <c r="B251" s="22">
        <v>249</v>
      </c>
      <c r="C251" s="22">
        <f t="shared" si="38"/>
        <v>115.71250000000001</v>
      </c>
      <c r="D251" s="22">
        <f t="shared" si="32"/>
        <v>366.66666666666669</v>
      </c>
      <c r="E251" s="22">
        <f t="shared" si="33"/>
        <v>106.57014809902742</v>
      </c>
      <c r="K251" s="22" t="str">
        <f t="shared" si="34"/>
        <v>DC</v>
      </c>
      <c r="L251" s="22">
        <f t="shared" si="35"/>
        <v>16.748744982798197</v>
      </c>
      <c r="M251" s="22">
        <f t="shared" si="39"/>
        <v>219.25</v>
      </c>
      <c r="N251" s="22">
        <f t="shared" si="40"/>
        <v>366.66666666666669</v>
      </c>
      <c r="O251" s="22" t="str">
        <f t="shared" si="41"/>
        <v>DC</v>
      </c>
      <c r="P251" s="22">
        <f t="shared" si="36"/>
        <v>8.5262451577003073</v>
      </c>
      <c r="S251" s="22">
        <f t="shared" si="37"/>
        <v>533.25125501720186</v>
      </c>
    </row>
    <row r="252" spans="2:19">
      <c r="B252" s="22">
        <v>250</v>
      </c>
      <c r="C252" s="22">
        <f t="shared" si="38"/>
        <v>116.125</v>
      </c>
      <c r="D252" s="22">
        <f t="shared" si="32"/>
        <v>366.66666666666669</v>
      </c>
      <c r="E252" s="22">
        <f t="shared" si="33"/>
        <v>106.98264809902741</v>
      </c>
      <c r="K252" s="22" t="str">
        <f t="shared" si="34"/>
        <v>DC</v>
      </c>
      <c r="L252" s="22">
        <f t="shared" si="35"/>
        <v>16.69004482457791</v>
      </c>
      <c r="M252" s="22">
        <f t="shared" si="39"/>
        <v>219.25</v>
      </c>
      <c r="N252" s="22">
        <f t="shared" si="40"/>
        <v>366.66666666666669</v>
      </c>
      <c r="O252" s="22" t="str">
        <f t="shared" si="41"/>
        <v>DC</v>
      </c>
      <c r="P252" s="22">
        <f t="shared" si="36"/>
        <v>8.4963628029151597</v>
      </c>
      <c r="S252" s="22">
        <f t="shared" si="37"/>
        <v>533.30995517542215</v>
      </c>
    </row>
    <row r="253" spans="2:19">
      <c r="B253" s="22">
        <v>251</v>
      </c>
      <c r="C253" s="22">
        <f t="shared" si="38"/>
        <v>116.53749999999999</v>
      </c>
      <c r="D253" s="22">
        <f t="shared" si="32"/>
        <v>366.66666666666669</v>
      </c>
      <c r="E253" s="22">
        <f t="shared" si="33"/>
        <v>107.39514809902741</v>
      </c>
      <c r="K253" s="22" t="str">
        <f t="shared" si="34"/>
        <v>DC</v>
      </c>
      <c r="L253" s="22">
        <f t="shared" si="35"/>
        <v>16.631754688052915</v>
      </c>
      <c r="M253" s="22">
        <f t="shared" si="39"/>
        <v>219.25</v>
      </c>
      <c r="N253" s="22">
        <f t="shared" si="40"/>
        <v>366.66666666666669</v>
      </c>
      <c r="O253" s="22" t="str">
        <f t="shared" si="41"/>
        <v>DC</v>
      </c>
      <c r="P253" s="22">
        <f t="shared" si="36"/>
        <v>8.4666891769331301</v>
      </c>
      <c r="S253" s="22">
        <f t="shared" si="37"/>
        <v>533.36824531194713</v>
      </c>
    </row>
    <row r="254" spans="2:19">
      <c r="B254" s="22">
        <v>252</v>
      </c>
      <c r="C254" s="22">
        <f t="shared" si="38"/>
        <v>116.95</v>
      </c>
      <c r="D254" s="22">
        <f t="shared" si="32"/>
        <v>366.66666666666669</v>
      </c>
      <c r="E254" s="22">
        <f t="shared" si="33"/>
        <v>107.80764809902742</v>
      </c>
      <c r="K254" s="22" t="str">
        <f t="shared" si="34"/>
        <v>DC</v>
      </c>
      <c r="L254" s="22">
        <f t="shared" si="35"/>
        <v>16.573870292161118</v>
      </c>
      <c r="M254" s="22">
        <f t="shared" si="39"/>
        <v>219.25</v>
      </c>
      <c r="N254" s="22">
        <f t="shared" si="40"/>
        <v>366.66666666666669</v>
      </c>
      <c r="O254" s="22" t="str">
        <f t="shared" si="41"/>
        <v>DC</v>
      </c>
      <c r="P254" s="22">
        <f t="shared" si="36"/>
        <v>8.4372221004037709</v>
      </c>
      <c r="S254" s="22">
        <f t="shared" si="37"/>
        <v>533.42612970783887</v>
      </c>
    </row>
    <row r="255" spans="2:19">
      <c r="B255" s="22">
        <v>253</v>
      </c>
      <c r="C255" s="22">
        <f t="shared" si="38"/>
        <v>117.3625</v>
      </c>
      <c r="D255" s="22">
        <f t="shared" si="32"/>
        <v>366.66666666666669</v>
      </c>
      <c r="E255" s="22">
        <f t="shared" si="33"/>
        <v>108.22014809902741</v>
      </c>
      <c r="K255" s="22" t="str">
        <f t="shared" si="34"/>
        <v>DC</v>
      </c>
      <c r="L255" s="22">
        <f t="shared" si="35"/>
        <v>16.516387415232185</v>
      </c>
      <c r="M255" s="22">
        <f t="shared" si="39"/>
        <v>219.25</v>
      </c>
      <c r="N255" s="22">
        <f t="shared" si="40"/>
        <v>366.66666666666669</v>
      </c>
      <c r="O255" s="22" t="str">
        <f t="shared" si="41"/>
        <v>DC</v>
      </c>
      <c r="P255" s="22">
        <f t="shared" si="36"/>
        <v>8.4079594242110556</v>
      </c>
      <c r="S255" s="22">
        <f t="shared" si="37"/>
        <v>533.4836125847678</v>
      </c>
    </row>
    <row r="256" spans="2:19">
      <c r="B256" s="22">
        <v>254</v>
      </c>
      <c r="C256" s="22">
        <f t="shared" si="38"/>
        <v>117.77500000000001</v>
      </c>
      <c r="D256" s="22">
        <f t="shared" si="32"/>
        <v>366.66666666666669</v>
      </c>
      <c r="E256" s="22">
        <f t="shared" si="33"/>
        <v>108.63264809902742</v>
      </c>
      <c r="K256" s="22" t="str">
        <f t="shared" si="34"/>
        <v>DC</v>
      </c>
      <c r="L256" s="22">
        <f t="shared" si="35"/>
        <v>16.459301893961136</v>
      </c>
      <c r="M256" s="22">
        <f t="shared" si="39"/>
        <v>219.25</v>
      </c>
      <c r="N256" s="22">
        <f t="shared" si="40"/>
        <v>366.66666666666669</v>
      </c>
      <c r="O256" s="22" t="str">
        <f t="shared" si="41"/>
        <v>DC</v>
      </c>
      <c r="P256" s="22">
        <f t="shared" si="36"/>
        <v>8.3788990289508742</v>
      </c>
      <c r="S256" s="22">
        <f t="shared" si="37"/>
        <v>533.54069810603892</v>
      </c>
    </row>
    <row r="257" spans="2:19">
      <c r="B257" s="22">
        <v>255</v>
      </c>
      <c r="C257" s="22">
        <f t="shared" si="38"/>
        <v>118.1875</v>
      </c>
      <c r="D257" s="22">
        <f t="shared" si="32"/>
        <v>366.66666666666669</v>
      </c>
      <c r="E257" s="22">
        <f t="shared" si="33"/>
        <v>109.04514809902741</v>
      </c>
      <c r="K257" s="22" t="str">
        <f t="shared" si="34"/>
        <v>DC</v>
      </c>
      <c r="L257" s="22">
        <f t="shared" si="35"/>
        <v>16.402609622403205</v>
      </c>
      <c r="M257" s="22">
        <f t="shared" si="39"/>
        <v>219.25</v>
      </c>
      <c r="N257" s="22">
        <f t="shared" si="40"/>
        <v>366.66666666666669</v>
      </c>
      <c r="O257" s="22" t="str">
        <f t="shared" si="41"/>
        <v>DC</v>
      </c>
      <c r="P257" s="22">
        <f t="shared" si="36"/>
        <v>8.3500388244193537</v>
      </c>
      <c r="S257" s="22">
        <f t="shared" si="37"/>
        <v>533.59739037759675</v>
      </c>
    </row>
    <row r="258" spans="2:19">
      <c r="B258" s="22">
        <v>256</v>
      </c>
      <c r="C258" s="22">
        <f t="shared" si="38"/>
        <v>118.6</v>
      </c>
      <c r="D258" s="22">
        <f t="shared" ref="D258:D321" si="42">IF(typeAP3917="AP3917B",MAX(Ipkmax_typ_B-4*(C258-tminoff_typ_B),Ipkmax_typ_B/4),IF(typeAP3917="AP3917C",MAX(Ipkmax_typ_C-4*(C258-tminoff_typ_C),Ipkmax_typ_C/3),IF(typeAP3917="AP3917D",MAX(Ipkmax_typ_D-4*(C258-tminoff_typ_D),Ipkmax_typ_D/3),IF(typeAP3917="AP3928",MAX(Ipkmax_typ_E-40*(C258-tminoff_typ_E),Ipkmax_typ_E/3)))))</f>
        <v>366.66666666666669</v>
      </c>
      <c r="E258" s="22">
        <f t="shared" ref="E258:E321" si="43">ABS(D258*Lm/(Vout+D1Vf)-C258)</f>
        <v>109.45764809902741</v>
      </c>
      <c r="K258" s="22" t="str">
        <f t="shared" ref="K258:K321" si="44">IF((D258*Lm/(Vout+D1Vf)-C258)&gt;0,"CC","DC")</f>
        <v>DC</v>
      </c>
      <c r="L258" s="22">
        <f t="shared" ref="L258:L321" si="45">IF(K258="CC",D258-0.5*(Vout+D1Vf)*C258/Lm,IF(K258="DC",0.5*D258*(D258*Lm/Vindc_rms_min+D258*Lm/(Vout+D1Vf))/(D258*Lm/Vindc_rms_min+C258)))</f>
        <v>16.34630655098935</v>
      </c>
      <c r="M258" s="22">
        <f t="shared" si="39"/>
        <v>219.25</v>
      </c>
      <c r="N258" s="22">
        <f t="shared" si="40"/>
        <v>366.66666666666669</v>
      </c>
      <c r="O258" s="22" t="str">
        <f t="shared" si="41"/>
        <v>DC</v>
      </c>
      <c r="P258" s="22">
        <f t="shared" ref="P258:P321" si="46">IF(K258="CC",1/((((Vout+D1Vf)*C258/Lm))*Lm/Vindc_rms_min+C258)*1000,IF(K258="DC",1000/(D258*Lm/Vindc_rms_min+C258)))</f>
        <v>8.3213767491116766</v>
      </c>
      <c r="S258" s="22">
        <f t="shared" ref="S258:S321" si="47">ABS(L258-Iout)</f>
        <v>533.65369344901069</v>
      </c>
    </row>
    <row r="259" spans="2:19">
      <c r="B259" s="22">
        <v>257</v>
      </c>
      <c r="C259" s="22">
        <f t="shared" ref="C259:C322" si="48">IF(typeAP3917="AP3917B",tminoff_typ_B+B259*(toffmax_BCD-tminoff_typ_B)/500,IF(typeAP3917="AP3917C",tminoff_typ_C+B259*(toffmax_BCD-tminoff_typ_C)/500,IF(typeAP3917="AP3917D",tminoff_typ_D+B259*(toffmax_BCD-tminoff_typ_D)/500,IF(typeAP3917="AP3928",tminoff_typ_E+B259*(toffmax_BCD-tminoff_typ_E)/500))))</f>
        <v>119.0125</v>
      </c>
      <c r="D259" s="22">
        <f t="shared" si="42"/>
        <v>366.66666666666669</v>
      </c>
      <c r="E259" s="22">
        <f t="shared" si="43"/>
        <v>109.87014809902742</v>
      </c>
      <c r="K259" s="22" t="str">
        <f t="shared" si="44"/>
        <v>DC</v>
      </c>
      <c r="L259" s="22">
        <f t="shared" si="45"/>
        <v>16.290388685562011</v>
      </c>
      <c r="M259" s="22">
        <f t="shared" si="39"/>
        <v>219.25</v>
      </c>
      <c r="N259" s="22">
        <f t="shared" si="40"/>
        <v>366.66666666666669</v>
      </c>
      <c r="O259" s="22" t="str">
        <f t="shared" si="41"/>
        <v>DC</v>
      </c>
      <c r="P259" s="22">
        <f t="shared" si="46"/>
        <v>8.2929107697312237</v>
      </c>
      <c r="S259" s="22">
        <f t="shared" si="47"/>
        <v>533.70961131443801</v>
      </c>
    </row>
    <row r="260" spans="2:19">
      <c r="B260" s="22">
        <v>258</v>
      </c>
      <c r="C260" s="22">
        <f t="shared" si="48"/>
        <v>119.425</v>
      </c>
      <c r="D260" s="22">
        <f t="shared" si="42"/>
        <v>366.66666666666669</v>
      </c>
      <c r="E260" s="22">
        <f t="shared" si="43"/>
        <v>110.28264809902741</v>
      </c>
      <c r="K260" s="22" t="str">
        <f t="shared" si="44"/>
        <v>DC</v>
      </c>
      <c r="L260" s="22">
        <f t="shared" si="45"/>
        <v>16.234852086430585</v>
      </c>
      <c r="M260" s="22">
        <f t="shared" si="39"/>
        <v>219.25</v>
      </c>
      <c r="N260" s="22">
        <f t="shared" si="40"/>
        <v>366.66666666666669</v>
      </c>
      <c r="O260" s="22" t="str">
        <f t="shared" si="41"/>
        <v>DC</v>
      </c>
      <c r="P260" s="22">
        <f t="shared" si="46"/>
        <v>8.2646388807087448</v>
      </c>
      <c r="S260" s="22">
        <f t="shared" si="47"/>
        <v>533.76514791356942</v>
      </c>
    </row>
    <row r="261" spans="2:19">
      <c r="B261" s="22">
        <v>259</v>
      </c>
      <c r="C261" s="22">
        <f t="shared" si="48"/>
        <v>119.83750000000001</v>
      </c>
      <c r="D261" s="22">
        <f t="shared" si="42"/>
        <v>366.66666666666669</v>
      </c>
      <c r="E261" s="22">
        <f t="shared" si="43"/>
        <v>110.69514809902742</v>
      </c>
      <c r="K261" s="22" t="str">
        <f t="shared" si="44"/>
        <v>DC</v>
      </c>
      <c r="L261" s="22">
        <f t="shared" si="45"/>
        <v>16.179692867446118</v>
      </c>
      <c r="M261" s="22">
        <f t="shared" ref="M261:M324" si="49">M260</f>
        <v>219.25</v>
      </c>
      <c r="N261" s="22">
        <f t="shared" ref="N261:N324" si="50">N260</f>
        <v>366.66666666666669</v>
      </c>
      <c r="O261" s="22" t="str">
        <f t="shared" ref="O261:O324" si="51">O260</f>
        <v>DC</v>
      </c>
      <c r="P261" s="22">
        <f t="shared" si="46"/>
        <v>8.2365591037313131</v>
      </c>
      <c r="S261" s="22">
        <f t="shared" si="47"/>
        <v>533.82030713255392</v>
      </c>
    </row>
    <row r="262" spans="2:19">
      <c r="B262" s="22">
        <v>260</v>
      </c>
      <c r="C262" s="22">
        <f t="shared" si="48"/>
        <v>120.25</v>
      </c>
      <c r="D262" s="22">
        <f t="shared" si="42"/>
        <v>366.66666666666669</v>
      </c>
      <c r="E262" s="22">
        <f t="shared" si="43"/>
        <v>111.10764809902741</v>
      </c>
      <c r="K262" s="22" t="str">
        <f t="shared" si="44"/>
        <v>DC</v>
      </c>
      <c r="L262" s="22">
        <f t="shared" si="45"/>
        <v>16.124907195094853</v>
      </c>
      <c r="M262" s="22">
        <f t="shared" si="49"/>
        <v>219.25</v>
      </c>
      <c r="N262" s="22">
        <f t="shared" si="50"/>
        <v>366.66666666666669</v>
      </c>
      <c r="O262" s="22" t="str">
        <f t="shared" si="51"/>
        <v>DC</v>
      </c>
      <c r="P262" s="22">
        <f t="shared" si="46"/>
        <v>8.2086694872808827</v>
      </c>
      <c r="S262" s="22">
        <f t="shared" si="47"/>
        <v>533.87509280490519</v>
      </c>
    </row>
    <row r="263" spans="2:19">
      <c r="B263" s="22">
        <v>261</v>
      </c>
      <c r="C263" s="22">
        <f t="shared" si="48"/>
        <v>120.66249999999999</v>
      </c>
      <c r="D263" s="22">
        <f t="shared" si="42"/>
        <v>366.66666666666669</v>
      </c>
      <c r="E263" s="22">
        <f t="shared" si="43"/>
        <v>111.52014809902741</v>
      </c>
      <c r="K263" s="22" t="str">
        <f t="shared" si="44"/>
        <v>DC</v>
      </c>
      <c r="L263" s="22">
        <f t="shared" si="45"/>
        <v>16.070491287610089</v>
      </c>
      <c r="M263" s="22">
        <f t="shared" si="49"/>
        <v>219.25</v>
      </c>
      <c r="N263" s="22">
        <f t="shared" si="50"/>
        <v>366.66666666666669</v>
      </c>
      <c r="O263" s="22" t="str">
        <f t="shared" si="51"/>
        <v>DC</v>
      </c>
      <c r="P263" s="22">
        <f t="shared" si="46"/>
        <v>8.1809681061821582</v>
      </c>
      <c r="S263" s="22">
        <f t="shared" si="47"/>
        <v>533.92950871238986</v>
      </c>
    </row>
    <row r="264" spans="2:19">
      <c r="B264" s="22">
        <v>262</v>
      </c>
      <c r="C264" s="22">
        <f t="shared" si="48"/>
        <v>121.075</v>
      </c>
      <c r="D264" s="22">
        <f t="shared" si="42"/>
        <v>366.66666666666669</v>
      </c>
      <c r="E264" s="22">
        <f t="shared" si="43"/>
        <v>111.93264809902742</v>
      </c>
      <c r="K264" s="22" t="str">
        <f t="shared" si="44"/>
        <v>DC</v>
      </c>
      <c r="L264" s="22">
        <f t="shared" si="45"/>
        <v>16.016441414101973</v>
      </c>
      <c r="M264" s="22">
        <f t="shared" si="49"/>
        <v>219.25</v>
      </c>
      <c r="N264" s="22">
        <f t="shared" si="50"/>
        <v>366.66666666666669</v>
      </c>
      <c r="O264" s="22" t="str">
        <f t="shared" si="51"/>
        <v>DC</v>
      </c>
      <c r="P264" s="22">
        <f t="shared" si="46"/>
        <v>8.1534530611596114</v>
      </c>
      <c r="S264" s="22">
        <f t="shared" si="47"/>
        <v>533.98355858589798</v>
      </c>
    </row>
    <row r="265" spans="2:19">
      <c r="B265" s="22">
        <v>263</v>
      </c>
      <c r="C265" s="22">
        <f t="shared" si="48"/>
        <v>121.4875</v>
      </c>
      <c r="D265" s="22">
        <f t="shared" si="42"/>
        <v>366.66666666666669</v>
      </c>
      <c r="E265" s="22">
        <f t="shared" si="43"/>
        <v>112.34514809902741</v>
      </c>
      <c r="K265" s="22" t="str">
        <f t="shared" si="44"/>
        <v>DC</v>
      </c>
      <c r="L265" s="22">
        <f t="shared" si="45"/>
        <v>15.96275389370482</v>
      </c>
      <c r="M265" s="22">
        <f t="shared" si="49"/>
        <v>219.25</v>
      </c>
      <c r="N265" s="22">
        <f t="shared" si="50"/>
        <v>366.66666666666669</v>
      </c>
      <c r="O265" s="22" t="str">
        <f t="shared" si="51"/>
        <v>DC</v>
      </c>
      <c r="P265" s="22">
        <f t="shared" si="46"/>
        <v>8.1261224784033921</v>
      </c>
      <c r="S265" s="22">
        <f t="shared" si="47"/>
        <v>534.03724610629513</v>
      </c>
    </row>
    <row r="266" spans="2:19">
      <c r="B266" s="22">
        <v>264</v>
      </c>
      <c r="C266" s="22">
        <f t="shared" si="48"/>
        <v>121.9</v>
      </c>
      <c r="D266" s="22">
        <f t="shared" si="42"/>
        <v>366.66666666666669</v>
      </c>
      <c r="E266" s="22">
        <f t="shared" si="43"/>
        <v>112.75764809902742</v>
      </c>
      <c r="K266" s="22" t="str">
        <f t="shared" si="44"/>
        <v>DC</v>
      </c>
      <c r="L266" s="22">
        <f t="shared" si="45"/>
        <v>15.909425094741467</v>
      </c>
      <c r="M266" s="22">
        <f t="shared" si="49"/>
        <v>219.25</v>
      </c>
      <c r="N266" s="22">
        <f t="shared" si="50"/>
        <v>366.66666666666669</v>
      </c>
      <c r="O266" s="22" t="str">
        <f t="shared" si="51"/>
        <v>DC</v>
      </c>
      <c r="P266" s="22">
        <f t="shared" si="46"/>
        <v>8.0989745091439485</v>
      </c>
      <c r="S266" s="22">
        <f t="shared" si="47"/>
        <v>534.09057490525856</v>
      </c>
    </row>
    <row r="267" spans="2:19">
      <c r="B267" s="22">
        <v>265</v>
      </c>
      <c r="C267" s="22">
        <f t="shared" si="48"/>
        <v>122.3125</v>
      </c>
      <c r="D267" s="22">
        <f t="shared" si="42"/>
        <v>366.66666666666669</v>
      </c>
      <c r="E267" s="22">
        <f t="shared" si="43"/>
        <v>113.17014809902741</v>
      </c>
      <c r="K267" s="22" t="str">
        <f t="shared" si="44"/>
        <v>DC</v>
      </c>
      <c r="L267" s="22">
        <f t="shared" si="45"/>
        <v>15.85645143390439</v>
      </c>
      <c r="M267" s="22">
        <f t="shared" si="49"/>
        <v>219.25</v>
      </c>
      <c r="N267" s="22">
        <f t="shared" si="50"/>
        <v>366.66666666666669</v>
      </c>
      <c r="O267" s="22" t="str">
        <f t="shared" si="51"/>
        <v>DC</v>
      </c>
      <c r="P267" s="22">
        <f t="shared" si="46"/>
        <v>8.0720073292351451</v>
      </c>
      <c r="S267" s="22">
        <f t="shared" si="47"/>
        <v>534.14354856609566</v>
      </c>
    </row>
    <row r="268" spans="2:19">
      <c r="B268" s="22">
        <v>266</v>
      </c>
      <c r="C268" s="22">
        <f t="shared" si="48"/>
        <v>122.72499999999999</v>
      </c>
      <c r="D268" s="22">
        <f t="shared" si="42"/>
        <v>366.66666666666669</v>
      </c>
      <c r="E268" s="22">
        <f t="shared" si="43"/>
        <v>113.58264809902741</v>
      </c>
      <c r="K268" s="22" t="str">
        <f t="shared" si="44"/>
        <v>DC</v>
      </c>
      <c r="L268" s="22">
        <f t="shared" si="45"/>
        <v>15.803829375453077</v>
      </c>
      <c r="M268" s="22">
        <f t="shared" si="49"/>
        <v>219.25</v>
      </c>
      <c r="N268" s="22">
        <f t="shared" si="50"/>
        <v>366.66666666666669</v>
      </c>
      <c r="O268" s="22" t="str">
        <f t="shared" si="51"/>
        <v>DC</v>
      </c>
      <c r="P268" s="22">
        <f t="shared" si="46"/>
        <v>8.0452191387456757</v>
      </c>
      <c r="S268" s="22">
        <f t="shared" si="47"/>
        <v>534.19617062454688</v>
      </c>
    </row>
    <row r="269" spans="2:19">
      <c r="B269" s="22">
        <v>267</v>
      </c>
      <c r="C269" s="22">
        <f t="shared" si="48"/>
        <v>123.1375</v>
      </c>
      <c r="D269" s="22">
        <f t="shared" si="42"/>
        <v>366.66666666666669</v>
      </c>
      <c r="E269" s="22">
        <f t="shared" si="43"/>
        <v>113.99514809902742</v>
      </c>
      <c r="K269" s="22" t="str">
        <f t="shared" si="44"/>
        <v>DC</v>
      </c>
      <c r="L269" s="22">
        <f t="shared" si="45"/>
        <v>15.751555430427349</v>
      </c>
      <c r="M269" s="22">
        <f t="shared" si="49"/>
        <v>219.25</v>
      </c>
      <c r="N269" s="22">
        <f t="shared" si="50"/>
        <v>366.66666666666669</v>
      </c>
      <c r="O269" s="22" t="str">
        <f t="shared" si="51"/>
        <v>DC</v>
      </c>
      <c r="P269" s="22">
        <f t="shared" si="46"/>
        <v>8.0186081615585927</v>
      </c>
      <c r="S269" s="22">
        <f t="shared" si="47"/>
        <v>534.2484445695726</v>
      </c>
    </row>
    <row r="270" spans="2:19">
      <c r="B270" s="22">
        <v>268</v>
      </c>
      <c r="C270" s="22">
        <f t="shared" si="48"/>
        <v>123.55</v>
      </c>
      <c r="D270" s="22">
        <f t="shared" si="42"/>
        <v>366.66666666666669</v>
      </c>
      <c r="E270" s="22">
        <f t="shared" si="43"/>
        <v>114.40764809902741</v>
      </c>
      <c r="K270" s="22" t="str">
        <f t="shared" si="44"/>
        <v>DC</v>
      </c>
      <c r="L270" s="22">
        <f t="shared" si="45"/>
        <v>15.69962615587624</v>
      </c>
      <c r="M270" s="22">
        <f t="shared" si="49"/>
        <v>219.25</v>
      </c>
      <c r="N270" s="22">
        <f t="shared" si="50"/>
        <v>366.66666666666669</v>
      </c>
      <c r="O270" s="22" t="str">
        <f t="shared" si="51"/>
        <v>DC</v>
      </c>
      <c r="P270" s="22">
        <f t="shared" si="46"/>
        <v>7.992172644978754</v>
      </c>
      <c r="S270" s="22">
        <f t="shared" si="47"/>
        <v>534.30037384412378</v>
      </c>
    </row>
    <row r="271" spans="2:19">
      <c r="B271" s="22">
        <v>269</v>
      </c>
      <c r="C271" s="22">
        <f t="shared" si="48"/>
        <v>123.96250000000001</v>
      </c>
      <c r="D271" s="22">
        <f t="shared" si="42"/>
        <v>366.66666666666669</v>
      </c>
      <c r="E271" s="22">
        <f t="shared" si="43"/>
        <v>114.82014809902742</v>
      </c>
      <c r="K271" s="22" t="str">
        <f t="shared" si="44"/>
        <v>DC</v>
      </c>
      <c r="L271" s="22">
        <f t="shared" si="45"/>
        <v>15.648038154102085</v>
      </c>
      <c r="M271" s="22">
        <f t="shared" si="49"/>
        <v>219.25</v>
      </c>
      <c r="N271" s="22">
        <f t="shared" si="50"/>
        <v>366.66666666666669</v>
      </c>
      <c r="O271" s="22" t="str">
        <f t="shared" si="51"/>
        <v>DC</v>
      </c>
      <c r="P271" s="22">
        <f t="shared" si="46"/>
        <v>7.9659108593480044</v>
      </c>
      <c r="S271" s="22">
        <f t="shared" si="47"/>
        <v>534.3519618458979</v>
      </c>
    </row>
    <row r="272" spans="2:19">
      <c r="B272" s="22">
        <v>270</v>
      </c>
      <c r="C272" s="22">
        <f t="shared" si="48"/>
        <v>124.375</v>
      </c>
      <c r="D272" s="22">
        <f t="shared" si="42"/>
        <v>366.66666666666669</v>
      </c>
      <c r="E272" s="22">
        <f t="shared" si="43"/>
        <v>115.23264809902741</v>
      </c>
      <c r="K272" s="22" t="str">
        <f t="shared" si="44"/>
        <v>DC</v>
      </c>
      <c r="L272" s="22">
        <f t="shared" si="45"/>
        <v>15.596788071919452</v>
      </c>
      <c r="M272" s="22">
        <f t="shared" si="49"/>
        <v>219.25</v>
      </c>
      <c r="N272" s="22">
        <f t="shared" si="50"/>
        <v>366.66666666666669</v>
      </c>
      <c r="O272" s="22" t="str">
        <f t="shared" si="51"/>
        <v>DC</v>
      </c>
      <c r="P272" s="22">
        <f t="shared" si="46"/>
        <v>7.939821097667938</v>
      </c>
      <c r="S272" s="22">
        <f t="shared" si="47"/>
        <v>534.40321192808051</v>
      </c>
    </row>
    <row r="273" spans="2:19">
      <c r="B273" s="22">
        <v>271</v>
      </c>
      <c r="C273" s="22">
        <f t="shared" si="48"/>
        <v>124.78749999999999</v>
      </c>
      <c r="D273" s="22">
        <f t="shared" si="42"/>
        <v>366.66666666666669</v>
      </c>
      <c r="E273" s="22">
        <f t="shared" si="43"/>
        <v>115.64514809902741</v>
      </c>
      <c r="K273" s="22" t="str">
        <f t="shared" si="44"/>
        <v>DC</v>
      </c>
      <c r="L273" s="22">
        <f t="shared" si="45"/>
        <v>15.545872599928591</v>
      </c>
      <c r="M273" s="22">
        <f t="shared" si="49"/>
        <v>219.25</v>
      </c>
      <c r="N273" s="22">
        <f t="shared" si="50"/>
        <v>366.66666666666669</v>
      </c>
      <c r="O273" s="22" t="str">
        <f t="shared" si="51"/>
        <v>DC</v>
      </c>
      <c r="P273" s="22">
        <f t="shared" si="46"/>
        <v>7.9139016752300204</v>
      </c>
      <c r="S273" s="22">
        <f t="shared" si="47"/>
        <v>534.45412740007146</v>
      </c>
    </row>
    <row r="274" spans="2:19">
      <c r="B274" s="22">
        <v>272</v>
      </c>
      <c r="C274" s="22">
        <f t="shared" si="48"/>
        <v>125.2</v>
      </c>
      <c r="D274" s="22">
        <f t="shared" si="42"/>
        <v>366.66666666666669</v>
      </c>
      <c r="E274" s="22">
        <f t="shared" si="43"/>
        <v>116.05764809902742</v>
      </c>
      <c r="K274" s="22" t="str">
        <f t="shared" si="44"/>
        <v>DC</v>
      </c>
      <c r="L274" s="22">
        <f t="shared" si="45"/>
        <v>15.495288471803081</v>
      </c>
      <c r="M274" s="22">
        <f t="shared" si="49"/>
        <v>219.25</v>
      </c>
      <c r="N274" s="22">
        <f t="shared" si="50"/>
        <v>366.66666666666669</v>
      </c>
      <c r="O274" s="22" t="str">
        <f t="shared" si="51"/>
        <v>DC</v>
      </c>
      <c r="P274" s="22">
        <f t="shared" si="46"/>
        <v>7.8881509292529586</v>
      </c>
      <c r="S274" s="22">
        <f t="shared" si="47"/>
        <v>534.50471152819694</v>
      </c>
    </row>
    <row r="275" spans="2:19">
      <c r="B275" s="22">
        <v>273</v>
      </c>
      <c r="C275" s="22">
        <f t="shared" si="48"/>
        <v>125.6125</v>
      </c>
      <c r="D275" s="22">
        <f t="shared" si="42"/>
        <v>366.66666666666669</v>
      </c>
      <c r="E275" s="22">
        <f t="shared" si="43"/>
        <v>116.47014809902741</v>
      </c>
      <c r="K275" s="22" t="str">
        <f t="shared" si="44"/>
        <v>DC</v>
      </c>
      <c r="L275" s="22">
        <f t="shared" si="45"/>
        <v>15.445032463591323</v>
      </c>
      <c r="M275" s="22">
        <f t="shared" si="49"/>
        <v>219.25</v>
      </c>
      <c r="N275" s="22">
        <f t="shared" si="50"/>
        <v>366.66666666666669</v>
      </c>
      <c r="O275" s="22" t="str">
        <f t="shared" si="51"/>
        <v>DC</v>
      </c>
      <c r="P275" s="22">
        <f t="shared" si="46"/>
        <v>7.862567218527114</v>
      </c>
      <c r="S275" s="22">
        <f t="shared" si="47"/>
        <v>534.55496753640864</v>
      </c>
    </row>
    <row r="276" spans="2:19">
      <c r="B276" s="22">
        <v>274</v>
      </c>
      <c r="C276" s="22">
        <f t="shared" si="48"/>
        <v>126.02500000000001</v>
      </c>
      <c r="D276" s="22">
        <f t="shared" si="42"/>
        <v>366.66666666666669</v>
      </c>
      <c r="E276" s="22">
        <f t="shared" si="43"/>
        <v>116.88264809902742</v>
      </c>
      <c r="K276" s="22" t="str">
        <f t="shared" si="44"/>
        <v>DC</v>
      </c>
      <c r="L276" s="22">
        <f t="shared" si="45"/>
        <v>15.395101393031588</v>
      </c>
      <c r="M276" s="22">
        <f t="shared" si="49"/>
        <v>219.25</v>
      </c>
      <c r="N276" s="22">
        <f t="shared" si="50"/>
        <v>366.66666666666669</v>
      </c>
      <c r="O276" s="22" t="str">
        <f t="shared" si="51"/>
        <v>DC</v>
      </c>
      <c r="P276" s="22">
        <f t="shared" si="46"/>
        <v>7.837148923065814</v>
      </c>
      <c r="S276" s="22">
        <f t="shared" si="47"/>
        <v>534.60489860696839</v>
      </c>
    </row>
    <row r="277" spans="2:19">
      <c r="B277" s="22">
        <v>275</v>
      </c>
      <c r="C277" s="22">
        <f t="shared" si="48"/>
        <v>126.4375</v>
      </c>
      <c r="D277" s="22">
        <f t="shared" si="42"/>
        <v>366.66666666666669</v>
      </c>
      <c r="E277" s="22">
        <f t="shared" si="43"/>
        <v>117.29514809902741</v>
      </c>
      <c r="K277" s="22" t="str">
        <f t="shared" si="44"/>
        <v>DC</v>
      </c>
      <c r="L277" s="22">
        <f t="shared" si="45"/>
        <v>15.345492118880312</v>
      </c>
      <c r="M277" s="22">
        <f t="shared" si="49"/>
        <v>219.25</v>
      </c>
      <c r="N277" s="22">
        <f t="shared" si="50"/>
        <v>366.66666666666669</v>
      </c>
      <c r="O277" s="22" t="str">
        <f t="shared" si="51"/>
        <v>DC</v>
      </c>
      <c r="P277" s="22">
        <f t="shared" si="46"/>
        <v>7.8118944437634079</v>
      </c>
      <c r="S277" s="22">
        <f t="shared" si="47"/>
        <v>534.65450788111968</v>
      </c>
    </row>
    <row r="278" spans="2:19">
      <c r="B278" s="22">
        <v>276</v>
      </c>
      <c r="C278" s="22">
        <f t="shared" si="48"/>
        <v>126.85</v>
      </c>
      <c r="D278" s="22">
        <f t="shared" si="42"/>
        <v>366.66666666666669</v>
      </c>
      <c r="E278" s="22">
        <f t="shared" si="43"/>
        <v>117.70764809902741</v>
      </c>
      <c r="K278" s="22" t="str">
        <f t="shared" si="44"/>
        <v>DC</v>
      </c>
      <c r="L278" s="22">
        <f t="shared" si="45"/>
        <v>15.29620154025333</v>
      </c>
      <c r="M278" s="22">
        <f t="shared" si="49"/>
        <v>219.25</v>
      </c>
      <c r="N278" s="22">
        <f t="shared" si="50"/>
        <v>366.66666666666669</v>
      </c>
      <c r="O278" s="22" t="str">
        <f t="shared" si="51"/>
        <v>DC</v>
      </c>
      <c r="P278" s="22">
        <f t="shared" si="46"/>
        <v>7.7868022020599144</v>
      </c>
      <c r="S278" s="22">
        <f t="shared" si="47"/>
        <v>534.70379845974662</v>
      </c>
    </row>
    <row r="279" spans="2:19">
      <c r="B279" s="22">
        <v>277</v>
      </c>
      <c r="C279" s="22">
        <f t="shared" si="48"/>
        <v>127.2625</v>
      </c>
      <c r="D279" s="22">
        <f t="shared" si="42"/>
        <v>366.66666666666669</v>
      </c>
      <c r="E279" s="22">
        <f t="shared" si="43"/>
        <v>118.12014809902742</v>
      </c>
      <c r="K279" s="22" t="str">
        <f t="shared" si="44"/>
        <v>DC</v>
      </c>
      <c r="L279" s="22">
        <f t="shared" si="45"/>
        <v>15.247226595979763</v>
      </c>
      <c r="M279" s="22">
        <f t="shared" si="49"/>
        <v>219.25</v>
      </c>
      <c r="N279" s="22">
        <f t="shared" si="50"/>
        <v>366.66666666666669</v>
      </c>
      <c r="O279" s="22" t="str">
        <f t="shared" si="51"/>
        <v>DC</v>
      </c>
      <c r="P279" s="22">
        <f t="shared" si="46"/>
        <v>7.7618706396121002</v>
      </c>
      <c r="S279" s="22">
        <f t="shared" si="47"/>
        <v>534.75277340402022</v>
      </c>
    </row>
    <row r="280" spans="2:19">
      <c r="B280" s="22">
        <v>278</v>
      </c>
      <c r="C280" s="22">
        <f t="shared" si="48"/>
        <v>127.675</v>
      </c>
      <c r="D280" s="22">
        <f t="shared" si="42"/>
        <v>366.66666666666669</v>
      </c>
      <c r="E280" s="22">
        <f t="shared" si="43"/>
        <v>118.53264809902741</v>
      </c>
      <c r="K280" s="22" t="str">
        <f t="shared" si="44"/>
        <v>DC</v>
      </c>
      <c r="L280" s="22">
        <f t="shared" si="45"/>
        <v>15.198564263968303</v>
      </c>
      <c r="M280" s="22">
        <f t="shared" si="49"/>
        <v>219.25</v>
      </c>
      <c r="N280" s="22">
        <f t="shared" si="50"/>
        <v>366.66666666666669</v>
      </c>
      <c r="O280" s="22" t="str">
        <f t="shared" si="51"/>
        <v>DC</v>
      </c>
      <c r="P280" s="22">
        <f t="shared" si="46"/>
        <v>7.7370982179708818</v>
      </c>
      <c r="S280" s="22">
        <f t="shared" si="47"/>
        <v>534.80143573603175</v>
      </c>
    </row>
    <row r="281" spans="2:19">
      <c r="B281" s="22">
        <v>279</v>
      </c>
      <c r="C281" s="22">
        <f t="shared" si="48"/>
        <v>128.08750000000001</v>
      </c>
      <c r="D281" s="22">
        <f t="shared" si="42"/>
        <v>366.66666666666669</v>
      </c>
      <c r="E281" s="22">
        <f t="shared" si="43"/>
        <v>118.94514809902742</v>
      </c>
      <c r="K281" s="22" t="str">
        <f t="shared" si="44"/>
        <v>DC</v>
      </c>
      <c r="L281" s="22">
        <f t="shared" si="45"/>
        <v>15.150211560585547</v>
      </c>
      <c r="M281" s="22">
        <f t="shared" si="49"/>
        <v>219.25</v>
      </c>
      <c r="N281" s="22">
        <f t="shared" si="50"/>
        <v>366.66666666666669</v>
      </c>
      <c r="O281" s="22" t="str">
        <f t="shared" si="51"/>
        <v>DC</v>
      </c>
      <c r="P281" s="22">
        <f t="shared" si="46"/>
        <v>7.7124834182648527</v>
      </c>
      <c r="S281" s="22">
        <f t="shared" si="47"/>
        <v>534.8497884394144</v>
      </c>
    </row>
    <row r="282" spans="2:19">
      <c r="B282" s="22">
        <v>280</v>
      </c>
      <c r="C282" s="22">
        <f t="shared" si="48"/>
        <v>128.5</v>
      </c>
      <c r="D282" s="22">
        <f t="shared" si="42"/>
        <v>366.66666666666669</v>
      </c>
      <c r="E282" s="22">
        <f t="shared" si="43"/>
        <v>119.35764809902741</v>
      </c>
      <c r="K282" s="22" t="str">
        <f t="shared" si="44"/>
        <v>DC</v>
      </c>
      <c r="L282" s="22">
        <f t="shared" si="45"/>
        <v>15.102165540046204</v>
      </c>
      <c r="M282" s="22">
        <f t="shared" si="49"/>
        <v>219.25</v>
      </c>
      <c r="N282" s="22">
        <f t="shared" si="50"/>
        <v>366.66666666666669</v>
      </c>
      <c r="O282" s="22" t="str">
        <f t="shared" si="51"/>
        <v>DC</v>
      </c>
      <c r="P282" s="22">
        <f t="shared" si="46"/>
        <v>7.6880247408898574</v>
      </c>
      <c r="S282" s="22">
        <f t="shared" si="47"/>
        <v>534.89783445995374</v>
      </c>
    </row>
    <row r="283" spans="2:19">
      <c r="B283" s="22">
        <v>281</v>
      </c>
      <c r="C283" s="22">
        <f t="shared" si="48"/>
        <v>128.91249999999999</v>
      </c>
      <c r="D283" s="22">
        <f t="shared" si="42"/>
        <v>366.66666666666669</v>
      </c>
      <c r="E283" s="22">
        <f t="shared" si="43"/>
        <v>119.77014809902741</v>
      </c>
      <c r="K283" s="22" t="str">
        <f t="shared" si="44"/>
        <v>DC</v>
      </c>
      <c r="L283" s="22">
        <f t="shared" si="45"/>
        <v>15.054423293814851</v>
      </c>
      <c r="M283" s="22">
        <f t="shared" si="49"/>
        <v>219.25</v>
      </c>
      <c r="N283" s="22">
        <f t="shared" si="50"/>
        <v>366.66666666666669</v>
      </c>
      <c r="O283" s="22" t="str">
        <f t="shared" si="51"/>
        <v>DC</v>
      </c>
      <c r="P283" s="22">
        <f t="shared" si="46"/>
        <v>7.6637207052044438</v>
      </c>
      <c r="S283" s="22">
        <f t="shared" si="47"/>
        <v>534.94557670618519</v>
      </c>
    </row>
    <row r="284" spans="2:19">
      <c r="B284" s="22">
        <v>282</v>
      </c>
      <c r="C284" s="22">
        <f t="shared" si="48"/>
        <v>129.32499999999999</v>
      </c>
      <c r="D284" s="22">
        <f t="shared" si="42"/>
        <v>366.66666666666669</v>
      </c>
      <c r="E284" s="22">
        <f t="shared" si="43"/>
        <v>120.1826480990274</v>
      </c>
      <c r="K284" s="22" t="str">
        <f t="shared" si="44"/>
        <v>DC</v>
      </c>
      <c r="L284" s="22">
        <f t="shared" si="45"/>
        <v>15.006981950018993</v>
      </c>
      <c r="M284" s="22">
        <f t="shared" si="49"/>
        <v>219.25</v>
      </c>
      <c r="N284" s="22">
        <f t="shared" si="50"/>
        <v>366.66666666666669</v>
      </c>
      <c r="O284" s="22" t="str">
        <f t="shared" si="51"/>
        <v>DC</v>
      </c>
      <c r="P284" s="22">
        <f t="shared" si="46"/>
        <v>7.6395698492310764</v>
      </c>
      <c r="S284" s="22">
        <f t="shared" si="47"/>
        <v>534.99301804998106</v>
      </c>
    </row>
    <row r="285" spans="2:19">
      <c r="B285" s="22">
        <v>283</v>
      </c>
      <c r="C285" s="22">
        <f t="shared" si="48"/>
        <v>129.73750000000001</v>
      </c>
      <c r="D285" s="22">
        <f t="shared" si="42"/>
        <v>366.66666666666669</v>
      </c>
      <c r="E285" s="22">
        <f t="shared" si="43"/>
        <v>120.59514809902743</v>
      </c>
      <c r="K285" s="22" t="str">
        <f t="shared" si="44"/>
        <v>DC</v>
      </c>
      <c r="L285" s="22">
        <f t="shared" si="45"/>
        <v>14.9598386728732</v>
      </c>
      <c r="M285" s="22">
        <f t="shared" si="49"/>
        <v>219.25</v>
      </c>
      <c r="N285" s="22">
        <f t="shared" si="50"/>
        <v>366.66666666666669</v>
      </c>
      <c r="O285" s="22" t="str">
        <f t="shared" si="51"/>
        <v>DC</v>
      </c>
      <c r="P285" s="22">
        <f t="shared" si="46"/>
        <v>7.6155707293629744</v>
      </c>
      <c r="S285" s="22">
        <f t="shared" si="47"/>
        <v>535.04016132712684</v>
      </c>
    </row>
    <row r="286" spans="2:19">
      <c r="B286" s="22">
        <v>284</v>
      </c>
      <c r="C286" s="22">
        <f t="shared" si="48"/>
        <v>130.15</v>
      </c>
      <c r="D286" s="22">
        <f t="shared" si="42"/>
        <v>366.66666666666669</v>
      </c>
      <c r="E286" s="22">
        <f t="shared" si="43"/>
        <v>121.00764809902742</v>
      </c>
      <c r="K286" s="22" t="str">
        <f t="shared" si="44"/>
        <v>DC</v>
      </c>
      <c r="L286" s="22">
        <f t="shared" si="45"/>
        <v>14.912990662114067</v>
      </c>
      <c r="M286" s="22">
        <f t="shared" si="49"/>
        <v>219.25</v>
      </c>
      <c r="N286" s="22">
        <f t="shared" si="50"/>
        <v>366.66666666666669</v>
      </c>
      <c r="O286" s="22" t="str">
        <f t="shared" si="51"/>
        <v>DC</v>
      </c>
      <c r="P286" s="22">
        <f t="shared" si="46"/>
        <v>7.5917219200764761</v>
      </c>
      <c r="S286" s="22">
        <f t="shared" si="47"/>
        <v>535.08700933788589</v>
      </c>
    </row>
    <row r="287" spans="2:19">
      <c r="B287" s="22">
        <v>285</v>
      </c>
      <c r="C287" s="22">
        <f t="shared" si="48"/>
        <v>130.5625</v>
      </c>
      <c r="D287" s="22">
        <f t="shared" si="42"/>
        <v>366.66666666666669</v>
      </c>
      <c r="E287" s="22">
        <f t="shared" si="43"/>
        <v>121.42014809902741</v>
      </c>
      <c r="K287" s="22" t="str">
        <f t="shared" si="44"/>
        <v>DC</v>
      </c>
      <c r="L287" s="22">
        <f t="shared" si="45"/>
        <v>14.866435152445728</v>
      </c>
      <c r="M287" s="22">
        <f t="shared" si="49"/>
        <v>219.25</v>
      </c>
      <c r="N287" s="22">
        <f t="shared" si="50"/>
        <v>366.66666666666669</v>
      </c>
      <c r="O287" s="22" t="str">
        <f t="shared" si="51"/>
        <v>DC</v>
      </c>
      <c r="P287" s="22">
        <f t="shared" si="46"/>
        <v>7.568022013648763</v>
      </c>
      <c r="S287" s="22">
        <f t="shared" si="47"/>
        <v>535.13356484755423</v>
      </c>
    </row>
    <row r="288" spans="2:19">
      <c r="B288" s="22">
        <v>286</v>
      </c>
      <c r="C288" s="22">
        <f t="shared" si="48"/>
        <v>130.97499999999999</v>
      </c>
      <c r="D288" s="22">
        <f t="shared" si="42"/>
        <v>366.66666666666669</v>
      </c>
      <c r="E288" s="22">
        <f t="shared" si="43"/>
        <v>121.83264809902741</v>
      </c>
      <c r="K288" s="22" t="str">
        <f t="shared" si="44"/>
        <v>DC</v>
      </c>
      <c r="L288" s="22">
        <f t="shared" si="45"/>
        <v>14.820169412995762</v>
      </c>
      <c r="M288" s="22">
        <f t="shared" si="49"/>
        <v>219.25</v>
      </c>
      <c r="N288" s="22">
        <f t="shared" si="50"/>
        <v>366.66666666666669</v>
      </c>
      <c r="O288" s="22" t="str">
        <f t="shared" si="51"/>
        <v>DC</v>
      </c>
      <c r="P288" s="22">
        <f t="shared" si="46"/>
        <v>7.5444696198808812</v>
      </c>
      <c r="S288" s="22">
        <f t="shared" si="47"/>
        <v>535.17983058700429</v>
      </c>
    </row>
    <row r="289" spans="2:19">
      <c r="B289" s="22">
        <v>287</v>
      </c>
      <c r="C289" s="22">
        <f t="shared" si="48"/>
        <v>131.38749999999999</v>
      </c>
      <c r="D289" s="22">
        <f t="shared" si="42"/>
        <v>366.66666666666669</v>
      </c>
      <c r="E289" s="22">
        <f t="shared" si="43"/>
        <v>122.2451480990274</v>
      </c>
      <c r="K289" s="22" t="str">
        <f t="shared" si="44"/>
        <v>DC</v>
      </c>
      <c r="L289" s="22">
        <f t="shared" si="45"/>
        <v>14.774190746781203</v>
      </c>
      <c r="M289" s="22">
        <f t="shared" si="49"/>
        <v>219.25</v>
      </c>
      <c r="N289" s="22">
        <f t="shared" si="50"/>
        <v>366.66666666666669</v>
      </c>
      <c r="O289" s="22" t="str">
        <f t="shared" si="51"/>
        <v>DC</v>
      </c>
      <c r="P289" s="22">
        <f t="shared" si="46"/>
        <v>7.5210633658259036</v>
      </c>
      <c r="S289" s="22">
        <f t="shared" si="47"/>
        <v>535.22580925321881</v>
      </c>
    </row>
    <row r="290" spans="2:19">
      <c r="B290" s="22">
        <v>288</v>
      </c>
      <c r="C290" s="22">
        <f t="shared" si="48"/>
        <v>131.80000000000001</v>
      </c>
      <c r="D290" s="22">
        <f t="shared" si="42"/>
        <v>366.66666666666669</v>
      </c>
      <c r="E290" s="22">
        <f t="shared" si="43"/>
        <v>122.65764809902743</v>
      </c>
      <c r="K290" s="22" t="str">
        <f t="shared" si="44"/>
        <v>DC</v>
      </c>
      <c r="L290" s="22">
        <f t="shared" si="45"/>
        <v>14.728496490184467</v>
      </c>
      <c r="M290" s="22">
        <f t="shared" si="49"/>
        <v>219.25</v>
      </c>
      <c r="N290" s="22">
        <f t="shared" si="50"/>
        <v>366.66666666666669</v>
      </c>
      <c r="O290" s="22" t="str">
        <f t="shared" si="51"/>
        <v>DC</v>
      </c>
      <c r="P290" s="22">
        <f t="shared" si="46"/>
        <v>7.4978018955221417</v>
      </c>
      <c r="S290" s="22">
        <f t="shared" si="47"/>
        <v>535.27150350981549</v>
      </c>
    </row>
    <row r="291" spans="2:19">
      <c r="B291" s="22">
        <v>289</v>
      </c>
      <c r="C291" s="22">
        <f t="shared" si="48"/>
        <v>132.21250000000001</v>
      </c>
      <c r="D291" s="22">
        <f t="shared" si="42"/>
        <v>366.66666666666669</v>
      </c>
      <c r="E291" s="22">
        <f t="shared" si="43"/>
        <v>123.07014809902742</v>
      </c>
      <c r="K291" s="22" t="str">
        <f t="shared" si="44"/>
        <v>DC</v>
      </c>
      <c r="L291" s="22">
        <f t="shared" si="45"/>
        <v>14.683084012438981</v>
      </c>
      <c r="M291" s="22">
        <f t="shared" si="49"/>
        <v>219.25</v>
      </c>
      <c r="N291" s="22">
        <f t="shared" si="50"/>
        <v>366.66666666666669</v>
      </c>
      <c r="O291" s="22" t="str">
        <f t="shared" si="51"/>
        <v>DC</v>
      </c>
      <c r="P291" s="22">
        <f t="shared" si="46"/>
        <v>7.4746838697312965</v>
      </c>
      <c r="S291" s="22">
        <f t="shared" si="47"/>
        <v>535.31691598756106</v>
      </c>
    </row>
    <row r="292" spans="2:19">
      <c r="B292" s="22">
        <v>290</v>
      </c>
      <c r="C292" s="22">
        <f t="shared" si="48"/>
        <v>132.625</v>
      </c>
      <c r="D292" s="22">
        <f t="shared" si="42"/>
        <v>366.66666666666669</v>
      </c>
      <c r="E292" s="22">
        <f t="shared" si="43"/>
        <v>123.48264809902741</v>
      </c>
      <c r="K292" s="22" t="str">
        <f t="shared" si="44"/>
        <v>DC</v>
      </c>
      <c r="L292" s="22">
        <f t="shared" si="45"/>
        <v>14.637950715124273</v>
      </c>
      <c r="M292" s="22">
        <f t="shared" si="49"/>
        <v>219.25</v>
      </c>
      <c r="N292" s="22">
        <f t="shared" si="50"/>
        <v>366.66666666666669</v>
      </c>
      <c r="O292" s="22" t="str">
        <f t="shared" si="51"/>
        <v>DC</v>
      </c>
      <c r="P292" s="22">
        <f t="shared" si="46"/>
        <v>7.4517079656814227</v>
      </c>
      <c r="S292" s="22">
        <f t="shared" si="47"/>
        <v>535.36204928487575</v>
      </c>
    </row>
    <row r="293" spans="2:19">
      <c r="B293" s="22">
        <v>291</v>
      </c>
      <c r="C293" s="22">
        <f t="shared" si="48"/>
        <v>133.03749999999999</v>
      </c>
      <c r="D293" s="22">
        <f t="shared" si="42"/>
        <v>366.66666666666669</v>
      </c>
      <c r="E293" s="22">
        <f t="shared" si="43"/>
        <v>123.89514809902741</v>
      </c>
      <c r="K293" s="22" t="str">
        <f t="shared" si="44"/>
        <v>DC</v>
      </c>
      <c r="L293" s="22">
        <f t="shared" si="45"/>
        <v>14.593094031670383</v>
      </c>
      <c r="M293" s="22">
        <f t="shared" si="49"/>
        <v>219.25</v>
      </c>
      <c r="N293" s="22">
        <f t="shared" si="50"/>
        <v>366.66666666666669</v>
      </c>
      <c r="O293" s="22" t="str">
        <f t="shared" si="51"/>
        <v>DC</v>
      </c>
      <c r="P293" s="22">
        <f t="shared" si="46"/>
        <v>7.4288728768146433</v>
      </c>
      <c r="S293" s="22">
        <f t="shared" si="47"/>
        <v>535.40690596832962</v>
      </c>
    </row>
    <row r="294" spans="2:19">
      <c r="B294" s="22">
        <v>292</v>
      </c>
      <c r="C294" s="22">
        <f t="shared" si="48"/>
        <v>133.44999999999999</v>
      </c>
      <c r="D294" s="22">
        <f t="shared" si="42"/>
        <v>366.66666666666669</v>
      </c>
      <c r="E294" s="22">
        <f t="shared" si="43"/>
        <v>124.3076480990274</v>
      </c>
      <c r="K294" s="22" t="str">
        <f t="shared" si="44"/>
        <v>DC</v>
      </c>
      <c r="L294" s="22">
        <f t="shared" si="45"/>
        <v>14.548511426871324</v>
      </c>
      <c r="M294" s="22">
        <f t="shared" si="49"/>
        <v>219.25</v>
      </c>
      <c r="N294" s="22">
        <f t="shared" si="50"/>
        <v>366.66666666666669</v>
      </c>
      <c r="O294" s="22" t="str">
        <f t="shared" si="51"/>
        <v>DC</v>
      </c>
      <c r="P294" s="22">
        <f t="shared" si="46"/>
        <v>7.4061773125394668</v>
      </c>
      <c r="S294" s="22">
        <f t="shared" si="47"/>
        <v>535.4514885731287</v>
      </c>
    </row>
    <row r="295" spans="2:19">
      <c r="B295" s="22">
        <v>293</v>
      </c>
      <c r="C295" s="22">
        <f t="shared" si="48"/>
        <v>133.86250000000001</v>
      </c>
      <c r="D295" s="22">
        <f t="shared" si="42"/>
        <v>366.66666666666669</v>
      </c>
      <c r="E295" s="22">
        <f t="shared" si="43"/>
        <v>124.72014809902743</v>
      </c>
      <c r="K295" s="22" t="str">
        <f t="shared" si="44"/>
        <v>DC</v>
      </c>
      <c r="L295" s="22">
        <f t="shared" si="45"/>
        <v>14.504200396407457</v>
      </c>
      <c r="M295" s="22">
        <f t="shared" si="49"/>
        <v>219.25</v>
      </c>
      <c r="N295" s="22">
        <f t="shared" si="50"/>
        <v>366.66666666666669</v>
      </c>
      <c r="O295" s="22" t="str">
        <f t="shared" si="51"/>
        <v>DC</v>
      </c>
      <c r="P295" s="22">
        <f t="shared" si="46"/>
        <v>7.3836199979876431</v>
      </c>
      <c r="S295" s="22">
        <f t="shared" si="47"/>
        <v>535.49579960359256</v>
      </c>
    </row>
    <row r="296" spans="2:19">
      <c r="B296" s="22">
        <v>294</v>
      </c>
      <c r="C296" s="22">
        <f t="shared" si="48"/>
        <v>134.27500000000001</v>
      </c>
      <c r="D296" s="22">
        <f t="shared" si="42"/>
        <v>366.66666666666669</v>
      </c>
      <c r="E296" s="22">
        <f t="shared" si="43"/>
        <v>125.13264809902742</v>
      </c>
      <c r="K296" s="22" t="str">
        <f t="shared" si="44"/>
        <v>DC</v>
      </c>
      <c r="L296" s="22">
        <f t="shared" si="45"/>
        <v>14.460158466376564</v>
      </c>
      <c r="M296" s="22">
        <f t="shared" si="49"/>
        <v>219.25</v>
      </c>
      <c r="N296" s="22">
        <f t="shared" si="50"/>
        <v>366.66666666666669</v>
      </c>
      <c r="O296" s="22" t="str">
        <f t="shared" si="51"/>
        <v>DC</v>
      </c>
      <c r="P296" s="22">
        <f t="shared" si="46"/>
        <v>7.3611996737754497</v>
      </c>
      <c r="S296" s="22">
        <f t="shared" si="47"/>
        <v>535.53984153362342</v>
      </c>
    </row>
    <row r="297" spans="2:19">
      <c r="B297" s="22">
        <v>295</v>
      </c>
      <c r="C297" s="22">
        <f t="shared" si="48"/>
        <v>134.6875</v>
      </c>
      <c r="D297" s="22">
        <f t="shared" si="42"/>
        <v>366.66666666666669</v>
      </c>
      <c r="E297" s="22">
        <f t="shared" si="43"/>
        <v>125.54514809902741</v>
      </c>
      <c r="K297" s="22" t="str">
        <f t="shared" si="44"/>
        <v>DC</v>
      </c>
      <c r="L297" s="22">
        <f t="shared" si="45"/>
        <v>14.41638319283342</v>
      </c>
      <c r="M297" s="22">
        <f t="shared" si="49"/>
        <v>219.25</v>
      </c>
      <c r="N297" s="22">
        <f t="shared" si="50"/>
        <v>366.66666666666669</v>
      </c>
      <c r="O297" s="22" t="str">
        <f t="shared" si="51"/>
        <v>DC</v>
      </c>
      <c r="P297" s="22">
        <f t="shared" si="46"/>
        <v>7.3389150957693028</v>
      </c>
      <c r="S297" s="22">
        <f t="shared" si="47"/>
        <v>535.58361680716655</v>
      </c>
    </row>
    <row r="298" spans="2:19">
      <c r="B298" s="22">
        <v>296</v>
      </c>
      <c r="C298" s="22">
        <f t="shared" si="48"/>
        <v>135.1</v>
      </c>
      <c r="D298" s="22">
        <f t="shared" si="42"/>
        <v>366.66666666666669</v>
      </c>
      <c r="E298" s="22">
        <f t="shared" si="43"/>
        <v>125.95764809902741</v>
      </c>
      <c r="K298" s="22" t="str">
        <f t="shared" si="44"/>
        <v>DC</v>
      </c>
      <c r="L298" s="22">
        <f t="shared" si="45"/>
        <v>14.37287216133773</v>
      </c>
      <c r="M298" s="22">
        <f t="shared" si="49"/>
        <v>219.25</v>
      </c>
      <c r="N298" s="22">
        <f t="shared" si="50"/>
        <v>366.66666666666669</v>
      </c>
      <c r="O298" s="22" t="str">
        <f t="shared" si="51"/>
        <v>DC</v>
      </c>
      <c r="P298" s="22">
        <f t="shared" si="46"/>
        <v>7.3167650348556217</v>
      </c>
      <c r="S298" s="22">
        <f t="shared" si="47"/>
        <v>535.62712783866232</v>
      </c>
    </row>
    <row r="299" spans="2:19">
      <c r="B299" s="22">
        <v>297</v>
      </c>
      <c r="C299" s="22">
        <f t="shared" si="48"/>
        <v>135.51249999999999</v>
      </c>
      <c r="D299" s="22">
        <f t="shared" si="42"/>
        <v>366.66666666666669</v>
      </c>
      <c r="E299" s="22">
        <f t="shared" si="43"/>
        <v>126.3701480990274</v>
      </c>
      <c r="K299" s="22" t="str">
        <f t="shared" si="44"/>
        <v>DC</v>
      </c>
      <c r="L299" s="22">
        <f t="shared" si="45"/>
        <v>14.329622986510206</v>
      </c>
      <c r="M299" s="22">
        <f t="shared" si="49"/>
        <v>219.25</v>
      </c>
      <c r="N299" s="22">
        <f t="shared" si="50"/>
        <v>366.66666666666669</v>
      </c>
      <c r="O299" s="22" t="str">
        <f t="shared" si="51"/>
        <v>DC</v>
      </c>
      <c r="P299" s="22">
        <f t="shared" si="46"/>
        <v>7.2947482767148522</v>
      </c>
      <c r="S299" s="22">
        <f t="shared" si="47"/>
        <v>535.67037701348977</v>
      </c>
    </row>
    <row r="300" spans="2:19">
      <c r="B300" s="22">
        <v>298</v>
      </c>
      <c r="C300" s="22">
        <f t="shared" si="48"/>
        <v>135.92500000000001</v>
      </c>
      <c r="D300" s="22">
        <f t="shared" si="42"/>
        <v>366.66666666666669</v>
      </c>
      <c r="E300" s="22">
        <f t="shared" si="43"/>
        <v>126.78264809902743</v>
      </c>
      <c r="K300" s="22" t="str">
        <f t="shared" si="44"/>
        <v>DC</v>
      </c>
      <c r="L300" s="22">
        <f t="shared" si="45"/>
        <v>14.286633311596651</v>
      </c>
      <c r="M300" s="22">
        <f t="shared" si="49"/>
        <v>219.25</v>
      </c>
      <c r="N300" s="22">
        <f t="shared" si="50"/>
        <v>366.66666666666669</v>
      </c>
      <c r="O300" s="22" t="str">
        <f t="shared" si="51"/>
        <v>DC</v>
      </c>
      <c r="P300" s="22">
        <f t="shared" si="46"/>
        <v>7.2728636215995417</v>
      </c>
      <c r="S300" s="22">
        <f t="shared" si="47"/>
        <v>535.71336668840331</v>
      </c>
    </row>
    <row r="301" spans="2:19">
      <c r="B301" s="22">
        <v>299</v>
      </c>
      <c r="C301" s="22">
        <f t="shared" si="48"/>
        <v>136.33750000000001</v>
      </c>
      <c r="D301" s="22">
        <f t="shared" si="42"/>
        <v>366.66666666666669</v>
      </c>
      <c r="E301" s="22">
        <f t="shared" si="43"/>
        <v>127.19514809902742</v>
      </c>
      <c r="K301" s="22" t="str">
        <f t="shared" si="44"/>
        <v>DC</v>
      </c>
      <c r="L301" s="22">
        <f t="shared" si="45"/>
        <v>14.243900808039859</v>
      </c>
      <c r="M301" s="22">
        <f t="shared" si="49"/>
        <v>219.25</v>
      </c>
      <c r="N301" s="22">
        <f t="shared" si="50"/>
        <v>366.66666666666669</v>
      </c>
      <c r="O301" s="22" t="str">
        <f t="shared" si="51"/>
        <v>DC</v>
      </c>
      <c r="P301" s="22">
        <f t="shared" si="46"/>
        <v>7.2511098841164223</v>
      </c>
      <c r="S301" s="22">
        <f t="shared" si="47"/>
        <v>535.75609919196017</v>
      </c>
    </row>
    <row r="302" spans="2:19">
      <c r="B302" s="22">
        <v>300</v>
      </c>
      <c r="C302" s="22">
        <f t="shared" si="48"/>
        <v>136.75</v>
      </c>
      <c r="D302" s="22">
        <f t="shared" si="42"/>
        <v>366.66666666666669</v>
      </c>
      <c r="E302" s="22">
        <f t="shared" si="43"/>
        <v>127.60764809902741</v>
      </c>
      <c r="K302" s="22" t="str">
        <f t="shared" si="44"/>
        <v>DC</v>
      </c>
      <c r="L302" s="22">
        <f t="shared" si="45"/>
        <v>14.201423175059167</v>
      </c>
      <c r="M302" s="22">
        <f t="shared" si="49"/>
        <v>219.25</v>
      </c>
      <c r="N302" s="22">
        <f t="shared" si="50"/>
        <v>366.66666666666669</v>
      </c>
      <c r="O302" s="22" t="str">
        <f t="shared" si="51"/>
        <v>DC</v>
      </c>
      <c r="P302" s="22">
        <f t="shared" si="46"/>
        <v>7.2294858930123631</v>
      </c>
      <c r="S302" s="22">
        <f t="shared" si="47"/>
        <v>535.79857682494082</v>
      </c>
    </row>
    <row r="303" spans="2:19">
      <c r="B303" s="22">
        <v>301</v>
      </c>
      <c r="C303" s="22">
        <f t="shared" si="48"/>
        <v>137.16249999999999</v>
      </c>
      <c r="D303" s="22">
        <f t="shared" si="42"/>
        <v>366.66666666666669</v>
      </c>
      <c r="E303" s="22">
        <f t="shared" si="43"/>
        <v>128.02014809902741</v>
      </c>
      <c r="K303" s="22" t="str">
        <f t="shared" si="44"/>
        <v>DC</v>
      </c>
      <c r="L303" s="22">
        <f t="shared" si="45"/>
        <v>14.159198139237525</v>
      </c>
      <c r="M303" s="22">
        <f t="shared" si="49"/>
        <v>219.25</v>
      </c>
      <c r="N303" s="22">
        <f t="shared" si="50"/>
        <v>366.66666666666669</v>
      </c>
      <c r="O303" s="22" t="str">
        <f t="shared" si="51"/>
        <v>DC</v>
      </c>
      <c r="P303" s="22">
        <f t="shared" si="46"/>
        <v>7.2079904909641641</v>
      </c>
      <c r="S303" s="22">
        <f t="shared" si="47"/>
        <v>535.84080186076244</v>
      </c>
    </row>
    <row r="304" spans="2:19">
      <c r="B304" s="22">
        <v>302</v>
      </c>
      <c r="C304" s="22">
        <f t="shared" si="48"/>
        <v>137.57499999999999</v>
      </c>
      <c r="D304" s="22">
        <f t="shared" si="42"/>
        <v>366.66666666666669</v>
      </c>
      <c r="E304" s="22">
        <f t="shared" si="43"/>
        <v>128.4326480990274</v>
      </c>
      <c r="K304" s="22" t="str">
        <f t="shared" si="44"/>
        <v>DC</v>
      </c>
      <c r="L304" s="22">
        <f t="shared" si="45"/>
        <v>14.117223454115891</v>
      </c>
      <c r="M304" s="22">
        <f t="shared" si="49"/>
        <v>219.25</v>
      </c>
      <c r="N304" s="22">
        <f t="shared" si="50"/>
        <v>366.66666666666669</v>
      </c>
      <c r="O304" s="22" t="str">
        <f t="shared" si="51"/>
        <v>DC</v>
      </c>
      <c r="P304" s="22">
        <f t="shared" si="46"/>
        <v>7.1866225343720798</v>
      </c>
      <c r="S304" s="22">
        <f t="shared" si="47"/>
        <v>535.8827765458841</v>
      </c>
    </row>
    <row r="305" spans="2:19">
      <c r="B305" s="22">
        <v>303</v>
      </c>
      <c r="C305" s="22">
        <f t="shared" si="48"/>
        <v>137.98750000000001</v>
      </c>
      <c r="D305" s="22">
        <f t="shared" si="42"/>
        <v>366.66666666666669</v>
      </c>
      <c r="E305" s="22">
        <f t="shared" si="43"/>
        <v>128.84514809902743</v>
      </c>
      <c r="K305" s="22" t="str">
        <f t="shared" si="44"/>
        <v>DC</v>
      </c>
      <c r="L305" s="22">
        <f t="shared" si="45"/>
        <v>14.075496899794837</v>
      </c>
      <c r="M305" s="22">
        <f t="shared" si="49"/>
        <v>219.25</v>
      </c>
      <c r="N305" s="22">
        <f t="shared" si="50"/>
        <v>366.66666666666669</v>
      </c>
      <c r="O305" s="22" t="str">
        <f t="shared" si="51"/>
        <v>DC</v>
      </c>
      <c r="P305" s="22">
        <f t="shared" si="46"/>
        <v>7.1653808931570033</v>
      </c>
      <c r="S305" s="22">
        <f t="shared" si="47"/>
        <v>535.92450310020513</v>
      </c>
    </row>
    <row r="306" spans="2:19">
      <c r="B306" s="22">
        <v>304</v>
      </c>
      <c r="C306" s="22">
        <f t="shared" si="48"/>
        <v>138.4</v>
      </c>
      <c r="D306" s="22">
        <f t="shared" si="42"/>
        <v>366.66666666666669</v>
      </c>
      <c r="E306" s="22">
        <f t="shared" si="43"/>
        <v>129.25764809902742</v>
      </c>
      <c r="K306" s="22" t="str">
        <f t="shared" si="44"/>
        <v>DC</v>
      </c>
      <c r="L306" s="22">
        <f t="shared" si="45"/>
        <v>14.034016282543197</v>
      </c>
      <c r="M306" s="22">
        <f t="shared" si="49"/>
        <v>219.25</v>
      </c>
      <c r="N306" s="22">
        <f t="shared" si="50"/>
        <v>366.66666666666669</v>
      </c>
      <c r="O306" s="22" t="str">
        <f t="shared" si="51"/>
        <v>DC</v>
      </c>
      <c r="P306" s="22">
        <f t="shared" si="46"/>
        <v>7.1442644505612476</v>
      </c>
      <c r="S306" s="22">
        <f t="shared" si="47"/>
        <v>535.96598371745677</v>
      </c>
    </row>
    <row r="307" spans="2:19">
      <c r="B307" s="22">
        <v>305</v>
      </c>
      <c r="C307" s="22">
        <f t="shared" si="48"/>
        <v>138.8125</v>
      </c>
      <c r="D307" s="22">
        <f t="shared" si="42"/>
        <v>366.66666666666669</v>
      </c>
      <c r="E307" s="22">
        <f t="shared" si="43"/>
        <v>129.67014809902741</v>
      </c>
      <c r="K307" s="22" t="str">
        <f t="shared" si="44"/>
        <v>DC</v>
      </c>
      <c r="L307" s="22">
        <f t="shared" si="45"/>
        <v>13.992779434413594</v>
      </c>
      <c r="M307" s="22">
        <f t="shared" si="49"/>
        <v>219.25</v>
      </c>
      <c r="N307" s="22">
        <f t="shared" si="50"/>
        <v>366.66666666666669</v>
      </c>
      <c r="O307" s="22" t="str">
        <f t="shared" si="51"/>
        <v>DC</v>
      </c>
      <c r="P307" s="22">
        <f t="shared" si="46"/>
        <v>7.123272102952817</v>
      </c>
      <c r="S307" s="22">
        <f t="shared" si="47"/>
        <v>536.00722056558641</v>
      </c>
    </row>
    <row r="308" spans="2:19">
      <c r="B308" s="22">
        <v>306</v>
      </c>
      <c r="C308" s="22">
        <f t="shared" si="48"/>
        <v>139.22499999999999</v>
      </c>
      <c r="D308" s="22">
        <f t="shared" si="42"/>
        <v>366.66666666666669</v>
      </c>
      <c r="E308" s="22">
        <f t="shared" si="43"/>
        <v>130.08264809902741</v>
      </c>
      <c r="K308" s="22" t="str">
        <f t="shared" si="44"/>
        <v>DC</v>
      </c>
      <c r="L308" s="22">
        <f t="shared" si="45"/>
        <v>13.951784212864753</v>
      </c>
      <c r="M308" s="22">
        <f t="shared" si="49"/>
        <v>219.25</v>
      </c>
      <c r="N308" s="22">
        <f t="shared" si="50"/>
        <v>366.66666666666669</v>
      </c>
      <c r="O308" s="22" t="str">
        <f t="shared" si="51"/>
        <v>DC</v>
      </c>
      <c r="P308" s="22">
        <f t="shared" si="46"/>
        <v>7.1024027596331454</v>
      </c>
      <c r="S308" s="22">
        <f t="shared" si="47"/>
        <v>536.04821578713529</v>
      </c>
    </row>
    <row r="309" spans="2:19">
      <c r="B309" s="22">
        <v>307</v>
      </c>
      <c r="C309" s="22">
        <f t="shared" si="48"/>
        <v>139.63749999999999</v>
      </c>
      <c r="D309" s="22">
        <f t="shared" si="42"/>
        <v>366.66666666666669</v>
      </c>
      <c r="E309" s="22">
        <f t="shared" si="43"/>
        <v>130.4951480990274</v>
      </c>
      <c r="K309" s="22" t="str">
        <f t="shared" si="44"/>
        <v>DC</v>
      </c>
      <c r="L309" s="22">
        <f t="shared" si="45"/>
        <v>13.911028500390421</v>
      </c>
      <c r="M309" s="22">
        <f t="shared" si="49"/>
        <v>219.25</v>
      </c>
      <c r="N309" s="22">
        <f t="shared" si="50"/>
        <v>366.66666666666669</v>
      </c>
      <c r="O309" s="22" t="str">
        <f t="shared" si="51"/>
        <v>DC</v>
      </c>
      <c r="P309" s="22">
        <f t="shared" si="46"/>
        <v>7.0816553426481823</v>
      </c>
      <c r="S309" s="22">
        <f t="shared" si="47"/>
        <v>536.08897149960956</v>
      </c>
    </row>
    <row r="310" spans="2:19">
      <c r="B310" s="22">
        <v>308</v>
      </c>
      <c r="C310" s="22">
        <f t="shared" si="48"/>
        <v>140.05000000000001</v>
      </c>
      <c r="D310" s="22">
        <f t="shared" si="42"/>
        <v>366.66666666666669</v>
      </c>
      <c r="E310" s="22">
        <f t="shared" si="43"/>
        <v>130.90764809902743</v>
      </c>
      <c r="K310" s="22" t="str">
        <f t="shared" si="44"/>
        <v>DC</v>
      </c>
      <c r="L310" s="22">
        <f t="shared" si="45"/>
        <v>13.870510204154758</v>
      </c>
      <c r="M310" s="22">
        <f t="shared" si="49"/>
        <v>219.25</v>
      </c>
      <c r="N310" s="22">
        <f t="shared" si="50"/>
        <v>366.66666666666669</v>
      </c>
      <c r="O310" s="22" t="str">
        <f t="shared" si="51"/>
        <v>DC</v>
      </c>
      <c r="P310" s="22">
        <f t="shared" si="46"/>
        <v>7.0610287866027956</v>
      </c>
      <c r="S310" s="22">
        <f t="shared" si="47"/>
        <v>536.12948979584519</v>
      </c>
    </row>
    <row r="311" spans="2:19">
      <c r="B311" s="22">
        <v>309</v>
      </c>
      <c r="C311" s="22">
        <f t="shared" si="48"/>
        <v>140.46250000000001</v>
      </c>
      <c r="D311" s="22">
        <f t="shared" si="42"/>
        <v>366.66666666666669</v>
      </c>
      <c r="E311" s="22">
        <f t="shared" si="43"/>
        <v>131.32014809902742</v>
      </c>
      <c r="K311" s="22" t="str">
        <f t="shared" si="44"/>
        <v>DC</v>
      </c>
      <c r="L311" s="22">
        <f t="shared" si="45"/>
        <v>13.830227255634126</v>
      </c>
      <c r="M311" s="22">
        <f t="shared" si="49"/>
        <v>219.25</v>
      </c>
      <c r="N311" s="22">
        <f t="shared" si="50"/>
        <v>366.66666666666669</v>
      </c>
      <c r="O311" s="22" t="str">
        <f t="shared" si="51"/>
        <v>DC</v>
      </c>
      <c r="P311" s="22">
        <f t="shared" si="46"/>
        <v>7.0405220384784029</v>
      </c>
      <c r="S311" s="22">
        <f t="shared" si="47"/>
        <v>536.1697727443659</v>
      </c>
    </row>
    <row r="312" spans="2:19">
      <c r="B312" s="22">
        <v>310</v>
      </c>
      <c r="C312" s="22">
        <f t="shared" si="48"/>
        <v>140.875</v>
      </c>
      <c r="D312" s="22">
        <f t="shared" si="42"/>
        <v>366.66666666666669</v>
      </c>
      <c r="E312" s="22">
        <f t="shared" si="43"/>
        <v>131.73264809902741</v>
      </c>
      <c r="K312" s="22" t="str">
        <f t="shared" si="44"/>
        <v>DC</v>
      </c>
      <c r="L312" s="22">
        <f t="shared" si="45"/>
        <v>13.79017761026504</v>
      </c>
      <c r="M312" s="22">
        <f t="shared" si="49"/>
        <v>219.25</v>
      </c>
      <c r="N312" s="22">
        <f t="shared" si="50"/>
        <v>366.66666666666669</v>
      </c>
      <c r="O312" s="22" t="str">
        <f t="shared" si="51"/>
        <v>DC</v>
      </c>
      <c r="P312" s="22">
        <f t="shared" si="46"/>
        <v>7.0201340574537658</v>
      </c>
      <c r="S312" s="22">
        <f t="shared" si="47"/>
        <v>536.209822389735</v>
      </c>
    </row>
    <row r="313" spans="2:19">
      <c r="B313" s="22">
        <v>311</v>
      </c>
      <c r="C313" s="22">
        <f t="shared" si="48"/>
        <v>141.28749999999999</v>
      </c>
      <c r="D313" s="22">
        <f t="shared" si="42"/>
        <v>366.66666666666669</v>
      </c>
      <c r="E313" s="22">
        <f t="shared" si="43"/>
        <v>132.14514809902741</v>
      </c>
      <c r="K313" s="22" t="str">
        <f t="shared" si="44"/>
        <v>DC</v>
      </c>
      <c r="L313" s="22">
        <f t="shared" si="45"/>
        <v>13.75035924709827</v>
      </c>
      <c r="M313" s="22">
        <f t="shared" si="49"/>
        <v>219.25</v>
      </c>
      <c r="N313" s="22">
        <f t="shared" si="50"/>
        <v>366.66666666666669</v>
      </c>
      <c r="O313" s="22" t="str">
        <f t="shared" si="51"/>
        <v>DC</v>
      </c>
      <c r="P313" s="22">
        <f t="shared" si="46"/>
        <v>6.9998638147288972</v>
      </c>
      <c r="S313" s="22">
        <f t="shared" si="47"/>
        <v>536.24964075290177</v>
      </c>
    </row>
    <row r="314" spans="2:19">
      <c r="B314" s="22">
        <v>312</v>
      </c>
      <c r="C314" s="22">
        <f t="shared" si="48"/>
        <v>141.69999999999999</v>
      </c>
      <c r="D314" s="22">
        <f t="shared" si="42"/>
        <v>366.66666666666669</v>
      </c>
      <c r="E314" s="22">
        <f t="shared" si="43"/>
        <v>132.5576480990274</v>
      </c>
      <c r="K314" s="22" t="str">
        <f t="shared" si="44"/>
        <v>DC</v>
      </c>
      <c r="L314" s="22">
        <f t="shared" si="45"/>
        <v>13.710770168458888</v>
      </c>
      <c r="M314" s="22">
        <f t="shared" si="49"/>
        <v>219.25</v>
      </c>
      <c r="N314" s="22">
        <f t="shared" si="50"/>
        <v>366.66666666666669</v>
      </c>
      <c r="O314" s="22" t="str">
        <f t="shared" si="51"/>
        <v>DC</v>
      </c>
      <c r="P314" s="22">
        <f t="shared" si="46"/>
        <v>6.979710293352011</v>
      </c>
      <c r="S314" s="22">
        <f t="shared" si="47"/>
        <v>536.28922983154109</v>
      </c>
    </row>
    <row r="315" spans="2:19">
      <c r="B315" s="22">
        <v>313</v>
      </c>
      <c r="C315" s="22">
        <f t="shared" si="48"/>
        <v>142.11250000000001</v>
      </c>
      <c r="D315" s="22">
        <f t="shared" si="42"/>
        <v>366.66666666666669</v>
      </c>
      <c r="E315" s="22">
        <f t="shared" si="43"/>
        <v>132.97014809902743</v>
      </c>
      <c r="K315" s="22" t="str">
        <f t="shared" si="44"/>
        <v>DC</v>
      </c>
      <c r="L315" s="22">
        <f t="shared" si="45"/>
        <v>13.671408399612186</v>
      </c>
      <c r="M315" s="22">
        <f t="shared" si="49"/>
        <v>219.25</v>
      </c>
      <c r="N315" s="22">
        <f t="shared" si="50"/>
        <v>366.66666666666669</v>
      </c>
      <c r="O315" s="22" t="str">
        <f t="shared" si="51"/>
        <v>DC</v>
      </c>
      <c r="P315" s="22">
        <f t="shared" si="46"/>
        <v>6.9596724880494412</v>
      </c>
      <c r="S315" s="22">
        <f t="shared" si="47"/>
        <v>536.32859160038777</v>
      </c>
    </row>
    <row r="316" spans="2:19">
      <c r="B316" s="22">
        <v>314</v>
      </c>
      <c r="C316" s="22">
        <f t="shared" si="48"/>
        <v>142.52500000000001</v>
      </c>
      <c r="D316" s="22">
        <f t="shared" si="42"/>
        <v>366.66666666666669</v>
      </c>
      <c r="E316" s="22">
        <f t="shared" si="43"/>
        <v>133.38264809902742</v>
      </c>
      <c r="K316" s="22" t="str">
        <f t="shared" si="44"/>
        <v>DC</v>
      </c>
      <c r="L316" s="22">
        <f t="shared" si="45"/>
        <v>13.632271988435335</v>
      </c>
      <c r="M316" s="22">
        <f t="shared" si="49"/>
        <v>219.25</v>
      </c>
      <c r="N316" s="22">
        <f t="shared" si="50"/>
        <v>366.66666666666669</v>
      </c>
      <c r="O316" s="22" t="str">
        <f t="shared" si="51"/>
        <v>DC</v>
      </c>
      <c r="P316" s="22">
        <f t="shared" si="46"/>
        <v>6.9397494050584996</v>
      </c>
      <c r="S316" s="22">
        <f t="shared" si="47"/>
        <v>536.36772801156462</v>
      </c>
    </row>
    <row r="317" spans="2:19">
      <c r="B317" s="22">
        <v>315</v>
      </c>
      <c r="C317" s="22">
        <f t="shared" si="48"/>
        <v>142.9375</v>
      </c>
      <c r="D317" s="22">
        <f t="shared" si="42"/>
        <v>366.66666666666669</v>
      </c>
      <c r="E317" s="22">
        <f t="shared" si="43"/>
        <v>133.79514809902741</v>
      </c>
      <c r="K317" s="22" t="str">
        <f t="shared" si="44"/>
        <v>DC</v>
      </c>
      <c r="L317" s="22">
        <f t="shared" si="45"/>
        <v>13.593359005094641</v>
      </c>
      <c r="M317" s="22">
        <f t="shared" si="49"/>
        <v>219.25</v>
      </c>
      <c r="N317" s="22">
        <f t="shared" si="50"/>
        <v>366.66666666666669</v>
      </c>
      <c r="O317" s="22" t="str">
        <f t="shared" si="51"/>
        <v>DC</v>
      </c>
      <c r="P317" s="22">
        <f t="shared" si="46"/>
        <v>6.9199400619631799</v>
      </c>
      <c r="S317" s="22">
        <f t="shared" si="47"/>
        <v>536.40664099490539</v>
      </c>
    </row>
    <row r="318" spans="2:19">
      <c r="B318" s="22">
        <v>316</v>
      </c>
      <c r="C318" s="22">
        <f t="shared" si="48"/>
        <v>143.35</v>
      </c>
      <c r="D318" s="22">
        <f t="shared" si="42"/>
        <v>366.66666666666669</v>
      </c>
      <c r="E318" s="22">
        <f t="shared" si="43"/>
        <v>134.20764809902741</v>
      </c>
      <c r="K318" s="22" t="str">
        <f t="shared" si="44"/>
        <v>DC</v>
      </c>
      <c r="L318" s="22">
        <f t="shared" si="45"/>
        <v>13.554667541728344</v>
      </c>
      <c r="M318" s="22">
        <f t="shared" si="49"/>
        <v>219.25</v>
      </c>
      <c r="N318" s="22">
        <f t="shared" si="50"/>
        <v>366.66666666666669</v>
      </c>
      <c r="O318" s="22" t="str">
        <f t="shared" si="51"/>
        <v>DC</v>
      </c>
      <c r="P318" s="22">
        <f t="shared" si="46"/>
        <v>6.9002434875326752</v>
      </c>
      <c r="S318" s="22">
        <f t="shared" si="47"/>
        <v>536.44533245827165</v>
      </c>
    </row>
    <row r="319" spans="2:19">
      <c r="B319" s="22">
        <v>317</v>
      </c>
      <c r="C319" s="22">
        <f t="shared" si="48"/>
        <v>143.76249999999999</v>
      </c>
      <c r="D319" s="22">
        <f t="shared" si="42"/>
        <v>366.66666666666669</v>
      </c>
      <c r="E319" s="22">
        <f t="shared" si="43"/>
        <v>134.6201480990274</v>
      </c>
      <c r="K319" s="22" t="str">
        <f t="shared" si="44"/>
        <v>DC</v>
      </c>
      <c r="L319" s="22">
        <f t="shared" si="45"/>
        <v>13.516195712134808</v>
      </c>
      <c r="M319" s="22">
        <f t="shared" si="49"/>
        <v>219.25</v>
      </c>
      <c r="N319" s="22">
        <f t="shared" si="50"/>
        <v>366.66666666666669</v>
      </c>
      <c r="O319" s="22" t="str">
        <f t="shared" si="51"/>
        <v>DC</v>
      </c>
      <c r="P319" s="22">
        <f t="shared" si="46"/>
        <v>6.8806587215626491</v>
      </c>
      <c r="S319" s="22">
        <f t="shared" si="47"/>
        <v>536.48380428786515</v>
      </c>
    </row>
    <row r="320" spans="2:19">
      <c r="B320" s="22">
        <v>318</v>
      </c>
      <c r="C320" s="22">
        <f t="shared" si="48"/>
        <v>144.17500000000001</v>
      </c>
      <c r="D320" s="22">
        <f t="shared" si="42"/>
        <v>366.66666666666669</v>
      </c>
      <c r="E320" s="22">
        <f t="shared" si="43"/>
        <v>135.03264809902743</v>
      </c>
      <c r="K320" s="22" t="str">
        <f t="shared" si="44"/>
        <v>DC</v>
      </c>
      <c r="L320" s="22">
        <f t="shared" si="45"/>
        <v>13.477941651465997</v>
      </c>
      <c r="M320" s="22">
        <f t="shared" si="49"/>
        <v>219.25</v>
      </c>
      <c r="N320" s="22">
        <f t="shared" si="50"/>
        <v>366.66666666666669</v>
      </c>
      <c r="O320" s="22" t="str">
        <f t="shared" si="51"/>
        <v>DC</v>
      </c>
      <c r="P320" s="22">
        <f t="shared" si="46"/>
        <v>6.8611848147191923</v>
      </c>
      <c r="S320" s="22">
        <f t="shared" si="47"/>
        <v>536.52205834853396</v>
      </c>
    </row>
    <row r="321" spans="2:19">
      <c r="B321" s="22">
        <v>319</v>
      </c>
      <c r="C321" s="22">
        <f t="shared" si="48"/>
        <v>144.58750000000001</v>
      </c>
      <c r="D321" s="22">
        <f t="shared" si="42"/>
        <v>366.66666666666669</v>
      </c>
      <c r="E321" s="22">
        <f t="shared" si="43"/>
        <v>135.44514809902742</v>
      </c>
      <c r="K321" s="22" t="str">
        <f t="shared" si="44"/>
        <v>DC</v>
      </c>
      <c r="L321" s="22">
        <f t="shared" si="45"/>
        <v>13.439903515926158</v>
      </c>
      <c r="M321" s="22">
        <f t="shared" si="49"/>
        <v>219.25</v>
      </c>
      <c r="N321" s="22">
        <f t="shared" si="50"/>
        <v>366.66666666666669</v>
      </c>
      <c r="O321" s="22" t="str">
        <f t="shared" si="51"/>
        <v>DC</v>
      </c>
      <c r="P321" s="22">
        <f t="shared" si="46"/>
        <v>6.8418208283854343</v>
      </c>
      <c r="S321" s="22">
        <f t="shared" si="47"/>
        <v>536.56009648407382</v>
      </c>
    </row>
    <row r="322" spans="2:19">
      <c r="B322" s="22">
        <v>320</v>
      </c>
      <c r="C322" s="22">
        <f t="shared" si="48"/>
        <v>145</v>
      </c>
      <c r="D322" s="22">
        <f t="shared" ref="D322:D385" si="52">IF(typeAP3917="AP3917B",MAX(Ipkmax_typ_B-4*(C322-tminoff_typ_B),Ipkmax_typ_B/4),IF(typeAP3917="AP3917C",MAX(Ipkmax_typ_C-4*(C322-tminoff_typ_C),Ipkmax_typ_C/3),IF(typeAP3917="AP3917D",MAX(Ipkmax_typ_D-4*(C322-tminoff_typ_D),Ipkmax_typ_D/3),IF(typeAP3917="AP3928",MAX(Ipkmax_typ_E-40*(C322-tminoff_typ_E),Ipkmax_typ_E/3)))))</f>
        <v>366.66666666666669</v>
      </c>
      <c r="E322" s="22">
        <f t="shared" ref="E322:E385" si="53">ABS(D322*Lm/(Vout+D1Vf)-C322)</f>
        <v>135.85764809902741</v>
      </c>
      <c r="K322" s="22" t="str">
        <f t="shared" ref="K322:K385" si="54">IF((D322*Lm/(Vout+D1Vf)-C322)&gt;0,"CC","DC")</f>
        <v>DC</v>
      </c>
      <c r="L322" s="22">
        <f t="shared" ref="L322:L385" si="55">IF(K322="CC",D322-0.5*(Vout+D1Vf)*C322/Lm,IF(K322="DC",0.5*D322*(D322*Lm/Vindc_rms_min+D322*Lm/(Vout+D1Vf))/(D322*Lm/Vindc_rms_min+C322)))</f>
        <v>13.402079482475571</v>
      </c>
      <c r="M322" s="22">
        <f t="shared" si="49"/>
        <v>219.25</v>
      </c>
      <c r="N322" s="22">
        <f t="shared" si="50"/>
        <v>366.66666666666669</v>
      </c>
      <c r="O322" s="22" t="str">
        <f t="shared" si="51"/>
        <v>DC</v>
      </c>
      <c r="P322" s="22">
        <f t="shared" ref="P322:P385" si="56">IF(K322="CC",1/((((Vout+D1Vf)*C322/Lm))*Lm/Vindc_rms_min+C322)*1000,IF(K322="DC",1000/(D322*Lm/Vindc_rms_min+C322)))</f>
        <v>6.8225658345107298</v>
      </c>
      <c r="S322" s="22">
        <f t="shared" ref="S322:S385" si="57">ABS(L322-Iout)</f>
        <v>536.59792051752447</v>
      </c>
    </row>
    <row r="323" spans="2:19">
      <c r="B323" s="22">
        <v>321</v>
      </c>
      <c r="C323" s="22">
        <f t="shared" ref="C323:C386" si="58">IF(typeAP3917="AP3917B",tminoff_typ_B+B323*(toffmax_BCD-tminoff_typ_B)/500,IF(typeAP3917="AP3917C",tminoff_typ_C+B323*(toffmax_BCD-tminoff_typ_C)/500,IF(typeAP3917="AP3917D",tminoff_typ_D+B323*(toffmax_BCD-tminoff_typ_D)/500,IF(typeAP3917="AP3928",tminoff_typ_E+B323*(toffmax_BCD-tminoff_typ_E)/500))))</f>
        <v>145.41249999999999</v>
      </c>
      <c r="D323" s="22">
        <f t="shared" si="52"/>
        <v>366.66666666666669</v>
      </c>
      <c r="E323" s="22">
        <f t="shared" si="53"/>
        <v>136.27014809902741</v>
      </c>
      <c r="K323" s="22" t="str">
        <f t="shared" si="54"/>
        <v>DC</v>
      </c>
      <c r="L323" s="22">
        <f t="shared" si="55"/>
        <v>13.364467748539308</v>
      </c>
      <c r="M323" s="22">
        <f t="shared" si="49"/>
        <v>219.25</v>
      </c>
      <c r="N323" s="22">
        <f t="shared" si="50"/>
        <v>366.66666666666669</v>
      </c>
      <c r="O323" s="22" t="str">
        <f t="shared" si="51"/>
        <v>DC</v>
      </c>
      <c r="P323" s="22">
        <f t="shared" si="56"/>
        <v>6.8034189154623999</v>
      </c>
      <c r="S323" s="22">
        <f t="shared" si="57"/>
        <v>536.63553225146075</v>
      </c>
    </row>
    <row r="324" spans="2:19">
      <c r="B324" s="22">
        <v>322</v>
      </c>
      <c r="C324" s="22">
        <f t="shared" si="58"/>
        <v>145.82499999999999</v>
      </c>
      <c r="D324" s="22">
        <f t="shared" si="52"/>
        <v>366.66666666666669</v>
      </c>
      <c r="E324" s="22">
        <f t="shared" si="53"/>
        <v>136.6826480990274</v>
      </c>
      <c r="K324" s="22" t="str">
        <f t="shared" si="54"/>
        <v>DC</v>
      </c>
      <c r="L324" s="22">
        <f t="shared" si="55"/>
        <v>13.327066531720876</v>
      </c>
      <c r="M324" s="22">
        <f t="shared" si="49"/>
        <v>219.25</v>
      </c>
      <c r="N324" s="22">
        <f t="shared" si="50"/>
        <v>366.66666666666669</v>
      </c>
      <c r="O324" s="22" t="str">
        <f t="shared" si="51"/>
        <v>DC</v>
      </c>
      <c r="P324" s="22">
        <f t="shared" si="56"/>
        <v>6.7843791638799509</v>
      </c>
      <c r="S324" s="22">
        <f t="shared" si="57"/>
        <v>536.6729334682791</v>
      </c>
    </row>
    <row r="325" spans="2:19">
      <c r="B325" s="22">
        <v>323</v>
      </c>
      <c r="C325" s="22">
        <f t="shared" si="58"/>
        <v>146.23750000000001</v>
      </c>
      <c r="D325" s="22">
        <f t="shared" si="52"/>
        <v>366.66666666666669</v>
      </c>
      <c r="E325" s="22">
        <f t="shared" si="53"/>
        <v>137.09514809902743</v>
      </c>
      <c r="K325" s="22" t="str">
        <f t="shared" si="54"/>
        <v>DC</v>
      </c>
      <c r="L325" s="22">
        <f t="shared" si="55"/>
        <v>13.289874069520637</v>
      </c>
      <c r="M325" s="22">
        <f t="shared" ref="M325:M388" si="59">M324</f>
        <v>219.25</v>
      </c>
      <c r="N325" s="22">
        <f t="shared" ref="N325:N388" si="60">N324</f>
        <v>366.66666666666669</v>
      </c>
      <c r="O325" s="22" t="str">
        <f t="shared" ref="O325:O388" si="61">O324</f>
        <v>DC</v>
      </c>
      <c r="P325" s="22">
        <f t="shared" si="56"/>
        <v>6.7654456825317411</v>
      </c>
      <c r="S325" s="22">
        <f t="shared" si="57"/>
        <v>536.71012593047931</v>
      </c>
    </row>
    <row r="326" spans="2:19">
      <c r="B326" s="22">
        <v>324</v>
      </c>
      <c r="C326" s="22">
        <f t="shared" si="58"/>
        <v>146.65</v>
      </c>
      <c r="D326" s="22">
        <f t="shared" si="52"/>
        <v>366.66666666666669</v>
      </c>
      <c r="E326" s="22">
        <f t="shared" si="53"/>
        <v>137.50764809902742</v>
      </c>
      <c r="K326" s="22" t="str">
        <f t="shared" si="54"/>
        <v>DC</v>
      </c>
      <c r="L326" s="22">
        <f t="shared" si="55"/>
        <v>13.252888619058973</v>
      </c>
      <c r="M326" s="22">
        <f t="shared" si="59"/>
        <v>219.25</v>
      </c>
      <c r="N326" s="22">
        <f t="shared" si="60"/>
        <v>366.66666666666669</v>
      </c>
      <c r="O326" s="22" t="str">
        <f t="shared" si="61"/>
        <v>DC</v>
      </c>
      <c r="P326" s="22">
        <f t="shared" si="56"/>
        <v>6.7466175841740421</v>
      </c>
      <c r="S326" s="22">
        <f t="shared" si="57"/>
        <v>536.74711138094108</v>
      </c>
    </row>
    <row r="327" spans="2:19">
      <c r="B327" s="22">
        <v>325</v>
      </c>
      <c r="C327" s="22">
        <f t="shared" si="58"/>
        <v>147.0625</v>
      </c>
      <c r="D327" s="22">
        <f t="shared" si="52"/>
        <v>366.66666666666669</v>
      </c>
      <c r="E327" s="22">
        <f t="shared" si="53"/>
        <v>137.92014809902741</v>
      </c>
      <c r="K327" s="22" t="str">
        <f t="shared" si="54"/>
        <v>DC</v>
      </c>
      <c r="L327" s="22">
        <f t="shared" si="55"/>
        <v>13.216108456804001</v>
      </c>
      <c r="M327" s="22">
        <f t="shared" si="59"/>
        <v>219.25</v>
      </c>
      <c r="N327" s="22">
        <f t="shared" si="60"/>
        <v>366.66666666666669</v>
      </c>
      <c r="O327" s="22" t="str">
        <f t="shared" si="61"/>
        <v>DC</v>
      </c>
      <c r="P327" s="22">
        <f t="shared" si="56"/>
        <v>6.7278939914124374</v>
      </c>
      <c r="S327" s="22">
        <f t="shared" si="57"/>
        <v>536.78389154319598</v>
      </c>
    </row>
    <row r="328" spans="2:19">
      <c r="B328" s="22">
        <v>326</v>
      </c>
      <c r="C328" s="22">
        <f t="shared" si="58"/>
        <v>147.47499999999999</v>
      </c>
      <c r="D328" s="22">
        <f t="shared" si="52"/>
        <v>366.66666666666669</v>
      </c>
      <c r="E328" s="22">
        <f t="shared" si="53"/>
        <v>138.33264809902741</v>
      </c>
      <c r="K328" s="22" t="str">
        <f t="shared" si="54"/>
        <v>DC</v>
      </c>
      <c r="L328" s="22">
        <f t="shared" si="55"/>
        <v>13.179531878303862</v>
      </c>
      <c r="M328" s="22">
        <f t="shared" si="59"/>
        <v>219.25</v>
      </c>
      <c r="N328" s="22">
        <f t="shared" si="60"/>
        <v>366.66666666666669</v>
      </c>
      <c r="O328" s="22" t="str">
        <f t="shared" si="61"/>
        <v>DC</v>
      </c>
      <c r="P328" s="22">
        <f t="shared" si="56"/>
        <v>6.7092740365655317</v>
      </c>
      <c r="S328" s="22">
        <f t="shared" si="57"/>
        <v>536.82046812169619</v>
      </c>
    </row>
    <row r="329" spans="2:19">
      <c r="B329" s="22">
        <v>327</v>
      </c>
      <c r="C329" s="22">
        <f t="shared" si="58"/>
        <v>147.88749999999999</v>
      </c>
      <c r="D329" s="22">
        <f t="shared" si="52"/>
        <v>366.66666666666669</v>
      </c>
      <c r="E329" s="22">
        <f t="shared" si="53"/>
        <v>138.7451480990274</v>
      </c>
      <c r="K329" s="22" t="str">
        <f t="shared" si="54"/>
        <v>DC</v>
      </c>
      <c r="L329" s="22">
        <f t="shared" si="55"/>
        <v>13.14315719792342</v>
      </c>
      <c r="M329" s="22">
        <f t="shared" si="59"/>
        <v>219.25</v>
      </c>
      <c r="N329" s="22">
        <f t="shared" si="60"/>
        <v>366.66666666666669</v>
      </c>
      <c r="O329" s="22" t="str">
        <f t="shared" si="61"/>
        <v>DC</v>
      </c>
      <c r="P329" s="22">
        <f t="shared" si="56"/>
        <v>6.6907568615309145</v>
      </c>
      <c r="S329" s="22">
        <f t="shared" si="57"/>
        <v>536.85684280207659</v>
      </c>
    </row>
    <row r="330" spans="2:19">
      <c r="B330" s="22">
        <v>328</v>
      </c>
      <c r="C330" s="22">
        <f t="shared" si="58"/>
        <v>148.30000000000001</v>
      </c>
      <c r="D330" s="22">
        <f t="shared" si="52"/>
        <v>366.66666666666669</v>
      </c>
      <c r="E330" s="22">
        <f t="shared" si="53"/>
        <v>139.15764809902743</v>
      </c>
      <c r="K330" s="22" t="str">
        <f t="shared" si="54"/>
        <v>DC</v>
      </c>
      <c r="L330" s="22">
        <f t="shared" si="55"/>
        <v>13.106982748585304</v>
      </c>
      <c r="M330" s="22">
        <f t="shared" si="59"/>
        <v>219.25</v>
      </c>
      <c r="N330" s="22">
        <f t="shared" si="60"/>
        <v>366.66666666666669</v>
      </c>
      <c r="O330" s="22" t="str">
        <f t="shared" si="61"/>
        <v>DC</v>
      </c>
      <c r="P330" s="22">
        <f t="shared" si="56"/>
        <v>6.6723416176533368</v>
      </c>
      <c r="S330" s="22">
        <f t="shared" si="57"/>
        <v>536.89301725141468</v>
      </c>
    </row>
    <row r="331" spans="2:19">
      <c r="B331" s="22">
        <v>329</v>
      </c>
      <c r="C331" s="22">
        <f t="shared" si="58"/>
        <v>148.71250000000001</v>
      </c>
      <c r="D331" s="22">
        <f t="shared" si="52"/>
        <v>366.66666666666669</v>
      </c>
      <c r="E331" s="22">
        <f t="shared" si="53"/>
        <v>139.57014809902742</v>
      </c>
      <c r="K331" s="22" t="str">
        <f t="shared" si="54"/>
        <v>DC</v>
      </c>
      <c r="L331" s="22">
        <f t="shared" si="55"/>
        <v>13.071006881515236</v>
      </c>
      <c r="M331" s="22">
        <f t="shared" si="59"/>
        <v>219.25</v>
      </c>
      <c r="N331" s="22">
        <f t="shared" si="60"/>
        <v>366.66666666666669</v>
      </c>
      <c r="O331" s="22" t="str">
        <f t="shared" si="61"/>
        <v>DC</v>
      </c>
      <c r="P331" s="22">
        <f t="shared" si="56"/>
        <v>6.6540274655950613</v>
      </c>
      <c r="S331" s="22">
        <f t="shared" si="57"/>
        <v>536.92899311848475</v>
      </c>
    </row>
    <row r="332" spans="2:19">
      <c r="B332" s="22">
        <v>330</v>
      </c>
      <c r="C332" s="22">
        <f t="shared" si="58"/>
        <v>149.125</v>
      </c>
      <c r="D332" s="22">
        <f t="shared" si="52"/>
        <v>366.66666666666669</v>
      </c>
      <c r="E332" s="22">
        <f t="shared" si="53"/>
        <v>139.98264809902741</v>
      </c>
      <c r="K332" s="22" t="str">
        <f t="shared" si="54"/>
        <v>DC</v>
      </c>
      <c r="L332" s="22">
        <f t="shared" si="55"/>
        <v>13.035227965991512</v>
      </c>
      <c r="M332" s="22">
        <f t="shared" si="59"/>
        <v>219.25</v>
      </c>
      <c r="N332" s="22">
        <f t="shared" si="60"/>
        <v>366.66666666666669</v>
      </c>
      <c r="O332" s="22" t="str">
        <f t="shared" si="61"/>
        <v>DC</v>
      </c>
      <c r="P332" s="22">
        <f t="shared" si="56"/>
        <v>6.635813575208334</v>
      </c>
      <c r="S332" s="22">
        <f t="shared" si="57"/>
        <v>536.96477203400843</v>
      </c>
    </row>
    <row r="333" spans="2:19">
      <c r="B333" s="22">
        <v>331</v>
      </c>
      <c r="C333" s="22">
        <f t="shared" si="58"/>
        <v>149.53749999999999</v>
      </c>
      <c r="D333" s="22">
        <f t="shared" si="52"/>
        <v>366.66666666666669</v>
      </c>
      <c r="E333" s="22">
        <f t="shared" si="53"/>
        <v>140.39514809902741</v>
      </c>
      <c r="K333" s="22" t="str">
        <f t="shared" si="54"/>
        <v>DC</v>
      </c>
      <c r="L333" s="22">
        <f t="shared" si="55"/>
        <v>12.999644389098611</v>
      </c>
      <c r="M333" s="22">
        <f t="shared" si="59"/>
        <v>219.25</v>
      </c>
      <c r="N333" s="22">
        <f t="shared" si="60"/>
        <v>366.66666666666669</v>
      </c>
      <c r="O333" s="22" t="str">
        <f t="shared" si="61"/>
        <v>DC</v>
      </c>
      <c r="P333" s="22">
        <f t="shared" si="56"/>
        <v>6.6176991254099562</v>
      </c>
      <c r="S333" s="22">
        <f t="shared" si="57"/>
        <v>537.00035561090135</v>
      </c>
    </row>
    <row r="334" spans="2:19">
      <c r="B334" s="22">
        <v>332</v>
      </c>
      <c r="C334" s="22">
        <f t="shared" si="58"/>
        <v>149.94999999999999</v>
      </c>
      <c r="D334" s="22">
        <f t="shared" si="52"/>
        <v>366.66666666666669</v>
      </c>
      <c r="E334" s="22">
        <f t="shared" si="53"/>
        <v>140.8076480990274</v>
      </c>
      <c r="K334" s="22" t="str">
        <f t="shared" si="54"/>
        <v>DC</v>
      </c>
      <c r="L334" s="22">
        <f t="shared" si="55"/>
        <v>12.964254555484825</v>
      </c>
      <c r="M334" s="22">
        <f t="shared" si="59"/>
        <v>219.25</v>
      </c>
      <c r="N334" s="22">
        <f t="shared" si="60"/>
        <v>366.66666666666669</v>
      </c>
      <c r="O334" s="22" t="str">
        <f t="shared" si="61"/>
        <v>DC</v>
      </c>
      <c r="P334" s="22">
        <f t="shared" si="56"/>
        <v>6.5996833040578915</v>
      </c>
      <c r="S334" s="22">
        <f t="shared" si="57"/>
        <v>537.03574544451521</v>
      </c>
    </row>
    <row r="335" spans="2:19">
      <c r="B335" s="22">
        <v>333</v>
      </c>
      <c r="C335" s="22">
        <f t="shared" si="58"/>
        <v>150.36250000000001</v>
      </c>
      <c r="D335" s="22">
        <f t="shared" si="52"/>
        <v>366.66666666666669</v>
      </c>
      <c r="E335" s="22">
        <f t="shared" si="53"/>
        <v>141.22014809902743</v>
      </c>
      <c r="K335" s="22" t="str">
        <f t="shared" si="54"/>
        <v>DC</v>
      </c>
      <c r="L335" s="22">
        <f t="shared" si="55"/>
        <v>12.929056887123817</v>
      </c>
      <c r="M335" s="22">
        <f t="shared" si="59"/>
        <v>219.25</v>
      </c>
      <c r="N335" s="22">
        <f t="shared" si="60"/>
        <v>366.66666666666669</v>
      </c>
      <c r="O335" s="22" t="str">
        <f t="shared" si="61"/>
        <v>DC</v>
      </c>
      <c r="P335" s="22">
        <f t="shared" si="56"/>
        <v>6.5817653078298992</v>
      </c>
      <c r="S335" s="22">
        <f t="shared" si="57"/>
        <v>537.07094311287619</v>
      </c>
    </row>
    <row r="336" spans="2:19">
      <c r="B336" s="22">
        <v>334</v>
      </c>
      <c r="C336" s="22">
        <f t="shared" si="58"/>
        <v>150.77500000000001</v>
      </c>
      <c r="D336" s="22">
        <f t="shared" si="52"/>
        <v>366.66666666666669</v>
      </c>
      <c r="E336" s="22">
        <f t="shared" si="53"/>
        <v>141.63264809902742</v>
      </c>
      <c r="K336" s="22" t="str">
        <f t="shared" si="54"/>
        <v>DC</v>
      </c>
      <c r="L336" s="22">
        <f t="shared" si="55"/>
        <v>12.894049823080088</v>
      </c>
      <c r="M336" s="22">
        <f t="shared" si="59"/>
        <v>219.25</v>
      </c>
      <c r="N336" s="22">
        <f t="shared" si="60"/>
        <v>366.66666666666669</v>
      </c>
      <c r="O336" s="22" t="str">
        <f t="shared" si="61"/>
        <v>DC</v>
      </c>
      <c r="P336" s="22">
        <f t="shared" si="56"/>
        <v>6.5639443421041275</v>
      </c>
      <c r="S336" s="22">
        <f t="shared" si="57"/>
        <v>537.10595017691992</v>
      </c>
    </row>
    <row r="337" spans="2:19">
      <c r="B337" s="22">
        <v>335</v>
      </c>
      <c r="C337" s="22">
        <f t="shared" si="58"/>
        <v>151.1875</v>
      </c>
      <c r="D337" s="22">
        <f t="shared" si="52"/>
        <v>366.66666666666669</v>
      </c>
      <c r="E337" s="22">
        <f t="shared" si="53"/>
        <v>142.04514809902741</v>
      </c>
      <c r="K337" s="22" t="str">
        <f t="shared" si="54"/>
        <v>DC</v>
      </c>
      <c r="L337" s="22">
        <f t="shared" si="55"/>
        <v>12.859231819278207</v>
      </c>
      <c r="M337" s="22">
        <f t="shared" si="59"/>
        <v>219.25</v>
      </c>
      <c r="N337" s="22">
        <f t="shared" si="60"/>
        <v>366.66666666666669</v>
      </c>
      <c r="O337" s="22" t="str">
        <f t="shared" si="61"/>
        <v>DC</v>
      </c>
      <c r="P337" s="22">
        <f t="shared" si="56"/>
        <v>6.5462196208416401</v>
      </c>
      <c r="S337" s="22">
        <f t="shared" si="57"/>
        <v>537.14076818072181</v>
      </c>
    </row>
    <row r="338" spans="2:19">
      <c r="B338" s="22">
        <v>336</v>
      </c>
      <c r="C338" s="22">
        <f t="shared" si="58"/>
        <v>151.6</v>
      </c>
      <c r="D338" s="22">
        <f t="shared" si="52"/>
        <v>366.66666666666669</v>
      </c>
      <c r="E338" s="22">
        <f t="shared" si="53"/>
        <v>142.45764809902741</v>
      </c>
      <c r="K338" s="22" t="str">
        <f t="shared" si="54"/>
        <v>DC</v>
      </c>
      <c r="L338" s="22">
        <f t="shared" si="55"/>
        <v>12.824601348275792</v>
      </c>
      <c r="M338" s="22">
        <f t="shared" si="59"/>
        <v>219.25</v>
      </c>
      <c r="N338" s="22">
        <f t="shared" si="60"/>
        <v>366.66666666666669</v>
      </c>
      <c r="O338" s="22" t="str">
        <f t="shared" si="61"/>
        <v>DC</v>
      </c>
      <c r="P338" s="22">
        <f t="shared" si="56"/>
        <v>6.5285903664708504</v>
      </c>
      <c r="S338" s="22">
        <f t="shared" si="57"/>
        <v>537.17539865172421</v>
      </c>
    </row>
    <row r="339" spans="2:19">
      <c r="B339" s="22">
        <v>337</v>
      </c>
      <c r="C339" s="22">
        <f t="shared" si="58"/>
        <v>152.01249999999999</v>
      </c>
      <c r="D339" s="22">
        <f t="shared" si="52"/>
        <v>366.66666666666669</v>
      </c>
      <c r="E339" s="22">
        <f t="shared" si="53"/>
        <v>142.8701480990274</v>
      </c>
      <c r="K339" s="22" t="str">
        <f t="shared" si="54"/>
        <v>DC</v>
      </c>
      <c r="L339" s="22">
        <f t="shared" si="55"/>
        <v>12.790156899040143</v>
      </c>
      <c r="M339" s="22">
        <f t="shared" si="59"/>
        <v>219.25</v>
      </c>
      <c r="N339" s="22">
        <f t="shared" si="60"/>
        <v>366.66666666666669</v>
      </c>
      <c r="O339" s="22" t="str">
        <f t="shared" si="61"/>
        <v>DC</v>
      </c>
      <c r="P339" s="22">
        <f t="shared" si="56"/>
        <v>6.5110558097738132</v>
      </c>
      <c r="S339" s="22">
        <f t="shared" si="57"/>
        <v>537.2098431009598</v>
      </c>
    </row>
    <row r="340" spans="2:19">
      <c r="B340" s="22">
        <v>338</v>
      </c>
      <c r="C340" s="22">
        <f t="shared" si="58"/>
        <v>152.42500000000001</v>
      </c>
      <c r="D340" s="22">
        <f t="shared" si="52"/>
        <v>366.66666666666669</v>
      </c>
      <c r="E340" s="22">
        <f t="shared" si="53"/>
        <v>143.28264809902743</v>
      </c>
      <c r="K340" s="22" t="str">
        <f t="shared" si="54"/>
        <v>DC</v>
      </c>
      <c r="L340" s="22">
        <f t="shared" si="55"/>
        <v>12.755896976728469</v>
      </c>
      <c r="M340" s="22">
        <f t="shared" si="59"/>
        <v>219.25</v>
      </c>
      <c r="N340" s="22">
        <f t="shared" si="60"/>
        <v>366.66666666666669</v>
      </c>
      <c r="O340" s="22" t="str">
        <f t="shared" si="61"/>
        <v>DC</v>
      </c>
      <c r="P340" s="22">
        <f t="shared" si="56"/>
        <v>6.4936151897743377</v>
      </c>
      <c r="S340" s="22">
        <f t="shared" si="57"/>
        <v>537.24410302327158</v>
      </c>
    </row>
    <row r="341" spans="2:19">
      <c r="B341" s="22">
        <v>339</v>
      </c>
      <c r="C341" s="22">
        <f t="shared" si="58"/>
        <v>152.83750000000001</v>
      </c>
      <c r="D341" s="22">
        <f t="shared" si="52"/>
        <v>366.66666666666669</v>
      </c>
      <c r="E341" s="22">
        <f t="shared" si="53"/>
        <v>143.69514809902742</v>
      </c>
      <c r="K341" s="22" t="str">
        <f t="shared" si="54"/>
        <v>DC</v>
      </c>
      <c r="L341" s="22">
        <f t="shared" si="55"/>
        <v>12.721820102471638</v>
      </c>
      <c r="M341" s="22">
        <f t="shared" si="59"/>
        <v>219.25</v>
      </c>
      <c r="N341" s="22">
        <f t="shared" si="60"/>
        <v>366.66666666666669</v>
      </c>
      <c r="O341" s="22" t="str">
        <f t="shared" si="61"/>
        <v>DC</v>
      </c>
      <c r="P341" s="22">
        <f t="shared" si="56"/>
        <v>6.4762677536279121</v>
      </c>
      <c r="S341" s="22">
        <f t="shared" si="57"/>
        <v>537.27817989752839</v>
      </c>
    </row>
    <row r="342" spans="2:19">
      <c r="B342" s="22">
        <v>340</v>
      </c>
      <c r="C342" s="22">
        <f t="shared" si="58"/>
        <v>153.25</v>
      </c>
      <c r="D342" s="22">
        <f t="shared" si="52"/>
        <v>366.66666666666669</v>
      </c>
      <c r="E342" s="22">
        <f t="shared" si="53"/>
        <v>144.10764809902741</v>
      </c>
      <c r="K342" s="22" t="str">
        <f t="shared" si="54"/>
        <v>DC</v>
      </c>
      <c r="L342" s="22">
        <f t="shared" si="55"/>
        <v>12.687924813161366</v>
      </c>
      <c r="M342" s="22">
        <f t="shared" si="59"/>
        <v>219.25</v>
      </c>
      <c r="N342" s="22">
        <f t="shared" si="60"/>
        <v>366.66666666666669</v>
      </c>
      <c r="O342" s="22" t="str">
        <f t="shared" si="61"/>
        <v>DC</v>
      </c>
      <c r="P342" s="22">
        <f t="shared" si="56"/>
        <v>6.459012756513359</v>
      </c>
      <c r="S342" s="22">
        <f t="shared" si="57"/>
        <v>537.31207518683868</v>
      </c>
    </row>
    <row r="343" spans="2:19">
      <c r="B343" s="22">
        <v>341</v>
      </c>
      <c r="C343" s="22">
        <f t="shared" si="58"/>
        <v>153.66249999999999</v>
      </c>
      <c r="D343" s="22">
        <f t="shared" si="52"/>
        <v>366.66666666666669</v>
      </c>
      <c r="E343" s="22">
        <f t="shared" si="53"/>
        <v>144.52014809902741</v>
      </c>
      <c r="K343" s="22" t="str">
        <f t="shared" si="54"/>
        <v>DC</v>
      </c>
      <c r="L343" s="22">
        <f t="shared" si="55"/>
        <v>12.654209661240827</v>
      </c>
      <c r="M343" s="22">
        <f t="shared" si="59"/>
        <v>219.25</v>
      </c>
      <c r="N343" s="22">
        <f t="shared" si="60"/>
        <v>366.66666666666669</v>
      </c>
      <c r="O343" s="22" t="str">
        <f t="shared" si="61"/>
        <v>DC</v>
      </c>
      <c r="P343" s="22">
        <f t="shared" si="56"/>
        <v>6.4418494615262505</v>
      </c>
      <c r="S343" s="22">
        <f t="shared" si="57"/>
        <v>537.34579033875912</v>
      </c>
    </row>
    <row r="344" spans="2:19">
      <c r="B344" s="22">
        <v>342</v>
      </c>
      <c r="C344" s="22">
        <f t="shared" si="58"/>
        <v>154.07499999999999</v>
      </c>
      <c r="D344" s="22">
        <f t="shared" si="52"/>
        <v>366.66666666666669</v>
      </c>
      <c r="E344" s="22">
        <f t="shared" si="53"/>
        <v>144.9326480990274</v>
      </c>
      <c r="K344" s="22" t="str">
        <f t="shared" si="54"/>
        <v>DC</v>
      </c>
      <c r="L344" s="22">
        <f t="shared" si="55"/>
        <v>12.620673214498575</v>
      </c>
      <c r="M344" s="22">
        <f t="shared" si="59"/>
        <v>219.25</v>
      </c>
      <c r="N344" s="22">
        <f t="shared" si="60"/>
        <v>366.66666666666669</v>
      </c>
      <c r="O344" s="22" t="str">
        <f t="shared" si="61"/>
        <v>DC</v>
      </c>
      <c r="P344" s="22">
        <f t="shared" si="56"/>
        <v>6.4247771395739921</v>
      </c>
      <c r="S344" s="22">
        <f t="shared" si="57"/>
        <v>537.37932678550146</v>
      </c>
    </row>
    <row r="345" spans="2:19">
      <c r="B345" s="22">
        <v>343</v>
      </c>
      <c r="C345" s="22">
        <f t="shared" si="58"/>
        <v>154.48750000000001</v>
      </c>
      <c r="D345" s="22">
        <f t="shared" si="52"/>
        <v>366.66666666666669</v>
      </c>
      <c r="E345" s="22">
        <f t="shared" si="53"/>
        <v>145.34514809902743</v>
      </c>
      <c r="K345" s="22" t="str">
        <f t="shared" si="54"/>
        <v>DC</v>
      </c>
      <c r="L345" s="22">
        <f t="shared" si="55"/>
        <v>12.587314055865733</v>
      </c>
      <c r="M345" s="22">
        <f t="shared" si="59"/>
        <v>219.25</v>
      </c>
      <c r="N345" s="22">
        <f t="shared" si="60"/>
        <v>366.66666666666669</v>
      </c>
      <c r="O345" s="22" t="str">
        <f t="shared" si="61"/>
        <v>DC</v>
      </c>
      <c r="P345" s="22">
        <f t="shared" si="56"/>
        <v>6.4077950692725842</v>
      </c>
      <c r="S345" s="22">
        <f t="shared" si="57"/>
        <v>537.4126859441343</v>
      </c>
    </row>
    <row r="346" spans="2:19">
      <c r="B346" s="22">
        <v>344</v>
      </c>
      <c r="C346" s="22">
        <f t="shared" si="58"/>
        <v>154.9</v>
      </c>
      <c r="D346" s="22">
        <f t="shared" si="52"/>
        <v>366.66666666666669</v>
      </c>
      <c r="E346" s="22">
        <f t="shared" si="53"/>
        <v>145.75764809902742</v>
      </c>
      <c r="K346" s="22" t="str">
        <f t="shared" si="54"/>
        <v>DC</v>
      </c>
      <c r="L346" s="22">
        <f t="shared" si="55"/>
        <v>12.554130783216408</v>
      </c>
      <c r="M346" s="22">
        <f t="shared" si="59"/>
        <v>219.25</v>
      </c>
      <c r="N346" s="22">
        <f t="shared" si="60"/>
        <v>366.66666666666669</v>
      </c>
      <c r="O346" s="22" t="str">
        <f t="shared" si="61"/>
        <v>DC</v>
      </c>
      <c r="P346" s="22">
        <f t="shared" si="56"/>
        <v>6.3909025368450187</v>
      </c>
      <c r="S346" s="22">
        <f t="shared" si="57"/>
        <v>537.44586921678365</v>
      </c>
    </row>
    <row r="347" spans="2:19">
      <c r="B347" s="22">
        <v>345</v>
      </c>
      <c r="C347" s="22">
        <f t="shared" si="58"/>
        <v>155.3125</v>
      </c>
      <c r="D347" s="22">
        <f t="shared" si="52"/>
        <v>366.66666666666669</v>
      </c>
      <c r="E347" s="22">
        <f t="shared" si="53"/>
        <v>146.17014809902741</v>
      </c>
      <c r="K347" s="22" t="str">
        <f t="shared" si="54"/>
        <v>DC</v>
      </c>
      <c r="L347" s="22">
        <f t="shared" si="55"/>
        <v>12.521122009171227</v>
      </c>
      <c r="M347" s="22">
        <f t="shared" si="59"/>
        <v>219.25</v>
      </c>
      <c r="N347" s="22">
        <f t="shared" si="60"/>
        <v>366.66666666666669</v>
      </c>
      <c r="O347" s="22" t="str">
        <f t="shared" si="61"/>
        <v>DC</v>
      </c>
      <c r="P347" s="22">
        <f t="shared" si="56"/>
        <v>6.374098836021262</v>
      </c>
      <c r="S347" s="22">
        <f t="shared" si="57"/>
        <v>537.47887799082878</v>
      </c>
    </row>
    <row r="348" spans="2:19">
      <c r="B348" s="22">
        <v>346</v>
      </c>
      <c r="C348" s="22">
        <f t="shared" si="58"/>
        <v>155.72499999999999</v>
      </c>
      <c r="D348" s="22">
        <f t="shared" si="52"/>
        <v>366.66666666666669</v>
      </c>
      <c r="E348" s="22">
        <f t="shared" si="53"/>
        <v>146.58264809902741</v>
      </c>
      <c r="K348" s="22" t="str">
        <f t="shared" si="54"/>
        <v>DC</v>
      </c>
      <c r="L348" s="22">
        <f t="shared" si="55"/>
        <v>12.488286360903992</v>
      </c>
      <c r="M348" s="22">
        <f t="shared" si="59"/>
        <v>219.25</v>
      </c>
      <c r="N348" s="22">
        <f t="shared" si="60"/>
        <v>366.66666666666669</v>
      </c>
      <c r="O348" s="22" t="str">
        <f t="shared" si="61"/>
        <v>DC</v>
      </c>
      <c r="P348" s="22">
        <f t="shared" si="56"/>
        <v>6.3573832679398317</v>
      </c>
      <c r="S348" s="22">
        <f t="shared" si="57"/>
        <v>537.511713639096</v>
      </c>
    </row>
    <row r="349" spans="2:19">
      <c r="B349" s="22">
        <v>347</v>
      </c>
      <c r="C349" s="22">
        <f t="shared" si="58"/>
        <v>156.13749999999999</v>
      </c>
      <c r="D349" s="22">
        <f t="shared" si="52"/>
        <v>366.66666666666669</v>
      </c>
      <c r="E349" s="22">
        <f t="shared" si="53"/>
        <v>146.9951480990274</v>
      </c>
      <c r="K349" s="22" t="str">
        <f t="shared" si="54"/>
        <v>DC</v>
      </c>
      <c r="L349" s="22">
        <f t="shared" si="55"/>
        <v>12.455622479951343</v>
      </c>
      <c r="M349" s="22">
        <f t="shared" si="59"/>
        <v>219.25</v>
      </c>
      <c r="N349" s="22">
        <f t="shared" si="60"/>
        <v>366.66666666666669</v>
      </c>
      <c r="O349" s="22" t="str">
        <f t="shared" si="61"/>
        <v>DC</v>
      </c>
      <c r="P349" s="22">
        <f t="shared" si="56"/>
        <v>6.3407551410509058</v>
      </c>
      <c r="S349" s="22">
        <f t="shared" si="57"/>
        <v>537.54437752004867</v>
      </c>
    </row>
    <row r="350" spans="2:19">
      <c r="B350" s="22">
        <v>348</v>
      </c>
      <c r="C350" s="22">
        <f t="shared" si="58"/>
        <v>156.55000000000001</v>
      </c>
      <c r="D350" s="22">
        <f t="shared" si="52"/>
        <v>366.66666666666669</v>
      </c>
      <c r="E350" s="22">
        <f t="shared" si="53"/>
        <v>147.40764809902743</v>
      </c>
      <c r="K350" s="22" t="str">
        <f t="shared" si="54"/>
        <v>DC</v>
      </c>
      <c r="L350" s="22">
        <f t="shared" si="55"/>
        <v>12.423129022025423</v>
      </c>
      <c r="M350" s="22">
        <f t="shared" si="59"/>
        <v>219.25</v>
      </c>
      <c r="N350" s="22">
        <f t="shared" si="60"/>
        <v>366.66666666666669</v>
      </c>
      <c r="O350" s="22" t="str">
        <f t="shared" si="61"/>
        <v>DC</v>
      </c>
      <c r="P350" s="22">
        <f t="shared" si="56"/>
        <v>6.3242137710209514</v>
      </c>
      <c r="S350" s="22">
        <f t="shared" si="57"/>
        <v>537.57687097797452</v>
      </c>
    </row>
    <row r="351" spans="2:19">
      <c r="B351" s="22">
        <v>349</v>
      </c>
      <c r="C351" s="22">
        <f t="shared" si="58"/>
        <v>156.96250000000001</v>
      </c>
      <c r="D351" s="22">
        <f t="shared" si="52"/>
        <v>366.66666666666669</v>
      </c>
      <c r="E351" s="22">
        <f t="shared" si="53"/>
        <v>147.82014809902742</v>
      </c>
      <c r="K351" s="22" t="str">
        <f t="shared" si="54"/>
        <v>DC</v>
      </c>
      <c r="L351" s="22">
        <f t="shared" si="55"/>
        <v>12.390804656829463</v>
      </c>
      <c r="M351" s="22">
        <f t="shared" si="59"/>
        <v>219.25</v>
      </c>
      <c r="N351" s="22">
        <f t="shared" si="60"/>
        <v>366.66666666666669</v>
      </c>
      <c r="O351" s="22" t="str">
        <f t="shared" si="61"/>
        <v>DC</v>
      </c>
      <c r="P351" s="22">
        <f t="shared" si="56"/>
        <v>6.3077584806388449</v>
      </c>
      <c r="S351" s="22">
        <f t="shared" si="57"/>
        <v>537.60919534317054</v>
      </c>
    </row>
    <row r="352" spans="2:19">
      <c r="B352" s="22">
        <v>350</v>
      </c>
      <c r="C352" s="22">
        <f t="shared" si="58"/>
        <v>157.375</v>
      </c>
      <c r="D352" s="22">
        <f t="shared" si="52"/>
        <v>366.66666666666669</v>
      </c>
      <c r="E352" s="22">
        <f t="shared" si="53"/>
        <v>148.23264809902741</v>
      </c>
      <c r="K352" s="22" t="str">
        <f t="shared" si="54"/>
        <v>DC</v>
      </c>
      <c r="L352" s="22">
        <f t="shared" si="55"/>
        <v>12.358648067876221</v>
      </c>
      <c r="M352" s="22">
        <f t="shared" si="59"/>
        <v>219.25</v>
      </c>
      <c r="N352" s="22">
        <f t="shared" si="60"/>
        <v>366.66666666666669</v>
      </c>
      <c r="O352" s="22" t="str">
        <f t="shared" si="61"/>
        <v>DC</v>
      </c>
      <c r="P352" s="22">
        <f t="shared" si="56"/>
        <v>6.2913885997234491</v>
      </c>
      <c r="S352" s="22">
        <f t="shared" si="57"/>
        <v>537.64135193212383</v>
      </c>
    </row>
    <row r="353" spans="2:19">
      <c r="B353" s="22">
        <v>351</v>
      </c>
      <c r="C353" s="22">
        <f t="shared" si="58"/>
        <v>157.78749999999999</v>
      </c>
      <c r="D353" s="22">
        <f t="shared" si="52"/>
        <v>366.66666666666669</v>
      </c>
      <c r="E353" s="22">
        <f t="shared" si="53"/>
        <v>148.64514809902741</v>
      </c>
      <c r="K353" s="22" t="str">
        <f t="shared" si="54"/>
        <v>DC</v>
      </c>
      <c r="L353" s="22">
        <f t="shared" si="55"/>
        <v>12.326657952309258</v>
      </c>
      <c r="M353" s="22">
        <f t="shared" si="59"/>
        <v>219.25</v>
      </c>
      <c r="N353" s="22">
        <f t="shared" si="60"/>
        <v>366.66666666666669</v>
      </c>
      <c r="O353" s="22" t="str">
        <f t="shared" si="61"/>
        <v>DC</v>
      </c>
      <c r="P353" s="22">
        <f t="shared" si="56"/>
        <v>6.2751034650326281</v>
      </c>
      <c r="S353" s="22">
        <f t="shared" si="57"/>
        <v>537.67334204769077</v>
      </c>
    </row>
    <row r="354" spans="2:19">
      <c r="B354" s="22">
        <v>352</v>
      </c>
      <c r="C354" s="22">
        <f t="shared" si="58"/>
        <v>158.19999999999999</v>
      </c>
      <c r="D354" s="22">
        <f t="shared" si="52"/>
        <v>366.66666666666669</v>
      </c>
      <c r="E354" s="22">
        <f t="shared" si="53"/>
        <v>149.0576480990274</v>
      </c>
      <c r="K354" s="22" t="str">
        <f t="shared" si="54"/>
        <v>DC</v>
      </c>
      <c r="L354" s="22">
        <f t="shared" si="55"/>
        <v>12.294833020726985</v>
      </c>
      <c r="M354" s="22">
        <f t="shared" si="59"/>
        <v>219.25</v>
      </c>
      <c r="N354" s="22">
        <f t="shared" si="60"/>
        <v>366.66666666666669</v>
      </c>
      <c r="O354" s="22" t="str">
        <f t="shared" si="61"/>
        <v>DC</v>
      </c>
      <c r="P354" s="22">
        <f t="shared" si="56"/>
        <v>6.2589024201736727</v>
      </c>
      <c r="S354" s="22">
        <f t="shared" si="57"/>
        <v>537.70516697927303</v>
      </c>
    </row>
    <row r="355" spans="2:19">
      <c r="B355" s="22">
        <v>353</v>
      </c>
      <c r="C355" s="22">
        <f t="shared" si="58"/>
        <v>158.61250000000001</v>
      </c>
      <c r="D355" s="22">
        <f t="shared" si="52"/>
        <v>366.66666666666669</v>
      </c>
      <c r="E355" s="22">
        <f t="shared" si="53"/>
        <v>149.47014809902743</v>
      </c>
      <c r="K355" s="22" t="str">
        <f t="shared" si="54"/>
        <v>DC</v>
      </c>
      <c r="L355" s="22">
        <f t="shared" si="55"/>
        <v>12.263171997009408</v>
      </c>
      <c r="M355" s="22">
        <f t="shared" si="59"/>
        <v>219.25</v>
      </c>
      <c r="N355" s="22">
        <f t="shared" si="60"/>
        <v>366.66666666666669</v>
      </c>
      <c r="O355" s="22" t="str">
        <f t="shared" si="61"/>
        <v>DC</v>
      </c>
      <c r="P355" s="22">
        <f t="shared" si="56"/>
        <v>6.2427848155151109</v>
      </c>
      <c r="S355" s="22">
        <f t="shared" si="57"/>
        <v>537.73682800299059</v>
      </c>
    </row>
    <row r="356" spans="2:19">
      <c r="B356" s="22">
        <v>354</v>
      </c>
      <c r="C356" s="22">
        <f t="shared" si="58"/>
        <v>159.02500000000001</v>
      </c>
      <c r="D356" s="22">
        <f t="shared" si="52"/>
        <v>366.66666666666669</v>
      </c>
      <c r="E356" s="22">
        <f t="shared" si="53"/>
        <v>149.88264809902742</v>
      </c>
      <c r="K356" s="22" t="str">
        <f t="shared" si="54"/>
        <v>DC</v>
      </c>
      <c r="L356" s="22">
        <f t="shared" si="55"/>
        <v>12.23167361814758</v>
      </c>
      <c r="M356" s="22">
        <f t="shared" si="59"/>
        <v>219.25</v>
      </c>
      <c r="N356" s="22">
        <f t="shared" si="60"/>
        <v>366.66666666666669</v>
      </c>
      <c r="O356" s="22" t="str">
        <f t="shared" si="61"/>
        <v>DC</v>
      </c>
      <c r="P356" s="22">
        <f t="shared" si="56"/>
        <v>6.2267500080998746</v>
      </c>
      <c r="S356" s="22">
        <f t="shared" si="57"/>
        <v>537.76832638185238</v>
      </c>
    </row>
    <row r="357" spans="2:19">
      <c r="B357" s="22">
        <v>355</v>
      </c>
      <c r="C357" s="22">
        <f t="shared" si="58"/>
        <v>159.4375</v>
      </c>
      <c r="D357" s="22">
        <f t="shared" si="52"/>
        <v>366.66666666666669</v>
      </c>
      <c r="E357" s="22">
        <f t="shared" si="53"/>
        <v>150.29514809902741</v>
      </c>
      <c r="K357" s="22" t="str">
        <f t="shared" si="54"/>
        <v>DC</v>
      </c>
      <c r="L357" s="22">
        <f t="shared" si="55"/>
        <v>12.200336634075621</v>
      </c>
      <c r="M357" s="22">
        <f t="shared" si="59"/>
        <v>219.25</v>
      </c>
      <c r="N357" s="22">
        <f t="shared" si="60"/>
        <v>366.66666666666669</v>
      </c>
      <c r="O357" s="22" t="str">
        <f t="shared" si="61"/>
        <v>DC</v>
      </c>
      <c r="P357" s="22">
        <f t="shared" si="56"/>
        <v>6.2107973615597976</v>
      </c>
      <c r="S357" s="22">
        <f t="shared" si="57"/>
        <v>537.7996633659244</v>
      </c>
    </row>
    <row r="358" spans="2:19">
      <c r="B358" s="22">
        <v>356</v>
      </c>
      <c r="C358" s="22">
        <f t="shared" si="58"/>
        <v>159.85</v>
      </c>
      <c r="D358" s="22">
        <f t="shared" si="52"/>
        <v>366.66666666666669</v>
      </c>
      <c r="E358" s="22">
        <f t="shared" si="53"/>
        <v>150.70764809902741</v>
      </c>
      <c r="K358" s="22" t="str">
        <f t="shared" si="54"/>
        <v>DC</v>
      </c>
      <c r="L358" s="22">
        <f t="shared" si="55"/>
        <v>12.16915980750537</v>
      </c>
      <c r="M358" s="22">
        <f t="shared" si="59"/>
        <v>219.25</v>
      </c>
      <c r="N358" s="22">
        <f t="shared" si="60"/>
        <v>366.66666666666669</v>
      </c>
      <c r="O358" s="22" t="str">
        <f t="shared" si="61"/>
        <v>DC</v>
      </c>
      <c r="P358" s="22">
        <f t="shared" si="56"/>
        <v>6.1949262460314349</v>
      </c>
      <c r="S358" s="22">
        <f t="shared" si="57"/>
        <v>537.83084019249463</v>
      </c>
    </row>
    <row r="359" spans="2:19">
      <c r="B359" s="22">
        <v>357</v>
      </c>
      <c r="C359" s="22">
        <f t="shared" si="58"/>
        <v>160.26249999999999</v>
      </c>
      <c r="D359" s="22">
        <f t="shared" si="52"/>
        <v>366.66666666666669</v>
      </c>
      <c r="E359" s="22">
        <f t="shared" si="53"/>
        <v>151.1201480990274</v>
      </c>
      <c r="K359" s="22" t="str">
        <f t="shared" si="54"/>
        <v>DC</v>
      </c>
      <c r="L359" s="22">
        <f t="shared" si="55"/>
        <v>12.138141913763523</v>
      </c>
      <c r="M359" s="22">
        <f t="shared" si="59"/>
        <v>219.25</v>
      </c>
      <c r="N359" s="22">
        <f t="shared" si="60"/>
        <v>366.66666666666669</v>
      </c>
      <c r="O359" s="22" t="str">
        <f t="shared" si="61"/>
        <v>DC</v>
      </c>
      <c r="P359" s="22">
        <f t="shared" si="56"/>
        <v>6.1791360380731613</v>
      </c>
      <c r="S359" s="22">
        <f t="shared" si="57"/>
        <v>537.86185808623645</v>
      </c>
    </row>
    <row r="360" spans="2:19">
      <c r="B360" s="22">
        <v>358</v>
      </c>
      <c r="C360" s="22">
        <f t="shared" si="58"/>
        <v>160.67500000000001</v>
      </c>
      <c r="D360" s="22">
        <f t="shared" si="52"/>
        <v>366.66666666666669</v>
      </c>
      <c r="E360" s="22">
        <f t="shared" si="53"/>
        <v>151.53264809902743</v>
      </c>
      <c r="K360" s="22" t="str">
        <f t="shared" si="54"/>
        <v>DC</v>
      </c>
      <c r="L360" s="22">
        <f t="shared" si="55"/>
        <v>12.107281740631283</v>
      </c>
      <c r="M360" s="22">
        <f t="shared" si="59"/>
        <v>219.25</v>
      </c>
      <c r="N360" s="22">
        <f t="shared" si="60"/>
        <v>366.66666666666669</v>
      </c>
      <c r="O360" s="22" t="str">
        <f t="shared" si="61"/>
        <v>DC</v>
      </c>
      <c r="P360" s="22">
        <f t="shared" si="56"/>
        <v>6.1634261205835346</v>
      </c>
      <c r="S360" s="22">
        <f t="shared" si="57"/>
        <v>537.89271825936873</v>
      </c>
    </row>
    <row r="361" spans="2:19">
      <c r="B361" s="22">
        <v>359</v>
      </c>
      <c r="C361" s="22">
        <f t="shared" si="58"/>
        <v>161.08750000000001</v>
      </c>
      <c r="D361" s="22">
        <f t="shared" si="52"/>
        <v>366.66666666666669</v>
      </c>
      <c r="E361" s="22">
        <f t="shared" si="53"/>
        <v>151.94514809902742</v>
      </c>
      <c r="K361" s="22" t="str">
        <f t="shared" si="54"/>
        <v>DC</v>
      </c>
      <c r="L361" s="22">
        <f t="shared" si="55"/>
        <v>12.076578088186436</v>
      </c>
      <c r="M361" s="22">
        <f t="shared" si="59"/>
        <v>219.25</v>
      </c>
      <c r="N361" s="22">
        <f t="shared" si="60"/>
        <v>366.66666666666669</v>
      </c>
      <c r="O361" s="22" t="str">
        <f t="shared" si="61"/>
        <v>DC</v>
      </c>
      <c r="P361" s="22">
        <f t="shared" si="56"/>
        <v>6.1477958827209092</v>
      </c>
      <c r="S361" s="22">
        <f t="shared" si="57"/>
        <v>537.92342191181353</v>
      </c>
    </row>
    <row r="362" spans="2:19">
      <c r="B362" s="22">
        <v>360</v>
      </c>
      <c r="C362" s="22">
        <f t="shared" si="58"/>
        <v>161.5</v>
      </c>
      <c r="D362" s="22">
        <f t="shared" si="52"/>
        <v>366.66666666666669</v>
      </c>
      <c r="E362" s="22">
        <f t="shared" si="53"/>
        <v>152.35764809902741</v>
      </c>
      <c r="K362" s="22" t="str">
        <f t="shared" si="54"/>
        <v>DC</v>
      </c>
      <c r="L362" s="22">
        <f t="shared" si="55"/>
        <v>12.04602976864782</v>
      </c>
      <c r="M362" s="22">
        <f t="shared" si="59"/>
        <v>219.25</v>
      </c>
      <c r="N362" s="22">
        <f t="shared" si="60"/>
        <v>366.66666666666669</v>
      </c>
      <c r="O362" s="22" t="str">
        <f t="shared" si="61"/>
        <v>DC</v>
      </c>
      <c r="P362" s="22">
        <f t="shared" si="56"/>
        <v>6.1322447198242553</v>
      </c>
      <c r="S362" s="22">
        <f t="shared" si="57"/>
        <v>537.95397023135217</v>
      </c>
    </row>
    <row r="363" spans="2:19">
      <c r="B363" s="22">
        <v>361</v>
      </c>
      <c r="C363" s="22">
        <f t="shared" si="58"/>
        <v>161.91249999999999</v>
      </c>
      <c r="D363" s="22">
        <f t="shared" si="52"/>
        <v>366.66666666666669</v>
      </c>
      <c r="E363" s="22">
        <f t="shared" si="53"/>
        <v>152.77014809902741</v>
      </c>
      <c r="K363" s="22" t="str">
        <f t="shared" si="54"/>
        <v>DC</v>
      </c>
      <c r="L363" s="22">
        <f t="shared" si="55"/>
        <v>12.015635606222165</v>
      </c>
      <c r="M363" s="22">
        <f t="shared" si="59"/>
        <v>219.25</v>
      </c>
      <c r="N363" s="22">
        <f t="shared" si="60"/>
        <v>366.66666666666669</v>
      </c>
      <c r="O363" s="22" t="str">
        <f t="shared" si="61"/>
        <v>DC</v>
      </c>
      <c r="P363" s="22">
        <f t="shared" si="56"/>
        <v>6.1167720333351925</v>
      </c>
      <c r="S363" s="22">
        <f t="shared" si="57"/>
        <v>537.98436439377781</v>
      </c>
    </row>
    <row r="364" spans="2:19">
      <c r="B364" s="22">
        <v>362</v>
      </c>
      <c r="C364" s="22">
        <f t="shared" si="58"/>
        <v>162.32499999999999</v>
      </c>
      <c r="D364" s="22">
        <f t="shared" si="52"/>
        <v>366.66666666666669</v>
      </c>
      <c r="E364" s="22">
        <f t="shared" si="53"/>
        <v>153.1826480990274</v>
      </c>
      <c r="K364" s="22" t="str">
        <f t="shared" si="54"/>
        <v>DC</v>
      </c>
      <c r="L364" s="22">
        <f t="shared" si="55"/>
        <v>11.98539443695323</v>
      </c>
      <c r="M364" s="22">
        <f t="shared" si="59"/>
        <v>219.25</v>
      </c>
      <c r="N364" s="22">
        <f t="shared" si="60"/>
        <v>366.66666666666669</v>
      </c>
      <c r="O364" s="22" t="str">
        <f t="shared" si="61"/>
        <v>DC</v>
      </c>
      <c r="P364" s="22">
        <f t="shared" si="56"/>
        <v>6.10137723072119</v>
      </c>
      <c r="S364" s="22">
        <f t="shared" si="57"/>
        <v>538.01460556304676</v>
      </c>
    </row>
    <row r="365" spans="2:19">
      <c r="B365" s="22">
        <v>363</v>
      </c>
      <c r="C365" s="22">
        <f t="shared" si="58"/>
        <v>162.73750000000001</v>
      </c>
      <c r="D365" s="22">
        <f t="shared" si="52"/>
        <v>366.66666666666669</v>
      </c>
      <c r="E365" s="22">
        <f t="shared" si="53"/>
        <v>153.59514809902743</v>
      </c>
      <c r="K365" s="22" t="str">
        <f t="shared" si="54"/>
        <v>DC</v>
      </c>
      <c r="L365" s="22">
        <f t="shared" si="55"/>
        <v>11.955305108573222</v>
      </c>
      <c r="M365" s="22">
        <f t="shared" si="59"/>
        <v>219.25</v>
      </c>
      <c r="N365" s="22">
        <f t="shared" si="60"/>
        <v>366.66666666666669</v>
      </c>
      <c r="O365" s="22" t="str">
        <f t="shared" si="61"/>
        <v>DC</v>
      </c>
      <c r="P365" s="22">
        <f t="shared" si="56"/>
        <v>6.0860597253999265</v>
      </c>
      <c r="S365" s="22">
        <f t="shared" si="57"/>
        <v>538.04469489142673</v>
      </c>
    </row>
    <row r="366" spans="2:19">
      <c r="B366" s="22">
        <v>364</v>
      </c>
      <c r="C366" s="22">
        <f t="shared" si="58"/>
        <v>163.15</v>
      </c>
      <c r="D366" s="22">
        <f t="shared" si="52"/>
        <v>366.66666666666669</v>
      </c>
      <c r="E366" s="22">
        <f t="shared" si="53"/>
        <v>154.00764809902742</v>
      </c>
      <c r="K366" s="22" t="str">
        <f t="shared" si="54"/>
        <v>DC</v>
      </c>
      <c r="L366" s="22">
        <f t="shared" si="55"/>
        <v>11.925366480356447</v>
      </c>
      <c r="M366" s="22">
        <f t="shared" si="59"/>
        <v>219.25</v>
      </c>
      <c r="N366" s="22">
        <f t="shared" si="60"/>
        <v>366.66666666666669</v>
      </c>
      <c r="O366" s="22" t="str">
        <f t="shared" si="61"/>
        <v>DC</v>
      </c>
      <c r="P366" s="22">
        <f t="shared" si="56"/>
        <v>6.070818936664792</v>
      </c>
      <c r="S366" s="22">
        <f t="shared" si="57"/>
        <v>538.0746335196435</v>
      </c>
    </row>
    <row r="367" spans="2:19">
      <c r="B367" s="22">
        <v>365</v>
      </c>
      <c r="C367" s="22">
        <f t="shared" si="58"/>
        <v>163.5625</v>
      </c>
      <c r="D367" s="22">
        <f t="shared" si="52"/>
        <v>366.66666666666669</v>
      </c>
      <c r="E367" s="22">
        <f t="shared" si="53"/>
        <v>154.42014809902741</v>
      </c>
      <c r="K367" s="22" t="str">
        <f t="shared" si="54"/>
        <v>DC</v>
      </c>
      <c r="L367" s="22">
        <f t="shared" si="55"/>
        <v>11.895577422975139</v>
      </c>
      <c r="M367" s="22">
        <f t="shared" si="59"/>
        <v>219.25</v>
      </c>
      <c r="N367" s="22">
        <f t="shared" si="60"/>
        <v>366.66666666666669</v>
      </c>
      <c r="O367" s="22" t="str">
        <f t="shared" si="61"/>
        <v>DC</v>
      </c>
      <c r="P367" s="22">
        <f t="shared" si="56"/>
        <v>6.0556542896114935</v>
      </c>
      <c r="S367" s="22">
        <f t="shared" si="57"/>
        <v>538.10442257702482</v>
      </c>
    </row>
    <row r="368" spans="2:19">
      <c r="B368" s="22">
        <v>366</v>
      </c>
      <c r="C368" s="22">
        <f t="shared" si="58"/>
        <v>163.97499999999999</v>
      </c>
      <c r="D368" s="22">
        <f t="shared" si="52"/>
        <v>366.66666666666669</v>
      </c>
      <c r="E368" s="22">
        <f t="shared" si="53"/>
        <v>154.83264809902741</v>
      </c>
      <c r="K368" s="22" t="str">
        <f t="shared" si="54"/>
        <v>DC</v>
      </c>
      <c r="L368" s="22">
        <f t="shared" si="55"/>
        <v>11.865936818357472</v>
      </c>
      <c r="M368" s="22">
        <f t="shared" si="59"/>
        <v>219.25</v>
      </c>
      <c r="N368" s="22">
        <f t="shared" si="60"/>
        <v>366.66666666666669</v>
      </c>
      <c r="O368" s="22" t="str">
        <f t="shared" si="61"/>
        <v>DC</v>
      </c>
      <c r="P368" s="22">
        <f t="shared" si="56"/>
        <v>6.040565215065774</v>
      </c>
      <c r="S368" s="22">
        <f t="shared" si="57"/>
        <v>538.13406318164255</v>
      </c>
    </row>
    <row r="369" spans="2:19">
      <c r="B369" s="22">
        <v>367</v>
      </c>
      <c r="C369" s="22">
        <f t="shared" si="58"/>
        <v>164.38749999999999</v>
      </c>
      <c r="D369" s="22">
        <f t="shared" si="52"/>
        <v>366.66666666666669</v>
      </c>
      <c r="E369" s="22">
        <f t="shared" si="53"/>
        <v>155.2451480990274</v>
      </c>
      <c r="K369" s="22" t="str">
        <f t="shared" si="54"/>
        <v>DC</v>
      </c>
      <c r="L369" s="22">
        <f t="shared" si="55"/>
        <v>11.836443559547666</v>
      </c>
      <c r="M369" s="22">
        <f t="shared" si="59"/>
        <v>219.25</v>
      </c>
      <c r="N369" s="22">
        <f t="shared" si="60"/>
        <v>366.66666666666669</v>
      </c>
      <c r="O369" s="22" t="str">
        <f t="shared" si="61"/>
        <v>DC</v>
      </c>
      <c r="P369" s="22">
        <f t="shared" si="56"/>
        <v>6.0255511495121947</v>
      </c>
      <c r="S369" s="22">
        <f t="shared" si="57"/>
        <v>538.16355644045234</v>
      </c>
    </row>
    <row r="370" spans="2:19">
      <c r="B370" s="22">
        <v>368</v>
      </c>
      <c r="C370" s="22">
        <f t="shared" si="58"/>
        <v>164.8</v>
      </c>
      <c r="D370" s="22">
        <f t="shared" si="52"/>
        <v>366.66666666666669</v>
      </c>
      <c r="E370" s="22">
        <f t="shared" si="53"/>
        <v>155.65764809902743</v>
      </c>
      <c r="K370" s="22" t="str">
        <f t="shared" si="54"/>
        <v>DC</v>
      </c>
      <c r="L370" s="22">
        <f t="shared" si="55"/>
        <v>11.807096550568184</v>
      </c>
      <c r="M370" s="22">
        <f t="shared" si="59"/>
        <v>219.25</v>
      </c>
      <c r="N370" s="22">
        <f t="shared" si="60"/>
        <v>366.66666666666669</v>
      </c>
      <c r="O370" s="22" t="str">
        <f t="shared" si="61"/>
        <v>DC</v>
      </c>
      <c r="P370" s="22">
        <f t="shared" si="56"/>
        <v>6.0106115350239886</v>
      </c>
      <c r="S370" s="22">
        <f t="shared" si="57"/>
        <v>538.19290344943181</v>
      </c>
    </row>
    <row r="371" spans="2:19">
      <c r="B371" s="22">
        <v>369</v>
      </c>
      <c r="C371" s="22">
        <f t="shared" si="58"/>
        <v>165.21250000000001</v>
      </c>
      <c r="D371" s="22">
        <f t="shared" si="52"/>
        <v>366.66666666666669</v>
      </c>
      <c r="E371" s="22">
        <f t="shared" si="53"/>
        <v>156.07014809902742</v>
      </c>
      <c r="K371" s="22" t="str">
        <f t="shared" si="54"/>
        <v>DC</v>
      </c>
      <c r="L371" s="22">
        <f t="shared" si="55"/>
        <v>11.77789470628398</v>
      </c>
      <c r="M371" s="22">
        <f t="shared" si="59"/>
        <v>219.25</v>
      </c>
      <c r="N371" s="22">
        <f t="shared" si="60"/>
        <v>366.66666666666669</v>
      </c>
      <c r="O371" s="22" t="str">
        <f t="shared" si="61"/>
        <v>DC</v>
      </c>
      <c r="P371" s="22">
        <f t="shared" si="56"/>
        <v>5.9957458191939468</v>
      </c>
      <c r="S371" s="22">
        <f t="shared" si="57"/>
        <v>538.22210529371603</v>
      </c>
    </row>
    <row r="372" spans="2:19">
      <c r="B372" s="22">
        <v>370</v>
      </c>
      <c r="C372" s="22">
        <f t="shared" si="58"/>
        <v>165.625</v>
      </c>
      <c r="D372" s="22">
        <f t="shared" si="52"/>
        <v>366.66666666666669</v>
      </c>
      <c r="E372" s="22">
        <f t="shared" si="53"/>
        <v>156.48264809902741</v>
      </c>
      <c r="K372" s="22" t="str">
        <f t="shared" si="54"/>
        <v>DC</v>
      </c>
      <c r="L372" s="22">
        <f t="shared" si="55"/>
        <v>11.748836952268737</v>
      </c>
      <c r="M372" s="22">
        <f t="shared" si="59"/>
        <v>219.25</v>
      </c>
      <c r="N372" s="22">
        <f t="shared" si="60"/>
        <v>366.66666666666669</v>
      </c>
      <c r="O372" s="22" t="str">
        <f t="shared" si="61"/>
        <v>DC</v>
      </c>
      <c r="P372" s="22">
        <f t="shared" si="56"/>
        <v>5.9809534550663317</v>
      </c>
      <c r="S372" s="22">
        <f t="shared" si="57"/>
        <v>538.25116304773121</v>
      </c>
    </row>
    <row r="373" spans="2:19">
      <c r="B373" s="22">
        <v>371</v>
      </c>
      <c r="C373" s="22">
        <f t="shared" si="58"/>
        <v>166.03749999999999</v>
      </c>
      <c r="D373" s="22">
        <f t="shared" si="52"/>
        <v>366.66666666666669</v>
      </c>
      <c r="E373" s="22">
        <f t="shared" si="53"/>
        <v>156.89514809902741</v>
      </c>
      <c r="K373" s="22" t="str">
        <f t="shared" si="54"/>
        <v>DC</v>
      </c>
      <c r="L373" s="22">
        <f t="shared" si="55"/>
        <v>11.719922224673097</v>
      </c>
      <c r="M373" s="22">
        <f t="shared" si="59"/>
        <v>219.25</v>
      </c>
      <c r="N373" s="22">
        <f t="shared" si="60"/>
        <v>366.66666666666669</v>
      </c>
      <c r="O373" s="22" t="str">
        <f t="shared" si="61"/>
        <v>DC</v>
      </c>
      <c r="P373" s="22">
        <f t="shared" si="56"/>
        <v>5.9662339010697929</v>
      </c>
      <c r="S373" s="22">
        <f t="shared" si="57"/>
        <v>538.28007777532696</v>
      </c>
    </row>
    <row r="374" spans="2:19">
      <c r="B374" s="22">
        <v>372</v>
      </c>
      <c r="C374" s="22">
        <f t="shared" si="58"/>
        <v>166.45</v>
      </c>
      <c r="D374" s="22">
        <f t="shared" si="52"/>
        <v>366.66666666666669</v>
      </c>
      <c r="E374" s="22">
        <f t="shared" si="53"/>
        <v>157.3076480990274</v>
      </c>
      <c r="K374" s="22" t="str">
        <f t="shared" si="54"/>
        <v>DC</v>
      </c>
      <c r="L374" s="22">
        <f t="shared" si="55"/>
        <v>11.691149470094828</v>
      </c>
      <c r="M374" s="22">
        <f t="shared" si="59"/>
        <v>219.25</v>
      </c>
      <c r="N374" s="22">
        <f t="shared" si="60"/>
        <v>366.66666666666669</v>
      </c>
      <c r="O374" s="22" t="str">
        <f t="shared" si="61"/>
        <v>DC</v>
      </c>
      <c r="P374" s="22">
        <f t="shared" si="56"/>
        <v>5.9515866209512751</v>
      </c>
      <c r="S374" s="22">
        <f t="shared" si="57"/>
        <v>538.30885052990516</v>
      </c>
    </row>
    <row r="375" spans="2:19">
      <c r="B375" s="22">
        <v>373</v>
      </c>
      <c r="C375" s="22">
        <f t="shared" si="58"/>
        <v>166.86250000000001</v>
      </c>
      <c r="D375" s="22">
        <f t="shared" si="52"/>
        <v>366.66666666666669</v>
      </c>
      <c r="E375" s="22">
        <f t="shared" si="53"/>
        <v>157.72014809902743</v>
      </c>
      <c r="K375" s="22" t="str">
        <f t="shared" si="54"/>
        <v>DC</v>
      </c>
      <c r="L375" s="22">
        <f t="shared" si="55"/>
        <v>11.662517645450901</v>
      </c>
      <c r="M375" s="22">
        <f t="shared" si="59"/>
        <v>219.25</v>
      </c>
      <c r="N375" s="22">
        <f t="shared" si="60"/>
        <v>366.66666666666669</v>
      </c>
      <c r="O375" s="22" t="str">
        <f t="shared" si="61"/>
        <v>DC</v>
      </c>
      <c r="P375" s="22">
        <f t="shared" si="56"/>
        <v>5.9370110837108951</v>
      </c>
      <c r="S375" s="22">
        <f t="shared" si="57"/>
        <v>538.33748235454914</v>
      </c>
    </row>
    <row r="376" spans="2:19">
      <c r="B376" s="22">
        <v>374</v>
      </c>
      <c r="C376" s="22">
        <f t="shared" si="58"/>
        <v>167.27500000000001</v>
      </c>
      <c r="D376" s="22">
        <f t="shared" si="52"/>
        <v>366.66666666666669</v>
      </c>
      <c r="E376" s="22">
        <f t="shared" si="53"/>
        <v>158.13264809902742</v>
      </c>
      <c r="K376" s="22" t="str">
        <f t="shared" si="54"/>
        <v>DC</v>
      </c>
      <c r="L376" s="22">
        <f t="shared" si="55"/>
        <v>11.634025717851438</v>
      </c>
      <c r="M376" s="22">
        <f t="shared" si="59"/>
        <v>219.25</v>
      </c>
      <c r="N376" s="22">
        <f t="shared" si="60"/>
        <v>366.66666666666669</v>
      </c>
      <c r="O376" s="22" t="str">
        <f t="shared" si="61"/>
        <v>DC</v>
      </c>
      <c r="P376" s="22">
        <f t="shared" si="56"/>
        <v>5.9225067635377737</v>
      </c>
      <c r="S376" s="22">
        <f t="shared" si="57"/>
        <v>538.36597428214861</v>
      </c>
    </row>
    <row r="377" spans="2:19">
      <c r="B377" s="22">
        <v>375</v>
      </c>
      <c r="C377" s="22">
        <f t="shared" si="58"/>
        <v>167.6875</v>
      </c>
      <c r="D377" s="22">
        <f t="shared" si="52"/>
        <v>366.66666666666669</v>
      </c>
      <c r="E377" s="22">
        <f t="shared" si="53"/>
        <v>158.54514809902741</v>
      </c>
      <c r="K377" s="22" t="str">
        <f t="shared" si="54"/>
        <v>DC</v>
      </c>
      <c r="L377" s="22">
        <f t="shared" si="55"/>
        <v>11.605672664475499</v>
      </c>
      <c r="M377" s="22">
        <f t="shared" si="59"/>
        <v>219.25</v>
      </c>
      <c r="N377" s="22">
        <f t="shared" si="60"/>
        <v>366.66666666666669</v>
      </c>
      <c r="O377" s="22" t="str">
        <f t="shared" si="61"/>
        <v>DC</v>
      </c>
      <c r="P377" s="22">
        <f t="shared" si="56"/>
        <v>5.9080731397468034</v>
      </c>
      <c r="S377" s="22">
        <f t="shared" si="57"/>
        <v>538.39432733552451</v>
      </c>
    </row>
    <row r="378" spans="2:19">
      <c r="B378" s="22">
        <v>376</v>
      </c>
      <c r="C378" s="22">
        <f t="shared" si="58"/>
        <v>168.1</v>
      </c>
      <c r="D378" s="22">
        <f t="shared" si="52"/>
        <v>366.66666666666669</v>
      </c>
      <c r="E378" s="22">
        <f t="shared" si="53"/>
        <v>158.95764809902741</v>
      </c>
      <c r="K378" s="22" t="str">
        <f t="shared" si="54"/>
        <v>DC</v>
      </c>
      <c r="L378" s="22">
        <f t="shared" si="55"/>
        <v>11.577457472448692</v>
      </c>
      <c r="M378" s="22">
        <f t="shared" si="59"/>
        <v>219.25</v>
      </c>
      <c r="N378" s="22">
        <f t="shared" si="60"/>
        <v>366.66666666666669</v>
      </c>
      <c r="O378" s="22" t="str">
        <f t="shared" si="61"/>
        <v>DC</v>
      </c>
      <c r="P378" s="22">
        <f t="shared" si="56"/>
        <v>5.8937096967163409</v>
      </c>
      <c r="S378" s="22">
        <f t="shared" si="57"/>
        <v>538.42254252755129</v>
      </c>
    </row>
    <row r="379" spans="2:19">
      <c r="B379" s="22">
        <v>377</v>
      </c>
      <c r="C379" s="22">
        <f t="shared" si="58"/>
        <v>168.51249999999999</v>
      </c>
      <c r="D379" s="22">
        <f t="shared" si="52"/>
        <v>366.66666666666669</v>
      </c>
      <c r="E379" s="22">
        <f t="shared" si="53"/>
        <v>159.3701480990274</v>
      </c>
      <c r="K379" s="22" t="str">
        <f t="shared" si="54"/>
        <v>DC</v>
      </c>
      <c r="L379" s="22">
        <f t="shared" si="55"/>
        <v>11.549379138722554</v>
      </c>
      <c r="M379" s="22">
        <f t="shared" si="59"/>
        <v>219.25</v>
      </c>
      <c r="N379" s="22">
        <f t="shared" si="60"/>
        <v>366.66666666666669</v>
      </c>
      <c r="O379" s="22" t="str">
        <f t="shared" si="61"/>
        <v>DC</v>
      </c>
      <c r="P379" s="22">
        <f t="shared" si="56"/>
        <v>5.8794159238268104</v>
      </c>
      <c r="S379" s="22">
        <f t="shared" si="57"/>
        <v>538.45062086127746</v>
      </c>
    </row>
    <row r="380" spans="2:19">
      <c r="B380" s="22">
        <v>378</v>
      </c>
      <c r="C380" s="22">
        <f t="shared" si="58"/>
        <v>168.92500000000001</v>
      </c>
      <c r="D380" s="22">
        <f t="shared" si="52"/>
        <v>366.66666666666669</v>
      </c>
      <c r="E380" s="22">
        <f t="shared" si="53"/>
        <v>159.78264809902743</v>
      </c>
      <c r="K380" s="22" t="str">
        <f t="shared" si="54"/>
        <v>DC</v>
      </c>
      <c r="L380" s="22">
        <f t="shared" si="55"/>
        <v>11.521436669955689</v>
      </c>
      <c r="M380" s="22">
        <f t="shared" si="59"/>
        <v>219.25</v>
      </c>
      <c r="N380" s="22">
        <f t="shared" si="60"/>
        <v>366.66666666666669</v>
      </c>
      <c r="O380" s="22" t="str">
        <f t="shared" si="61"/>
        <v>DC</v>
      </c>
      <c r="P380" s="22">
        <f t="shared" si="56"/>
        <v>5.8651913154001871</v>
      </c>
      <c r="S380" s="22">
        <f t="shared" si="57"/>
        <v>538.47856333004427</v>
      </c>
    </row>
    <row r="381" spans="2:19">
      <c r="B381" s="22">
        <v>379</v>
      </c>
      <c r="C381" s="22">
        <f t="shared" si="58"/>
        <v>169.33750000000001</v>
      </c>
      <c r="D381" s="22">
        <f t="shared" si="52"/>
        <v>366.66666666666669</v>
      </c>
      <c r="E381" s="22">
        <f t="shared" si="53"/>
        <v>160.19514809902742</v>
      </c>
      <c r="K381" s="22" t="str">
        <f t="shared" si="54"/>
        <v>DC</v>
      </c>
      <c r="L381" s="22">
        <f t="shared" si="55"/>
        <v>11.49362908239663</v>
      </c>
      <c r="M381" s="22">
        <f t="shared" si="59"/>
        <v>219.25</v>
      </c>
      <c r="N381" s="22">
        <f t="shared" si="60"/>
        <v>366.66666666666669</v>
      </c>
      <c r="O381" s="22" t="str">
        <f t="shared" si="61"/>
        <v>DC</v>
      </c>
      <c r="P381" s="22">
        <f t="shared" si="56"/>
        <v>5.8510353706403713</v>
      </c>
      <c r="S381" s="22">
        <f t="shared" si="57"/>
        <v>538.50637091760336</v>
      </c>
    </row>
    <row r="382" spans="2:19">
      <c r="B382" s="22">
        <v>380</v>
      </c>
      <c r="C382" s="22">
        <f t="shared" si="58"/>
        <v>169.75</v>
      </c>
      <c r="D382" s="22">
        <f t="shared" si="52"/>
        <v>366.66666666666669</v>
      </c>
      <c r="E382" s="22">
        <f t="shared" si="53"/>
        <v>160.60764809902741</v>
      </c>
      <c r="K382" s="22" t="str">
        <f t="shared" si="54"/>
        <v>DC</v>
      </c>
      <c r="L382" s="22">
        <f t="shared" si="55"/>
        <v>11.465955401768385</v>
      </c>
      <c r="M382" s="22">
        <f t="shared" si="59"/>
        <v>219.25</v>
      </c>
      <c r="N382" s="22">
        <f t="shared" si="60"/>
        <v>366.66666666666669</v>
      </c>
      <c r="O382" s="22" t="str">
        <f t="shared" si="61"/>
        <v>DC</v>
      </c>
      <c r="P382" s="22">
        <f t="shared" si="56"/>
        <v>5.8369475935744077</v>
      </c>
      <c r="S382" s="22">
        <f t="shared" si="57"/>
        <v>538.53404459823162</v>
      </c>
    </row>
    <row r="383" spans="2:19">
      <c r="B383" s="22">
        <v>381</v>
      </c>
      <c r="C383" s="22">
        <f t="shared" si="58"/>
        <v>170.16249999999999</v>
      </c>
      <c r="D383" s="22">
        <f t="shared" si="52"/>
        <v>366.66666666666669</v>
      </c>
      <c r="E383" s="22">
        <f t="shared" si="53"/>
        <v>161.02014809902741</v>
      </c>
      <c r="K383" s="22" t="str">
        <f t="shared" si="54"/>
        <v>DC</v>
      </c>
      <c r="L383" s="22">
        <f t="shared" si="55"/>
        <v>11.438414663154642</v>
      </c>
      <c r="M383" s="22">
        <f t="shared" si="59"/>
        <v>219.25</v>
      </c>
      <c r="N383" s="22">
        <f t="shared" si="60"/>
        <v>366.66666666666669</v>
      </c>
      <c r="O383" s="22" t="str">
        <f t="shared" si="61"/>
        <v>DC</v>
      </c>
      <c r="P383" s="22">
        <f t="shared" si="56"/>
        <v>5.8229274929945687</v>
      </c>
      <c r="S383" s="22">
        <f t="shared" si="57"/>
        <v>538.56158533684538</v>
      </c>
    </row>
    <row r="384" spans="2:19">
      <c r="B384" s="22">
        <v>382</v>
      </c>
      <c r="C384" s="22">
        <f t="shared" si="58"/>
        <v>170.57499999999999</v>
      </c>
      <c r="D384" s="22">
        <f t="shared" si="52"/>
        <v>366.66666666666669</v>
      </c>
      <c r="E384" s="22">
        <f t="shared" si="53"/>
        <v>161.4326480990274</v>
      </c>
      <c r="K384" s="22" t="str">
        <f t="shared" si="54"/>
        <v>DC</v>
      </c>
      <c r="L384" s="22">
        <f t="shared" si="55"/>
        <v>11.411005910887635</v>
      </c>
      <c r="M384" s="22">
        <f t="shared" si="59"/>
        <v>219.25</v>
      </c>
      <c r="N384" s="22">
        <f t="shared" si="60"/>
        <v>366.66666666666669</v>
      </c>
      <c r="O384" s="22" t="str">
        <f t="shared" si="61"/>
        <v>DC</v>
      </c>
      <c r="P384" s="22">
        <f t="shared" si="56"/>
        <v>5.8089745824012562</v>
      </c>
      <c r="S384" s="22">
        <f t="shared" si="57"/>
        <v>538.58899408911236</v>
      </c>
    </row>
    <row r="385" spans="2:19">
      <c r="B385" s="22">
        <v>383</v>
      </c>
      <c r="C385" s="22">
        <f t="shared" si="58"/>
        <v>170.98750000000001</v>
      </c>
      <c r="D385" s="22">
        <f t="shared" si="52"/>
        <v>366.66666666666669</v>
      </c>
      <c r="E385" s="22">
        <f t="shared" si="53"/>
        <v>161.84514809902743</v>
      </c>
      <c r="K385" s="22" t="str">
        <f t="shared" si="54"/>
        <v>DC</v>
      </c>
      <c r="L385" s="22">
        <f t="shared" si="55"/>
        <v>11.383728198437586</v>
      </c>
      <c r="M385" s="22">
        <f t="shared" si="59"/>
        <v>219.25</v>
      </c>
      <c r="N385" s="22">
        <f t="shared" si="60"/>
        <v>366.66666666666669</v>
      </c>
      <c r="O385" s="22" t="str">
        <f t="shared" si="61"/>
        <v>DC</v>
      </c>
      <c r="P385" s="22">
        <f t="shared" si="56"/>
        <v>5.7950883799467299</v>
      </c>
      <c r="S385" s="22">
        <f t="shared" si="57"/>
        <v>538.61627180156245</v>
      </c>
    </row>
    <row r="386" spans="2:19">
      <c r="B386" s="22">
        <v>384</v>
      </c>
      <c r="C386" s="22">
        <f t="shared" si="58"/>
        <v>171.4</v>
      </c>
      <c r="D386" s="22">
        <f t="shared" ref="D386:D449" si="62">IF(typeAP3917="AP3917B",MAX(Ipkmax_typ_B-4*(C386-tminoff_typ_B),Ipkmax_typ_B/4),IF(typeAP3917="AP3917C",MAX(Ipkmax_typ_C-4*(C386-tminoff_typ_C),Ipkmax_typ_C/3),IF(typeAP3917="AP3917D",MAX(Ipkmax_typ_D-4*(C386-tminoff_typ_D),Ipkmax_typ_D/3),IF(typeAP3917="AP3928",MAX(Ipkmax_typ_E-40*(C386-tminoff_typ_E),Ipkmax_typ_E/3)))))</f>
        <v>366.66666666666669</v>
      </c>
      <c r="E386" s="22">
        <f t="shared" ref="E386:E449" si="63">ABS(D386*Lm/(Vout+D1Vf)-C386)</f>
        <v>162.25764809902742</v>
      </c>
      <c r="K386" s="22" t="str">
        <f t="shared" ref="K386:K449" si="64">IF((D386*Lm/(Vout+D1Vf)-C386)&gt;0,"CC","DC")</f>
        <v>DC</v>
      </c>
      <c r="L386" s="22">
        <f t="shared" ref="L386:L449" si="65">IF(K386="CC",D386-0.5*(Vout+D1Vf)*C386/Lm,IF(K386="DC",0.5*D386*(D386*Lm/Vindc_rms_min+D386*Lm/(Vout+D1Vf))/(D386*Lm/Vindc_rms_min+C386)))</f>
        <v>11.356580588303764</v>
      </c>
      <c r="M386" s="22">
        <f t="shared" si="59"/>
        <v>219.25</v>
      </c>
      <c r="N386" s="22">
        <f t="shared" si="60"/>
        <v>366.66666666666669</v>
      </c>
      <c r="O386" s="22" t="str">
        <f t="shared" si="61"/>
        <v>DC</v>
      </c>
      <c r="P386" s="22">
        <f t="shared" ref="P386:P449" si="66">IF(K386="CC",1/((((Vout+D1Vf)*C386/Lm))*Lm/Vindc_rms_min+C386)*1000,IF(K386="DC",1000/(D386*Lm/Vindc_rms_min+C386)))</f>
        <v>5.7812684083796437</v>
      </c>
      <c r="S386" s="22">
        <f t="shared" ref="S386:S449" si="67">ABS(L386-Iout)</f>
        <v>538.64341941169619</v>
      </c>
    </row>
    <row r="387" spans="2:19">
      <c r="B387" s="22">
        <v>385</v>
      </c>
      <c r="C387" s="22">
        <f t="shared" ref="C387:C450" si="68">IF(typeAP3917="AP3917B",tminoff_typ_B+B387*(toffmax_BCD-tminoff_typ_B)/500,IF(typeAP3917="AP3917C",tminoff_typ_C+B387*(toffmax_BCD-tminoff_typ_C)/500,IF(typeAP3917="AP3917D",tminoff_typ_D+B387*(toffmax_BCD-tminoff_typ_D)/500,IF(typeAP3917="AP3928",tminoff_typ_E+B387*(toffmax_BCD-tminoff_typ_E)/500))))</f>
        <v>171.8125</v>
      </c>
      <c r="D387" s="22">
        <f t="shared" si="62"/>
        <v>366.66666666666669</v>
      </c>
      <c r="E387" s="22">
        <f t="shared" si="63"/>
        <v>162.67014809902741</v>
      </c>
      <c r="K387" s="22" t="str">
        <f t="shared" si="64"/>
        <v>DC</v>
      </c>
      <c r="L387" s="22">
        <f t="shared" si="65"/>
        <v>11.329562151907057</v>
      </c>
      <c r="M387" s="22">
        <f t="shared" si="59"/>
        <v>219.25</v>
      </c>
      <c r="N387" s="22">
        <f t="shared" si="60"/>
        <v>366.66666666666669</v>
      </c>
      <c r="O387" s="22" t="str">
        <f t="shared" si="61"/>
        <v>DC</v>
      </c>
      <c r="P387" s="22">
        <f t="shared" si="66"/>
        <v>5.7675141949903628</v>
      </c>
      <c r="S387" s="22">
        <f t="shared" si="67"/>
        <v>538.67043784809289</v>
      </c>
    </row>
    <row r="388" spans="2:19">
      <c r="B388" s="22">
        <v>386</v>
      </c>
      <c r="C388" s="22">
        <f t="shared" si="68"/>
        <v>172.22499999999999</v>
      </c>
      <c r="D388" s="22">
        <f t="shared" si="62"/>
        <v>366.66666666666669</v>
      </c>
      <c r="E388" s="22">
        <f t="shared" si="63"/>
        <v>163.08264809902741</v>
      </c>
      <c r="K388" s="22" t="str">
        <f t="shared" si="64"/>
        <v>DC</v>
      </c>
      <c r="L388" s="22">
        <f t="shared" si="65"/>
        <v>11.302671969484113</v>
      </c>
      <c r="M388" s="22">
        <f t="shared" si="59"/>
        <v>219.25</v>
      </c>
      <c r="N388" s="22">
        <f t="shared" si="60"/>
        <v>366.66666666666669</v>
      </c>
      <c r="O388" s="22" t="str">
        <f t="shared" si="61"/>
        <v>DC</v>
      </c>
      <c r="P388" s="22">
        <f t="shared" si="66"/>
        <v>5.7538252715570684</v>
      </c>
      <c r="S388" s="22">
        <f t="shared" si="67"/>
        <v>538.69732803051591</v>
      </c>
    </row>
    <row r="389" spans="2:19">
      <c r="B389" s="22">
        <v>387</v>
      </c>
      <c r="C389" s="22">
        <f t="shared" si="68"/>
        <v>172.63749999999999</v>
      </c>
      <c r="D389" s="22">
        <f t="shared" si="62"/>
        <v>366.66666666666669</v>
      </c>
      <c r="E389" s="22">
        <f t="shared" si="63"/>
        <v>163.4951480990274</v>
      </c>
      <c r="K389" s="22" t="str">
        <f t="shared" si="64"/>
        <v>DC</v>
      </c>
      <c r="L389" s="22">
        <f t="shared" si="65"/>
        <v>11.275909129982963</v>
      </c>
      <c r="M389" s="22">
        <f t="shared" ref="M389:M452" si="69">M388</f>
        <v>219.25</v>
      </c>
      <c r="N389" s="22">
        <f t="shared" ref="N389:N452" si="70">N388</f>
        <v>366.66666666666669</v>
      </c>
      <c r="O389" s="22" t="str">
        <f t="shared" ref="O389:O452" si="71">O388</f>
        <v>DC</v>
      </c>
      <c r="P389" s="22">
        <f t="shared" si="66"/>
        <v>5.7402011742926256</v>
      </c>
      <c r="S389" s="22">
        <f t="shared" si="67"/>
        <v>538.72409087001699</v>
      </c>
    </row>
    <row r="390" spans="2:19">
      <c r="B390" s="22">
        <v>388</v>
      </c>
      <c r="C390" s="22">
        <f t="shared" si="68"/>
        <v>173.05</v>
      </c>
      <c r="D390" s="22">
        <f t="shared" si="62"/>
        <v>366.66666666666669</v>
      </c>
      <c r="E390" s="22">
        <f t="shared" si="63"/>
        <v>163.90764809902743</v>
      </c>
      <c r="K390" s="22" t="str">
        <f t="shared" si="64"/>
        <v>DC</v>
      </c>
      <c r="L390" s="22">
        <f t="shared" si="65"/>
        <v>11.249272730960131</v>
      </c>
      <c r="M390" s="22">
        <f t="shared" si="69"/>
        <v>219.25</v>
      </c>
      <c r="N390" s="22">
        <f t="shared" si="70"/>
        <v>366.66666666666669</v>
      </c>
      <c r="O390" s="22" t="str">
        <f t="shared" si="71"/>
        <v>DC</v>
      </c>
      <c r="P390" s="22">
        <f t="shared" si="66"/>
        <v>5.7266414437922064</v>
      </c>
      <c r="S390" s="22">
        <f t="shared" si="67"/>
        <v>538.75072726903988</v>
      </c>
    </row>
    <row r="391" spans="2:19">
      <c r="B391" s="22">
        <v>389</v>
      </c>
      <c r="C391" s="22">
        <f t="shared" si="68"/>
        <v>173.46250000000001</v>
      </c>
      <c r="D391" s="22">
        <f t="shared" si="62"/>
        <v>366.66666666666669</v>
      </c>
      <c r="E391" s="22">
        <f t="shared" si="63"/>
        <v>164.32014809902742</v>
      </c>
      <c r="K391" s="22" t="str">
        <f t="shared" si="64"/>
        <v>DC</v>
      </c>
      <c r="L391" s="22">
        <f t="shared" si="65"/>
        <v>11.222761878479199</v>
      </c>
      <c r="M391" s="22">
        <f t="shared" si="69"/>
        <v>219.25</v>
      </c>
      <c r="N391" s="22">
        <f t="shared" si="70"/>
        <v>366.66666666666669</v>
      </c>
      <c r="O391" s="22" t="str">
        <f t="shared" si="71"/>
        <v>DC</v>
      </c>
      <c r="P391" s="22">
        <f t="shared" si="66"/>
        <v>5.7131456249816504</v>
      </c>
      <c r="S391" s="22">
        <f t="shared" si="67"/>
        <v>538.77723812152078</v>
      </c>
    </row>
    <row r="392" spans="2:19">
      <c r="B392" s="22">
        <v>390</v>
      </c>
      <c r="C392" s="22">
        <f t="shared" si="68"/>
        <v>173.875</v>
      </c>
      <c r="D392" s="22">
        <f t="shared" si="62"/>
        <v>366.66666666666669</v>
      </c>
      <c r="E392" s="22">
        <f t="shared" si="63"/>
        <v>164.73264809902741</v>
      </c>
      <c r="K392" s="22" t="str">
        <f t="shared" si="64"/>
        <v>DC</v>
      </c>
      <c r="L392" s="22">
        <f t="shared" si="65"/>
        <v>11.196375687010793</v>
      </c>
      <c r="M392" s="22">
        <f t="shared" si="69"/>
        <v>219.25</v>
      </c>
      <c r="N392" s="22">
        <f t="shared" si="70"/>
        <v>366.66666666666669</v>
      </c>
      <c r="O392" s="22" t="str">
        <f t="shared" si="71"/>
        <v>DC</v>
      </c>
      <c r="P392" s="22">
        <f t="shared" si="66"/>
        <v>5.6997132670665511</v>
      </c>
      <c r="S392" s="22">
        <f t="shared" si="67"/>
        <v>538.8036243129892</v>
      </c>
    </row>
    <row r="393" spans="2:19">
      <c r="B393" s="22">
        <v>391</v>
      </c>
      <c r="C393" s="22">
        <f t="shared" si="68"/>
        <v>174.28749999999999</v>
      </c>
      <c r="D393" s="22">
        <f t="shared" si="62"/>
        <v>366.66666666666669</v>
      </c>
      <c r="E393" s="22">
        <f t="shared" si="63"/>
        <v>165.14514809902741</v>
      </c>
      <c r="K393" s="22" t="str">
        <f t="shared" si="64"/>
        <v>DC</v>
      </c>
      <c r="L393" s="22">
        <f t="shared" si="65"/>
        <v>11.170113279333989</v>
      </c>
      <c r="M393" s="22">
        <f t="shared" si="69"/>
        <v>219.25</v>
      </c>
      <c r="N393" s="22">
        <f t="shared" si="70"/>
        <v>366.66666666666669</v>
      </c>
      <c r="O393" s="22" t="str">
        <f t="shared" si="71"/>
        <v>DC</v>
      </c>
      <c r="P393" s="22">
        <f t="shared" si="66"/>
        <v>5.6863439234820703</v>
      </c>
      <c r="S393" s="22">
        <f t="shared" si="67"/>
        <v>538.82988672066597</v>
      </c>
    </row>
    <row r="394" spans="2:19">
      <c r="B394" s="22">
        <v>392</v>
      </c>
      <c r="C394" s="22">
        <f t="shared" si="68"/>
        <v>174.7</v>
      </c>
      <c r="D394" s="22">
        <f t="shared" si="62"/>
        <v>366.66666666666669</v>
      </c>
      <c r="E394" s="22">
        <f t="shared" si="63"/>
        <v>165.5576480990274</v>
      </c>
      <c r="K394" s="22" t="str">
        <f t="shared" si="64"/>
        <v>DC</v>
      </c>
      <c r="L394" s="22">
        <f t="shared" si="65"/>
        <v>11.143973786439105</v>
      </c>
      <c r="M394" s="22">
        <f t="shared" si="69"/>
        <v>219.25</v>
      </c>
      <c r="N394" s="22">
        <f t="shared" si="70"/>
        <v>366.66666666666669</v>
      </c>
      <c r="O394" s="22" t="str">
        <f t="shared" si="71"/>
        <v>DC</v>
      </c>
      <c r="P394" s="22">
        <f t="shared" si="66"/>
        <v>5.6730371518434399</v>
      </c>
      <c r="S394" s="22">
        <f t="shared" si="67"/>
        <v>538.85602621356088</v>
      </c>
    </row>
    <row r="395" spans="2:19">
      <c r="B395" s="22">
        <v>393</v>
      </c>
      <c r="C395" s="22">
        <f t="shared" si="68"/>
        <v>175.11250000000001</v>
      </c>
      <c r="D395" s="22">
        <f t="shared" si="62"/>
        <v>366.66666666666669</v>
      </c>
      <c r="E395" s="22">
        <f t="shared" si="63"/>
        <v>165.97014809902743</v>
      </c>
      <c r="K395" s="22" t="str">
        <f t="shared" si="64"/>
        <v>DC</v>
      </c>
      <c r="L395" s="22">
        <f t="shared" si="65"/>
        <v>11.117956347431837</v>
      </c>
      <c r="M395" s="22">
        <f t="shared" si="69"/>
        <v>219.25</v>
      </c>
      <c r="N395" s="22">
        <f t="shared" si="70"/>
        <v>366.66666666666669</v>
      </c>
      <c r="O395" s="22" t="str">
        <f t="shared" si="71"/>
        <v>DC</v>
      </c>
      <c r="P395" s="22">
        <f t="shared" si="66"/>
        <v>5.659792513897175</v>
      </c>
      <c r="S395" s="22">
        <f t="shared" si="67"/>
        <v>538.8820436525682</v>
      </c>
    </row>
    <row r="396" spans="2:19">
      <c r="B396" s="22">
        <v>394</v>
      </c>
      <c r="C396" s="22">
        <f t="shared" si="68"/>
        <v>175.52500000000001</v>
      </c>
      <c r="D396" s="22">
        <f t="shared" si="62"/>
        <v>366.66666666666669</v>
      </c>
      <c r="E396" s="22">
        <f t="shared" si="63"/>
        <v>166.38264809902742</v>
      </c>
      <c r="K396" s="22" t="str">
        <f t="shared" si="64"/>
        <v>DC</v>
      </c>
      <c r="L396" s="22">
        <f t="shared" si="65"/>
        <v>11.09206010943876</v>
      </c>
      <c r="M396" s="22">
        <f t="shared" si="69"/>
        <v>219.25</v>
      </c>
      <c r="N396" s="22">
        <f t="shared" si="70"/>
        <v>366.66666666666669</v>
      </c>
      <c r="O396" s="22" t="str">
        <f t="shared" si="71"/>
        <v>DC</v>
      </c>
      <c r="P396" s="22">
        <f t="shared" si="66"/>
        <v>5.6466095754729588</v>
      </c>
      <c r="S396" s="22">
        <f t="shared" si="67"/>
        <v>538.90793989056124</v>
      </c>
    </row>
    <row r="397" spans="2:19">
      <c r="B397" s="22">
        <v>395</v>
      </c>
      <c r="C397" s="22">
        <f t="shared" si="68"/>
        <v>175.9375</v>
      </c>
      <c r="D397" s="22">
        <f t="shared" si="62"/>
        <v>366.66666666666669</v>
      </c>
      <c r="E397" s="22">
        <f t="shared" si="63"/>
        <v>166.79514809902741</v>
      </c>
      <c r="K397" s="22" t="str">
        <f t="shared" si="64"/>
        <v>DC</v>
      </c>
      <c r="L397" s="22">
        <f t="shared" si="65"/>
        <v>11.066284227514116</v>
      </c>
      <c r="M397" s="22">
        <f t="shared" si="69"/>
        <v>219.25</v>
      </c>
      <c r="N397" s="22">
        <f t="shared" si="70"/>
        <v>366.66666666666669</v>
      </c>
      <c r="O397" s="22" t="str">
        <f t="shared" si="71"/>
        <v>DC</v>
      </c>
      <c r="P397" s="22">
        <f t="shared" si="66"/>
        <v>5.6334879064361942</v>
      </c>
      <c r="S397" s="22">
        <f t="shared" si="67"/>
        <v>538.93371577248593</v>
      </c>
    </row>
    <row r="398" spans="2:19">
      <c r="B398" s="22">
        <v>396</v>
      </c>
      <c r="C398" s="22">
        <f t="shared" si="68"/>
        <v>176.35</v>
      </c>
      <c r="D398" s="22">
        <f t="shared" si="62"/>
        <v>366.66666666666669</v>
      </c>
      <c r="E398" s="22">
        <f t="shared" si="63"/>
        <v>167.20764809902741</v>
      </c>
      <c r="K398" s="22" t="str">
        <f t="shared" si="64"/>
        <v>DC</v>
      </c>
      <c r="L398" s="22">
        <f t="shared" si="65"/>
        <v>11.040627864547929</v>
      </c>
      <c r="M398" s="22">
        <f t="shared" si="69"/>
        <v>219.25</v>
      </c>
      <c r="N398" s="22">
        <f t="shared" si="70"/>
        <v>366.66666666666669</v>
      </c>
      <c r="O398" s="22" t="str">
        <f t="shared" si="71"/>
        <v>DC</v>
      </c>
      <c r="P398" s="22">
        <f t="shared" si="66"/>
        <v>5.6204270806412273</v>
      </c>
      <c r="S398" s="22">
        <f t="shared" si="67"/>
        <v>538.9593721354521</v>
      </c>
    </row>
    <row r="399" spans="2:19">
      <c r="B399" s="22">
        <v>397</v>
      </c>
      <c r="C399" s="22">
        <f t="shared" si="68"/>
        <v>176.76249999999999</v>
      </c>
      <c r="D399" s="22">
        <f t="shared" si="62"/>
        <v>366.66666666666669</v>
      </c>
      <c r="E399" s="22">
        <f t="shared" si="63"/>
        <v>167.6201480990274</v>
      </c>
      <c r="K399" s="22" t="str">
        <f t="shared" si="64"/>
        <v>DC</v>
      </c>
      <c r="L399" s="22">
        <f t="shared" si="65"/>
        <v>11.015090191175377</v>
      </c>
      <c r="M399" s="22">
        <f t="shared" si="69"/>
        <v>219.25</v>
      </c>
      <c r="N399" s="22">
        <f t="shared" si="70"/>
        <v>366.66666666666669</v>
      </c>
      <c r="O399" s="22" t="str">
        <f t="shared" si="71"/>
        <v>DC</v>
      </c>
      <c r="P399" s="22">
        <f t="shared" si="66"/>
        <v>5.607426675885212</v>
      </c>
      <c r="S399" s="22">
        <f t="shared" si="67"/>
        <v>538.98490980882457</v>
      </c>
    </row>
    <row r="400" spans="2:19">
      <c r="B400" s="22">
        <v>398</v>
      </c>
      <c r="C400" s="22">
        <f t="shared" si="68"/>
        <v>177.17500000000001</v>
      </c>
      <c r="D400" s="22">
        <f t="shared" si="62"/>
        <v>366.66666666666669</v>
      </c>
      <c r="E400" s="22">
        <f t="shared" si="63"/>
        <v>168.03264809902743</v>
      </c>
      <c r="K400" s="22" t="str">
        <f t="shared" si="64"/>
        <v>DC</v>
      </c>
      <c r="L400" s="22">
        <f t="shared" si="65"/>
        <v>10.989670385687422</v>
      </c>
      <c r="M400" s="22">
        <f t="shared" si="69"/>
        <v>219.25</v>
      </c>
      <c r="N400" s="22">
        <f t="shared" si="70"/>
        <v>366.66666666666669</v>
      </c>
      <c r="O400" s="22" t="str">
        <f t="shared" si="71"/>
        <v>DC</v>
      </c>
      <c r="P400" s="22">
        <f t="shared" si="66"/>
        <v>5.5944862738626151</v>
      </c>
      <c r="S400" s="22">
        <f t="shared" si="67"/>
        <v>539.01032961431258</v>
      </c>
    </row>
    <row r="401" spans="2:19">
      <c r="B401" s="22">
        <v>399</v>
      </c>
      <c r="C401" s="22">
        <f t="shared" si="68"/>
        <v>177.58750000000001</v>
      </c>
      <c r="D401" s="22">
        <f t="shared" si="62"/>
        <v>366.66666666666669</v>
      </c>
      <c r="E401" s="22">
        <f t="shared" si="63"/>
        <v>168.44514809902742</v>
      </c>
      <c r="K401" s="22" t="str">
        <f t="shared" si="64"/>
        <v>DC</v>
      </c>
      <c r="L401" s="22">
        <f t="shared" si="65"/>
        <v>10.964367633942681</v>
      </c>
      <c r="M401" s="22">
        <f t="shared" si="69"/>
        <v>219.25</v>
      </c>
      <c r="N401" s="22">
        <f t="shared" si="70"/>
        <v>366.66666666666669</v>
      </c>
      <c r="O401" s="22" t="str">
        <f t="shared" si="71"/>
        <v>DC</v>
      </c>
      <c r="P401" s="22">
        <f t="shared" si="66"/>
        <v>5.5816054601203513</v>
      </c>
      <c r="S401" s="22">
        <f t="shared" si="67"/>
        <v>539.03563236605737</v>
      </c>
    </row>
    <row r="402" spans="2:19">
      <c r="B402" s="22">
        <v>400</v>
      </c>
      <c r="C402" s="22">
        <f t="shared" si="68"/>
        <v>178</v>
      </c>
      <c r="D402" s="22">
        <f t="shared" si="62"/>
        <v>366.66666666666669</v>
      </c>
      <c r="E402" s="22">
        <f t="shared" si="63"/>
        <v>168.85764809902741</v>
      </c>
      <c r="K402" s="22" t="str">
        <f t="shared" si="64"/>
        <v>DC</v>
      </c>
      <c r="L402" s="22">
        <f t="shared" si="65"/>
        <v>10.939181129280501</v>
      </c>
      <c r="M402" s="22">
        <f t="shared" si="69"/>
        <v>219.25</v>
      </c>
      <c r="N402" s="22">
        <f t="shared" si="70"/>
        <v>366.66666666666669</v>
      </c>
      <c r="O402" s="22" t="str">
        <f t="shared" si="71"/>
        <v>DC</v>
      </c>
      <c r="P402" s="22">
        <f t="shared" si="66"/>
        <v>5.5687838240135346</v>
      </c>
      <c r="S402" s="22">
        <f t="shared" si="67"/>
        <v>539.06081887071946</v>
      </c>
    </row>
    <row r="403" spans="2:19">
      <c r="B403" s="22">
        <v>401</v>
      </c>
      <c r="C403" s="22">
        <f t="shared" si="68"/>
        <v>178.41249999999999</v>
      </c>
      <c r="D403" s="22">
        <f t="shared" si="62"/>
        <v>366.66666666666669</v>
      </c>
      <c r="E403" s="22">
        <f t="shared" si="63"/>
        <v>169.27014809902741</v>
      </c>
      <c r="K403" s="22" t="str">
        <f t="shared" si="64"/>
        <v>DC</v>
      </c>
      <c r="L403" s="22">
        <f t="shared" si="65"/>
        <v>10.914110072435237</v>
      </c>
      <c r="M403" s="22">
        <f t="shared" si="69"/>
        <v>219.25</v>
      </c>
      <c r="N403" s="22">
        <f t="shared" si="70"/>
        <v>366.66666666666669</v>
      </c>
      <c r="O403" s="22" t="str">
        <f t="shared" si="71"/>
        <v>DC</v>
      </c>
      <c r="P403" s="22">
        <f t="shared" si="66"/>
        <v>5.556020958661839</v>
      </c>
      <c r="S403" s="22">
        <f t="shared" si="67"/>
        <v>539.08588992756472</v>
      </c>
    </row>
    <row r="404" spans="2:19">
      <c r="B404" s="22">
        <v>402</v>
      </c>
      <c r="C404" s="22">
        <f t="shared" si="68"/>
        <v>178.82499999999999</v>
      </c>
      <c r="D404" s="22">
        <f t="shared" si="62"/>
        <v>366.66666666666669</v>
      </c>
      <c r="E404" s="22">
        <f t="shared" si="63"/>
        <v>169.6826480990274</v>
      </c>
      <c r="K404" s="22" t="str">
        <f t="shared" si="64"/>
        <v>DC</v>
      </c>
      <c r="L404" s="22">
        <f t="shared" si="65"/>
        <v>10.889153671451709</v>
      </c>
      <c r="M404" s="22">
        <f t="shared" si="69"/>
        <v>219.25</v>
      </c>
      <c r="N404" s="22">
        <f t="shared" si="70"/>
        <v>366.66666666666669</v>
      </c>
      <c r="O404" s="22" t="str">
        <f t="shared" si="71"/>
        <v>DC</v>
      </c>
      <c r="P404" s="22">
        <f t="shared" si="66"/>
        <v>5.543316460906456</v>
      </c>
      <c r="S404" s="22">
        <f t="shared" si="67"/>
        <v>539.11084632854829</v>
      </c>
    </row>
    <row r="405" spans="2:19">
      <c r="B405" s="22">
        <v>403</v>
      </c>
      <c r="C405" s="22">
        <f t="shared" si="68"/>
        <v>179.23750000000001</v>
      </c>
      <c r="D405" s="22">
        <f t="shared" si="62"/>
        <v>366.66666666666669</v>
      </c>
      <c r="E405" s="22">
        <f t="shared" si="63"/>
        <v>170.09514809902743</v>
      </c>
      <c r="K405" s="22" t="str">
        <f t="shared" si="64"/>
        <v>DC</v>
      </c>
      <c r="L405" s="22">
        <f t="shared" si="65"/>
        <v>10.864311141601801</v>
      </c>
      <c r="M405" s="22">
        <f t="shared" si="69"/>
        <v>219.25</v>
      </c>
      <c r="N405" s="22">
        <f t="shared" si="70"/>
        <v>366.66666666666669</v>
      </c>
      <c r="O405" s="22" t="str">
        <f t="shared" si="71"/>
        <v>DC</v>
      </c>
      <c r="P405" s="22">
        <f t="shared" si="66"/>
        <v>5.5306699312676475</v>
      </c>
      <c r="S405" s="22">
        <f t="shared" si="67"/>
        <v>539.13568885839823</v>
      </c>
    </row>
    <row r="406" spans="2:19">
      <c r="B406" s="22">
        <v>404</v>
      </c>
      <c r="C406" s="22">
        <f t="shared" si="68"/>
        <v>179.65</v>
      </c>
      <c r="D406" s="22">
        <f t="shared" si="62"/>
        <v>366.66666666666669</v>
      </c>
      <c r="E406" s="22">
        <f t="shared" si="63"/>
        <v>170.50764809902742</v>
      </c>
      <c r="K406" s="22" t="str">
        <f t="shared" si="64"/>
        <v>DC</v>
      </c>
      <c r="L406" s="22">
        <f t="shared" si="65"/>
        <v>10.839581705302226</v>
      </c>
      <c r="M406" s="22">
        <f t="shared" si="69"/>
        <v>219.25</v>
      </c>
      <c r="N406" s="22">
        <f t="shared" si="70"/>
        <v>366.66666666666669</v>
      </c>
      <c r="O406" s="22" t="str">
        <f t="shared" si="71"/>
        <v>DC</v>
      </c>
      <c r="P406" s="22">
        <f t="shared" si="66"/>
        <v>5.5180809739028742</v>
      </c>
      <c r="S406" s="22">
        <f t="shared" si="67"/>
        <v>539.16041829469782</v>
      </c>
    </row>
    <row r="407" spans="2:19">
      <c r="B407" s="22">
        <v>405</v>
      </c>
      <c r="C407" s="22">
        <f t="shared" si="68"/>
        <v>180.0625</v>
      </c>
      <c r="D407" s="22">
        <f t="shared" si="62"/>
        <v>366.66666666666669</v>
      </c>
      <c r="E407" s="22">
        <f t="shared" si="63"/>
        <v>170.92014809902741</v>
      </c>
      <c r="K407" s="22" t="str">
        <f t="shared" si="64"/>
        <v>DC</v>
      </c>
      <c r="L407" s="22">
        <f t="shared" si="65"/>
        <v>10.814964592033373</v>
      </c>
      <c r="M407" s="22">
        <f t="shared" si="69"/>
        <v>219.25</v>
      </c>
      <c r="N407" s="22">
        <f t="shared" si="70"/>
        <v>366.66666666666669</v>
      </c>
      <c r="O407" s="22" t="str">
        <f t="shared" si="71"/>
        <v>DC</v>
      </c>
      <c r="P407" s="22">
        <f t="shared" si="66"/>
        <v>5.5055491965654868</v>
      </c>
      <c r="S407" s="22">
        <f t="shared" si="67"/>
        <v>539.18503540796667</v>
      </c>
    </row>
    <row r="408" spans="2:19">
      <c r="B408" s="22">
        <v>406</v>
      </c>
      <c r="C408" s="22">
        <f t="shared" si="68"/>
        <v>180.47499999999999</v>
      </c>
      <c r="D408" s="22">
        <f t="shared" si="62"/>
        <v>366.66666666666669</v>
      </c>
      <c r="E408" s="22">
        <f t="shared" si="63"/>
        <v>171.33264809902741</v>
      </c>
      <c r="K408" s="22" t="str">
        <f t="shared" si="64"/>
        <v>DC</v>
      </c>
      <c r="L408" s="22">
        <f t="shared" si="65"/>
        <v>10.790459038259302</v>
      </c>
      <c r="M408" s="22">
        <f t="shared" si="69"/>
        <v>219.25</v>
      </c>
      <c r="N408" s="22">
        <f t="shared" si="70"/>
        <v>366.66666666666669</v>
      </c>
      <c r="O408" s="22" t="str">
        <f t="shared" si="71"/>
        <v>DC</v>
      </c>
      <c r="P408" s="22">
        <f t="shared" si="66"/>
        <v>5.4930742105639956</v>
      </c>
      <c r="S408" s="22">
        <f t="shared" si="67"/>
        <v>539.20954096174069</v>
      </c>
    </row>
    <row r="409" spans="2:19">
      <c r="B409" s="22">
        <v>407</v>
      </c>
      <c r="C409" s="22">
        <f t="shared" si="68"/>
        <v>180.88749999999999</v>
      </c>
      <c r="D409" s="22">
        <f t="shared" si="62"/>
        <v>366.66666666666669</v>
      </c>
      <c r="E409" s="22">
        <f t="shared" si="63"/>
        <v>171.7451480990274</v>
      </c>
      <c r="K409" s="22" t="str">
        <f t="shared" si="64"/>
        <v>DC</v>
      </c>
      <c r="L409" s="22">
        <f t="shared" si="65"/>
        <v>10.766064287348781</v>
      </c>
      <c r="M409" s="22">
        <f t="shared" si="69"/>
        <v>219.25</v>
      </c>
      <c r="N409" s="22">
        <f t="shared" si="70"/>
        <v>366.66666666666669</v>
      </c>
      <c r="O409" s="22" t="str">
        <f t="shared" si="71"/>
        <v>DC</v>
      </c>
      <c r="P409" s="22">
        <f t="shared" si="66"/>
        <v>5.4806556307218797</v>
      </c>
      <c r="S409" s="22">
        <f t="shared" si="67"/>
        <v>539.23393571265126</v>
      </c>
    </row>
    <row r="410" spans="2:19">
      <c r="B410" s="22">
        <v>408</v>
      </c>
      <c r="C410" s="22">
        <f t="shared" si="68"/>
        <v>181.3</v>
      </c>
      <c r="D410" s="22">
        <f t="shared" si="62"/>
        <v>366.66666666666669</v>
      </c>
      <c r="E410" s="22">
        <f t="shared" si="63"/>
        <v>172.15764809902743</v>
      </c>
      <c r="K410" s="22" t="str">
        <f t="shared" si="64"/>
        <v>DC</v>
      </c>
      <c r="L410" s="22">
        <f t="shared" si="65"/>
        <v>10.74177958949743</v>
      </c>
      <c r="M410" s="22">
        <f t="shared" si="69"/>
        <v>219.25</v>
      </c>
      <c r="N410" s="22">
        <f t="shared" si="70"/>
        <v>366.66666666666669</v>
      </c>
      <c r="O410" s="22" t="str">
        <f t="shared" si="71"/>
        <v>DC</v>
      </c>
      <c r="P410" s="22">
        <f t="shared" si="66"/>
        <v>5.4682930753379413</v>
      </c>
      <c r="S410" s="22">
        <f t="shared" si="67"/>
        <v>539.25822041050253</v>
      </c>
    </row>
    <row r="411" spans="2:19">
      <c r="B411" s="22">
        <v>409</v>
      </c>
      <c r="C411" s="22">
        <f t="shared" si="68"/>
        <v>181.71250000000001</v>
      </c>
      <c r="D411" s="22">
        <f t="shared" si="62"/>
        <v>366.66666666666669</v>
      </c>
      <c r="E411" s="22">
        <f t="shared" si="63"/>
        <v>172.57014809902742</v>
      </c>
      <c r="K411" s="22" t="str">
        <f t="shared" si="64"/>
        <v>DC</v>
      </c>
      <c r="L411" s="22">
        <f t="shared" si="65"/>
        <v>10.717604201650889</v>
      </c>
      <c r="M411" s="22">
        <f t="shared" si="69"/>
        <v>219.25</v>
      </c>
      <c r="N411" s="22">
        <f t="shared" si="70"/>
        <v>366.66666666666669</v>
      </c>
      <c r="O411" s="22" t="str">
        <f t="shared" si="71"/>
        <v>DC</v>
      </c>
      <c r="P411" s="22">
        <f t="shared" si="66"/>
        <v>5.4559861661472047</v>
      </c>
      <c r="S411" s="22">
        <f t="shared" si="67"/>
        <v>539.28239579834906</v>
      </c>
    </row>
    <row r="412" spans="2:19">
      <c r="B412" s="22">
        <v>410</v>
      </c>
      <c r="C412" s="22">
        <f t="shared" si="68"/>
        <v>182.125</v>
      </c>
      <c r="D412" s="22">
        <f t="shared" si="62"/>
        <v>366.66666666666669</v>
      </c>
      <c r="E412" s="22">
        <f t="shared" si="63"/>
        <v>172.98264809902741</v>
      </c>
      <c r="K412" s="22" t="str">
        <f t="shared" si="64"/>
        <v>DC</v>
      </c>
      <c r="L412" s="22">
        <f t="shared" si="65"/>
        <v>10.69353738742903</v>
      </c>
      <c r="M412" s="22">
        <f t="shared" si="69"/>
        <v>219.25</v>
      </c>
      <c r="N412" s="22">
        <f t="shared" si="70"/>
        <v>366.66666666666669</v>
      </c>
      <c r="O412" s="22" t="str">
        <f t="shared" si="71"/>
        <v>DC</v>
      </c>
      <c r="P412" s="22">
        <f t="shared" si="66"/>
        <v>5.4437345282823291</v>
      </c>
      <c r="S412" s="22">
        <f t="shared" si="67"/>
        <v>539.30646261257095</v>
      </c>
    </row>
    <row r="413" spans="2:19">
      <c r="B413" s="22">
        <v>411</v>
      </c>
      <c r="C413" s="22">
        <f t="shared" si="68"/>
        <v>182.53749999999999</v>
      </c>
      <c r="D413" s="22">
        <f t="shared" si="62"/>
        <v>366.66666666666669</v>
      </c>
      <c r="E413" s="22">
        <f t="shared" si="63"/>
        <v>173.39514809902741</v>
      </c>
      <c r="K413" s="22" t="str">
        <f t="shared" si="64"/>
        <v>DC</v>
      </c>
      <c r="L413" s="22">
        <f t="shared" si="65"/>
        <v>10.669578417051195</v>
      </c>
      <c r="M413" s="22">
        <f t="shared" si="69"/>
        <v>219.25</v>
      </c>
      <c r="N413" s="22">
        <f t="shared" si="70"/>
        <v>366.66666666666669</v>
      </c>
      <c r="O413" s="22" t="str">
        <f t="shared" si="71"/>
        <v>DC</v>
      </c>
      <c r="P413" s="22">
        <f t="shared" si="66"/>
        <v>5.4315377902355495</v>
      </c>
      <c r="S413" s="22">
        <f t="shared" si="67"/>
        <v>539.33042158294882</v>
      </c>
    </row>
    <row r="414" spans="2:19">
      <c r="B414" s="22">
        <v>412</v>
      </c>
      <c r="C414" s="22">
        <f t="shared" si="68"/>
        <v>182.95</v>
      </c>
      <c r="D414" s="22">
        <f t="shared" si="62"/>
        <v>366.66666666666669</v>
      </c>
      <c r="E414" s="22">
        <f t="shared" si="63"/>
        <v>173.8076480990274</v>
      </c>
      <c r="K414" s="22" t="str">
        <f t="shared" si="64"/>
        <v>DC</v>
      </c>
      <c r="L414" s="22">
        <f t="shared" si="65"/>
        <v>10.645726567262422</v>
      </c>
      <c r="M414" s="22">
        <f t="shared" si="69"/>
        <v>219.25</v>
      </c>
      <c r="N414" s="22">
        <f t="shared" si="70"/>
        <v>366.66666666666669</v>
      </c>
      <c r="O414" s="22" t="str">
        <f t="shared" si="71"/>
        <v>DC</v>
      </c>
      <c r="P414" s="22">
        <f t="shared" si="66"/>
        <v>5.4193955838211236</v>
      </c>
      <c r="S414" s="22">
        <f t="shared" si="67"/>
        <v>539.35427343273761</v>
      </c>
    </row>
    <row r="415" spans="2:19">
      <c r="B415" s="22">
        <v>413</v>
      </c>
      <c r="C415" s="22">
        <f t="shared" si="68"/>
        <v>183.36250000000001</v>
      </c>
      <c r="D415" s="22">
        <f t="shared" si="62"/>
        <v>366.66666666666669</v>
      </c>
      <c r="E415" s="22">
        <f t="shared" si="63"/>
        <v>174.22014809902743</v>
      </c>
      <c r="K415" s="22" t="str">
        <f t="shared" si="64"/>
        <v>DC</v>
      </c>
      <c r="L415" s="22">
        <f t="shared" si="65"/>
        <v>10.621981121260674</v>
      </c>
      <c r="M415" s="22">
        <f t="shared" si="69"/>
        <v>219.25</v>
      </c>
      <c r="N415" s="22">
        <f t="shared" si="70"/>
        <v>366.66666666666669</v>
      </c>
      <c r="O415" s="22" t="str">
        <f t="shared" si="71"/>
        <v>DC</v>
      </c>
      <c r="P415" s="22">
        <f t="shared" si="66"/>
        <v>5.4073075441382832</v>
      </c>
      <c r="S415" s="22">
        <f t="shared" si="67"/>
        <v>539.37801887873934</v>
      </c>
    </row>
    <row r="416" spans="2:19">
      <c r="B416" s="22">
        <v>414</v>
      </c>
      <c r="C416" s="22">
        <f t="shared" si="68"/>
        <v>183.77500000000001</v>
      </c>
      <c r="D416" s="22">
        <f t="shared" si="62"/>
        <v>366.66666666666669</v>
      </c>
      <c r="E416" s="22">
        <f t="shared" si="63"/>
        <v>174.63264809902742</v>
      </c>
      <c r="K416" s="22" t="str">
        <f t="shared" si="64"/>
        <v>DC</v>
      </c>
      <c r="L416" s="22">
        <f t="shared" si="65"/>
        <v>10.598341368625034</v>
      </c>
      <c r="M416" s="22">
        <f t="shared" si="69"/>
        <v>219.25</v>
      </c>
      <c r="N416" s="22">
        <f t="shared" si="70"/>
        <v>366.66666666666669</v>
      </c>
      <c r="O416" s="22" t="str">
        <f t="shared" si="71"/>
        <v>DC</v>
      </c>
      <c r="P416" s="22">
        <f t="shared" si="66"/>
        <v>5.3952733095346828</v>
      </c>
      <c r="S416" s="22">
        <f t="shared" si="67"/>
        <v>539.40165863137497</v>
      </c>
    </row>
    <row r="417" spans="2:19">
      <c r="B417" s="22">
        <v>415</v>
      </c>
      <c r="C417" s="22">
        <f t="shared" si="68"/>
        <v>184.1875</v>
      </c>
      <c r="D417" s="22">
        <f t="shared" si="62"/>
        <v>366.66666666666669</v>
      </c>
      <c r="E417" s="22">
        <f t="shared" si="63"/>
        <v>175.04514809902741</v>
      </c>
      <c r="K417" s="22" t="str">
        <f t="shared" si="64"/>
        <v>DC</v>
      </c>
      <c r="L417" s="22">
        <f t="shared" si="65"/>
        <v>10.574806605244842</v>
      </c>
      <c r="M417" s="22">
        <f t="shared" si="69"/>
        <v>219.25</v>
      </c>
      <c r="N417" s="22">
        <f t="shared" si="70"/>
        <v>366.66666666666669</v>
      </c>
      <c r="O417" s="22" t="str">
        <f t="shared" si="71"/>
        <v>DC</v>
      </c>
      <c r="P417" s="22">
        <f t="shared" si="66"/>
        <v>5.3832925215703264</v>
      </c>
      <c r="S417" s="22">
        <f t="shared" si="67"/>
        <v>539.42519339475518</v>
      </c>
    </row>
    <row r="418" spans="2:19">
      <c r="B418" s="22">
        <v>416</v>
      </c>
      <c r="C418" s="22">
        <f t="shared" si="68"/>
        <v>184.6</v>
      </c>
      <c r="D418" s="22">
        <f t="shared" si="62"/>
        <v>366.66666666666669</v>
      </c>
      <c r="E418" s="22">
        <f t="shared" si="63"/>
        <v>175.45764809902741</v>
      </c>
      <c r="K418" s="22" t="str">
        <f t="shared" si="64"/>
        <v>DC</v>
      </c>
      <c r="L418" s="22">
        <f t="shared" si="65"/>
        <v>10.551376133249802</v>
      </c>
      <c r="M418" s="22">
        <f t="shared" si="69"/>
        <v>219.25</v>
      </c>
      <c r="N418" s="22">
        <f t="shared" si="70"/>
        <v>366.66666666666669</v>
      </c>
      <c r="O418" s="22" t="str">
        <f t="shared" si="71"/>
        <v>DC</v>
      </c>
      <c r="P418" s="22">
        <f t="shared" si="66"/>
        <v>5.3713648249819839</v>
      </c>
      <c r="S418" s="22">
        <f t="shared" si="67"/>
        <v>539.44862386675015</v>
      </c>
    </row>
    <row r="419" spans="2:19">
      <c r="B419" s="22">
        <v>417</v>
      </c>
      <c r="C419" s="22">
        <f t="shared" si="68"/>
        <v>185.01249999999999</v>
      </c>
      <c r="D419" s="22">
        <f t="shared" si="62"/>
        <v>366.66666666666669</v>
      </c>
      <c r="E419" s="22">
        <f t="shared" si="63"/>
        <v>175.8701480990274</v>
      </c>
      <c r="K419" s="22" t="str">
        <f t="shared" si="64"/>
        <v>DC</v>
      </c>
      <c r="L419" s="22">
        <f t="shared" si="65"/>
        <v>10.528049260940996</v>
      </c>
      <c r="M419" s="22">
        <f t="shared" si="69"/>
        <v>219.25</v>
      </c>
      <c r="N419" s="22">
        <f t="shared" si="70"/>
        <v>366.66666666666669</v>
      </c>
      <c r="O419" s="22" t="str">
        <f t="shared" si="71"/>
        <v>DC</v>
      </c>
      <c r="P419" s="22">
        <f t="shared" si="66"/>
        <v>5.3594898676480751</v>
      </c>
      <c r="S419" s="22">
        <f t="shared" si="67"/>
        <v>539.47195073905903</v>
      </c>
    </row>
    <row r="420" spans="2:19">
      <c r="B420" s="22">
        <v>418</v>
      </c>
      <c r="C420" s="22">
        <f t="shared" si="68"/>
        <v>185.42500000000001</v>
      </c>
      <c r="D420" s="22">
        <f t="shared" si="62"/>
        <v>366.66666666666669</v>
      </c>
      <c r="E420" s="22">
        <f t="shared" si="63"/>
        <v>176.28264809902743</v>
      </c>
      <c r="K420" s="22" t="str">
        <f t="shared" si="64"/>
        <v>DC</v>
      </c>
      <c r="L420" s="22">
        <f t="shared" si="65"/>
        <v>10.504825302722811</v>
      </c>
      <c r="M420" s="22">
        <f t="shared" si="69"/>
        <v>219.25</v>
      </c>
      <c r="N420" s="22">
        <f t="shared" si="70"/>
        <v>366.66666666666669</v>
      </c>
      <c r="O420" s="22" t="str">
        <f t="shared" si="71"/>
        <v>DC</v>
      </c>
      <c r="P420" s="22">
        <f t="shared" si="66"/>
        <v>5.3476673005540141</v>
      </c>
      <c r="S420" s="22">
        <f t="shared" si="67"/>
        <v>539.49517469727721</v>
      </c>
    </row>
    <row r="421" spans="2:19">
      <c r="B421" s="22">
        <v>419</v>
      </c>
      <c r="C421" s="22">
        <f t="shared" si="68"/>
        <v>185.83750000000001</v>
      </c>
      <c r="D421" s="22">
        <f t="shared" si="62"/>
        <v>366.66666666666669</v>
      </c>
      <c r="E421" s="22">
        <f t="shared" si="63"/>
        <v>176.69514809902742</v>
      </c>
      <c r="K421" s="22" t="str">
        <f t="shared" si="64"/>
        <v>DC</v>
      </c>
      <c r="L421" s="22">
        <f t="shared" si="65"/>
        <v>10.481703579035781</v>
      </c>
      <c r="M421" s="22">
        <f t="shared" si="69"/>
        <v>219.25</v>
      </c>
      <c r="N421" s="22">
        <f t="shared" si="70"/>
        <v>366.66666666666669</v>
      </c>
      <c r="O421" s="22" t="str">
        <f t="shared" si="71"/>
        <v>DC</v>
      </c>
      <c r="P421" s="22">
        <f t="shared" si="66"/>
        <v>5.335896777758026</v>
      </c>
      <c r="S421" s="22">
        <f t="shared" si="67"/>
        <v>539.51829642096425</v>
      </c>
    </row>
    <row r="422" spans="2:19">
      <c r="B422" s="22">
        <v>420</v>
      </c>
      <c r="C422" s="22">
        <f t="shared" si="68"/>
        <v>186.25</v>
      </c>
      <c r="D422" s="22">
        <f t="shared" si="62"/>
        <v>366.66666666666669</v>
      </c>
      <c r="E422" s="22">
        <f t="shared" si="63"/>
        <v>177.10764809902741</v>
      </c>
      <c r="K422" s="22" t="str">
        <f t="shared" si="64"/>
        <v>DC</v>
      </c>
      <c r="L422" s="22">
        <f t="shared" si="65"/>
        <v>10.458683416290294</v>
      </c>
      <c r="M422" s="22">
        <f t="shared" si="69"/>
        <v>219.25</v>
      </c>
      <c r="N422" s="22">
        <f t="shared" si="70"/>
        <v>366.66666666666669</v>
      </c>
      <c r="O422" s="22" t="str">
        <f t="shared" si="71"/>
        <v>DC</v>
      </c>
      <c r="P422" s="22">
        <f t="shared" si="66"/>
        <v>5.3241779563573921</v>
      </c>
      <c r="S422" s="22">
        <f t="shared" si="67"/>
        <v>539.54131658370966</v>
      </c>
    </row>
    <row r="423" spans="2:19">
      <c r="B423" s="22">
        <v>421</v>
      </c>
      <c r="C423" s="22">
        <f t="shared" si="68"/>
        <v>186.66249999999999</v>
      </c>
      <c r="D423" s="22">
        <f t="shared" si="62"/>
        <v>366.66666666666669</v>
      </c>
      <c r="E423" s="22">
        <f t="shared" si="63"/>
        <v>177.52014809902741</v>
      </c>
      <c r="K423" s="22" t="str">
        <f t="shared" si="64"/>
        <v>DC</v>
      </c>
      <c r="L423" s="22">
        <f t="shared" si="65"/>
        <v>10.435764146801183</v>
      </c>
      <c r="M423" s="22">
        <f t="shared" si="69"/>
        <v>219.25</v>
      </c>
      <c r="N423" s="22">
        <f t="shared" si="70"/>
        <v>366.66666666666669</v>
      </c>
      <c r="O423" s="22" t="str">
        <f t="shared" si="71"/>
        <v>DC</v>
      </c>
      <c r="P423" s="22">
        <f t="shared" si="66"/>
        <v>5.3125104964551575</v>
      </c>
      <c r="S423" s="22">
        <f t="shared" si="67"/>
        <v>539.56423585319885</v>
      </c>
    </row>
    <row r="424" spans="2:19">
      <c r="B424" s="22">
        <v>422</v>
      </c>
      <c r="C424" s="22">
        <f t="shared" si="68"/>
        <v>187.07499999999999</v>
      </c>
      <c r="D424" s="22">
        <f t="shared" si="62"/>
        <v>366.66666666666669</v>
      </c>
      <c r="E424" s="22">
        <f t="shared" si="63"/>
        <v>177.9326480990274</v>
      </c>
      <c r="K424" s="22" t="str">
        <f t="shared" si="64"/>
        <v>DC</v>
      </c>
      <c r="L424" s="22">
        <f t="shared" si="65"/>
        <v>10.412945108723179</v>
      </c>
      <c r="M424" s="22">
        <f t="shared" si="69"/>
        <v>219.25</v>
      </c>
      <c r="N424" s="22">
        <f t="shared" si="70"/>
        <v>366.66666666666669</v>
      </c>
      <c r="O424" s="22" t="str">
        <f t="shared" si="71"/>
        <v>DC</v>
      </c>
      <c r="P424" s="22">
        <f t="shared" si="66"/>
        <v>5.3008940611272699</v>
      </c>
      <c r="S424" s="22">
        <f t="shared" si="67"/>
        <v>539.58705489127681</v>
      </c>
    </row>
    <row r="425" spans="2:19">
      <c r="B425" s="22">
        <v>423</v>
      </c>
      <c r="C425" s="22">
        <f t="shared" si="68"/>
        <v>187.48750000000001</v>
      </c>
      <c r="D425" s="22">
        <f t="shared" si="62"/>
        <v>366.66666666666669</v>
      </c>
      <c r="E425" s="22">
        <f t="shared" si="63"/>
        <v>178.34514809902743</v>
      </c>
      <c r="K425" s="22" t="str">
        <f t="shared" si="64"/>
        <v>DC</v>
      </c>
      <c r="L425" s="22">
        <f t="shared" si="65"/>
        <v>10.390225645987186</v>
      </c>
      <c r="M425" s="22">
        <f t="shared" si="69"/>
        <v>219.25</v>
      </c>
      <c r="N425" s="22">
        <f t="shared" si="70"/>
        <v>366.66666666666669</v>
      </c>
      <c r="O425" s="22" t="str">
        <f t="shared" si="71"/>
        <v>DC</v>
      </c>
      <c r="P425" s="22">
        <f t="shared" si="66"/>
        <v>5.289328316390141</v>
      </c>
      <c r="S425" s="22">
        <f t="shared" si="67"/>
        <v>539.60977435401287</v>
      </c>
    </row>
    <row r="426" spans="2:19">
      <c r="B426" s="22">
        <v>424</v>
      </c>
      <c r="C426" s="22">
        <f t="shared" si="68"/>
        <v>187.9</v>
      </c>
      <c r="D426" s="22">
        <f t="shared" si="62"/>
        <v>366.66666666666669</v>
      </c>
      <c r="E426" s="22">
        <f t="shared" si="63"/>
        <v>178.75764809902742</v>
      </c>
      <c r="K426" s="22" t="str">
        <f t="shared" si="64"/>
        <v>DC</v>
      </c>
      <c r="L426" s="22">
        <f t="shared" si="65"/>
        <v>10.367605108237424</v>
      </c>
      <c r="M426" s="22">
        <f t="shared" si="69"/>
        <v>219.25</v>
      </c>
      <c r="N426" s="22">
        <f t="shared" si="70"/>
        <v>366.66666666666669</v>
      </c>
      <c r="O426" s="22" t="str">
        <f t="shared" si="71"/>
        <v>DC</v>
      </c>
      <c r="P426" s="22">
        <f t="shared" si="66"/>
        <v>5.277812931168647</v>
      </c>
      <c r="S426" s="22">
        <f t="shared" si="67"/>
        <v>539.6323948917626</v>
      </c>
    </row>
    <row r="427" spans="2:19">
      <c r="B427" s="22">
        <v>425</v>
      </c>
      <c r="C427" s="22">
        <f t="shared" si="68"/>
        <v>188.3125</v>
      </c>
      <c r="D427" s="22">
        <f t="shared" si="62"/>
        <v>366.66666666666669</v>
      </c>
      <c r="E427" s="22">
        <f t="shared" si="63"/>
        <v>179.17014809902741</v>
      </c>
      <c r="K427" s="22" t="str">
        <f t="shared" si="64"/>
        <v>DC</v>
      </c>
      <c r="L427" s="22">
        <f t="shared" si="65"/>
        <v>10.345082850769357</v>
      </c>
      <c r="M427" s="22">
        <f t="shared" si="69"/>
        <v>219.25</v>
      </c>
      <c r="N427" s="22">
        <f t="shared" si="70"/>
        <v>366.66666666666669</v>
      </c>
      <c r="O427" s="22" t="str">
        <f t="shared" si="71"/>
        <v>DC</v>
      </c>
      <c r="P427" s="22">
        <f t="shared" si="66"/>
        <v>5.2663475772645292</v>
      </c>
      <c r="S427" s="22">
        <f t="shared" si="67"/>
        <v>539.65491714923064</v>
      </c>
    </row>
    <row r="428" spans="2:19">
      <c r="B428" s="22">
        <v>426</v>
      </c>
      <c r="C428" s="22">
        <f t="shared" si="68"/>
        <v>188.72499999999999</v>
      </c>
      <c r="D428" s="22">
        <f t="shared" si="62"/>
        <v>366.66666666666669</v>
      </c>
      <c r="E428" s="22">
        <f t="shared" si="63"/>
        <v>179.58264809902741</v>
      </c>
      <c r="K428" s="22" t="str">
        <f t="shared" si="64"/>
        <v>DC</v>
      </c>
      <c r="L428" s="22">
        <f t="shared" si="65"/>
        <v>10.322658234468447</v>
      </c>
      <c r="M428" s="22">
        <f t="shared" si="69"/>
        <v>219.25</v>
      </c>
      <c r="N428" s="22">
        <f t="shared" si="70"/>
        <v>366.66666666666669</v>
      </c>
      <c r="O428" s="22" t="str">
        <f t="shared" si="71"/>
        <v>DC</v>
      </c>
      <c r="P428" s="22">
        <f t="shared" si="66"/>
        <v>5.2549319293252186</v>
      </c>
      <c r="S428" s="22">
        <f t="shared" si="67"/>
        <v>539.67734176553154</v>
      </c>
    </row>
    <row r="429" spans="2:19">
      <c r="B429" s="22">
        <v>427</v>
      </c>
      <c r="C429" s="22">
        <f t="shared" si="68"/>
        <v>189.13749999999999</v>
      </c>
      <c r="D429" s="22">
        <f t="shared" si="62"/>
        <v>366.66666666666669</v>
      </c>
      <c r="E429" s="22">
        <f t="shared" si="63"/>
        <v>179.9951480990274</v>
      </c>
      <c r="K429" s="22" t="str">
        <f t="shared" si="64"/>
        <v>DC</v>
      </c>
      <c r="L429" s="22">
        <f t="shared" si="65"/>
        <v>10.300330625749707</v>
      </c>
      <c r="M429" s="22">
        <f t="shared" si="69"/>
        <v>219.25</v>
      </c>
      <c r="N429" s="22">
        <f t="shared" si="70"/>
        <v>366.66666666666669</v>
      </c>
      <c r="O429" s="22" t="str">
        <f t="shared" si="71"/>
        <v>DC</v>
      </c>
      <c r="P429" s="22">
        <f t="shared" si="66"/>
        <v>5.2435656648130591</v>
      </c>
      <c r="S429" s="22">
        <f t="shared" si="67"/>
        <v>539.69966937425033</v>
      </c>
    </row>
    <row r="430" spans="2:19">
      <c r="B430" s="22">
        <v>428</v>
      </c>
      <c r="C430" s="22">
        <f t="shared" si="68"/>
        <v>189.55</v>
      </c>
      <c r="D430" s="22">
        <f t="shared" si="62"/>
        <v>366.66666666666669</v>
      </c>
      <c r="E430" s="22">
        <f t="shared" si="63"/>
        <v>180.40764809902743</v>
      </c>
      <c r="K430" s="22" t="str">
        <f t="shared" si="64"/>
        <v>DC</v>
      </c>
      <c r="L430" s="22">
        <f t="shared" si="65"/>
        <v>10.278099396498012</v>
      </c>
      <c r="M430" s="22">
        <f t="shared" si="69"/>
        <v>219.25</v>
      </c>
      <c r="N430" s="22">
        <f t="shared" si="70"/>
        <v>366.66666666666669</v>
      </c>
      <c r="O430" s="22" t="str">
        <f t="shared" si="71"/>
        <v>DC</v>
      </c>
      <c r="P430" s="22">
        <f t="shared" si="66"/>
        <v>5.2322484639749272</v>
      </c>
      <c r="S430" s="22">
        <f t="shared" si="67"/>
        <v>539.72190060350204</v>
      </c>
    </row>
    <row r="431" spans="2:19">
      <c r="B431" s="22">
        <v>429</v>
      </c>
      <c r="C431" s="22">
        <f t="shared" si="68"/>
        <v>189.96250000000001</v>
      </c>
      <c r="D431" s="22">
        <f t="shared" si="62"/>
        <v>366.66666666666669</v>
      </c>
      <c r="E431" s="22">
        <f t="shared" si="63"/>
        <v>180.82014809902742</v>
      </c>
      <c r="K431" s="22" t="str">
        <f t="shared" si="64"/>
        <v>DC</v>
      </c>
      <c r="L431" s="22">
        <f t="shared" si="65"/>
        <v>10.255963924009221</v>
      </c>
      <c r="M431" s="22">
        <f t="shared" si="69"/>
        <v>219.25</v>
      </c>
      <c r="N431" s="22">
        <f t="shared" si="70"/>
        <v>366.66666666666669</v>
      </c>
      <c r="O431" s="22" t="str">
        <f t="shared" si="71"/>
        <v>DC</v>
      </c>
      <c r="P431" s="22">
        <f t="shared" si="66"/>
        <v>5.2209800098122541</v>
      </c>
      <c r="S431" s="22">
        <f t="shared" si="67"/>
        <v>539.74403607599083</v>
      </c>
    </row>
    <row r="432" spans="2:19">
      <c r="B432" s="22">
        <v>430</v>
      </c>
      <c r="C432" s="22">
        <f t="shared" si="68"/>
        <v>190.375</v>
      </c>
      <c r="D432" s="22">
        <f t="shared" si="62"/>
        <v>366.66666666666669</v>
      </c>
      <c r="E432" s="22">
        <f t="shared" si="63"/>
        <v>181.23264809902741</v>
      </c>
      <c r="K432" s="22" t="str">
        <f t="shared" si="64"/>
        <v>DC</v>
      </c>
      <c r="L432" s="22">
        <f t="shared" si="65"/>
        <v>10.233923590932013</v>
      </c>
      <c r="M432" s="22">
        <f t="shared" si="69"/>
        <v>219.25</v>
      </c>
      <c r="N432" s="22">
        <f t="shared" si="70"/>
        <v>366.66666666666669</v>
      </c>
      <c r="O432" s="22" t="str">
        <f t="shared" si="71"/>
        <v>DC</v>
      </c>
      <c r="P432" s="22">
        <f t="shared" si="66"/>
        <v>5.2097599880514203</v>
      </c>
      <c r="S432" s="22">
        <f t="shared" si="67"/>
        <v>539.76607640906798</v>
      </c>
    </row>
    <row r="433" spans="2:19">
      <c r="B433" s="22">
        <v>431</v>
      </c>
      <c r="C433" s="22">
        <f t="shared" si="68"/>
        <v>190.78749999999999</v>
      </c>
      <c r="D433" s="22">
        <f t="shared" si="62"/>
        <v>366.66666666666669</v>
      </c>
      <c r="E433" s="22">
        <f t="shared" si="63"/>
        <v>181.64514809902741</v>
      </c>
      <c r="K433" s="22" t="str">
        <f t="shared" si="64"/>
        <v>DC</v>
      </c>
      <c r="L433" s="22">
        <f t="shared" si="65"/>
        <v>10.211977785210506</v>
      </c>
      <c r="M433" s="22">
        <f t="shared" si="69"/>
        <v>219.25</v>
      </c>
      <c r="N433" s="22">
        <f t="shared" si="70"/>
        <v>366.66666666666669</v>
      </c>
      <c r="O433" s="22" t="str">
        <f t="shared" si="71"/>
        <v>DC</v>
      </c>
      <c r="P433" s="22">
        <f t="shared" si="66"/>
        <v>5.198588087114544</v>
      </c>
      <c r="S433" s="22">
        <f t="shared" si="67"/>
        <v>539.78802221478952</v>
      </c>
    </row>
    <row r="434" spans="2:19">
      <c r="B434" s="22">
        <v>432</v>
      </c>
      <c r="C434" s="22">
        <f t="shared" si="68"/>
        <v>191.2</v>
      </c>
      <c r="D434" s="22">
        <f t="shared" si="62"/>
        <v>366.66666666666669</v>
      </c>
      <c r="E434" s="22">
        <f t="shared" si="63"/>
        <v>182.0576480990274</v>
      </c>
      <c r="K434" s="22" t="str">
        <f t="shared" si="64"/>
        <v>DC</v>
      </c>
      <c r="L434" s="22">
        <f t="shared" si="65"/>
        <v>10.190125900027597</v>
      </c>
      <c r="M434" s="22">
        <f t="shared" si="69"/>
        <v>219.25</v>
      </c>
      <c r="N434" s="22">
        <f t="shared" si="70"/>
        <v>366.66666666666669</v>
      </c>
      <c r="O434" s="22" t="str">
        <f t="shared" si="71"/>
        <v>DC</v>
      </c>
      <c r="P434" s="22">
        <f t="shared" si="66"/>
        <v>5.1874639980906352</v>
      </c>
      <c r="S434" s="22">
        <f t="shared" si="67"/>
        <v>539.80987409997238</v>
      </c>
    </row>
    <row r="435" spans="2:19">
      <c r="B435" s="22">
        <v>433</v>
      </c>
      <c r="C435" s="22">
        <f t="shared" si="68"/>
        <v>191.61250000000001</v>
      </c>
      <c r="D435" s="22">
        <f t="shared" si="62"/>
        <v>366.66666666666669</v>
      </c>
      <c r="E435" s="22">
        <f t="shared" si="63"/>
        <v>182.47014809902743</v>
      </c>
      <c r="K435" s="22" t="str">
        <f t="shared" si="64"/>
        <v>DC</v>
      </c>
      <c r="L435" s="22">
        <f t="shared" si="65"/>
        <v>10.168367333749034</v>
      </c>
      <c r="M435" s="22">
        <f t="shared" si="69"/>
        <v>219.25</v>
      </c>
      <c r="N435" s="22">
        <f t="shared" si="70"/>
        <v>366.66666666666669</v>
      </c>
      <c r="O435" s="22" t="str">
        <f t="shared" si="71"/>
        <v>DC</v>
      </c>
      <c r="P435" s="22">
        <f t="shared" si="66"/>
        <v>5.1763874147071247</v>
      </c>
      <c r="S435" s="22">
        <f t="shared" si="67"/>
        <v>539.83163266625093</v>
      </c>
    </row>
    <row r="436" spans="2:19">
      <c r="B436" s="22">
        <v>434</v>
      </c>
      <c r="C436" s="22">
        <f t="shared" si="68"/>
        <v>192.02500000000001</v>
      </c>
      <c r="D436" s="22">
        <f t="shared" si="62"/>
        <v>366.66666666666669</v>
      </c>
      <c r="E436" s="22">
        <f t="shared" si="63"/>
        <v>182.88264809902742</v>
      </c>
      <c r="K436" s="22" t="str">
        <f t="shared" si="64"/>
        <v>DC</v>
      </c>
      <c r="L436" s="22">
        <f t="shared" si="65"/>
        <v>10.146701489868194</v>
      </c>
      <c r="M436" s="22">
        <f t="shared" si="69"/>
        <v>219.25</v>
      </c>
      <c r="N436" s="22">
        <f t="shared" si="70"/>
        <v>366.66666666666669</v>
      </c>
      <c r="O436" s="22" t="str">
        <f t="shared" si="71"/>
        <v>DC</v>
      </c>
      <c r="P436" s="22">
        <f t="shared" si="66"/>
        <v>5.165358033301759</v>
      </c>
      <c r="S436" s="22">
        <f t="shared" si="67"/>
        <v>539.85329851013182</v>
      </c>
    </row>
    <row r="437" spans="2:19">
      <c r="B437" s="22">
        <v>435</v>
      </c>
      <c r="C437" s="22">
        <f t="shared" si="68"/>
        <v>192.4375</v>
      </c>
      <c r="D437" s="22">
        <f t="shared" si="62"/>
        <v>366.66666666666669</v>
      </c>
      <c r="E437" s="22">
        <f t="shared" si="63"/>
        <v>183.29514809902741</v>
      </c>
      <c r="K437" s="22" t="str">
        <f t="shared" si="64"/>
        <v>DC</v>
      </c>
      <c r="L437" s="22">
        <f t="shared" si="65"/>
        <v>10.12512777695158</v>
      </c>
      <c r="M437" s="22">
        <f t="shared" si="69"/>
        <v>219.25</v>
      </c>
      <c r="N437" s="22">
        <f t="shared" si="70"/>
        <v>366.66666666666669</v>
      </c>
      <c r="O437" s="22" t="str">
        <f t="shared" si="71"/>
        <v>DC</v>
      </c>
      <c r="P437" s="22">
        <f t="shared" si="66"/>
        <v>5.1543755527948418</v>
      </c>
      <c r="S437" s="22">
        <f t="shared" si="67"/>
        <v>539.87487222304844</v>
      </c>
    </row>
    <row r="438" spans="2:19">
      <c r="B438" s="22">
        <v>436</v>
      </c>
      <c r="C438" s="22">
        <f t="shared" si="68"/>
        <v>192.85</v>
      </c>
      <c r="D438" s="22">
        <f t="shared" si="62"/>
        <v>366.66666666666669</v>
      </c>
      <c r="E438" s="22">
        <f t="shared" si="63"/>
        <v>183.70764809902741</v>
      </c>
      <c r="K438" s="22" t="str">
        <f t="shared" si="64"/>
        <v>DC</v>
      </c>
      <c r="L438" s="22">
        <f t="shared" si="65"/>
        <v>10.103645608584996</v>
      </c>
      <c r="M438" s="22">
        <f t="shared" si="69"/>
        <v>219.25</v>
      </c>
      <c r="N438" s="22">
        <f t="shared" si="70"/>
        <v>366.66666666666669</v>
      </c>
      <c r="O438" s="22" t="str">
        <f t="shared" si="71"/>
        <v>DC</v>
      </c>
      <c r="P438" s="22">
        <f t="shared" si="66"/>
        <v>5.1434396746618471</v>
      </c>
      <c r="S438" s="22">
        <f t="shared" si="67"/>
        <v>539.896354391415</v>
      </c>
    </row>
    <row r="439" spans="2:19">
      <c r="B439" s="22">
        <v>437</v>
      </c>
      <c r="C439" s="22">
        <f t="shared" si="68"/>
        <v>193.26249999999999</v>
      </c>
      <c r="D439" s="22">
        <f t="shared" si="62"/>
        <v>366.66666666666669</v>
      </c>
      <c r="E439" s="22">
        <f t="shared" si="63"/>
        <v>184.1201480990274</v>
      </c>
      <c r="K439" s="22" t="str">
        <f t="shared" si="64"/>
        <v>DC</v>
      </c>
      <c r="L439" s="22">
        <f t="shared" si="65"/>
        <v>10.082254403320416</v>
      </c>
      <c r="M439" s="22">
        <f t="shared" si="69"/>
        <v>219.25</v>
      </c>
      <c r="N439" s="22">
        <f t="shared" si="70"/>
        <v>366.66666666666669</v>
      </c>
      <c r="O439" s="22" t="str">
        <f t="shared" si="71"/>
        <v>DC</v>
      </c>
      <c r="P439" s="22">
        <f t="shared" si="66"/>
        <v>5.1325501029063627</v>
      </c>
      <c r="S439" s="22">
        <f t="shared" si="67"/>
        <v>539.91774559667954</v>
      </c>
    </row>
    <row r="440" spans="2:19">
      <c r="B440" s="22">
        <v>438</v>
      </c>
      <c r="C440" s="22">
        <f t="shared" si="68"/>
        <v>193.67500000000001</v>
      </c>
      <c r="D440" s="22">
        <f t="shared" si="62"/>
        <v>366.66666666666669</v>
      </c>
      <c r="E440" s="22">
        <f t="shared" si="63"/>
        <v>184.53264809902743</v>
      </c>
      <c r="K440" s="22" t="str">
        <f t="shared" si="64"/>
        <v>DC</v>
      </c>
      <c r="L440" s="22">
        <f t="shared" si="65"/>
        <v>10.060953584623526</v>
      </c>
      <c r="M440" s="22">
        <f t="shared" si="69"/>
        <v>219.25</v>
      </c>
      <c r="N440" s="22">
        <f t="shared" si="70"/>
        <v>366.66666666666669</v>
      </c>
      <c r="O440" s="22" t="str">
        <f t="shared" si="71"/>
        <v>DC</v>
      </c>
      <c r="P440" s="22">
        <f t="shared" si="66"/>
        <v>5.1217065440333878</v>
      </c>
      <c r="S440" s="22">
        <f t="shared" si="67"/>
        <v>539.93904641537642</v>
      </c>
    </row>
    <row r="441" spans="2:19">
      <c r="B441" s="22">
        <v>439</v>
      </c>
      <c r="C441" s="22">
        <f t="shared" si="68"/>
        <v>194.08750000000001</v>
      </c>
      <c r="D441" s="22">
        <f t="shared" si="62"/>
        <v>366.66666666666669</v>
      </c>
      <c r="E441" s="22">
        <f t="shared" si="63"/>
        <v>184.94514809902742</v>
      </c>
      <c r="K441" s="22" t="str">
        <f t="shared" si="64"/>
        <v>DC</v>
      </c>
      <c r="L441" s="22">
        <f t="shared" si="65"/>
        <v>10.039742580821926</v>
      </c>
      <c r="M441" s="22">
        <f t="shared" si="69"/>
        <v>219.25</v>
      </c>
      <c r="N441" s="22">
        <f t="shared" si="70"/>
        <v>366.66666666666669</v>
      </c>
      <c r="O441" s="22" t="str">
        <f t="shared" si="71"/>
        <v>DC</v>
      </c>
      <c r="P441" s="22">
        <f t="shared" si="66"/>
        <v>5.1109087070229666</v>
      </c>
      <c r="S441" s="22">
        <f t="shared" si="67"/>
        <v>539.96025741917811</v>
      </c>
    </row>
    <row r="442" spans="2:19">
      <c r="B442" s="22">
        <v>440</v>
      </c>
      <c r="C442" s="22">
        <f t="shared" si="68"/>
        <v>194.5</v>
      </c>
      <c r="D442" s="22">
        <f t="shared" si="62"/>
        <v>366.66666666666669</v>
      </c>
      <c r="E442" s="22">
        <f t="shared" si="63"/>
        <v>185.35764809902741</v>
      </c>
      <c r="K442" s="22" t="str">
        <f t="shared" si="64"/>
        <v>DC</v>
      </c>
      <c r="L442" s="22">
        <f t="shared" si="65"/>
        <v>10.018620825053985</v>
      </c>
      <c r="M442" s="22">
        <f t="shared" si="69"/>
        <v>219.25</v>
      </c>
      <c r="N442" s="22">
        <f t="shared" si="70"/>
        <v>366.66666666666669</v>
      </c>
      <c r="O442" s="22" t="str">
        <f t="shared" si="71"/>
        <v>DC</v>
      </c>
      <c r="P442" s="22">
        <f t="shared" si="66"/>
        <v>5.1001563033041508</v>
      </c>
      <c r="S442" s="22">
        <f t="shared" si="67"/>
        <v>539.98137917494603</v>
      </c>
    </row>
    <row r="443" spans="2:19">
      <c r="B443" s="22">
        <v>441</v>
      </c>
      <c r="C443" s="22">
        <f t="shared" si="68"/>
        <v>194.91249999999999</v>
      </c>
      <c r="D443" s="22">
        <f t="shared" si="62"/>
        <v>366.66666666666669</v>
      </c>
      <c r="E443" s="22">
        <f t="shared" si="63"/>
        <v>185.77014809902741</v>
      </c>
      <c r="K443" s="22" t="str">
        <f t="shared" si="64"/>
        <v>DC</v>
      </c>
      <c r="L443" s="22">
        <f t="shared" si="65"/>
        <v>9.9975877552183441</v>
      </c>
      <c r="M443" s="22">
        <f t="shared" si="69"/>
        <v>219.25</v>
      </c>
      <c r="N443" s="22">
        <f t="shared" si="70"/>
        <v>366.66666666666669</v>
      </c>
      <c r="O443" s="22" t="str">
        <f t="shared" si="71"/>
        <v>DC</v>
      </c>
      <c r="P443" s="22">
        <f t="shared" si="66"/>
        <v>5.0894490467292925</v>
      </c>
      <c r="S443" s="22">
        <f t="shared" si="67"/>
        <v>540.00241224478168</v>
      </c>
    </row>
    <row r="444" spans="2:19">
      <c r="B444" s="22">
        <v>442</v>
      </c>
      <c r="C444" s="22">
        <f t="shared" si="68"/>
        <v>195.32499999999999</v>
      </c>
      <c r="D444" s="22">
        <f t="shared" si="62"/>
        <v>366.66666666666669</v>
      </c>
      <c r="E444" s="22">
        <f t="shared" si="63"/>
        <v>186.1826480990274</v>
      </c>
      <c r="K444" s="22" t="str">
        <f t="shared" si="64"/>
        <v>DC</v>
      </c>
      <c r="L444" s="22">
        <f t="shared" si="65"/>
        <v>9.9766428139240553</v>
      </c>
      <c r="M444" s="22">
        <f t="shared" si="69"/>
        <v>219.25</v>
      </c>
      <c r="N444" s="22">
        <f t="shared" si="70"/>
        <v>366.66666666666669</v>
      </c>
      <c r="O444" s="22" t="str">
        <f t="shared" si="71"/>
        <v>DC</v>
      </c>
      <c r="P444" s="22">
        <f t="shared" si="66"/>
        <v>5.0787866535486588</v>
      </c>
      <c r="S444" s="22">
        <f t="shared" si="67"/>
        <v>540.02335718607594</v>
      </c>
    </row>
    <row r="445" spans="2:19">
      <c r="B445" s="22">
        <v>443</v>
      </c>
      <c r="C445" s="22">
        <f t="shared" si="68"/>
        <v>195.73750000000001</v>
      </c>
      <c r="D445" s="22">
        <f t="shared" si="62"/>
        <v>366.66666666666669</v>
      </c>
      <c r="E445" s="22">
        <f t="shared" si="63"/>
        <v>186.59514809902743</v>
      </c>
      <c r="K445" s="22" t="str">
        <f t="shared" si="64"/>
        <v>DC</v>
      </c>
      <c r="L445" s="22">
        <f t="shared" si="65"/>
        <v>9.9557854484413344</v>
      </c>
      <c r="M445" s="22">
        <f t="shared" si="69"/>
        <v>219.25</v>
      </c>
      <c r="N445" s="22">
        <f t="shared" si="70"/>
        <v>366.66666666666669</v>
      </c>
      <c r="O445" s="22" t="str">
        <f t="shared" si="71"/>
        <v>DC</v>
      </c>
      <c r="P445" s="22">
        <f t="shared" si="66"/>
        <v>5.0681688423853704</v>
      </c>
      <c r="S445" s="22">
        <f t="shared" si="67"/>
        <v>540.04421455155864</v>
      </c>
    </row>
    <row r="446" spans="2:19">
      <c r="B446" s="22">
        <v>444</v>
      </c>
      <c r="C446" s="22">
        <f t="shared" si="68"/>
        <v>196.15</v>
      </c>
      <c r="D446" s="22">
        <f t="shared" si="62"/>
        <v>366.66666666666669</v>
      </c>
      <c r="E446" s="22">
        <f t="shared" si="63"/>
        <v>187.00764809902742</v>
      </c>
      <c r="K446" s="22" t="str">
        <f t="shared" si="64"/>
        <v>DC</v>
      </c>
      <c r="L446" s="22">
        <f t="shared" si="65"/>
        <v>9.9350151106529534</v>
      </c>
      <c r="M446" s="22">
        <f t="shared" si="69"/>
        <v>219.25</v>
      </c>
      <c r="N446" s="22">
        <f t="shared" si="70"/>
        <v>366.66666666666669</v>
      </c>
      <c r="O446" s="22" t="str">
        <f t="shared" si="71"/>
        <v>DC</v>
      </c>
      <c r="P446" s="22">
        <f t="shared" si="66"/>
        <v>5.0575953342106468</v>
      </c>
      <c r="S446" s="22">
        <f t="shared" si="67"/>
        <v>540.0649848893471</v>
      </c>
    </row>
    <row r="447" spans="2:19">
      <c r="B447" s="22">
        <v>445</v>
      </c>
      <c r="C447" s="22">
        <f t="shared" si="68"/>
        <v>196.5625</v>
      </c>
      <c r="D447" s="22">
        <f t="shared" si="62"/>
        <v>366.66666666666669</v>
      </c>
      <c r="E447" s="22">
        <f t="shared" si="63"/>
        <v>187.42014809902741</v>
      </c>
      <c r="K447" s="22" t="str">
        <f t="shared" si="64"/>
        <v>DC</v>
      </c>
      <c r="L447" s="22">
        <f t="shared" si="65"/>
        <v>9.9143312570062125</v>
      </c>
      <c r="M447" s="22">
        <f t="shared" si="69"/>
        <v>219.25</v>
      </c>
      <c r="N447" s="22">
        <f t="shared" si="70"/>
        <v>366.66666666666669</v>
      </c>
      <c r="O447" s="22" t="str">
        <f t="shared" si="71"/>
        <v>DC</v>
      </c>
      <c r="P447" s="22">
        <f t="shared" si="66"/>
        <v>5.0470658523193626</v>
      </c>
      <c r="S447" s="22">
        <f t="shared" si="67"/>
        <v>540.08566874299379</v>
      </c>
    </row>
    <row r="448" spans="2:19">
      <c r="B448" s="22">
        <v>446</v>
      </c>
      <c r="C448" s="22">
        <f t="shared" si="68"/>
        <v>196.97499999999999</v>
      </c>
      <c r="D448" s="22">
        <f t="shared" si="62"/>
        <v>366.66666666666669</v>
      </c>
      <c r="E448" s="22">
        <f t="shared" si="63"/>
        <v>187.83264809902741</v>
      </c>
      <c r="K448" s="22" t="str">
        <f t="shared" si="64"/>
        <v>DC</v>
      </c>
      <c r="L448" s="22">
        <f t="shared" si="65"/>
        <v>9.8937333484655277</v>
      </c>
      <c r="M448" s="22">
        <f t="shared" si="69"/>
        <v>219.25</v>
      </c>
      <c r="N448" s="22">
        <f t="shared" si="70"/>
        <v>366.66666666666669</v>
      </c>
      <c r="O448" s="22" t="str">
        <f t="shared" si="71"/>
        <v>DC</v>
      </c>
      <c r="P448" s="22">
        <f t="shared" si="66"/>
        <v>5.036580122305911</v>
      </c>
      <c r="S448" s="22">
        <f t="shared" si="67"/>
        <v>540.1062666515345</v>
      </c>
    </row>
    <row r="449" spans="2:19">
      <c r="B449" s="22">
        <v>447</v>
      </c>
      <c r="C449" s="22">
        <f t="shared" si="68"/>
        <v>197.38749999999999</v>
      </c>
      <c r="D449" s="22">
        <f t="shared" si="62"/>
        <v>366.66666666666669</v>
      </c>
      <c r="E449" s="22">
        <f t="shared" si="63"/>
        <v>188.2451480990274</v>
      </c>
      <c r="K449" s="22" t="str">
        <f t="shared" si="64"/>
        <v>DC</v>
      </c>
      <c r="L449" s="22">
        <f t="shared" si="65"/>
        <v>9.8732208504656089</v>
      </c>
      <c r="M449" s="22">
        <f t="shared" si="69"/>
        <v>219.25</v>
      </c>
      <c r="N449" s="22">
        <f t="shared" si="70"/>
        <v>366.66666666666669</v>
      </c>
      <c r="O449" s="22" t="str">
        <f t="shared" si="71"/>
        <v>DC</v>
      </c>
      <c r="P449" s="22">
        <f t="shared" si="66"/>
        <v>5.0261378720403673</v>
      </c>
      <c r="S449" s="22">
        <f t="shared" si="67"/>
        <v>540.1267791495344</v>
      </c>
    </row>
    <row r="450" spans="2:19">
      <c r="B450" s="22">
        <v>448</v>
      </c>
      <c r="C450" s="22">
        <f t="shared" si="68"/>
        <v>197.8</v>
      </c>
      <c r="D450" s="22">
        <f t="shared" ref="D450:D513" si="72">IF(typeAP3917="AP3917B",MAX(Ipkmax_typ_B-4*(C450-tminoff_typ_B),Ipkmax_typ_B/4),IF(typeAP3917="AP3917C",MAX(Ipkmax_typ_C-4*(C450-tminoff_typ_C),Ipkmax_typ_C/3),IF(typeAP3917="AP3917D",MAX(Ipkmax_typ_D-4*(C450-tminoff_typ_D),Ipkmax_typ_D/3),IF(typeAP3917="AP3928",MAX(Ipkmax_typ_E-40*(C450-tminoff_typ_E),Ipkmax_typ_E/3)))))</f>
        <v>366.66666666666669</v>
      </c>
      <c r="E450" s="22">
        <f t="shared" ref="E450:E513" si="73">ABS(D450*Lm/(Vout+D1Vf)-C450)</f>
        <v>188.65764809902743</v>
      </c>
      <c r="K450" s="22" t="str">
        <f t="shared" ref="K450:K513" si="74">IF((D450*Lm/(Vout+D1Vf)-C450)&gt;0,"CC","DC")</f>
        <v>DC</v>
      </c>
      <c r="L450" s="22">
        <f t="shared" ref="L450:L513" si="75">IF(K450="CC",D450-0.5*(Vout+D1Vf)*C450/Lm,IF(K450="DC",0.5*D450*(D450*Lm/Vindc_rms_min+D450*Lm/(Vout+D1Vf))/(D450*Lm/Vindc_rms_min+C450)))</f>
        <v>9.8527932328652099</v>
      </c>
      <c r="M450" s="22">
        <f t="shared" si="69"/>
        <v>219.25</v>
      </c>
      <c r="N450" s="22">
        <f t="shared" si="70"/>
        <v>366.66666666666669</v>
      </c>
      <c r="O450" s="22" t="str">
        <f t="shared" si="71"/>
        <v>DC</v>
      </c>
      <c r="P450" s="22">
        <f t="shared" ref="P450:P513" si="76">IF(K450="CC",1/((((Vout+D1Vf)*C450/Lm))*Lm/Vindc_rms_min+C450)*1000,IF(K450="DC",1000/(D450*Lm/Vindc_rms_min+C450)))</f>
        <v>5.0157388316449447</v>
      </c>
      <c r="S450" s="22">
        <f t="shared" ref="S450:S513" si="77">ABS(L450-Iout)</f>
        <v>540.14720676713478</v>
      </c>
    </row>
    <row r="451" spans="2:19">
      <c r="B451" s="22">
        <v>449</v>
      </c>
      <c r="C451" s="22">
        <f t="shared" ref="C451:C514" si="78">IF(typeAP3917="AP3917B",tminoff_typ_B+B451*(toffmax_BCD-tminoff_typ_B)/500,IF(typeAP3917="AP3917C",tminoff_typ_C+B451*(toffmax_BCD-tminoff_typ_C)/500,IF(typeAP3917="AP3917D",tminoff_typ_D+B451*(toffmax_BCD-tminoff_typ_D)/500,IF(typeAP3917="AP3928",tminoff_typ_E+B451*(toffmax_BCD-tminoff_typ_E)/500))))</f>
        <v>198.21250000000001</v>
      </c>
      <c r="D451" s="22">
        <f t="shared" si="72"/>
        <v>366.66666666666669</v>
      </c>
      <c r="E451" s="22">
        <f t="shared" si="73"/>
        <v>189.07014809902742</v>
      </c>
      <c r="K451" s="22" t="str">
        <f t="shared" si="74"/>
        <v>DC</v>
      </c>
      <c r="L451" s="22">
        <f t="shared" si="75"/>
        <v>9.8324499699014609</v>
      </c>
      <c r="M451" s="22">
        <f t="shared" si="69"/>
        <v>219.25</v>
      </c>
      <c r="N451" s="22">
        <f t="shared" si="70"/>
        <v>366.66666666666669</v>
      </c>
      <c r="O451" s="22" t="str">
        <f t="shared" si="71"/>
        <v>DC</v>
      </c>
      <c r="P451" s="22">
        <f t="shared" si="76"/>
        <v>5.0053827334707446</v>
      </c>
      <c r="S451" s="22">
        <f t="shared" si="77"/>
        <v>540.16755003009848</v>
      </c>
    </row>
    <row r="452" spans="2:19">
      <c r="B452" s="22">
        <v>450</v>
      </c>
      <c r="C452" s="22">
        <f t="shared" si="78"/>
        <v>198.625</v>
      </c>
      <c r="D452" s="22">
        <f t="shared" si="72"/>
        <v>366.66666666666669</v>
      </c>
      <c r="E452" s="22">
        <f t="shared" si="73"/>
        <v>189.48264809902741</v>
      </c>
      <c r="K452" s="22" t="str">
        <f t="shared" si="74"/>
        <v>DC</v>
      </c>
      <c r="L452" s="22">
        <f t="shared" si="75"/>
        <v>9.8121905401447549</v>
      </c>
      <c r="M452" s="22">
        <f t="shared" si="69"/>
        <v>219.25</v>
      </c>
      <c r="N452" s="22">
        <f t="shared" si="70"/>
        <v>366.66666666666669</v>
      </c>
      <c r="O452" s="22" t="str">
        <f t="shared" si="71"/>
        <v>DC</v>
      </c>
      <c r="P452" s="22">
        <f t="shared" si="76"/>
        <v>4.9950693120747962</v>
      </c>
      <c r="S452" s="22">
        <f t="shared" si="77"/>
        <v>540.1878094598552</v>
      </c>
    </row>
    <row r="453" spans="2:19">
      <c r="B453" s="22">
        <v>451</v>
      </c>
      <c r="C453" s="22">
        <f t="shared" si="78"/>
        <v>199.03749999999999</v>
      </c>
      <c r="D453" s="22">
        <f t="shared" si="72"/>
        <v>366.66666666666669</v>
      </c>
      <c r="E453" s="22">
        <f t="shared" si="73"/>
        <v>189.89514809902741</v>
      </c>
      <c r="K453" s="22" t="str">
        <f t="shared" si="74"/>
        <v>DC</v>
      </c>
      <c r="L453" s="22">
        <f t="shared" si="75"/>
        <v>9.7920144264542035</v>
      </c>
      <c r="M453" s="22">
        <f t="shared" ref="M453:M516" si="79">M452</f>
        <v>219.25</v>
      </c>
      <c r="N453" s="22">
        <f t="shared" ref="N453:N516" si="80">N452</f>
        <v>366.66666666666669</v>
      </c>
      <c r="O453" s="22" t="str">
        <f t="shared" ref="O453:O516" si="81">O452</f>
        <v>DC</v>
      </c>
      <c r="P453" s="22">
        <f t="shared" si="76"/>
        <v>4.9847983041973727</v>
      </c>
      <c r="S453" s="22">
        <f t="shared" si="77"/>
        <v>540.20798557354578</v>
      </c>
    </row>
    <row r="454" spans="2:19">
      <c r="B454" s="22">
        <v>452</v>
      </c>
      <c r="C454" s="22">
        <f t="shared" si="78"/>
        <v>199.45</v>
      </c>
      <c r="D454" s="22">
        <f t="shared" si="72"/>
        <v>366.66666666666669</v>
      </c>
      <c r="E454" s="22">
        <f t="shared" si="73"/>
        <v>190.3076480990274</v>
      </c>
      <c r="K454" s="22" t="str">
        <f t="shared" si="74"/>
        <v>DC</v>
      </c>
      <c r="L454" s="22">
        <f t="shared" si="75"/>
        <v>9.7719211159336279</v>
      </c>
      <c r="M454" s="22">
        <f t="shared" si="79"/>
        <v>219.25</v>
      </c>
      <c r="N454" s="22">
        <f t="shared" si="80"/>
        <v>366.66666666666669</v>
      </c>
      <c r="O454" s="22" t="str">
        <f t="shared" si="81"/>
        <v>DC</v>
      </c>
      <c r="P454" s="22">
        <f t="shared" si="76"/>
        <v>4.9745694487395946</v>
      </c>
      <c r="S454" s="22">
        <f t="shared" si="77"/>
        <v>540.22807888406635</v>
      </c>
    </row>
    <row r="455" spans="2:19">
      <c r="B455" s="22">
        <v>453</v>
      </c>
      <c r="C455" s="22">
        <f t="shared" si="78"/>
        <v>199.86250000000001</v>
      </c>
      <c r="D455" s="22">
        <f t="shared" si="72"/>
        <v>366.66666666666669</v>
      </c>
      <c r="E455" s="22">
        <f t="shared" si="73"/>
        <v>190.72014809902743</v>
      </c>
      <c r="K455" s="22" t="str">
        <f t="shared" si="74"/>
        <v>DC</v>
      </c>
      <c r="L455" s="22">
        <f t="shared" si="75"/>
        <v>9.7519100998881019</v>
      </c>
      <c r="M455" s="22">
        <f t="shared" si="79"/>
        <v>219.25</v>
      </c>
      <c r="N455" s="22">
        <f t="shared" si="80"/>
        <v>366.66666666666669</v>
      </c>
      <c r="O455" s="22" t="str">
        <f t="shared" si="81"/>
        <v>DC</v>
      </c>
      <c r="P455" s="22">
        <f t="shared" si="76"/>
        <v>4.9643824867413038</v>
      </c>
      <c r="S455" s="22">
        <f t="shared" si="77"/>
        <v>540.24808990011195</v>
      </c>
    </row>
    <row r="456" spans="2:19">
      <c r="B456" s="22">
        <v>454</v>
      </c>
      <c r="C456" s="22">
        <f t="shared" si="78"/>
        <v>200.27500000000001</v>
      </c>
      <c r="D456" s="22">
        <f t="shared" si="72"/>
        <v>366.66666666666669</v>
      </c>
      <c r="E456" s="22">
        <f t="shared" si="73"/>
        <v>191.13264809902742</v>
      </c>
      <c r="K456" s="22" t="str">
        <f t="shared" si="74"/>
        <v>DC</v>
      </c>
      <c r="L456" s="22">
        <f t="shared" si="75"/>
        <v>9.7319808737810227</v>
      </c>
      <c r="M456" s="22">
        <f t="shared" si="79"/>
        <v>219.25</v>
      </c>
      <c r="N456" s="22">
        <f t="shared" si="80"/>
        <v>366.66666666666669</v>
      </c>
      <c r="O456" s="22" t="str">
        <f t="shared" si="81"/>
        <v>DC</v>
      </c>
      <c r="P456" s="22">
        <f t="shared" si="76"/>
        <v>4.9542371613592104</v>
      </c>
      <c r="S456" s="22">
        <f t="shared" si="77"/>
        <v>540.26801912621897</v>
      </c>
    </row>
    <row r="457" spans="2:19">
      <c r="B457" s="22">
        <v>455</v>
      </c>
      <c r="C457" s="22">
        <f t="shared" si="78"/>
        <v>200.6875</v>
      </c>
      <c r="D457" s="22">
        <f t="shared" si="72"/>
        <v>366.66666666666669</v>
      </c>
      <c r="E457" s="22">
        <f t="shared" si="73"/>
        <v>191.54514809902741</v>
      </c>
      <c r="K457" s="22" t="str">
        <f t="shared" si="74"/>
        <v>DC</v>
      </c>
      <c r="L457" s="22">
        <f t="shared" si="75"/>
        <v>9.712132937191706</v>
      </c>
      <c r="M457" s="22">
        <f t="shared" si="79"/>
        <v>219.25</v>
      </c>
      <c r="N457" s="22">
        <f t="shared" si="80"/>
        <v>366.66666666666669</v>
      </c>
      <c r="O457" s="22" t="str">
        <f t="shared" si="81"/>
        <v>DC</v>
      </c>
      <c r="P457" s="22">
        <f t="shared" si="76"/>
        <v>4.9441332178453044</v>
      </c>
      <c r="S457" s="22">
        <f t="shared" si="77"/>
        <v>540.28786706280835</v>
      </c>
    </row>
    <row r="458" spans="2:19">
      <c r="B458" s="22">
        <v>456</v>
      </c>
      <c r="C458" s="22">
        <f t="shared" si="78"/>
        <v>201.1</v>
      </c>
      <c r="D458" s="22">
        <f t="shared" si="72"/>
        <v>366.66666666666669</v>
      </c>
      <c r="E458" s="22">
        <f t="shared" si="73"/>
        <v>191.95764809902741</v>
      </c>
      <c r="K458" s="22" t="str">
        <f t="shared" si="74"/>
        <v>DC</v>
      </c>
      <c r="L458" s="22">
        <f t="shared" si="75"/>
        <v>9.692365793773499</v>
      </c>
      <c r="M458" s="22">
        <f t="shared" si="79"/>
        <v>219.25</v>
      </c>
      <c r="N458" s="22">
        <f t="shared" si="80"/>
        <v>366.66666666666669</v>
      </c>
      <c r="O458" s="22" t="str">
        <f t="shared" si="81"/>
        <v>DC</v>
      </c>
      <c r="P458" s="22">
        <f t="shared" si="76"/>
        <v>4.9340704035255358</v>
      </c>
      <c r="S458" s="22">
        <f t="shared" si="77"/>
        <v>540.30763420622645</v>
      </c>
    </row>
    <row r="459" spans="2:19">
      <c r="B459" s="22">
        <v>457</v>
      </c>
      <c r="C459" s="22">
        <f t="shared" si="78"/>
        <v>201.51249999999999</v>
      </c>
      <c r="D459" s="22">
        <f t="shared" si="72"/>
        <v>366.66666666666669</v>
      </c>
      <c r="E459" s="22">
        <f t="shared" si="73"/>
        <v>192.3701480990274</v>
      </c>
      <c r="K459" s="22" t="str">
        <f t="shared" si="74"/>
        <v>DC</v>
      </c>
      <c r="L459" s="22">
        <f t="shared" si="75"/>
        <v>9.6726789512124061</v>
      </c>
      <c r="M459" s="22">
        <f t="shared" si="79"/>
        <v>219.25</v>
      </c>
      <c r="N459" s="22">
        <f t="shared" si="80"/>
        <v>366.66666666666669</v>
      </c>
      <c r="O459" s="22" t="str">
        <f t="shared" si="81"/>
        <v>DC</v>
      </c>
      <c r="P459" s="22">
        <f t="shared" si="76"/>
        <v>4.924048467778749</v>
      </c>
      <c r="S459" s="22">
        <f t="shared" si="77"/>
        <v>540.32732104878755</v>
      </c>
    </row>
    <row r="460" spans="2:19">
      <c r="B460" s="22">
        <v>458</v>
      </c>
      <c r="C460" s="22">
        <f t="shared" si="78"/>
        <v>201.92500000000001</v>
      </c>
      <c r="D460" s="22">
        <f t="shared" si="72"/>
        <v>366.66666666666669</v>
      </c>
      <c r="E460" s="22">
        <f t="shared" si="73"/>
        <v>192.78264809902743</v>
      </c>
      <c r="K460" s="22" t="str">
        <f t="shared" si="74"/>
        <v>DC</v>
      </c>
      <c r="L460" s="22">
        <f t="shared" si="75"/>
        <v>9.6530719211862195</v>
      </c>
      <c r="M460" s="22">
        <f t="shared" si="79"/>
        <v>219.25</v>
      </c>
      <c r="N460" s="22">
        <f t="shared" si="80"/>
        <v>366.66666666666669</v>
      </c>
      <c r="O460" s="22" t="str">
        <f t="shared" si="81"/>
        <v>DC</v>
      </c>
      <c r="P460" s="22">
        <f t="shared" si="76"/>
        <v>4.9140671620158782</v>
      </c>
      <c r="S460" s="22">
        <f t="shared" si="77"/>
        <v>540.34692807881379</v>
      </c>
    </row>
    <row r="461" spans="2:19">
      <c r="B461" s="22">
        <v>459</v>
      </c>
      <c r="C461" s="22">
        <f t="shared" si="78"/>
        <v>202.33750000000001</v>
      </c>
      <c r="D461" s="22">
        <f t="shared" si="72"/>
        <v>366.66666666666669</v>
      </c>
      <c r="E461" s="22">
        <f t="shared" si="73"/>
        <v>193.19514809902742</v>
      </c>
      <c r="K461" s="22" t="str">
        <f t="shared" si="74"/>
        <v>DC</v>
      </c>
      <c r="L461" s="22">
        <f t="shared" si="75"/>
        <v>9.6335442193241416</v>
      </c>
      <c r="M461" s="22">
        <f t="shared" si="79"/>
        <v>219.25</v>
      </c>
      <c r="N461" s="22">
        <f t="shared" si="80"/>
        <v>366.66666666666669</v>
      </c>
      <c r="O461" s="22" t="str">
        <f t="shared" si="81"/>
        <v>DC</v>
      </c>
      <c r="P461" s="22">
        <f t="shared" si="76"/>
        <v>4.9041262396593934</v>
      </c>
      <c r="S461" s="22">
        <f t="shared" si="77"/>
        <v>540.36645578067589</v>
      </c>
    </row>
    <row r="462" spans="2:19">
      <c r="B462" s="22">
        <v>460</v>
      </c>
      <c r="C462" s="22">
        <f t="shared" si="78"/>
        <v>202.75</v>
      </c>
      <c r="D462" s="22">
        <f t="shared" si="72"/>
        <v>366.66666666666669</v>
      </c>
      <c r="E462" s="22">
        <f t="shared" si="73"/>
        <v>193.60764809902741</v>
      </c>
      <c r="K462" s="22" t="str">
        <f t="shared" si="74"/>
        <v>DC</v>
      </c>
      <c r="L462" s="22">
        <f t="shared" si="75"/>
        <v>9.6140953651668948</v>
      </c>
      <c r="M462" s="22">
        <f t="shared" si="79"/>
        <v>219.25</v>
      </c>
      <c r="N462" s="22">
        <f t="shared" si="80"/>
        <v>366.66666666666669</v>
      </c>
      <c r="O462" s="22" t="str">
        <f t="shared" si="81"/>
        <v>DC</v>
      </c>
      <c r="P462" s="22">
        <f t="shared" si="76"/>
        <v>4.8942254561229932</v>
      </c>
      <c r="S462" s="22">
        <f t="shared" si="77"/>
        <v>540.38590463483308</v>
      </c>
    </row>
    <row r="463" spans="2:19">
      <c r="B463" s="22">
        <v>461</v>
      </c>
      <c r="C463" s="22">
        <f t="shared" si="78"/>
        <v>203.16249999999999</v>
      </c>
      <c r="D463" s="22">
        <f t="shared" si="72"/>
        <v>366.66666666666669</v>
      </c>
      <c r="E463" s="22">
        <f t="shared" si="73"/>
        <v>194.02014809902741</v>
      </c>
      <c r="K463" s="22" t="str">
        <f t="shared" si="74"/>
        <v>DC</v>
      </c>
      <c r="L463" s="22">
        <f t="shared" si="75"/>
        <v>9.5947248821273199</v>
      </c>
      <c r="M463" s="22">
        <f t="shared" si="79"/>
        <v>219.25</v>
      </c>
      <c r="N463" s="22">
        <f t="shared" si="80"/>
        <v>366.66666666666669</v>
      </c>
      <c r="O463" s="22" t="str">
        <f t="shared" si="81"/>
        <v>DC</v>
      </c>
      <c r="P463" s="22">
        <f t="shared" si="76"/>
        <v>4.8843645687915478</v>
      </c>
      <c r="S463" s="22">
        <f t="shared" si="77"/>
        <v>540.40527511787263</v>
      </c>
    </row>
    <row r="464" spans="2:19">
      <c r="B464" s="22">
        <v>462</v>
      </c>
      <c r="C464" s="22">
        <f t="shared" si="78"/>
        <v>203.57499999999999</v>
      </c>
      <c r="D464" s="22">
        <f t="shared" si="72"/>
        <v>366.66666666666669</v>
      </c>
      <c r="E464" s="22">
        <f t="shared" si="73"/>
        <v>194.4326480990274</v>
      </c>
      <c r="K464" s="22" t="str">
        <f t="shared" si="74"/>
        <v>DC</v>
      </c>
      <c r="L464" s="22">
        <f t="shared" si="75"/>
        <v>9.5754322974514494</v>
      </c>
      <c r="M464" s="22">
        <f t="shared" si="79"/>
        <v>219.25</v>
      </c>
      <c r="N464" s="22">
        <f t="shared" si="80"/>
        <v>366.66666666666669</v>
      </c>
      <c r="O464" s="22" t="str">
        <f t="shared" si="81"/>
        <v>DC</v>
      </c>
      <c r="P464" s="22">
        <f t="shared" si="76"/>
        <v>4.8745433370012794</v>
      </c>
      <c r="S464" s="22">
        <f t="shared" si="77"/>
        <v>540.42456770254853</v>
      </c>
    </row>
    <row r="465" spans="2:19">
      <c r="B465" s="22">
        <v>463</v>
      </c>
      <c r="C465" s="22">
        <f t="shared" si="78"/>
        <v>203.98750000000001</v>
      </c>
      <c r="D465" s="22">
        <f t="shared" si="72"/>
        <v>366.66666666666669</v>
      </c>
      <c r="E465" s="22">
        <f t="shared" si="73"/>
        <v>194.84514809902743</v>
      </c>
      <c r="K465" s="22" t="str">
        <f t="shared" si="74"/>
        <v>DC</v>
      </c>
      <c r="L465" s="22">
        <f t="shared" si="75"/>
        <v>9.5562171421800421</v>
      </c>
      <c r="M465" s="22">
        <f t="shared" si="79"/>
        <v>219.25</v>
      </c>
      <c r="N465" s="22">
        <f t="shared" si="80"/>
        <v>366.66666666666669</v>
      </c>
      <c r="O465" s="22" t="str">
        <f t="shared" si="81"/>
        <v>DC</v>
      </c>
      <c r="P465" s="22">
        <f t="shared" si="76"/>
        <v>4.8647615220201823</v>
      </c>
      <c r="S465" s="22">
        <f t="shared" si="77"/>
        <v>540.44378285782</v>
      </c>
    </row>
    <row r="466" spans="2:19">
      <c r="B466" s="22">
        <v>464</v>
      </c>
      <c r="C466" s="22">
        <f t="shared" si="78"/>
        <v>204.4</v>
      </c>
      <c r="D466" s="22">
        <f t="shared" si="72"/>
        <v>366.66666666666669</v>
      </c>
      <c r="E466" s="22">
        <f t="shared" si="73"/>
        <v>195.25764809902742</v>
      </c>
      <c r="K466" s="22" t="str">
        <f t="shared" si="74"/>
        <v>DC</v>
      </c>
      <c r="L466" s="22">
        <f t="shared" si="75"/>
        <v>9.5370789511105869</v>
      </c>
      <c r="M466" s="22">
        <f t="shared" si="79"/>
        <v>219.25</v>
      </c>
      <c r="N466" s="22">
        <f t="shared" si="80"/>
        <v>366.66666666666669</v>
      </c>
      <c r="O466" s="22" t="str">
        <f t="shared" si="81"/>
        <v>DC</v>
      </c>
      <c r="P466" s="22">
        <f t="shared" si="76"/>
        <v>4.8550188870286846</v>
      </c>
      <c r="S466" s="22">
        <f t="shared" si="77"/>
        <v>540.46292104888937</v>
      </c>
    </row>
    <row r="467" spans="2:19">
      <c r="B467" s="22">
        <v>465</v>
      </c>
      <c r="C467" s="22">
        <f t="shared" si="78"/>
        <v>204.8125</v>
      </c>
      <c r="D467" s="22">
        <f t="shared" si="72"/>
        <v>366.66666666666669</v>
      </c>
      <c r="E467" s="22">
        <f t="shared" si="73"/>
        <v>195.67014809902741</v>
      </c>
      <c r="K467" s="22" t="str">
        <f t="shared" si="74"/>
        <v>DC</v>
      </c>
      <c r="L467" s="22">
        <f t="shared" si="75"/>
        <v>9.5180172627597592</v>
      </c>
      <c r="M467" s="22">
        <f t="shared" si="79"/>
        <v>219.25</v>
      </c>
      <c r="N467" s="22">
        <f t="shared" si="80"/>
        <v>366.66666666666669</v>
      </c>
      <c r="O467" s="22" t="str">
        <f t="shared" si="81"/>
        <v>DC</v>
      </c>
      <c r="P467" s="22">
        <f t="shared" si="76"/>
        <v>4.8453151971005282</v>
      </c>
      <c r="S467" s="22">
        <f t="shared" si="77"/>
        <v>540.48198273724029</v>
      </c>
    </row>
    <row r="468" spans="2:19">
      <c r="B468" s="22">
        <v>466</v>
      </c>
      <c r="C468" s="22">
        <f t="shared" si="78"/>
        <v>205.22499999999999</v>
      </c>
      <c r="D468" s="22">
        <f t="shared" si="72"/>
        <v>366.66666666666669</v>
      </c>
      <c r="E468" s="22">
        <f t="shared" si="73"/>
        <v>196.08264809902741</v>
      </c>
      <c r="K468" s="22" t="str">
        <f t="shared" si="74"/>
        <v>DC</v>
      </c>
      <c r="L468" s="22">
        <f t="shared" si="75"/>
        <v>9.4990316193263293</v>
      </c>
      <c r="M468" s="22">
        <f t="shared" si="79"/>
        <v>219.25</v>
      </c>
      <c r="N468" s="22">
        <f t="shared" si="80"/>
        <v>366.66666666666669</v>
      </c>
      <c r="O468" s="22" t="str">
        <f t="shared" si="81"/>
        <v>DC</v>
      </c>
      <c r="P468" s="22">
        <f t="shared" si="76"/>
        <v>4.8356502191838935</v>
      </c>
      <c r="S468" s="22">
        <f t="shared" si="77"/>
        <v>540.50096838067373</v>
      </c>
    </row>
    <row r="469" spans="2:19">
      <c r="B469" s="22">
        <v>467</v>
      </c>
      <c r="C469" s="22">
        <f t="shared" si="78"/>
        <v>205.63749999999999</v>
      </c>
      <c r="D469" s="22">
        <f t="shared" si="72"/>
        <v>366.66666666666669</v>
      </c>
      <c r="E469" s="22">
        <f t="shared" si="73"/>
        <v>196.4951480990274</v>
      </c>
      <c r="K469" s="22" t="str">
        <f t="shared" si="74"/>
        <v>DC</v>
      </c>
      <c r="L469" s="22">
        <f t="shared" si="75"/>
        <v>9.4801215666545104</v>
      </c>
      <c r="M469" s="22">
        <f t="shared" si="79"/>
        <v>219.25</v>
      </c>
      <c r="N469" s="22">
        <f t="shared" si="80"/>
        <v>366.66666666666669</v>
      </c>
      <c r="O469" s="22" t="str">
        <f t="shared" si="81"/>
        <v>DC</v>
      </c>
      <c r="P469" s="22">
        <f t="shared" si="76"/>
        <v>4.8260237220827342</v>
      </c>
      <c r="S469" s="22">
        <f t="shared" si="77"/>
        <v>540.51987843334553</v>
      </c>
    </row>
    <row r="470" spans="2:19">
      <c r="B470" s="22">
        <v>468</v>
      </c>
      <c r="C470" s="22">
        <f t="shared" si="78"/>
        <v>206.05</v>
      </c>
      <c r="D470" s="22">
        <f t="shared" si="72"/>
        <v>366.66666666666669</v>
      </c>
      <c r="E470" s="22">
        <f t="shared" si="73"/>
        <v>196.90764809902743</v>
      </c>
      <c r="K470" s="22" t="str">
        <f t="shared" si="74"/>
        <v>DC</v>
      </c>
      <c r="L470" s="22">
        <f t="shared" si="75"/>
        <v>9.4612866541977443</v>
      </c>
      <c r="M470" s="22">
        <f t="shared" si="79"/>
        <v>219.25</v>
      </c>
      <c r="N470" s="22">
        <f t="shared" si="80"/>
        <v>366.66666666666669</v>
      </c>
      <c r="O470" s="22" t="str">
        <f t="shared" si="81"/>
        <v>DC</v>
      </c>
      <c r="P470" s="22">
        <f t="shared" si="76"/>
        <v>4.8164354764383503</v>
      </c>
      <c r="S470" s="22">
        <f t="shared" si="77"/>
        <v>540.53871334580231</v>
      </c>
    </row>
    <row r="471" spans="2:19">
      <c r="B471" s="22">
        <v>469</v>
      </c>
      <c r="C471" s="22">
        <f t="shared" si="78"/>
        <v>206.46250000000001</v>
      </c>
      <c r="D471" s="22">
        <f t="shared" si="72"/>
        <v>366.66666666666669</v>
      </c>
      <c r="E471" s="22">
        <f t="shared" si="73"/>
        <v>197.32014809902742</v>
      </c>
      <c r="K471" s="22" t="str">
        <f t="shared" si="74"/>
        <v>DC</v>
      </c>
      <c r="L471" s="22">
        <f t="shared" si="75"/>
        <v>9.4425264349829234</v>
      </c>
      <c r="M471" s="22">
        <f t="shared" si="79"/>
        <v>219.25</v>
      </c>
      <c r="N471" s="22">
        <f t="shared" si="80"/>
        <v>366.66666666666669</v>
      </c>
      <c r="O471" s="22" t="str">
        <f t="shared" si="81"/>
        <v>DC</v>
      </c>
      <c r="P471" s="22">
        <f t="shared" si="76"/>
        <v>4.8068852547111671</v>
      </c>
      <c r="S471" s="22">
        <f t="shared" si="77"/>
        <v>540.55747356501706</v>
      </c>
    </row>
    <row r="472" spans="2:19">
      <c r="B472" s="22">
        <v>470</v>
      </c>
      <c r="C472" s="22">
        <f t="shared" si="78"/>
        <v>206.875</v>
      </c>
      <c r="D472" s="22">
        <f t="shared" si="72"/>
        <v>366.66666666666669</v>
      </c>
      <c r="E472" s="22">
        <f t="shared" si="73"/>
        <v>197.73264809902741</v>
      </c>
      <c r="K472" s="22" t="str">
        <f t="shared" si="74"/>
        <v>DC</v>
      </c>
      <c r="L472" s="22">
        <f t="shared" si="75"/>
        <v>9.4238404655750241</v>
      </c>
      <c r="M472" s="22">
        <f t="shared" si="79"/>
        <v>219.25</v>
      </c>
      <c r="N472" s="22">
        <f t="shared" si="80"/>
        <v>366.66666666666669</v>
      </c>
      <c r="O472" s="22" t="str">
        <f t="shared" si="81"/>
        <v>DC</v>
      </c>
      <c r="P472" s="22">
        <f t="shared" si="76"/>
        <v>4.7973728311627371</v>
      </c>
      <c r="S472" s="22">
        <f t="shared" si="77"/>
        <v>540.57615953442496</v>
      </c>
    </row>
    <row r="473" spans="2:19">
      <c r="B473" s="22">
        <v>471</v>
      </c>
      <c r="C473" s="22">
        <f t="shared" si="78"/>
        <v>207.28749999999999</v>
      </c>
      <c r="D473" s="22">
        <f t="shared" si="72"/>
        <v>366.66666666666669</v>
      </c>
      <c r="E473" s="22">
        <f t="shared" si="73"/>
        <v>198.14514809902741</v>
      </c>
      <c r="K473" s="22" t="str">
        <f t="shared" si="74"/>
        <v>DC</v>
      </c>
      <c r="L473" s="22">
        <f t="shared" si="75"/>
        <v>9.4052283060421811</v>
      </c>
      <c r="M473" s="22">
        <f t="shared" si="79"/>
        <v>219.25</v>
      </c>
      <c r="N473" s="22">
        <f t="shared" si="80"/>
        <v>366.66666666666669</v>
      </c>
      <c r="O473" s="22" t="str">
        <f t="shared" si="81"/>
        <v>DC</v>
      </c>
      <c r="P473" s="22">
        <f t="shared" si="76"/>
        <v>4.7878979818379515</v>
      </c>
      <c r="S473" s="22">
        <f t="shared" si="77"/>
        <v>540.5947716939578</v>
      </c>
    </row>
    <row r="474" spans="2:19">
      <c r="B474" s="22">
        <v>472</v>
      </c>
      <c r="C474" s="22">
        <f t="shared" si="78"/>
        <v>207.7</v>
      </c>
      <c r="D474" s="22">
        <f t="shared" si="72"/>
        <v>366.66666666666669</v>
      </c>
      <c r="E474" s="22">
        <f t="shared" si="73"/>
        <v>198.5576480990274</v>
      </c>
      <c r="K474" s="22" t="str">
        <f t="shared" si="74"/>
        <v>DC</v>
      </c>
      <c r="L474" s="22">
        <f t="shared" si="75"/>
        <v>9.3866895199211449</v>
      </c>
      <c r="M474" s="22">
        <f t="shared" si="79"/>
        <v>219.25</v>
      </c>
      <c r="N474" s="22">
        <f t="shared" si="80"/>
        <v>366.66666666666669</v>
      </c>
      <c r="O474" s="22" t="str">
        <f t="shared" si="81"/>
        <v>DC</v>
      </c>
      <c r="P474" s="22">
        <f t="shared" si="76"/>
        <v>4.7784604845474705</v>
      </c>
      <c r="S474" s="22">
        <f t="shared" si="77"/>
        <v>540.61331048007889</v>
      </c>
    </row>
    <row r="475" spans="2:19">
      <c r="B475" s="22">
        <v>473</v>
      </c>
      <c r="C475" s="22">
        <f t="shared" si="78"/>
        <v>208.11250000000001</v>
      </c>
      <c r="D475" s="22">
        <f t="shared" si="72"/>
        <v>366.66666666666669</v>
      </c>
      <c r="E475" s="22">
        <f t="shared" si="73"/>
        <v>198.97014809902743</v>
      </c>
      <c r="K475" s="22" t="str">
        <f t="shared" si="74"/>
        <v>DC</v>
      </c>
      <c r="L475" s="22">
        <f t="shared" si="75"/>
        <v>9.3682236741831808</v>
      </c>
      <c r="M475" s="22">
        <f t="shared" si="79"/>
        <v>219.25</v>
      </c>
      <c r="N475" s="22">
        <f t="shared" si="80"/>
        <v>366.66666666666669</v>
      </c>
      <c r="O475" s="22" t="str">
        <f t="shared" si="81"/>
        <v>DC</v>
      </c>
      <c r="P475" s="22">
        <f t="shared" si="76"/>
        <v>4.7690601188503479</v>
      </c>
      <c r="S475" s="22">
        <f t="shared" si="77"/>
        <v>540.63177632581687</v>
      </c>
    </row>
    <row r="476" spans="2:19">
      <c r="B476" s="22">
        <v>474</v>
      </c>
      <c r="C476" s="22">
        <f t="shared" si="78"/>
        <v>208.52500000000001</v>
      </c>
      <c r="D476" s="22">
        <f t="shared" si="72"/>
        <v>366.66666666666669</v>
      </c>
      <c r="E476" s="22">
        <f t="shared" si="73"/>
        <v>199.38264809902742</v>
      </c>
      <c r="K476" s="22" t="str">
        <f t="shared" si="74"/>
        <v>DC</v>
      </c>
      <c r="L476" s="22">
        <f t="shared" si="75"/>
        <v>9.3498303392003432</v>
      </c>
      <c r="M476" s="22">
        <f t="shared" si="79"/>
        <v>219.25</v>
      </c>
      <c r="N476" s="22">
        <f t="shared" si="80"/>
        <v>366.66666666666669</v>
      </c>
      <c r="O476" s="22" t="str">
        <f t="shared" si="81"/>
        <v>DC</v>
      </c>
      <c r="P476" s="22">
        <f t="shared" si="76"/>
        <v>4.7596966660368718</v>
      </c>
      <c r="S476" s="22">
        <f t="shared" si="77"/>
        <v>540.65016966079963</v>
      </c>
    </row>
    <row r="477" spans="2:19">
      <c r="B477" s="22">
        <v>475</v>
      </c>
      <c r="C477" s="22">
        <f t="shared" si="78"/>
        <v>208.9375</v>
      </c>
      <c r="D477" s="22">
        <f t="shared" si="72"/>
        <v>366.66666666666669</v>
      </c>
      <c r="E477" s="22">
        <f t="shared" si="73"/>
        <v>199.79514809902741</v>
      </c>
      <c r="K477" s="22" t="str">
        <f t="shared" si="74"/>
        <v>DC</v>
      </c>
      <c r="L477" s="22">
        <f t="shared" si="75"/>
        <v>9.3315090887121563</v>
      </c>
      <c r="M477" s="22">
        <f t="shared" si="79"/>
        <v>219.25</v>
      </c>
      <c r="N477" s="22">
        <f t="shared" si="80"/>
        <v>366.66666666666669</v>
      </c>
      <c r="O477" s="22" t="str">
        <f t="shared" si="81"/>
        <v>DC</v>
      </c>
      <c r="P477" s="22">
        <f t="shared" si="76"/>
        <v>4.7503699091116003</v>
      </c>
      <c r="S477" s="22">
        <f t="shared" si="77"/>
        <v>540.66849091128779</v>
      </c>
    </row>
    <row r="478" spans="2:19">
      <c r="B478" s="22">
        <v>476</v>
      </c>
      <c r="C478" s="22">
        <f t="shared" si="78"/>
        <v>209.35</v>
      </c>
      <c r="D478" s="22">
        <f t="shared" si="72"/>
        <v>366.66666666666669</v>
      </c>
      <c r="E478" s="22">
        <f t="shared" si="73"/>
        <v>200.20764809902741</v>
      </c>
      <c r="K478" s="22" t="str">
        <f t="shared" si="74"/>
        <v>DC</v>
      </c>
      <c r="L478" s="22">
        <f t="shared" si="75"/>
        <v>9.3132594997926876</v>
      </c>
      <c r="M478" s="22">
        <f t="shared" si="79"/>
        <v>219.25</v>
      </c>
      <c r="N478" s="22">
        <f t="shared" si="80"/>
        <v>366.66666666666669</v>
      </c>
      <c r="O478" s="22" t="str">
        <f t="shared" si="81"/>
        <v>DC</v>
      </c>
      <c r="P478" s="22">
        <f t="shared" si="76"/>
        <v>4.7410796327766001</v>
      </c>
      <c r="S478" s="22">
        <f t="shared" si="77"/>
        <v>540.68674050020729</v>
      </c>
    </row>
    <row r="479" spans="2:19">
      <c r="B479" s="22">
        <v>477</v>
      </c>
      <c r="C479" s="22">
        <f t="shared" si="78"/>
        <v>209.76249999999999</v>
      </c>
      <c r="D479" s="22">
        <f t="shared" si="72"/>
        <v>366.66666666666669</v>
      </c>
      <c r="E479" s="22">
        <f t="shared" si="73"/>
        <v>200.6201480990274</v>
      </c>
      <c r="K479" s="22" t="str">
        <f t="shared" si="74"/>
        <v>DC</v>
      </c>
      <c r="L479" s="22">
        <f t="shared" si="75"/>
        <v>9.2950811528180015</v>
      </c>
      <c r="M479" s="22">
        <f t="shared" si="79"/>
        <v>219.25</v>
      </c>
      <c r="N479" s="22">
        <f t="shared" si="80"/>
        <v>366.66666666666669</v>
      </c>
      <c r="O479" s="22" t="str">
        <f t="shared" si="81"/>
        <v>DC</v>
      </c>
      <c r="P479" s="22">
        <f t="shared" si="76"/>
        <v>4.7318256234148777</v>
      </c>
      <c r="S479" s="22">
        <f t="shared" si="77"/>
        <v>540.70491884718194</v>
      </c>
    </row>
    <row r="480" spans="2:19">
      <c r="B480" s="22">
        <v>478</v>
      </c>
      <c r="C480" s="22">
        <f t="shared" si="78"/>
        <v>210.17500000000001</v>
      </c>
      <c r="D480" s="22">
        <f t="shared" si="72"/>
        <v>366.66666666666669</v>
      </c>
      <c r="E480" s="22">
        <f t="shared" si="73"/>
        <v>201.03264809902743</v>
      </c>
      <c r="K480" s="22" t="str">
        <f t="shared" si="74"/>
        <v>DC</v>
      </c>
      <c r="L480" s="22">
        <f t="shared" si="75"/>
        <v>9.2769736314340037</v>
      </c>
      <c r="M480" s="22">
        <f t="shared" si="79"/>
        <v>219.25</v>
      </c>
      <c r="N480" s="22">
        <f t="shared" si="80"/>
        <v>366.66666666666669</v>
      </c>
      <c r="O480" s="22" t="str">
        <f t="shared" si="81"/>
        <v>DC</v>
      </c>
      <c r="P480" s="22">
        <f t="shared" si="76"/>
        <v>4.7226076690740104</v>
      </c>
      <c r="S480" s="22">
        <f t="shared" si="77"/>
        <v>540.72302636856602</v>
      </c>
    </row>
    <row r="481" spans="2:19">
      <c r="B481" s="22">
        <v>479</v>
      </c>
      <c r="C481" s="22">
        <f t="shared" si="78"/>
        <v>210.58750000000001</v>
      </c>
      <c r="D481" s="22">
        <f t="shared" si="72"/>
        <v>366.66666666666669</v>
      </c>
      <c r="E481" s="22">
        <f t="shared" si="73"/>
        <v>201.44514809902742</v>
      </c>
      <c r="K481" s="22" t="str">
        <f t="shared" si="74"/>
        <v>DC</v>
      </c>
      <c r="L481" s="22">
        <f t="shared" si="75"/>
        <v>9.2589365225246478</v>
      </c>
      <c r="M481" s="22">
        <f t="shared" si="79"/>
        <v>219.25</v>
      </c>
      <c r="N481" s="22">
        <f t="shared" si="80"/>
        <v>366.66666666666669</v>
      </c>
      <c r="O481" s="22" t="str">
        <f t="shared" si="81"/>
        <v>DC</v>
      </c>
      <c r="P481" s="22">
        <f t="shared" si="76"/>
        <v>4.7134255594499601</v>
      </c>
      <c r="S481" s="22">
        <f t="shared" si="77"/>
        <v>540.74106347747534</v>
      </c>
    </row>
    <row r="482" spans="2:19">
      <c r="B482" s="22">
        <v>480</v>
      </c>
      <c r="C482" s="22">
        <f t="shared" si="78"/>
        <v>211</v>
      </c>
      <c r="D482" s="22">
        <f t="shared" si="72"/>
        <v>366.66666666666669</v>
      </c>
      <c r="E482" s="22">
        <f t="shared" si="73"/>
        <v>201.85764809902741</v>
      </c>
      <c r="K482" s="22" t="str">
        <f t="shared" si="74"/>
        <v>DC</v>
      </c>
      <c r="L482" s="22">
        <f t="shared" si="75"/>
        <v>9.2409694161805156</v>
      </c>
      <c r="M482" s="22">
        <f t="shared" si="79"/>
        <v>219.25</v>
      </c>
      <c r="N482" s="22">
        <f t="shared" si="80"/>
        <v>366.66666666666669</v>
      </c>
      <c r="O482" s="22" t="str">
        <f t="shared" si="81"/>
        <v>DC</v>
      </c>
      <c r="P482" s="22">
        <f t="shared" si="76"/>
        <v>4.7042790858710815</v>
      </c>
      <c r="S482" s="22">
        <f t="shared" si="77"/>
        <v>540.75903058381948</v>
      </c>
    </row>
    <row r="483" spans="2:19">
      <c r="B483" s="22">
        <v>481</v>
      </c>
      <c r="C483" s="22">
        <f t="shared" si="78"/>
        <v>211.41249999999999</v>
      </c>
      <c r="D483" s="22">
        <f t="shared" si="72"/>
        <v>366.66666666666669</v>
      </c>
      <c r="E483" s="22">
        <f t="shared" si="73"/>
        <v>202.27014809902741</v>
      </c>
      <c r="K483" s="22" t="str">
        <f t="shared" si="74"/>
        <v>DC</v>
      </c>
      <c r="L483" s="22">
        <f t="shared" si="75"/>
        <v>9.223071905667771</v>
      </c>
      <c r="M483" s="22">
        <f t="shared" si="79"/>
        <v>219.25</v>
      </c>
      <c r="N483" s="22">
        <f t="shared" si="80"/>
        <v>366.66666666666669</v>
      </c>
      <c r="O483" s="22" t="str">
        <f t="shared" si="81"/>
        <v>DC</v>
      </c>
      <c r="P483" s="22">
        <f t="shared" si="76"/>
        <v>4.6951680412823134</v>
      </c>
      <c r="S483" s="22">
        <f t="shared" si="77"/>
        <v>540.77692809433222</v>
      </c>
    </row>
    <row r="484" spans="2:19">
      <c r="B484" s="22">
        <v>482</v>
      </c>
      <c r="C484" s="22">
        <f t="shared" si="78"/>
        <v>211.82499999999999</v>
      </c>
      <c r="D484" s="22">
        <f t="shared" si="72"/>
        <v>366.66666666666669</v>
      </c>
      <c r="E484" s="22">
        <f t="shared" si="73"/>
        <v>202.6826480990274</v>
      </c>
      <c r="K484" s="22" t="str">
        <f t="shared" si="74"/>
        <v>DC</v>
      </c>
      <c r="L484" s="22">
        <f t="shared" si="75"/>
        <v>9.205243587397467</v>
      </c>
      <c r="M484" s="22">
        <f t="shared" si="79"/>
        <v>219.25</v>
      </c>
      <c r="N484" s="22">
        <f t="shared" si="80"/>
        <v>366.66666666666669</v>
      </c>
      <c r="O484" s="22" t="str">
        <f t="shared" si="81"/>
        <v>DC</v>
      </c>
      <c r="P484" s="22">
        <f t="shared" si="76"/>
        <v>4.6860922202295576</v>
      </c>
      <c r="S484" s="22">
        <f t="shared" si="77"/>
        <v>540.79475641260251</v>
      </c>
    </row>
    <row r="485" spans="2:19">
      <c r="B485" s="22">
        <v>483</v>
      </c>
      <c r="C485" s="22">
        <f t="shared" si="78"/>
        <v>212.23750000000001</v>
      </c>
      <c r="D485" s="22">
        <f t="shared" si="72"/>
        <v>366.66666666666669</v>
      </c>
      <c r="E485" s="22">
        <f t="shared" si="73"/>
        <v>203.09514809902743</v>
      </c>
      <c r="K485" s="22" t="str">
        <f t="shared" si="74"/>
        <v>DC</v>
      </c>
      <c r="L485" s="22">
        <f t="shared" si="75"/>
        <v>9.1874840608952031</v>
      </c>
      <c r="M485" s="22">
        <f t="shared" si="79"/>
        <v>219.25</v>
      </c>
      <c r="N485" s="22">
        <f t="shared" si="80"/>
        <v>366.66666666666669</v>
      </c>
      <c r="O485" s="22" t="str">
        <f t="shared" si="81"/>
        <v>DC</v>
      </c>
      <c r="P485" s="22">
        <f t="shared" si="76"/>
        <v>4.67705141884423</v>
      </c>
      <c r="S485" s="22">
        <f t="shared" si="77"/>
        <v>540.81251593910474</v>
      </c>
    </row>
    <row r="486" spans="2:19">
      <c r="B486" s="22">
        <v>484</v>
      </c>
      <c r="C486" s="22">
        <f t="shared" si="78"/>
        <v>212.65</v>
      </c>
      <c r="D486" s="22">
        <f t="shared" si="72"/>
        <v>366.66666666666669</v>
      </c>
      <c r="E486" s="22">
        <f t="shared" si="73"/>
        <v>203.50764809902742</v>
      </c>
      <c r="K486" s="22" t="str">
        <f t="shared" si="74"/>
        <v>DC</v>
      </c>
      <c r="L486" s="22">
        <f t="shared" si="75"/>
        <v>9.1697929287711464</v>
      </c>
      <c r="M486" s="22">
        <f t="shared" si="79"/>
        <v>219.25</v>
      </c>
      <c r="N486" s="22">
        <f t="shared" si="80"/>
        <v>366.66666666666669</v>
      </c>
      <c r="O486" s="22" t="str">
        <f t="shared" si="81"/>
        <v>DC</v>
      </c>
      <c r="P486" s="22">
        <f t="shared" si="76"/>
        <v>4.6680454348280014</v>
      </c>
      <c r="S486" s="22">
        <f t="shared" si="77"/>
        <v>540.83020707122887</v>
      </c>
    </row>
    <row r="487" spans="2:19">
      <c r="B487" s="22">
        <v>485</v>
      </c>
      <c r="C487" s="22">
        <f t="shared" si="78"/>
        <v>213.0625</v>
      </c>
      <c r="D487" s="22">
        <f t="shared" si="72"/>
        <v>366.66666666666669</v>
      </c>
      <c r="E487" s="22">
        <f t="shared" si="73"/>
        <v>203.92014809902741</v>
      </c>
      <c r="K487" s="22" t="str">
        <f t="shared" si="74"/>
        <v>DC</v>
      </c>
      <c r="L487" s="22">
        <f t="shared" si="75"/>
        <v>9.1521697966903854</v>
      </c>
      <c r="M487" s="22">
        <f t="shared" si="79"/>
        <v>219.25</v>
      </c>
      <c r="N487" s="22">
        <f t="shared" si="80"/>
        <v>366.66666666666669</v>
      </c>
      <c r="O487" s="22" t="str">
        <f t="shared" si="81"/>
        <v>DC</v>
      </c>
      <c r="P487" s="22">
        <f t="shared" si="76"/>
        <v>4.659074067437702</v>
      </c>
      <c r="S487" s="22">
        <f t="shared" si="77"/>
        <v>540.84783020330963</v>
      </c>
    </row>
    <row r="488" spans="2:19">
      <c r="B488" s="22">
        <v>486</v>
      </c>
      <c r="C488" s="22">
        <f t="shared" si="78"/>
        <v>213.47499999999999</v>
      </c>
      <c r="D488" s="22">
        <f t="shared" si="72"/>
        <v>366.66666666666669</v>
      </c>
      <c r="E488" s="22">
        <f t="shared" si="73"/>
        <v>204.33264809902741</v>
      </c>
      <c r="K488" s="22" t="str">
        <f t="shared" si="74"/>
        <v>DC</v>
      </c>
      <c r="L488" s="22">
        <f t="shared" si="75"/>
        <v>9.1346142733436295</v>
      </c>
      <c r="M488" s="22">
        <f t="shared" si="79"/>
        <v>219.25</v>
      </c>
      <c r="N488" s="22">
        <f t="shared" si="80"/>
        <v>366.66666666666669</v>
      </c>
      <c r="O488" s="22" t="str">
        <f t="shared" si="81"/>
        <v>DC</v>
      </c>
      <c r="P488" s="22">
        <f t="shared" si="76"/>
        <v>4.6501371174704129</v>
      </c>
      <c r="S488" s="22">
        <f t="shared" si="77"/>
        <v>540.86538572665631</v>
      </c>
    </row>
    <row r="489" spans="2:19">
      <c r="B489" s="22">
        <v>487</v>
      </c>
      <c r="C489" s="22">
        <f t="shared" si="78"/>
        <v>213.88749999999999</v>
      </c>
      <c r="D489" s="22">
        <f t="shared" si="72"/>
        <v>366.66666666666669</v>
      </c>
      <c r="E489" s="22">
        <f t="shared" si="73"/>
        <v>204.7451480990274</v>
      </c>
      <c r="K489" s="22" t="str">
        <f t="shared" si="74"/>
        <v>DC</v>
      </c>
      <c r="L489" s="22">
        <f t="shared" si="75"/>
        <v>9.1171259704182557</v>
      </c>
      <c r="M489" s="22">
        <f t="shared" si="79"/>
        <v>219.25</v>
      </c>
      <c r="N489" s="22">
        <f t="shared" si="80"/>
        <v>366.66666666666669</v>
      </c>
      <c r="O489" s="22" t="str">
        <f t="shared" si="81"/>
        <v>DC</v>
      </c>
      <c r="P489" s="22">
        <f t="shared" si="76"/>
        <v>4.6412343872487147</v>
      </c>
      <c r="S489" s="22">
        <f t="shared" si="77"/>
        <v>540.88287402958179</v>
      </c>
    </row>
    <row r="490" spans="2:19">
      <c r="B490" s="22">
        <v>488</v>
      </c>
      <c r="C490" s="22">
        <f t="shared" si="78"/>
        <v>214.3</v>
      </c>
      <c r="D490" s="22">
        <f t="shared" si="72"/>
        <v>366.66666666666669</v>
      </c>
      <c r="E490" s="22">
        <f t="shared" si="73"/>
        <v>205.15764809902743</v>
      </c>
      <c r="K490" s="22" t="str">
        <f t="shared" si="74"/>
        <v>DC</v>
      </c>
      <c r="L490" s="22">
        <f t="shared" si="75"/>
        <v>9.099704502569665</v>
      </c>
      <c r="M490" s="22">
        <f t="shared" si="79"/>
        <v>219.25</v>
      </c>
      <c r="N490" s="22">
        <f t="shared" si="80"/>
        <v>366.66666666666669</v>
      </c>
      <c r="O490" s="22" t="str">
        <f t="shared" si="81"/>
        <v>DC</v>
      </c>
      <c r="P490" s="22">
        <f t="shared" si="76"/>
        <v>4.6323656806061191</v>
      </c>
      <c r="S490" s="22">
        <f t="shared" si="77"/>
        <v>540.90029549743031</v>
      </c>
    </row>
    <row r="491" spans="2:19">
      <c r="B491" s="22">
        <v>489</v>
      </c>
      <c r="C491" s="22">
        <f t="shared" si="78"/>
        <v>214.71250000000001</v>
      </c>
      <c r="D491" s="22">
        <f t="shared" si="72"/>
        <v>366.66666666666669</v>
      </c>
      <c r="E491" s="22">
        <f t="shared" si="73"/>
        <v>205.57014809902742</v>
      </c>
      <c r="K491" s="22" t="str">
        <f t="shared" si="74"/>
        <v>DC</v>
      </c>
      <c r="L491" s="22">
        <f t="shared" si="75"/>
        <v>9.0823494873929889</v>
      </c>
      <c r="M491" s="22">
        <f t="shared" si="79"/>
        <v>219.25</v>
      </c>
      <c r="N491" s="22">
        <f t="shared" si="80"/>
        <v>366.66666666666669</v>
      </c>
      <c r="O491" s="22" t="str">
        <f t="shared" si="81"/>
        <v>DC</v>
      </c>
      <c r="P491" s="22">
        <f t="shared" si="76"/>
        <v>4.6235308028726578</v>
      </c>
      <c r="S491" s="22">
        <f t="shared" si="77"/>
        <v>540.917650512607</v>
      </c>
    </row>
    <row r="492" spans="2:19">
      <c r="B492" s="22">
        <v>490</v>
      </c>
      <c r="C492" s="22">
        <f t="shared" si="78"/>
        <v>215.125</v>
      </c>
      <c r="D492" s="22">
        <f t="shared" si="72"/>
        <v>366.66666666666669</v>
      </c>
      <c r="E492" s="22">
        <f t="shared" si="73"/>
        <v>205.98264809902741</v>
      </c>
      <c r="K492" s="22" t="str">
        <f t="shared" si="74"/>
        <v>DC</v>
      </c>
      <c r="L492" s="22">
        <f t="shared" si="75"/>
        <v>9.0650605453951041</v>
      </c>
      <c r="M492" s="22">
        <f t="shared" si="79"/>
        <v>219.25</v>
      </c>
      <c r="N492" s="22">
        <f t="shared" si="80"/>
        <v>366.66666666666669</v>
      </c>
      <c r="O492" s="22" t="str">
        <f t="shared" si="81"/>
        <v>DC</v>
      </c>
      <c r="P492" s="22">
        <f t="shared" si="76"/>
        <v>4.6147295608606367</v>
      </c>
      <c r="S492" s="22">
        <f t="shared" si="77"/>
        <v>540.93493945460489</v>
      </c>
    </row>
    <row r="493" spans="2:19">
      <c r="B493" s="22">
        <v>491</v>
      </c>
      <c r="C493" s="22">
        <f t="shared" si="78"/>
        <v>215.53749999999999</v>
      </c>
      <c r="D493" s="22">
        <f t="shared" si="72"/>
        <v>366.66666666666669</v>
      </c>
      <c r="E493" s="22">
        <f t="shared" si="73"/>
        <v>206.39514809902741</v>
      </c>
      <c r="K493" s="22" t="str">
        <f t="shared" si="74"/>
        <v>DC</v>
      </c>
      <c r="L493" s="22">
        <f t="shared" si="75"/>
        <v>9.0478372999669734</v>
      </c>
      <c r="M493" s="22">
        <f t="shared" si="79"/>
        <v>219.25</v>
      </c>
      <c r="N493" s="22">
        <f t="shared" si="80"/>
        <v>366.66666666666669</v>
      </c>
      <c r="O493" s="22" t="str">
        <f t="shared" si="81"/>
        <v>DC</v>
      </c>
      <c r="P493" s="22">
        <f t="shared" si="76"/>
        <v>4.6059617628505585</v>
      </c>
      <c r="S493" s="22">
        <f t="shared" si="77"/>
        <v>540.952162700033</v>
      </c>
    </row>
    <row r="494" spans="2:19">
      <c r="B494" s="22">
        <v>492</v>
      </c>
      <c r="C494" s="22">
        <f t="shared" si="78"/>
        <v>215.95</v>
      </c>
      <c r="D494" s="22">
        <f t="shared" si="72"/>
        <v>366.66666666666669</v>
      </c>
      <c r="E494" s="22">
        <f t="shared" si="73"/>
        <v>206.8076480990274</v>
      </c>
      <c r="K494" s="22" t="str">
        <f t="shared" si="74"/>
        <v>DC</v>
      </c>
      <c r="L494" s="22">
        <f t="shared" si="75"/>
        <v>9.0306793773562983</v>
      </c>
      <c r="M494" s="22">
        <f t="shared" si="79"/>
        <v>219.25</v>
      </c>
      <c r="N494" s="22">
        <f t="shared" si="80"/>
        <v>366.66666666666669</v>
      </c>
      <c r="O494" s="22" t="str">
        <f t="shared" si="81"/>
        <v>DC</v>
      </c>
      <c r="P494" s="22">
        <f t="shared" si="76"/>
        <v>4.5972272185771992</v>
      </c>
      <c r="S494" s="22">
        <f t="shared" si="77"/>
        <v>540.96932062264375</v>
      </c>
    </row>
    <row r="495" spans="2:19">
      <c r="B495" s="22">
        <v>493</v>
      </c>
      <c r="C495" s="22">
        <f t="shared" si="78"/>
        <v>216.36250000000001</v>
      </c>
      <c r="D495" s="22">
        <f t="shared" si="72"/>
        <v>366.66666666666669</v>
      </c>
      <c r="E495" s="22">
        <f t="shared" si="73"/>
        <v>207.22014809902743</v>
      </c>
      <c r="K495" s="22" t="str">
        <f t="shared" si="74"/>
        <v>DC</v>
      </c>
      <c r="L495" s="22">
        <f t="shared" si="75"/>
        <v>9.0135864066404849</v>
      </c>
      <c r="M495" s="22">
        <f t="shared" si="79"/>
        <v>219.25</v>
      </c>
      <c r="N495" s="22">
        <f t="shared" si="80"/>
        <v>366.66666666666669</v>
      </c>
      <c r="O495" s="22" t="str">
        <f t="shared" si="81"/>
        <v>DC</v>
      </c>
      <c r="P495" s="22">
        <f t="shared" si="76"/>
        <v>4.5885257392158438</v>
      </c>
      <c r="S495" s="22">
        <f t="shared" si="77"/>
        <v>540.98641359335954</v>
      </c>
    </row>
    <row r="496" spans="2:19">
      <c r="B496" s="22">
        <v>494</v>
      </c>
      <c r="C496" s="22">
        <f t="shared" si="78"/>
        <v>216.77500000000001</v>
      </c>
      <c r="D496" s="22">
        <f t="shared" si="72"/>
        <v>366.66666666666669</v>
      </c>
      <c r="E496" s="22">
        <f t="shared" si="73"/>
        <v>207.63264809902742</v>
      </c>
      <c r="K496" s="22" t="str">
        <f t="shared" si="74"/>
        <v>DC</v>
      </c>
      <c r="L496" s="22">
        <f t="shared" si="75"/>
        <v>8.9965580196999166</v>
      </c>
      <c r="M496" s="22">
        <f t="shared" si="79"/>
        <v>219.25</v>
      </c>
      <c r="N496" s="22">
        <f t="shared" si="80"/>
        <v>366.66666666666669</v>
      </c>
      <c r="O496" s="22" t="str">
        <f t="shared" si="81"/>
        <v>DC</v>
      </c>
      <c r="P496" s="22">
        <f t="shared" si="76"/>
        <v>4.5798571373686858</v>
      </c>
      <c r="S496" s="22">
        <f t="shared" si="77"/>
        <v>541.00344198030007</v>
      </c>
    </row>
    <row r="497" spans="2:19">
      <c r="B497" s="22">
        <v>495</v>
      </c>
      <c r="C497" s="22">
        <f t="shared" si="78"/>
        <v>217.1875</v>
      </c>
      <c r="D497" s="22">
        <f t="shared" si="72"/>
        <v>366.66666666666669</v>
      </c>
      <c r="E497" s="22">
        <f t="shared" si="73"/>
        <v>208.04514809902741</v>
      </c>
      <c r="K497" s="22" t="str">
        <f t="shared" si="74"/>
        <v>DC</v>
      </c>
      <c r="L497" s="22">
        <f t="shared" si="75"/>
        <v>8.9795938511915203</v>
      </c>
      <c r="M497" s="22">
        <f t="shared" si="79"/>
        <v>219.25</v>
      </c>
      <c r="N497" s="22">
        <f t="shared" si="80"/>
        <v>366.66666666666669</v>
      </c>
      <c r="O497" s="22" t="str">
        <f t="shared" si="81"/>
        <v>DC</v>
      </c>
      <c r="P497" s="22">
        <f t="shared" si="76"/>
        <v>4.5712212270513648</v>
      </c>
      <c r="S497" s="22">
        <f t="shared" si="77"/>
        <v>541.02040614880843</v>
      </c>
    </row>
    <row r="498" spans="2:19">
      <c r="B498" s="22">
        <v>496</v>
      </c>
      <c r="C498" s="22">
        <f t="shared" si="78"/>
        <v>217.6</v>
      </c>
      <c r="D498" s="22">
        <f t="shared" si="72"/>
        <v>366.66666666666669</v>
      </c>
      <c r="E498" s="22">
        <f t="shared" si="73"/>
        <v>208.45764809902741</v>
      </c>
      <c r="K498" s="22" t="str">
        <f t="shared" si="74"/>
        <v>DC</v>
      </c>
      <c r="L498" s="22">
        <f t="shared" si="75"/>
        <v>8.9626935385226449</v>
      </c>
      <c r="M498" s="22">
        <f t="shared" si="79"/>
        <v>219.25</v>
      </c>
      <c r="N498" s="22">
        <f t="shared" si="80"/>
        <v>366.66666666666669</v>
      </c>
      <c r="O498" s="22" t="str">
        <f t="shared" si="81"/>
        <v>DC</v>
      </c>
      <c r="P498" s="22">
        <f t="shared" si="76"/>
        <v>4.5626178236796724</v>
      </c>
      <c r="S498" s="22">
        <f t="shared" si="77"/>
        <v>541.03730646147733</v>
      </c>
    </row>
    <row r="499" spans="2:19">
      <c r="B499" s="22">
        <v>497</v>
      </c>
      <c r="C499" s="22">
        <f t="shared" si="78"/>
        <v>218.01249999999999</v>
      </c>
      <c r="D499" s="22">
        <f t="shared" si="72"/>
        <v>366.66666666666669</v>
      </c>
      <c r="E499" s="22">
        <f t="shared" si="73"/>
        <v>208.8701480990274</v>
      </c>
      <c r="K499" s="22" t="str">
        <f t="shared" si="74"/>
        <v>DC</v>
      </c>
      <c r="L499" s="22">
        <f t="shared" si="75"/>
        <v>8.9458567218252227</v>
      </c>
      <c r="M499" s="22">
        <f t="shared" si="79"/>
        <v>219.25</v>
      </c>
      <c r="N499" s="22">
        <f t="shared" si="80"/>
        <v>366.66666666666669</v>
      </c>
      <c r="O499" s="22" t="str">
        <f t="shared" si="81"/>
        <v>DC</v>
      </c>
      <c r="P499" s="22">
        <f t="shared" si="76"/>
        <v>4.5540467440563974</v>
      </c>
      <c r="S499" s="22">
        <f t="shared" si="77"/>
        <v>541.05414327817482</v>
      </c>
    </row>
    <row r="500" spans="2:19">
      <c r="B500" s="22">
        <v>498</v>
      </c>
      <c r="C500" s="22">
        <f t="shared" si="78"/>
        <v>218.42500000000001</v>
      </c>
      <c r="D500" s="22">
        <f t="shared" si="72"/>
        <v>366.66666666666669</v>
      </c>
      <c r="E500" s="22">
        <f t="shared" si="73"/>
        <v>209.28264809902743</v>
      </c>
      <c r="K500" s="22" t="str">
        <f t="shared" si="74"/>
        <v>DC</v>
      </c>
      <c r="L500" s="22">
        <f t="shared" si="75"/>
        <v>8.9290830439302287</v>
      </c>
      <c r="M500" s="22">
        <f t="shared" si="79"/>
        <v>219.25</v>
      </c>
      <c r="N500" s="22">
        <f t="shared" si="80"/>
        <v>366.66666666666669</v>
      </c>
      <c r="O500" s="22" t="str">
        <f t="shared" si="81"/>
        <v>DC</v>
      </c>
      <c r="P500" s="22">
        <f t="shared" si="76"/>
        <v>4.5455078063583256</v>
      </c>
      <c r="S500" s="22">
        <f t="shared" si="77"/>
        <v>541.07091695606982</v>
      </c>
    </row>
    <row r="501" spans="2:19">
      <c r="B501" s="22">
        <v>499</v>
      </c>
      <c r="C501" s="22">
        <f t="shared" si="78"/>
        <v>218.83750000000001</v>
      </c>
      <c r="D501" s="22">
        <f t="shared" si="72"/>
        <v>366.66666666666669</v>
      </c>
      <c r="E501" s="22">
        <f t="shared" si="73"/>
        <v>209.69514809902742</v>
      </c>
      <c r="K501" s="22" t="str">
        <f t="shared" si="74"/>
        <v>DC</v>
      </c>
      <c r="L501" s="22">
        <f t="shared" si="75"/>
        <v>8.912372150342426</v>
      </c>
      <c r="M501" s="22">
        <f t="shared" si="79"/>
        <v>219.25</v>
      </c>
      <c r="N501" s="22">
        <f t="shared" si="80"/>
        <v>366.66666666666669</v>
      </c>
      <c r="O501" s="22" t="str">
        <f t="shared" si="81"/>
        <v>DC</v>
      </c>
      <c r="P501" s="22">
        <f t="shared" si="76"/>
        <v>4.5370008301233788</v>
      </c>
      <c r="S501" s="22">
        <f t="shared" si="77"/>
        <v>541.08762784965757</v>
      </c>
    </row>
    <row r="502" spans="2:19">
      <c r="B502" s="22">
        <v>500</v>
      </c>
      <c r="C502" s="22">
        <f t="shared" si="78"/>
        <v>219.25</v>
      </c>
      <c r="D502" s="22">
        <f t="shared" si="72"/>
        <v>366.66666666666669</v>
      </c>
      <c r="E502" s="22">
        <f t="shared" si="73"/>
        <v>210.10764809902741</v>
      </c>
      <c r="K502" s="22" t="str">
        <f t="shared" si="74"/>
        <v>DC</v>
      </c>
      <c r="L502" s="22">
        <f t="shared" si="75"/>
        <v>8.8957236892153873</v>
      </c>
      <c r="M502" s="22">
        <f t="shared" si="79"/>
        <v>219.25</v>
      </c>
      <c r="N502" s="22">
        <f t="shared" si="80"/>
        <v>366.66666666666669</v>
      </c>
      <c r="O502" s="22" t="str">
        <f t="shared" si="81"/>
        <v>DC</v>
      </c>
      <c r="P502" s="22">
        <f t="shared" si="76"/>
        <v>4.5285256362379052</v>
      </c>
      <c r="S502" s="22">
        <f t="shared" si="77"/>
        <v>541.1042763107846</v>
      </c>
    </row>
    <row r="503" spans="2:19">
      <c r="B503" s="22">
        <v>501</v>
      </c>
      <c r="C503" s="22">
        <f t="shared" si="78"/>
        <v>219.66249999999999</v>
      </c>
      <c r="D503" s="22">
        <f t="shared" si="72"/>
        <v>366.66666666666669</v>
      </c>
      <c r="E503" s="22">
        <f t="shared" si="73"/>
        <v>210.52014809902741</v>
      </c>
      <c r="K503" s="22" t="str">
        <f t="shared" si="74"/>
        <v>DC</v>
      </c>
      <c r="L503" s="22">
        <f t="shared" si="75"/>
        <v>8.8791373113268044</v>
      </c>
      <c r="M503" s="22">
        <f t="shared" si="79"/>
        <v>219.25</v>
      </c>
      <c r="N503" s="22">
        <f t="shared" si="80"/>
        <v>366.66666666666669</v>
      </c>
      <c r="O503" s="22" t="str">
        <f t="shared" si="81"/>
        <v>DC</v>
      </c>
      <c r="P503" s="22">
        <f t="shared" si="76"/>
        <v>4.520082046924105</v>
      </c>
      <c r="S503" s="22">
        <f t="shared" si="77"/>
        <v>541.12086268867324</v>
      </c>
    </row>
    <row r="504" spans="2:19">
      <c r="B504" s="22">
        <v>502</v>
      </c>
      <c r="C504" s="22">
        <f t="shared" si="78"/>
        <v>220.07499999999999</v>
      </c>
      <c r="D504" s="22">
        <f t="shared" si="72"/>
        <v>366.66666666666669</v>
      </c>
      <c r="E504" s="22">
        <f t="shared" si="73"/>
        <v>210.9326480990274</v>
      </c>
      <c r="K504" s="22" t="str">
        <f t="shared" si="74"/>
        <v>DC</v>
      </c>
      <c r="L504" s="22">
        <f t="shared" si="75"/>
        <v>8.8626126700540695</v>
      </c>
      <c r="M504" s="22">
        <f t="shared" si="79"/>
        <v>219.25</v>
      </c>
      <c r="N504" s="22">
        <f t="shared" si="80"/>
        <v>366.66666666666669</v>
      </c>
      <c r="O504" s="22" t="str">
        <f t="shared" si="81"/>
        <v>DC</v>
      </c>
      <c r="P504" s="22">
        <f t="shared" si="76"/>
        <v>4.5116698857276027</v>
      </c>
      <c r="S504" s="22">
        <f t="shared" si="77"/>
        <v>541.13738732994591</v>
      </c>
    </row>
    <row r="505" spans="2:19">
      <c r="B505" s="22">
        <v>503</v>
      </c>
      <c r="C505" s="22">
        <f t="shared" si="78"/>
        <v>220.48750000000001</v>
      </c>
      <c r="D505" s="22">
        <f t="shared" si="72"/>
        <v>366.66666666666669</v>
      </c>
      <c r="E505" s="22">
        <f t="shared" si="73"/>
        <v>211.34514809902743</v>
      </c>
      <c r="K505" s="22" t="str">
        <f t="shared" si="74"/>
        <v>DC</v>
      </c>
      <c r="L505" s="22">
        <f t="shared" si="75"/>
        <v>8.8461494213501251</v>
      </c>
      <c r="M505" s="22">
        <f t="shared" si="79"/>
        <v>219.25</v>
      </c>
      <c r="N505" s="22">
        <f t="shared" si="80"/>
        <v>366.66666666666669</v>
      </c>
      <c r="O505" s="22" t="str">
        <f t="shared" si="81"/>
        <v>DC</v>
      </c>
      <c r="P505" s="22">
        <f t="shared" si="76"/>
        <v>4.5032889775051554</v>
      </c>
      <c r="S505" s="22">
        <f t="shared" si="77"/>
        <v>541.15385057864989</v>
      </c>
    </row>
    <row r="506" spans="2:19">
      <c r="B506" s="22">
        <v>504</v>
      </c>
      <c r="C506" s="22">
        <f t="shared" si="78"/>
        <v>220.9</v>
      </c>
      <c r="D506" s="22">
        <f t="shared" si="72"/>
        <v>366.66666666666669</v>
      </c>
      <c r="E506" s="22">
        <f t="shared" si="73"/>
        <v>211.75764809902742</v>
      </c>
      <c r="K506" s="22" t="str">
        <f t="shared" si="74"/>
        <v>DC</v>
      </c>
      <c r="L506" s="22">
        <f t="shared" si="75"/>
        <v>8.8297472237195986</v>
      </c>
      <c r="M506" s="22">
        <f t="shared" si="79"/>
        <v>219.25</v>
      </c>
      <c r="N506" s="22">
        <f t="shared" si="80"/>
        <v>366.66666666666669</v>
      </c>
      <c r="O506" s="22" t="str">
        <f t="shared" si="81"/>
        <v>DC</v>
      </c>
      <c r="P506" s="22">
        <f t="shared" si="76"/>
        <v>4.4949391484124943</v>
      </c>
      <c r="S506" s="22">
        <f t="shared" si="77"/>
        <v>541.17025277628045</v>
      </c>
    </row>
    <row r="507" spans="2:19">
      <c r="B507" s="22">
        <v>505</v>
      </c>
      <c r="C507" s="22">
        <f t="shared" si="78"/>
        <v>221.3125</v>
      </c>
      <c r="D507" s="22">
        <f t="shared" si="72"/>
        <v>366.66666666666669</v>
      </c>
      <c r="E507" s="22">
        <f t="shared" si="73"/>
        <v>212.17014809902741</v>
      </c>
      <c r="K507" s="22" t="str">
        <f t="shared" si="74"/>
        <v>DC</v>
      </c>
      <c r="L507" s="22">
        <f t="shared" si="75"/>
        <v>8.813405738195172</v>
      </c>
      <c r="M507" s="22">
        <f t="shared" si="79"/>
        <v>219.25</v>
      </c>
      <c r="N507" s="22">
        <f t="shared" si="80"/>
        <v>366.66666666666669</v>
      </c>
      <c r="O507" s="22" t="str">
        <f t="shared" si="81"/>
        <v>DC</v>
      </c>
      <c r="P507" s="22">
        <f t="shared" si="76"/>
        <v>4.4866202258923078</v>
      </c>
      <c r="S507" s="22">
        <f t="shared" si="77"/>
        <v>541.18659426180488</v>
      </c>
    </row>
    <row r="508" spans="2:19">
      <c r="B508" s="22">
        <v>506</v>
      </c>
      <c r="C508" s="22">
        <f t="shared" si="78"/>
        <v>221.72499999999999</v>
      </c>
      <c r="D508" s="22">
        <f t="shared" si="72"/>
        <v>366.66666666666669</v>
      </c>
      <c r="E508" s="22">
        <f t="shared" si="73"/>
        <v>212.58264809902741</v>
      </c>
      <c r="K508" s="22" t="str">
        <f t="shared" si="74"/>
        <v>DC</v>
      </c>
      <c r="L508" s="22">
        <f t="shared" si="75"/>
        <v>8.7971246283142488</v>
      </c>
      <c r="M508" s="22">
        <f t="shared" si="79"/>
        <v>219.25</v>
      </c>
      <c r="N508" s="22">
        <f t="shared" si="80"/>
        <v>366.66666666666669</v>
      </c>
      <c r="O508" s="22" t="str">
        <f t="shared" si="81"/>
        <v>DC</v>
      </c>
      <c r="P508" s="22">
        <f t="shared" si="76"/>
        <v>4.4783320386623515</v>
      </c>
      <c r="S508" s="22">
        <f t="shared" si="77"/>
        <v>541.20287537168576</v>
      </c>
    </row>
    <row r="509" spans="2:19">
      <c r="B509" s="22">
        <v>507</v>
      </c>
      <c r="C509" s="22">
        <f t="shared" si="78"/>
        <v>222.13749999999999</v>
      </c>
      <c r="D509" s="22">
        <f t="shared" si="72"/>
        <v>366.66666666666669</v>
      </c>
      <c r="E509" s="22">
        <f t="shared" si="73"/>
        <v>212.9951480990274</v>
      </c>
      <c r="K509" s="22" t="str">
        <f t="shared" si="74"/>
        <v>DC</v>
      </c>
      <c r="L509" s="22">
        <f t="shared" si="75"/>
        <v>8.7809035600958456</v>
      </c>
      <c r="M509" s="22">
        <f t="shared" si="79"/>
        <v>219.25</v>
      </c>
      <c r="N509" s="22">
        <f t="shared" si="80"/>
        <v>366.66666666666669</v>
      </c>
      <c r="O509" s="22" t="str">
        <f t="shared" si="81"/>
        <v>DC</v>
      </c>
      <c r="P509" s="22">
        <f t="shared" si="76"/>
        <v>4.4700744167036959</v>
      </c>
      <c r="S509" s="22">
        <f t="shared" si="77"/>
        <v>541.21909643990421</v>
      </c>
    </row>
    <row r="510" spans="2:19">
      <c r="B510" s="22">
        <v>508</v>
      </c>
      <c r="C510" s="22">
        <f t="shared" si="78"/>
        <v>222.55</v>
      </c>
      <c r="D510" s="22">
        <f t="shared" si="72"/>
        <v>366.66666666666669</v>
      </c>
      <c r="E510" s="22">
        <f t="shared" si="73"/>
        <v>213.40764809902743</v>
      </c>
      <c r="K510" s="22" t="str">
        <f t="shared" si="74"/>
        <v>DC</v>
      </c>
      <c r="L510" s="22">
        <f t="shared" si="75"/>
        <v>8.7647422020177697</v>
      </c>
      <c r="M510" s="22">
        <f t="shared" si="79"/>
        <v>219.25</v>
      </c>
      <c r="N510" s="22">
        <f t="shared" si="80"/>
        <v>366.66666666666669</v>
      </c>
      <c r="O510" s="22" t="str">
        <f t="shared" si="81"/>
        <v>DC</v>
      </c>
      <c r="P510" s="22">
        <f t="shared" si="76"/>
        <v>4.4618471912490971</v>
      </c>
      <c r="S510" s="22">
        <f t="shared" si="77"/>
        <v>541.23525779798229</v>
      </c>
    </row>
    <row r="511" spans="2:19">
      <c r="B511" s="22">
        <v>509</v>
      </c>
      <c r="C511" s="22">
        <f t="shared" si="78"/>
        <v>222.96250000000001</v>
      </c>
      <c r="D511" s="22">
        <f t="shared" si="72"/>
        <v>366.66666666666669</v>
      </c>
      <c r="E511" s="22">
        <f t="shared" si="73"/>
        <v>213.82014809902742</v>
      </c>
      <c r="K511" s="22" t="str">
        <f t="shared" si="74"/>
        <v>DC</v>
      </c>
      <c r="L511" s="22">
        <f t="shared" si="75"/>
        <v>8.7486402249940252</v>
      </c>
      <c r="M511" s="22">
        <f t="shared" si="79"/>
        <v>219.25</v>
      </c>
      <c r="N511" s="22">
        <f t="shared" si="80"/>
        <v>366.66666666666669</v>
      </c>
      <c r="O511" s="22" t="str">
        <f t="shared" si="81"/>
        <v>DC</v>
      </c>
      <c r="P511" s="22">
        <f t="shared" si="76"/>
        <v>4.4536501947715044</v>
      </c>
      <c r="S511" s="22">
        <f t="shared" si="77"/>
        <v>541.25135977500599</v>
      </c>
    </row>
    <row r="512" spans="2:19">
      <c r="B512" s="22">
        <v>510</v>
      </c>
      <c r="C512" s="22">
        <f t="shared" si="78"/>
        <v>223.375</v>
      </c>
      <c r="D512" s="22">
        <f t="shared" si="72"/>
        <v>366.66666666666669</v>
      </c>
      <c r="E512" s="22">
        <f t="shared" si="73"/>
        <v>214.23264809902741</v>
      </c>
      <c r="K512" s="22" t="str">
        <f t="shared" si="74"/>
        <v>DC</v>
      </c>
      <c r="L512" s="22">
        <f t="shared" si="75"/>
        <v>8.7325973023524774</v>
      </c>
      <c r="M512" s="22">
        <f t="shared" si="79"/>
        <v>219.25</v>
      </c>
      <c r="N512" s="22">
        <f t="shared" si="80"/>
        <v>366.66666666666669</v>
      </c>
      <c r="O512" s="22" t="str">
        <f t="shared" si="81"/>
        <v>DC</v>
      </c>
      <c r="P512" s="22">
        <f t="shared" si="76"/>
        <v>4.445483260972682</v>
      </c>
      <c r="S512" s="22">
        <f t="shared" si="77"/>
        <v>541.26740269764753</v>
      </c>
    </row>
    <row r="513" spans="2:19">
      <c r="B513" s="22">
        <v>511</v>
      </c>
      <c r="C513" s="22">
        <f t="shared" si="78"/>
        <v>223.78749999999999</v>
      </c>
      <c r="D513" s="22">
        <f t="shared" si="72"/>
        <v>366.66666666666669</v>
      </c>
      <c r="E513" s="22">
        <f t="shared" si="73"/>
        <v>214.64514809902741</v>
      </c>
      <c r="K513" s="22" t="str">
        <f t="shared" si="74"/>
        <v>DC</v>
      </c>
      <c r="L513" s="22">
        <f t="shared" si="75"/>
        <v>8.7166131098127568</v>
      </c>
      <c r="M513" s="22">
        <f t="shared" si="79"/>
        <v>219.25</v>
      </c>
      <c r="N513" s="22">
        <f t="shared" si="80"/>
        <v>366.66666666666669</v>
      </c>
      <c r="O513" s="22" t="str">
        <f t="shared" si="81"/>
        <v>DC</v>
      </c>
      <c r="P513" s="22">
        <f t="shared" si="76"/>
        <v>4.4373462247719697</v>
      </c>
      <c r="S513" s="22">
        <f t="shared" si="77"/>
        <v>541.28338689018722</v>
      </c>
    </row>
    <row r="514" spans="2:19">
      <c r="B514" s="22">
        <v>512</v>
      </c>
      <c r="C514" s="22">
        <f t="shared" si="78"/>
        <v>224.2</v>
      </c>
      <c r="D514" s="22">
        <f t="shared" ref="D514:D577" si="82">IF(typeAP3917="AP3917B",MAX(Ipkmax_typ_B-4*(C514-tminoff_typ_B),Ipkmax_typ_B/4),IF(typeAP3917="AP3917C",MAX(Ipkmax_typ_C-4*(C514-tminoff_typ_C),Ipkmax_typ_C/3),IF(typeAP3917="AP3917D",MAX(Ipkmax_typ_D-4*(C514-tminoff_typ_D),Ipkmax_typ_D/3),IF(typeAP3917="AP3928",MAX(Ipkmax_typ_E-40*(C514-tminoff_typ_E),Ipkmax_typ_E/3)))))</f>
        <v>366.66666666666669</v>
      </c>
      <c r="E514" s="22">
        <f t="shared" ref="E514:E577" si="83">ABS(D514*Lm/(Vout+D1Vf)-C514)</f>
        <v>215.0576480990274</v>
      </c>
      <c r="K514" s="22" t="str">
        <f t="shared" ref="K514:K577" si="84">IF((D514*Lm/(Vout+D1Vf)-C514)&gt;0,"CC","DC")</f>
        <v>DC</v>
      </c>
      <c r="L514" s="22">
        <f t="shared" ref="L514:L577" si="85">IF(K514="CC",D514-0.5*(Vout+D1Vf)*C514/Lm,IF(K514="DC",0.5*D514*(D514*Lm/Vindc_rms_min+D514*Lm/(Vout+D1Vf))/(D514*Lm/Vindc_rms_min+C514)))</f>
        <v>8.7006873254644219</v>
      </c>
      <c r="M514" s="22">
        <f t="shared" si="79"/>
        <v>219.25</v>
      </c>
      <c r="N514" s="22">
        <f t="shared" si="80"/>
        <v>366.66666666666669</v>
      </c>
      <c r="O514" s="22" t="str">
        <f t="shared" si="81"/>
        <v>DC</v>
      </c>
      <c r="P514" s="22">
        <f t="shared" ref="P514:P577" si="86">IF(K514="CC",1/((((Vout+D1Vf)*C514/Lm))*Lm/Vindc_rms_min+C514)*1000,IF(K514="DC",1000/(D514*Lm/Vindc_rms_min+C514)))</f>
        <v>4.4292389222951547</v>
      </c>
      <c r="S514" s="22">
        <f t="shared" ref="S514:S577" si="87">ABS(L514-Iout)</f>
        <v>541.2993126745356</v>
      </c>
    </row>
    <row r="515" spans="2:19">
      <c r="B515" s="22">
        <v>513</v>
      </c>
      <c r="C515" s="22">
        <f t="shared" ref="C515:C578" si="88">IF(typeAP3917="AP3917B",tminoff_typ_B+B515*(toffmax_BCD-tminoff_typ_B)/500,IF(typeAP3917="AP3917C",tminoff_typ_C+B515*(toffmax_BCD-tminoff_typ_C)/500,IF(typeAP3917="AP3917D",tminoff_typ_D+B515*(toffmax_BCD-tminoff_typ_D)/500,IF(typeAP3917="AP3928",tminoff_typ_E+B515*(toffmax_BCD-tminoff_typ_E)/500))))</f>
        <v>224.61250000000001</v>
      </c>
      <c r="D515" s="22">
        <f t="shared" si="82"/>
        <v>366.66666666666669</v>
      </c>
      <c r="E515" s="22">
        <f t="shared" si="83"/>
        <v>215.47014809902743</v>
      </c>
      <c r="K515" s="22" t="str">
        <f t="shared" si="84"/>
        <v>DC</v>
      </c>
      <c r="L515" s="22">
        <f t="shared" si="85"/>
        <v>8.6848196297453342</v>
      </c>
      <c r="M515" s="22">
        <f t="shared" si="79"/>
        <v>219.25</v>
      </c>
      <c r="N515" s="22">
        <f t="shared" si="80"/>
        <v>366.66666666666669</v>
      </c>
      <c r="O515" s="22" t="str">
        <f t="shared" si="81"/>
        <v>DC</v>
      </c>
      <c r="P515" s="22">
        <f t="shared" si="86"/>
        <v>4.4211611908634749</v>
      </c>
      <c r="S515" s="22">
        <f t="shared" si="87"/>
        <v>541.31518037025467</v>
      </c>
    </row>
    <row r="516" spans="2:19">
      <c r="B516" s="22">
        <v>514</v>
      </c>
      <c r="C516" s="22">
        <f t="shared" si="88"/>
        <v>225.02500000000001</v>
      </c>
      <c r="D516" s="22">
        <f t="shared" si="82"/>
        <v>366.66666666666669</v>
      </c>
      <c r="E516" s="22">
        <f t="shared" si="83"/>
        <v>215.88264809902742</v>
      </c>
      <c r="K516" s="22" t="str">
        <f t="shared" si="84"/>
        <v>DC</v>
      </c>
      <c r="L516" s="22">
        <f t="shared" si="85"/>
        <v>8.6690097054202955</v>
      </c>
      <c r="M516" s="22">
        <f t="shared" si="79"/>
        <v>219.25</v>
      </c>
      <c r="N516" s="22">
        <f t="shared" si="80"/>
        <v>366.66666666666669</v>
      </c>
      <c r="O516" s="22" t="str">
        <f t="shared" si="81"/>
        <v>DC</v>
      </c>
      <c r="P516" s="22">
        <f t="shared" si="86"/>
        <v>4.4131128689827364</v>
      </c>
      <c r="S516" s="22">
        <f t="shared" si="87"/>
        <v>541.33099029457969</v>
      </c>
    </row>
    <row r="517" spans="2:19">
      <c r="B517" s="22">
        <v>515</v>
      </c>
      <c r="C517" s="22">
        <f t="shared" si="88"/>
        <v>225.4375</v>
      </c>
      <c r="D517" s="22">
        <f t="shared" si="82"/>
        <v>366.66666666666669</v>
      </c>
      <c r="E517" s="22">
        <f t="shared" si="83"/>
        <v>216.29514809902741</v>
      </c>
      <c r="K517" s="22" t="str">
        <f t="shared" si="84"/>
        <v>DC</v>
      </c>
      <c r="L517" s="22">
        <f t="shared" si="85"/>
        <v>8.6532572375598971</v>
      </c>
      <c r="M517" s="22">
        <f t="shared" ref="M517:M580" si="89">M516</f>
        <v>219.25</v>
      </c>
      <c r="N517" s="22">
        <f t="shared" ref="N517:N580" si="90">N516</f>
        <v>366.66666666666669</v>
      </c>
      <c r="O517" s="22" t="str">
        <f t="shared" ref="O517:O580" si="91">O516</f>
        <v>DC</v>
      </c>
      <c r="P517" s="22">
        <f t="shared" si="86"/>
        <v>4.4050937963325465</v>
      </c>
      <c r="S517" s="22">
        <f t="shared" si="87"/>
        <v>541.34674276244016</v>
      </c>
    </row>
    <row r="518" spans="2:19">
      <c r="B518" s="22">
        <v>516</v>
      </c>
      <c r="C518" s="22">
        <f t="shared" si="88"/>
        <v>225.85</v>
      </c>
      <c r="D518" s="22">
        <f t="shared" si="82"/>
        <v>366.66666666666669</v>
      </c>
      <c r="E518" s="22">
        <f t="shared" si="83"/>
        <v>216.70764809902741</v>
      </c>
      <c r="K518" s="22" t="str">
        <f t="shared" si="84"/>
        <v>DC</v>
      </c>
      <c r="L518" s="22">
        <f t="shared" si="85"/>
        <v>8.6375619135196153</v>
      </c>
      <c r="M518" s="22">
        <f t="shared" si="89"/>
        <v>219.25</v>
      </c>
      <c r="N518" s="22">
        <f t="shared" si="90"/>
        <v>366.66666666666669</v>
      </c>
      <c r="O518" s="22" t="str">
        <f t="shared" si="91"/>
        <v>DC</v>
      </c>
      <c r="P518" s="22">
        <f t="shared" si="86"/>
        <v>4.3971038137556775</v>
      </c>
      <c r="S518" s="22">
        <f t="shared" si="87"/>
        <v>541.36243808648044</v>
      </c>
    </row>
    <row r="519" spans="2:19">
      <c r="B519" s="22">
        <v>517</v>
      </c>
      <c r="C519" s="22">
        <f t="shared" si="88"/>
        <v>226.26249999999999</v>
      </c>
      <c r="D519" s="22">
        <f t="shared" si="82"/>
        <v>366.66666666666669</v>
      </c>
      <c r="E519" s="22">
        <f t="shared" si="83"/>
        <v>217.1201480990274</v>
      </c>
      <c r="K519" s="22" t="str">
        <f t="shared" si="84"/>
        <v>DC</v>
      </c>
      <c r="L519" s="22">
        <f t="shared" si="85"/>
        <v>8.6219234229191244</v>
      </c>
      <c r="M519" s="22">
        <f t="shared" si="89"/>
        <v>219.25</v>
      </c>
      <c r="N519" s="22">
        <f t="shared" si="90"/>
        <v>366.66666666666669</v>
      </c>
      <c r="O519" s="22" t="str">
        <f t="shared" si="91"/>
        <v>DC</v>
      </c>
      <c r="P519" s="22">
        <f t="shared" si="86"/>
        <v>4.3891427632475279</v>
      </c>
      <c r="S519" s="22">
        <f t="shared" si="87"/>
        <v>541.37807657708083</v>
      </c>
    </row>
    <row r="520" spans="2:19">
      <c r="B520" s="22">
        <v>518</v>
      </c>
      <c r="C520" s="22">
        <f t="shared" si="88"/>
        <v>226.67500000000001</v>
      </c>
      <c r="D520" s="22">
        <f t="shared" si="82"/>
        <v>366.66666666666669</v>
      </c>
      <c r="E520" s="22">
        <f t="shared" si="83"/>
        <v>217.53264809902743</v>
      </c>
      <c r="K520" s="22" t="str">
        <f t="shared" si="84"/>
        <v>DC</v>
      </c>
      <c r="L520" s="22">
        <f t="shared" si="85"/>
        <v>8.6063414576218342</v>
      </c>
      <c r="M520" s="22">
        <f t="shared" si="89"/>
        <v>219.25</v>
      </c>
      <c r="N520" s="22">
        <f t="shared" si="90"/>
        <v>366.66666666666669</v>
      </c>
      <c r="O520" s="22" t="str">
        <f t="shared" si="91"/>
        <v>DC</v>
      </c>
      <c r="P520" s="22">
        <f t="shared" si="86"/>
        <v>4.3812104879457117</v>
      </c>
      <c r="S520" s="22">
        <f t="shared" si="87"/>
        <v>541.39365854237815</v>
      </c>
    </row>
    <row r="521" spans="2:19">
      <c r="B521" s="22">
        <v>519</v>
      </c>
      <c r="C521" s="22">
        <f t="shared" si="88"/>
        <v>227.08750000000001</v>
      </c>
      <c r="D521" s="22">
        <f t="shared" si="82"/>
        <v>366.66666666666669</v>
      </c>
      <c r="E521" s="22">
        <f t="shared" si="83"/>
        <v>217.94514809902742</v>
      </c>
      <c r="K521" s="22" t="str">
        <f t="shared" si="84"/>
        <v>DC</v>
      </c>
      <c r="L521" s="22">
        <f t="shared" si="85"/>
        <v>8.5908157117146633</v>
      </c>
      <c r="M521" s="22">
        <f t="shared" si="89"/>
        <v>219.25</v>
      </c>
      <c r="N521" s="22">
        <f t="shared" si="90"/>
        <v>366.66666666666669</v>
      </c>
      <c r="O521" s="22" t="str">
        <f t="shared" si="91"/>
        <v>DC</v>
      </c>
      <c r="P521" s="22">
        <f t="shared" si="86"/>
        <v>4.3733068321197583</v>
      </c>
      <c r="S521" s="22">
        <f t="shared" si="87"/>
        <v>541.40918428828536</v>
      </c>
    </row>
    <row r="522" spans="2:19">
      <c r="B522" s="22">
        <v>520</v>
      </c>
      <c r="C522" s="22">
        <f t="shared" si="88"/>
        <v>227.5</v>
      </c>
      <c r="D522" s="22">
        <f t="shared" si="82"/>
        <v>366.66666666666669</v>
      </c>
      <c r="E522" s="22">
        <f t="shared" si="83"/>
        <v>218.35764809902741</v>
      </c>
      <c r="K522" s="22" t="str">
        <f t="shared" si="84"/>
        <v>DC</v>
      </c>
      <c r="L522" s="22">
        <f t="shared" si="85"/>
        <v>8.575345881488003</v>
      </c>
      <c r="M522" s="22">
        <f t="shared" si="89"/>
        <v>219.25</v>
      </c>
      <c r="N522" s="22">
        <f t="shared" si="90"/>
        <v>366.66666666666669</v>
      </c>
      <c r="O522" s="22" t="str">
        <f t="shared" si="91"/>
        <v>DC</v>
      </c>
      <c r="P522" s="22">
        <f t="shared" si="86"/>
        <v>4.3654316411609138</v>
      </c>
      <c r="S522" s="22">
        <f t="shared" si="87"/>
        <v>541.42465411851197</v>
      </c>
    </row>
    <row r="523" spans="2:19">
      <c r="B523" s="22">
        <v>521</v>
      </c>
      <c r="C523" s="22">
        <f t="shared" si="88"/>
        <v>227.91249999999999</v>
      </c>
      <c r="D523" s="22">
        <f t="shared" si="82"/>
        <v>366.66666666666669</v>
      </c>
      <c r="E523" s="22">
        <f t="shared" si="83"/>
        <v>218.77014809902741</v>
      </c>
      <c r="K523" s="22" t="str">
        <f t="shared" si="84"/>
        <v>DC</v>
      </c>
      <c r="L523" s="22">
        <f t="shared" si="85"/>
        <v>8.5599316654159203</v>
      </c>
      <c r="M523" s="22">
        <f t="shared" si="89"/>
        <v>219.25</v>
      </c>
      <c r="N523" s="22">
        <f t="shared" si="90"/>
        <v>366.66666666666669</v>
      </c>
      <c r="O523" s="22" t="str">
        <f t="shared" si="91"/>
        <v>DC</v>
      </c>
      <c r="P523" s="22">
        <f t="shared" si="86"/>
        <v>4.357584761572066</v>
      </c>
      <c r="S523" s="22">
        <f t="shared" si="87"/>
        <v>541.44006833458411</v>
      </c>
    </row>
    <row r="524" spans="2:19">
      <c r="B524" s="22">
        <v>522</v>
      </c>
      <c r="C524" s="22">
        <f t="shared" si="88"/>
        <v>228.32499999999999</v>
      </c>
      <c r="D524" s="22">
        <f t="shared" si="82"/>
        <v>366.66666666666669</v>
      </c>
      <c r="E524" s="22">
        <f t="shared" si="83"/>
        <v>219.1826480990274</v>
      </c>
      <c r="K524" s="22" t="str">
        <f t="shared" si="84"/>
        <v>DC</v>
      </c>
      <c r="L524" s="22">
        <f t="shared" si="85"/>
        <v>8.5445727641365732</v>
      </c>
      <c r="M524" s="22">
        <f t="shared" si="89"/>
        <v>219.25</v>
      </c>
      <c r="N524" s="22">
        <f t="shared" si="90"/>
        <v>366.66666666666669</v>
      </c>
      <c r="O524" s="22" t="str">
        <f t="shared" si="91"/>
        <v>DC</v>
      </c>
      <c r="P524" s="22">
        <f t="shared" si="86"/>
        <v>4.3497660409577676</v>
      </c>
      <c r="S524" s="22">
        <f t="shared" si="87"/>
        <v>541.45542723586345</v>
      </c>
    </row>
    <row r="525" spans="2:19">
      <c r="B525" s="22">
        <v>523</v>
      </c>
      <c r="C525" s="22">
        <f t="shared" si="88"/>
        <v>228.73750000000001</v>
      </c>
      <c r="D525" s="22">
        <f t="shared" si="82"/>
        <v>366.66666666666669</v>
      </c>
      <c r="E525" s="22">
        <f t="shared" si="83"/>
        <v>219.59514809902743</v>
      </c>
      <c r="K525" s="22" t="str">
        <f t="shared" si="84"/>
        <v>DC</v>
      </c>
      <c r="L525" s="22">
        <f t="shared" si="85"/>
        <v>8.5292688804328218</v>
      </c>
      <c r="M525" s="22">
        <f t="shared" si="89"/>
        <v>219.25</v>
      </c>
      <c r="N525" s="22">
        <f t="shared" si="90"/>
        <v>366.66666666666669</v>
      </c>
      <c r="O525" s="22" t="str">
        <f t="shared" si="91"/>
        <v>DC</v>
      </c>
      <c r="P525" s="22">
        <f t="shared" si="86"/>
        <v>4.3419753280143718</v>
      </c>
      <c r="S525" s="22">
        <f t="shared" si="87"/>
        <v>541.47073111956718</v>
      </c>
    </row>
    <row r="526" spans="2:19">
      <c r="B526" s="22">
        <v>524</v>
      </c>
      <c r="C526" s="22">
        <f t="shared" si="88"/>
        <v>229.15</v>
      </c>
      <c r="D526" s="22">
        <f t="shared" si="82"/>
        <v>366.66666666666669</v>
      </c>
      <c r="E526" s="22">
        <f t="shared" si="83"/>
        <v>220.00764809902742</v>
      </c>
      <c r="K526" s="22" t="str">
        <f t="shared" si="84"/>
        <v>DC</v>
      </c>
      <c r="L526" s="22">
        <f t="shared" si="85"/>
        <v>8.5140197192130636</v>
      </c>
      <c r="M526" s="22">
        <f t="shared" si="89"/>
        <v>219.25</v>
      </c>
      <c r="N526" s="22">
        <f t="shared" si="90"/>
        <v>366.66666666666669</v>
      </c>
      <c r="O526" s="22" t="str">
        <f t="shared" si="91"/>
        <v>DC</v>
      </c>
      <c r="P526" s="22">
        <f t="shared" si="86"/>
        <v>4.3342124725202744</v>
      </c>
      <c r="S526" s="22">
        <f t="shared" si="87"/>
        <v>541.48598028078698</v>
      </c>
    </row>
    <row r="527" spans="2:19">
      <c r="B527" s="22">
        <v>525</v>
      </c>
      <c r="C527" s="22">
        <f t="shared" si="88"/>
        <v>229.5625</v>
      </c>
      <c r="D527" s="22">
        <f t="shared" si="82"/>
        <v>366.66666666666669</v>
      </c>
      <c r="E527" s="22">
        <f t="shared" si="83"/>
        <v>220.42014809902741</v>
      </c>
      <c r="K527" s="22" t="str">
        <f t="shared" si="84"/>
        <v>DC</v>
      </c>
      <c r="L527" s="22">
        <f t="shared" si="85"/>
        <v>8.4988249874922595</v>
      </c>
      <c r="M527" s="22">
        <f t="shared" si="89"/>
        <v>219.25</v>
      </c>
      <c r="N527" s="22">
        <f t="shared" si="90"/>
        <v>366.66666666666669</v>
      </c>
      <c r="O527" s="22" t="str">
        <f t="shared" si="91"/>
        <v>DC</v>
      </c>
      <c r="P527" s="22">
        <f t="shared" si="86"/>
        <v>4.3264773253262536</v>
      </c>
      <c r="S527" s="22">
        <f t="shared" si="87"/>
        <v>541.5011750125077</v>
      </c>
    </row>
    <row r="528" spans="2:19">
      <c r="B528" s="22">
        <v>526</v>
      </c>
      <c r="C528" s="22">
        <f t="shared" si="88"/>
        <v>229.97499999999999</v>
      </c>
      <c r="D528" s="22">
        <f t="shared" si="82"/>
        <v>366.66666666666669</v>
      </c>
      <c r="E528" s="22">
        <f t="shared" si="83"/>
        <v>220.83264809902741</v>
      </c>
      <c r="K528" s="22" t="str">
        <f t="shared" si="84"/>
        <v>DC</v>
      </c>
      <c r="L528" s="22">
        <f t="shared" si="85"/>
        <v>8.4836843943731743</v>
      </c>
      <c r="M528" s="22">
        <f t="shared" si="89"/>
        <v>219.25</v>
      </c>
      <c r="N528" s="22">
        <f t="shared" si="90"/>
        <v>366.66666666666669</v>
      </c>
      <c r="O528" s="22" t="str">
        <f t="shared" si="91"/>
        <v>DC</v>
      </c>
      <c r="P528" s="22">
        <f t="shared" si="86"/>
        <v>4.3187697383459218</v>
      </c>
      <c r="S528" s="22">
        <f t="shared" si="87"/>
        <v>541.5163156056268</v>
      </c>
    </row>
    <row r="529" spans="2:19">
      <c r="B529" s="22">
        <v>527</v>
      </c>
      <c r="C529" s="22">
        <f t="shared" si="88"/>
        <v>230.38749999999999</v>
      </c>
      <c r="D529" s="22">
        <f t="shared" si="82"/>
        <v>366.66666666666669</v>
      </c>
      <c r="E529" s="22">
        <f t="shared" si="83"/>
        <v>221.2451480990274</v>
      </c>
      <c r="K529" s="22" t="str">
        <f t="shared" si="84"/>
        <v>DC</v>
      </c>
      <c r="L529" s="22">
        <f t="shared" si="85"/>
        <v>8.4685976510278103</v>
      </c>
      <c r="M529" s="22">
        <f t="shared" si="89"/>
        <v>219.25</v>
      </c>
      <c r="N529" s="22">
        <f t="shared" si="90"/>
        <v>366.66666666666669</v>
      </c>
      <c r="O529" s="22" t="str">
        <f t="shared" si="91"/>
        <v>DC</v>
      </c>
      <c r="P529" s="22">
        <f t="shared" si="86"/>
        <v>4.3110895645462737</v>
      </c>
      <c r="S529" s="22">
        <f t="shared" si="87"/>
        <v>541.53140234897216</v>
      </c>
    </row>
    <row r="530" spans="2:19">
      <c r="B530" s="22">
        <v>528</v>
      </c>
      <c r="C530" s="22">
        <f t="shared" si="88"/>
        <v>230.8</v>
      </c>
      <c r="D530" s="22">
        <f t="shared" si="82"/>
        <v>366.66666666666669</v>
      </c>
      <c r="E530" s="22">
        <f t="shared" si="83"/>
        <v>221.65764809902743</v>
      </c>
      <c r="K530" s="22" t="str">
        <f t="shared" si="84"/>
        <v>DC</v>
      </c>
      <c r="L530" s="22">
        <f t="shared" si="85"/>
        <v>8.4535644706790443</v>
      </c>
      <c r="M530" s="22">
        <f t="shared" si="89"/>
        <v>219.25</v>
      </c>
      <c r="N530" s="22">
        <f t="shared" si="90"/>
        <v>366.66666666666669</v>
      </c>
      <c r="O530" s="22" t="str">
        <f t="shared" si="91"/>
        <v>DC</v>
      </c>
      <c r="P530" s="22">
        <f t="shared" si="86"/>
        <v>4.3034366579383372</v>
      </c>
      <c r="S530" s="22">
        <f t="shared" si="87"/>
        <v>541.546435529321</v>
      </c>
    </row>
    <row r="531" spans="2:19">
      <c r="B531" s="22">
        <v>529</v>
      </c>
      <c r="C531" s="22">
        <f t="shared" si="88"/>
        <v>231.21250000000001</v>
      </c>
      <c r="D531" s="22">
        <f t="shared" si="82"/>
        <v>366.66666666666669</v>
      </c>
      <c r="E531" s="22">
        <f t="shared" si="83"/>
        <v>222.07014809902742</v>
      </c>
      <c r="K531" s="22" t="str">
        <f t="shared" si="84"/>
        <v>DC</v>
      </c>
      <c r="L531" s="22">
        <f t="shared" si="85"/>
        <v>8.4385845685824563</v>
      </c>
      <c r="M531" s="22">
        <f t="shared" si="89"/>
        <v>219.25</v>
      </c>
      <c r="N531" s="22">
        <f t="shared" si="90"/>
        <v>366.66666666666669</v>
      </c>
      <c r="O531" s="22" t="str">
        <f t="shared" si="91"/>
        <v>DC</v>
      </c>
      <c r="P531" s="22">
        <f t="shared" si="86"/>
        <v>4.2958108735679241</v>
      </c>
      <c r="S531" s="22">
        <f t="shared" si="87"/>
        <v>541.56141543141757</v>
      </c>
    </row>
    <row r="532" spans="2:19">
      <c r="B532" s="22">
        <v>530</v>
      </c>
      <c r="C532" s="22">
        <f t="shared" si="88"/>
        <v>231.625</v>
      </c>
      <c r="D532" s="22">
        <f t="shared" si="82"/>
        <v>366.66666666666669</v>
      </c>
      <c r="E532" s="22">
        <f t="shared" si="83"/>
        <v>222.48264809902741</v>
      </c>
      <c r="K532" s="22" t="str">
        <f t="shared" si="84"/>
        <v>DC</v>
      </c>
      <c r="L532" s="22">
        <f t="shared" si="85"/>
        <v>8.4236576620083419</v>
      </c>
      <c r="M532" s="22">
        <f t="shared" si="89"/>
        <v>219.25</v>
      </c>
      <c r="N532" s="22">
        <f t="shared" si="90"/>
        <v>366.66666666666669</v>
      </c>
      <c r="O532" s="22" t="str">
        <f t="shared" si="91"/>
        <v>DC</v>
      </c>
      <c r="P532" s="22">
        <f t="shared" si="86"/>
        <v>4.288212067506473</v>
      </c>
      <c r="S532" s="22">
        <f t="shared" si="87"/>
        <v>541.5763423379916</v>
      </c>
    </row>
    <row r="533" spans="2:19">
      <c r="B533" s="22">
        <v>531</v>
      </c>
      <c r="C533" s="22">
        <f t="shared" si="88"/>
        <v>232.03749999999999</v>
      </c>
      <c r="D533" s="22">
        <f t="shared" si="82"/>
        <v>366.66666666666669</v>
      </c>
      <c r="E533" s="22">
        <f t="shared" si="83"/>
        <v>222.89514809902741</v>
      </c>
      <c r="K533" s="22" t="str">
        <f t="shared" si="84"/>
        <v>DC</v>
      </c>
      <c r="L533" s="22">
        <f t="shared" si="85"/>
        <v>8.4087834702239412</v>
      </c>
      <c r="M533" s="22">
        <f t="shared" si="89"/>
        <v>219.25</v>
      </c>
      <c r="N533" s="22">
        <f t="shared" si="90"/>
        <v>366.66666666666669</v>
      </c>
      <c r="O533" s="22" t="str">
        <f t="shared" si="91"/>
        <v>DC</v>
      </c>
      <c r="P533" s="22">
        <f t="shared" si="86"/>
        <v>4.280640096842002</v>
      </c>
      <c r="S533" s="22">
        <f t="shared" si="87"/>
        <v>541.59121652977603</v>
      </c>
    </row>
    <row r="534" spans="2:19">
      <c r="B534" s="22">
        <v>532</v>
      </c>
      <c r="C534" s="22">
        <f t="shared" si="88"/>
        <v>232.45</v>
      </c>
      <c r="D534" s="22">
        <f t="shared" si="82"/>
        <v>366.66666666666669</v>
      </c>
      <c r="E534" s="22">
        <f t="shared" si="83"/>
        <v>223.3076480990274</v>
      </c>
      <c r="K534" s="22" t="str">
        <f t="shared" si="84"/>
        <v>DC</v>
      </c>
      <c r="L534" s="22">
        <f t="shared" si="85"/>
        <v>8.3939617144758252</v>
      </c>
      <c r="M534" s="22">
        <f t="shared" si="89"/>
        <v>219.25</v>
      </c>
      <c r="N534" s="22">
        <f t="shared" si="90"/>
        <v>366.66666666666669</v>
      </c>
      <c r="O534" s="22" t="str">
        <f t="shared" si="91"/>
        <v>DC</v>
      </c>
      <c r="P534" s="22">
        <f t="shared" si="86"/>
        <v>4.2730948196701437</v>
      </c>
      <c r="S534" s="22">
        <f t="shared" si="87"/>
        <v>541.60603828552416</v>
      </c>
    </row>
    <row r="535" spans="2:19">
      <c r="B535" s="22">
        <v>533</v>
      </c>
      <c r="C535" s="22">
        <f t="shared" si="88"/>
        <v>232.86250000000001</v>
      </c>
      <c r="D535" s="22">
        <f t="shared" si="82"/>
        <v>366.66666666666669</v>
      </c>
      <c r="E535" s="22">
        <f t="shared" si="83"/>
        <v>223.72014809902743</v>
      </c>
      <c r="K535" s="22" t="str">
        <f t="shared" si="84"/>
        <v>DC</v>
      </c>
      <c r="L535" s="22">
        <f t="shared" si="85"/>
        <v>8.3791921179724884</v>
      </c>
      <c r="M535" s="22">
        <f t="shared" si="89"/>
        <v>219.25</v>
      </c>
      <c r="N535" s="22">
        <f t="shared" si="90"/>
        <v>366.66666666666669</v>
      </c>
      <c r="O535" s="22" t="str">
        <f t="shared" si="91"/>
        <v>DC</v>
      </c>
      <c r="P535" s="22">
        <f t="shared" si="86"/>
        <v>4.2655760950852804</v>
      </c>
      <c r="S535" s="22">
        <f t="shared" si="87"/>
        <v>541.62080788202752</v>
      </c>
    </row>
    <row r="536" spans="2:19">
      <c r="B536" s="22">
        <v>534</v>
      </c>
      <c r="C536" s="22">
        <f t="shared" si="88"/>
        <v>233.27500000000001</v>
      </c>
      <c r="D536" s="22">
        <f t="shared" si="82"/>
        <v>366.66666666666669</v>
      </c>
      <c r="E536" s="22">
        <f t="shared" si="83"/>
        <v>224.13264809902742</v>
      </c>
      <c r="K536" s="22" t="str">
        <f t="shared" si="84"/>
        <v>DC</v>
      </c>
      <c r="L536" s="22">
        <f t="shared" si="85"/>
        <v>8.3644744058671208</v>
      </c>
      <c r="M536" s="22">
        <f t="shared" si="89"/>
        <v>219.25</v>
      </c>
      <c r="N536" s="22">
        <f t="shared" si="90"/>
        <v>366.66666666666669</v>
      </c>
      <c r="O536" s="22" t="str">
        <f t="shared" si="91"/>
        <v>DC</v>
      </c>
      <c r="P536" s="22">
        <f t="shared" si="86"/>
        <v>4.258083783171779</v>
      </c>
      <c r="S536" s="22">
        <f t="shared" si="87"/>
        <v>541.6355255941329</v>
      </c>
    </row>
    <row r="537" spans="2:19">
      <c r="B537" s="22">
        <v>535</v>
      </c>
      <c r="C537" s="22">
        <f t="shared" si="88"/>
        <v>233.6875</v>
      </c>
      <c r="D537" s="22">
        <f t="shared" si="82"/>
        <v>366.66666666666669</v>
      </c>
      <c r="E537" s="22">
        <f t="shared" si="83"/>
        <v>224.54514809902741</v>
      </c>
      <c r="K537" s="22" t="str">
        <f t="shared" si="84"/>
        <v>DC</v>
      </c>
      <c r="L537" s="22">
        <f t="shared" si="85"/>
        <v>8.3498083052405523</v>
      </c>
      <c r="M537" s="22">
        <f t="shared" si="89"/>
        <v>219.25</v>
      </c>
      <c r="N537" s="22">
        <f t="shared" si="90"/>
        <v>366.66666666666669</v>
      </c>
      <c r="O537" s="22" t="str">
        <f t="shared" si="91"/>
        <v>DC</v>
      </c>
      <c r="P537" s="22">
        <f t="shared" si="86"/>
        <v>4.2506177449953029</v>
      </c>
      <c r="S537" s="22">
        <f t="shared" si="87"/>
        <v>541.65019169475943</v>
      </c>
    </row>
    <row r="538" spans="2:19">
      <c r="B538" s="22">
        <v>536</v>
      </c>
      <c r="C538" s="22">
        <f t="shared" si="88"/>
        <v>234.1</v>
      </c>
      <c r="D538" s="22">
        <f t="shared" si="82"/>
        <v>366.66666666666669</v>
      </c>
      <c r="E538" s="22">
        <f t="shared" si="83"/>
        <v>224.95764809902741</v>
      </c>
      <c r="K538" s="22" t="str">
        <f t="shared" si="84"/>
        <v>DC</v>
      </c>
      <c r="L538" s="22">
        <f t="shared" si="85"/>
        <v>8.3351935450843868</v>
      </c>
      <c r="M538" s="22">
        <f t="shared" si="89"/>
        <v>219.25</v>
      </c>
      <c r="N538" s="22">
        <f t="shared" si="90"/>
        <v>366.66666666666669</v>
      </c>
      <c r="O538" s="22" t="str">
        <f t="shared" si="91"/>
        <v>DC</v>
      </c>
      <c r="P538" s="22">
        <f t="shared" si="86"/>
        <v>4.243177842594231</v>
      </c>
      <c r="S538" s="22">
        <f t="shared" si="87"/>
        <v>541.66480645491561</v>
      </c>
    </row>
    <row r="539" spans="2:19">
      <c r="B539" s="22">
        <v>537</v>
      </c>
      <c r="C539" s="22">
        <f t="shared" si="88"/>
        <v>234.51249999999999</v>
      </c>
      <c r="D539" s="22">
        <f t="shared" si="82"/>
        <v>366.66666666666669</v>
      </c>
      <c r="E539" s="22">
        <f t="shared" si="83"/>
        <v>225.3701480990274</v>
      </c>
      <c r="K539" s="22" t="str">
        <f t="shared" si="84"/>
        <v>DC</v>
      </c>
      <c r="L539" s="22">
        <f t="shared" si="85"/>
        <v>8.3206298562843077</v>
      </c>
      <c r="M539" s="22">
        <f t="shared" si="89"/>
        <v>219.25</v>
      </c>
      <c r="N539" s="22">
        <f t="shared" si="90"/>
        <v>366.66666666666669</v>
      </c>
      <c r="O539" s="22" t="str">
        <f t="shared" si="91"/>
        <v>DC</v>
      </c>
      <c r="P539" s="22">
        <f t="shared" si="86"/>
        <v>4.2357639389711563</v>
      </c>
      <c r="S539" s="22">
        <f t="shared" si="87"/>
        <v>541.67937014371569</v>
      </c>
    </row>
    <row r="540" spans="2:19">
      <c r="B540" s="22">
        <v>538</v>
      </c>
      <c r="C540" s="22">
        <f t="shared" si="88"/>
        <v>234.92500000000001</v>
      </c>
      <c r="D540" s="22">
        <f t="shared" si="82"/>
        <v>366.66666666666669</v>
      </c>
      <c r="E540" s="22">
        <f t="shared" si="83"/>
        <v>225.78264809902743</v>
      </c>
      <c r="K540" s="22" t="str">
        <f t="shared" si="84"/>
        <v>DC</v>
      </c>
      <c r="L540" s="22">
        <f t="shared" si="85"/>
        <v>8.306116971603565</v>
      </c>
      <c r="M540" s="22">
        <f t="shared" si="89"/>
        <v>219.25</v>
      </c>
      <c r="N540" s="22">
        <f t="shared" si="90"/>
        <v>366.66666666666669</v>
      </c>
      <c r="O540" s="22" t="str">
        <f t="shared" si="91"/>
        <v>DC</v>
      </c>
      <c r="P540" s="22">
        <f t="shared" si="86"/>
        <v>4.2283758980844786</v>
      </c>
      <c r="S540" s="22">
        <f t="shared" si="87"/>
        <v>541.69388302839639</v>
      </c>
    </row>
    <row r="541" spans="2:19">
      <c r="B541" s="22">
        <v>539</v>
      </c>
      <c r="C541" s="22">
        <f t="shared" si="88"/>
        <v>235.33750000000001</v>
      </c>
      <c r="D541" s="22">
        <f t="shared" si="82"/>
        <v>366.66666666666669</v>
      </c>
      <c r="E541" s="22">
        <f t="shared" si="83"/>
        <v>226.19514809902742</v>
      </c>
      <c r="K541" s="22" t="str">
        <f t="shared" si="84"/>
        <v>DC</v>
      </c>
      <c r="L541" s="22">
        <f t="shared" si="85"/>
        <v>8.2916546256666201</v>
      </c>
      <c r="M541" s="22">
        <f t="shared" si="89"/>
        <v>219.25</v>
      </c>
      <c r="N541" s="22">
        <f t="shared" si="90"/>
        <v>366.66666666666669</v>
      </c>
      <c r="O541" s="22" t="str">
        <f t="shared" si="91"/>
        <v>DC</v>
      </c>
      <c r="P541" s="22">
        <f t="shared" si="86"/>
        <v>4.221013584840084</v>
      </c>
      <c r="S541" s="22">
        <f t="shared" si="87"/>
        <v>541.70834537433336</v>
      </c>
    </row>
    <row r="542" spans="2:19">
      <c r="B542" s="22">
        <v>540</v>
      </c>
      <c r="C542" s="22">
        <f t="shared" si="88"/>
        <v>235.75</v>
      </c>
      <c r="D542" s="22">
        <f t="shared" si="82"/>
        <v>366.66666666666669</v>
      </c>
      <c r="E542" s="22">
        <f t="shared" si="83"/>
        <v>226.60764809902741</v>
      </c>
      <c r="K542" s="22" t="str">
        <f t="shared" si="84"/>
        <v>DC</v>
      </c>
      <c r="L542" s="22">
        <f t="shared" si="85"/>
        <v>8.2772425549429816</v>
      </c>
      <c r="M542" s="22">
        <f t="shared" si="89"/>
        <v>219.25</v>
      </c>
      <c r="N542" s="22">
        <f t="shared" si="90"/>
        <v>366.66666666666669</v>
      </c>
      <c r="O542" s="22" t="str">
        <f t="shared" si="91"/>
        <v>DC</v>
      </c>
      <c r="P542" s="22">
        <f t="shared" si="86"/>
        <v>4.213676865083106</v>
      </c>
      <c r="S542" s="22">
        <f t="shared" si="87"/>
        <v>541.72275744505703</v>
      </c>
    </row>
    <row r="543" spans="2:19">
      <c r="B543" s="22">
        <v>541</v>
      </c>
      <c r="C543" s="22">
        <f t="shared" si="88"/>
        <v>236.16249999999999</v>
      </c>
      <c r="D543" s="22">
        <f t="shared" si="82"/>
        <v>366.66666666666669</v>
      </c>
      <c r="E543" s="22">
        <f t="shared" si="83"/>
        <v>227.02014809902741</v>
      </c>
      <c r="K543" s="22" t="str">
        <f t="shared" si="84"/>
        <v>DC</v>
      </c>
      <c r="L543" s="22">
        <f t="shared" si="85"/>
        <v>8.2628804977311834</v>
      </c>
      <c r="M543" s="22">
        <f t="shared" si="89"/>
        <v>219.25</v>
      </c>
      <c r="N543" s="22">
        <f t="shared" si="90"/>
        <v>366.66666666666669</v>
      </c>
      <c r="O543" s="22" t="str">
        <f t="shared" si="91"/>
        <v>DC</v>
      </c>
      <c r="P543" s="22">
        <f t="shared" si="86"/>
        <v>4.2063656055897853</v>
      </c>
      <c r="S543" s="22">
        <f t="shared" si="87"/>
        <v>541.7371195022688</v>
      </c>
    </row>
    <row r="544" spans="2:19">
      <c r="B544" s="22">
        <v>542</v>
      </c>
      <c r="C544" s="22">
        <f t="shared" si="88"/>
        <v>236.57499999999999</v>
      </c>
      <c r="D544" s="22">
        <f t="shared" si="82"/>
        <v>366.66666666666669</v>
      </c>
      <c r="E544" s="22">
        <f t="shared" si="83"/>
        <v>227.4326480990274</v>
      </c>
      <c r="K544" s="22" t="str">
        <f t="shared" si="84"/>
        <v>DC</v>
      </c>
      <c r="L544" s="22">
        <f t="shared" si="85"/>
        <v>8.2485681941429618</v>
      </c>
      <c r="M544" s="22">
        <f t="shared" si="89"/>
        <v>219.25</v>
      </c>
      <c r="N544" s="22">
        <f t="shared" si="90"/>
        <v>366.66666666666669</v>
      </c>
      <c r="O544" s="22" t="str">
        <f t="shared" si="91"/>
        <v>DC</v>
      </c>
      <c r="P544" s="22">
        <f t="shared" si="86"/>
        <v>4.1990796740593961</v>
      </c>
      <c r="S544" s="22">
        <f t="shared" si="87"/>
        <v>541.75143180585701</v>
      </c>
    </row>
    <row r="545" spans="2:19">
      <c r="B545" s="22">
        <v>543</v>
      </c>
      <c r="C545" s="22">
        <f t="shared" si="88"/>
        <v>236.98750000000001</v>
      </c>
      <c r="D545" s="22">
        <f t="shared" si="82"/>
        <v>366.66666666666669</v>
      </c>
      <c r="E545" s="22">
        <f t="shared" si="83"/>
        <v>227.84514809902743</v>
      </c>
      <c r="K545" s="22" t="str">
        <f t="shared" si="84"/>
        <v>DC</v>
      </c>
      <c r="L545" s="22">
        <f t="shared" si="85"/>
        <v>8.2343053860875646</v>
      </c>
      <c r="M545" s="22">
        <f t="shared" si="89"/>
        <v>219.25</v>
      </c>
      <c r="N545" s="22">
        <f t="shared" si="90"/>
        <v>366.66666666666669</v>
      </c>
      <c r="O545" s="22" t="str">
        <f t="shared" si="91"/>
        <v>DC</v>
      </c>
      <c r="P545" s="22">
        <f t="shared" si="86"/>
        <v>4.1918189391062732</v>
      </c>
      <c r="S545" s="22">
        <f t="shared" si="87"/>
        <v>541.76569461391239</v>
      </c>
    </row>
    <row r="546" spans="2:19">
      <c r="B546" s="22">
        <v>544</v>
      </c>
      <c r="C546" s="22">
        <f t="shared" si="88"/>
        <v>237.4</v>
      </c>
      <c r="D546" s="22">
        <f t="shared" si="82"/>
        <v>366.66666666666669</v>
      </c>
      <c r="E546" s="22">
        <f t="shared" si="83"/>
        <v>228.25764809902742</v>
      </c>
      <c r="K546" s="22" t="str">
        <f t="shared" si="84"/>
        <v>DC</v>
      </c>
      <c r="L546" s="22">
        <f t="shared" si="85"/>
        <v>8.2200918172562485</v>
      </c>
      <c r="M546" s="22">
        <f t="shared" si="89"/>
        <v>219.25</v>
      </c>
      <c r="N546" s="22">
        <f t="shared" si="90"/>
        <v>366.66666666666669</v>
      </c>
      <c r="O546" s="22" t="str">
        <f t="shared" si="91"/>
        <v>DC</v>
      </c>
      <c r="P546" s="22">
        <f t="shared" si="86"/>
        <v>4.1845832702519141</v>
      </c>
      <c r="S546" s="22">
        <f t="shared" si="87"/>
        <v>541.77990818274372</v>
      </c>
    </row>
    <row r="547" spans="2:19">
      <c r="B547" s="22">
        <v>545</v>
      </c>
      <c r="C547" s="22">
        <f t="shared" si="88"/>
        <v>237.8125</v>
      </c>
      <c r="D547" s="22">
        <f t="shared" si="82"/>
        <v>366.66666666666669</v>
      </c>
      <c r="E547" s="22">
        <f t="shared" si="83"/>
        <v>228.67014809902741</v>
      </c>
      <c r="K547" s="22" t="str">
        <f t="shared" si="84"/>
        <v>DC</v>
      </c>
      <c r="L547" s="22">
        <f t="shared" si="85"/>
        <v>8.205927233106916</v>
      </c>
      <c r="M547" s="22">
        <f t="shared" si="89"/>
        <v>219.25</v>
      </c>
      <c r="N547" s="22">
        <f t="shared" si="90"/>
        <v>366.66666666666669</v>
      </c>
      <c r="O547" s="22" t="str">
        <f t="shared" si="91"/>
        <v>DC</v>
      </c>
      <c r="P547" s="22">
        <f t="shared" si="86"/>
        <v>4.1773725379171553</v>
      </c>
      <c r="S547" s="22">
        <f t="shared" si="87"/>
        <v>541.79407276689312</v>
      </c>
    </row>
    <row r="548" spans="2:19">
      <c r="B548" s="22">
        <v>546</v>
      </c>
      <c r="C548" s="22">
        <f t="shared" si="88"/>
        <v>238.22499999999999</v>
      </c>
      <c r="D548" s="22">
        <f t="shared" si="82"/>
        <v>366.66666666666669</v>
      </c>
      <c r="E548" s="22">
        <f t="shared" si="83"/>
        <v>229.08264809902741</v>
      </c>
      <c r="K548" s="22" t="str">
        <f t="shared" si="84"/>
        <v>DC</v>
      </c>
      <c r="L548" s="22">
        <f t="shared" si="85"/>
        <v>8.191811380848927</v>
      </c>
      <c r="M548" s="22">
        <f t="shared" si="89"/>
        <v>219.25</v>
      </c>
      <c r="N548" s="22">
        <f t="shared" si="90"/>
        <v>366.66666666666669</v>
      </c>
      <c r="O548" s="22" t="str">
        <f t="shared" si="91"/>
        <v>DC</v>
      </c>
      <c r="P548" s="22">
        <f t="shared" si="86"/>
        <v>4.1701866134144474</v>
      </c>
      <c r="S548" s="22">
        <f t="shared" si="87"/>
        <v>541.80818861915111</v>
      </c>
    </row>
    <row r="549" spans="2:19">
      <c r="B549" s="22">
        <v>547</v>
      </c>
      <c r="C549" s="22">
        <f t="shared" si="88"/>
        <v>238.63749999999999</v>
      </c>
      <c r="D549" s="22">
        <f t="shared" si="82"/>
        <v>366.66666666666669</v>
      </c>
      <c r="E549" s="22">
        <f t="shared" si="83"/>
        <v>229.4951480990274</v>
      </c>
      <c r="K549" s="22" t="str">
        <f t="shared" si="84"/>
        <v>DC</v>
      </c>
      <c r="L549" s="22">
        <f t="shared" si="85"/>
        <v>8.1777440094280571</v>
      </c>
      <c r="M549" s="22">
        <f t="shared" si="89"/>
        <v>219.25</v>
      </c>
      <c r="N549" s="22">
        <f t="shared" si="90"/>
        <v>366.66666666666669</v>
      </c>
      <c r="O549" s="22" t="str">
        <f t="shared" si="91"/>
        <v>DC</v>
      </c>
      <c r="P549" s="22">
        <f t="shared" si="86"/>
        <v>4.1630253689401933</v>
      </c>
      <c r="S549" s="22">
        <f t="shared" si="87"/>
        <v>541.82225599057199</v>
      </c>
    </row>
    <row r="550" spans="2:19">
      <c r="B550" s="22">
        <v>548</v>
      </c>
      <c r="C550" s="22">
        <f t="shared" si="88"/>
        <v>239.05</v>
      </c>
      <c r="D550" s="22">
        <f t="shared" si="82"/>
        <v>366.66666666666669</v>
      </c>
      <c r="E550" s="22">
        <f t="shared" si="83"/>
        <v>229.90764809902743</v>
      </c>
      <c r="K550" s="22" t="str">
        <f t="shared" si="84"/>
        <v>DC</v>
      </c>
      <c r="L550" s="22">
        <f t="shared" si="85"/>
        <v>8.1637248695116167</v>
      </c>
      <c r="M550" s="22">
        <f t="shared" si="89"/>
        <v>219.25</v>
      </c>
      <c r="N550" s="22">
        <f t="shared" si="90"/>
        <v>366.66666666666669</v>
      </c>
      <c r="O550" s="22" t="str">
        <f t="shared" si="91"/>
        <v>DC</v>
      </c>
      <c r="P550" s="22">
        <f t="shared" si="86"/>
        <v>4.1558886775671713</v>
      </c>
      <c r="S550" s="22">
        <f t="shared" si="87"/>
        <v>541.83627513048839</v>
      </c>
    </row>
    <row r="551" spans="2:19">
      <c r="B551" s="22">
        <v>549</v>
      </c>
      <c r="C551" s="22">
        <f t="shared" si="88"/>
        <v>239.46250000000001</v>
      </c>
      <c r="D551" s="22">
        <f t="shared" si="82"/>
        <v>366.66666666666669</v>
      </c>
      <c r="E551" s="22">
        <f t="shared" si="83"/>
        <v>230.32014809902742</v>
      </c>
      <c r="K551" s="22" t="str">
        <f t="shared" si="84"/>
        <v>DC</v>
      </c>
      <c r="L551" s="22">
        <f t="shared" si="85"/>
        <v>8.1497537134737179</v>
      </c>
      <c r="M551" s="22">
        <f t="shared" si="89"/>
        <v>219.25</v>
      </c>
      <c r="N551" s="22">
        <f t="shared" si="90"/>
        <v>366.66666666666669</v>
      </c>
      <c r="O551" s="22" t="str">
        <f t="shared" si="91"/>
        <v>DC</v>
      </c>
      <c r="P551" s="22">
        <f t="shared" si="86"/>
        <v>4.1487764132370408</v>
      </c>
      <c r="S551" s="22">
        <f t="shared" si="87"/>
        <v>541.85024628652627</v>
      </c>
    </row>
    <row r="552" spans="2:19">
      <c r="B552" s="22">
        <v>550</v>
      </c>
      <c r="C552" s="22">
        <f t="shared" si="88"/>
        <v>239.875</v>
      </c>
      <c r="D552" s="22">
        <f t="shared" si="82"/>
        <v>366.66666666666669</v>
      </c>
      <c r="E552" s="22">
        <f t="shared" si="83"/>
        <v>230.73264809902741</v>
      </c>
      <c r="K552" s="22" t="str">
        <f t="shared" si="84"/>
        <v>DC</v>
      </c>
      <c r="L552" s="22">
        <f t="shared" si="85"/>
        <v>8.1358302953806927</v>
      </c>
      <c r="M552" s="22">
        <f t="shared" si="89"/>
        <v>219.25</v>
      </c>
      <c r="N552" s="22">
        <f t="shared" si="90"/>
        <v>366.66666666666669</v>
      </c>
      <c r="O552" s="22" t="str">
        <f t="shared" si="91"/>
        <v>DC</v>
      </c>
      <c r="P552" s="22">
        <f t="shared" si="86"/>
        <v>4.1416884507529135</v>
      </c>
      <c r="S552" s="22">
        <f t="shared" si="87"/>
        <v>541.86416970461926</v>
      </c>
    </row>
    <row r="553" spans="2:19">
      <c r="B553" s="22">
        <v>551</v>
      </c>
      <c r="C553" s="22">
        <f t="shared" si="88"/>
        <v>240.28749999999999</v>
      </c>
      <c r="D553" s="22">
        <f t="shared" si="82"/>
        <v>366.66666666666669</v>
      </c>
      <c r="E553" s="22">
        <f t="shared" si="83"/>
        <v>231.14514809902741</v>
      </c>
      <c r="K553" s="22" t="str">
        <f t="shared" si="84"/>
        <v>DC</v>
      </c>
      <c r="L553" s="22">
        <f t="shared" si="85"/>
        <v>8.1219543709766686</v>
      </c>
      <c r="M553" s="22">
        <f t="shared" si="89"/>
        <v>219.25</v>
      </c>
      <c r="N553" s="22">
        <f t="shared" si="90"/>
        <v>366.66666666666669</v>
      </c>
      <c r="O553" s="22" t="str">
        <f t="shared" si="91"/>
        <v>DC</v>
      </c>
      <c r="P553" s="22">
        <f t="shared" si="86"/>
        <v>4.1346246657720132</v>
      </c>
      <c r="S553" s="22">
        <f t="shared" si="87"/>
        <v>541.87804562902329</v>
      </c>
    </row>
    <row r="554" spans="2:19">
      <c r="B554" s="22">
        <v>552</v>
      </c>
      <c r="C554" s="22">
        <f t="shared" si="88"/>
        <v>240.7</v>
      </c>
      <c r="D554" s="22">
        <f t="shared" si="82"/>
        <v>366.66666666666669</v>
      </c>
      <c r="E554" s="22">
        <f t="shared" si="83"/>
        <v>231.5576480990274</v>
      </c>
      <c r="K554" s="22" t="str">
        <f t="shared" si="84"/>
        <v>DC</v>
      </c>
      <c r="L554" s="22">
        <f t="shared" si="85"/>
        <v>8.1081256976692799</v>
      </c>
      <c r="M554" s="22">
        <f t="shared" si="89"/>
        <v>219.25</v>
      </c>
      <c r="N554" s="22">
        <f t="shared" si="90"/>
        <v>366.66666666666669</v>
      </c>
      <c r="O554" s="22" t="str">
        <f t="shared" si="91"/>
        <v>DC</v>
      </c>
      <c r="P554" s="22">
        <f t="shared" si="86"/>
        <v>4.1275849347984002</v>
      </c>
      <c r="S554" s="22">
        <f t="shared" si="87"/>
        <v>541.89187430233073</v>
      </c>
    </row>
    <row r="555" spans="2:19">
      <c r="B555" s="22">
        <v>553</v>
      </c>
      <c r="C555" s="22">
        <f t="shared" si="88"/>
        <v>241.11250000000001</v>
      </c>
      <c r="D555" s="22">
        <f t="shared" si="82"/>
        <v>366.66666666666669</v>
      </c>
      <c r="E555" s="22">
        <f t="shared" si="83"/>
        <v>231.97014809902743</v>
      </c>
      <c r="K555" s="22" t="str">
        <f t="shared" si="84"/>
        <v>DC</v>
      </c>
      <c r="L555" s="22">
        <f t="shared" si="85"/>
        <v>8.0943440345155278</v>
      </c>
      <c r="M555" s="22">
        <f t="shared" si="89"/>
        <v>219.25</v>
      </c>
      <c r="N555" s="22">
        <f t="shared" si="90"/>
        <v>366.66666666666669</v>
      </c>
      <c r="O555" s="22" t="str">
        <f t="shared" si="91"/>
        <v>DC</v>
      </c>
      <c r="P555" s="22">
        <f t="shared" si="86"/>
        <v>4.1205691351757769</v>
      </c>
      <c r="S555" s="22">
        <f t="shared" si="87"/>
        <v>541.90565596548447</v>
      </c>
    </row>
    <row r="556" spans="2:19">
      <c r="B556" s="22">
        <v>554</v>
      </c>
      <c r="C556" s="22">
        <f t="shared" si="88"/>
        <v>241.52500000000001</v>
      </c>
      <c r="D556" s="22">
        <f t="shared" si="82"/>
        <v>366.66666666666669</v>
      </c>
      <c r="E556" s="22">
        <f t="shared" si="83"/>
        <v>232.38264809902742</v>
      </c>
      <c r="K556" s="22" t="str">
        <f t="shared" si="84"/>
        <v>DC</v>
      </c>
      <c r="L556" s="22">
        <f t="shared" si="85"/>
        <v>8.0806091422077984</v>
      </c>
      <c r="M556" s="22">
        <f t="shared" si="89"/>
        <v>219.25</v>
      </c>
      <c r="N556" s="22">
        <f t="shared" si="90"/>
        <v>366.66666666666669</v>
      </c>
      <c r="O556" s="22" t="str">
        <f t="shared" si="91"/>
        <v>DC</v>
      </c>
      <c r="P556" s="22">
        <f t="shared" si="86"/>
        <v>4.113577145080364</v>
      </c>
      <c r="S556" s="22">
        <f t="shared" si="87"/>
        <v>541.91939085779222</v>
      </c>
    </row>
    <row r="557" spans="2:19">
      <c r="B557" s="22">
        <v>555</v>
      </c>
      <c r="C557" s="22">
        <f t="shared" si="88"/>
        <v>241.9375</v>
      </c>
      <c r="D557" s="22">
        <f t="shared" si="82"/>
        <v>366.66666666666669</v>
      </c>
      <c r="E557" s="22">
        <f t="shared" si="83"/>
        <v>232.79514809902741</v>
      </c>
      <c r="K557" s="22" t="str">
        <f t="shared" si="84"/>
        <v>DC</v>
      </c>
      <c r="L557" s="22">
        <f t="shared" si="85"/>
        <v>8.0669207830599952</v>
      </c>
      <c r="M557" s="22">
        <f t="shared" si="89"/>
        <v>219.25</v>
      </c>
      <c r="N557" s="22">
        <f t="shared" si="90"/>
        <v>366.66666666666669</v>
      </c>
      <c r="O557" s="22" t="str">
        <f t="shared" si="91"/>
        <v>DC</v>
      </c>
      <c r="P557" s="22">
        <f t="shared" si="86"/>
        <v>4.1066088435138477</v>
      </c>
      <c r="S557" s="22">
        <f t="shared" si="87"/>
        <v>541.93307921693997</v>
      </c>
    </row>
    <row r="558" spans="2:19">
      <c r="B558" s="22">
        <v>556</v>
      </c>
      <c r="C558" s="22">
        <f t="shared" si="88"/>
        <v>242.35</v>
      </c>
      <c r="D558" s="22">
        <f t="shared" si="82"/>
        <v>366.66666666666669</v>
      </c>
      <c r="E558" s="22">
        <f t="shared" si="83"/>
        <v>233.20764809902741</v>
      </c>
      <c r="K558" s="22" t="str">
        <f t="shared" si="84"/>
        <v>DC</v>
      </c>
      <c r="L558" s="22">
        <f t="shared" si="85"/>
        <v>8.053278720993843</v>
      </c>
      <c r="M558" s="22">
        <f t="shared" si="89"/>
        <v>219.25</v>
      </c>
      <c r="N558" s="22">
        <f t="shared" si="90"/>
        <v>366.66666666666669</v>
      </c>
      <c r="O558" s="22" t="str">
        <f t="shared" si="91"/>
        <v>DC</v>
      </c>
      <c r="P558" s="22">
        <f t="shared" si="86"/>
        <v>4.0996641102964011</v>
      </c>
      <c r="S558" s="22">
        <f t="shared" si="87"/>
        <v>541.94672127900617</v>
      </c>
    </row>
    <row r="559" spans="2:19">
      <c r="B559" s="22">
        <v>557</v>
      </c>
      <c r="C559" s="22">
        <f t="shared" si="88"/>
        <v>242.76249999999999</v>
      </c>
      <c r="D559" s="22">
        <f t="shared" si="82"/>
        <v>366.66666666666669</v>
      </c>
      <c r="E559" s="22">
        <f t="shared" si="83"/>
        <v>233.6201480990274</v>
      </c>
      <c r="K559" s="22" t="str">
        <f t="shared" si="84"/>
        <v>DC</v>
      </c>
      <c r="L559" s="22">
        <f t="shared" si="85"/>
        <v>8.0396827215253062</v>
      </c>
      <c r="M559" s="22">
        <f t="shared" si="89"/>
        <v>219.25</v>
      </c>
      <c r="N559" s="22">
        <f t="shared" si="90"/>
        <v>366.66666666666669</v>
      </c>
      <c r="O559" s="22" t="str">
        <f t="shared" si="91"/>
        <v>DC</v>
      </c>
      <c r="P559" s="22">
        <f t="shared" si="86"/>
        <v>4.0927428260597747</v>
      </c>
      <c r="S559" s="22">
        <f t="shared" si="87"/>
        <v>541.96031727847469</v>
      </c>
    </row>
    <row r="560" spans="2:19">
      <c r="B560" s="22">
        <v>558</v>
      </c>
      <c r="C560" s="22">
        <f t="shared" si="88"/>
        <v>243.17500000000001</v>
      </c>
      <c r="D560" s="22">
        <f t="shared" si="82"/>
        <v>366.66666666666669</v>
      </c>
      <c r="E560" s="22">
        <f t="shared" si="83"/>
        <v>234.03264809902743</v>
      </c>
      <c r="K560" s="22" t="str">
        <f t="shared" si="84"/>
        <v>DC</v>
      </c>
      <c r="L560" s="22">
        <f t="shared" si="85"/>
        <v>8.0261325517511537</v>
      </c>
      <c r="M560" s="22">
        <f t="shared" si="89"/>
        <v>219.25</v>
      </c>
      <c r="N560" s="22">
        <f t="shared" si="90"/>
        <v>366.66666666666669</v>
      </c>
      <c r="O560" s="22" t="str">
        <f t="shared" si="91"/>
        <v>DC</v>
      </c>
      <c r="P560" s="22">
        <f t="shared" si="86"/>
        <v>4.0858448722404566</v>
      </c>
      <c r="S560" s="22">
        <f t="shared" si="87"/>
        <v>541.97386744824882</v>
      </c>
    </row>
    <row r="561" spans="2:19">
      <c r="B561" s="22">
        <v>559</v>
      </c>
      <c r="C561" s="22">
        <f t="shared" si="88"/>
        <v>243.58750000000001</v>
      </c>
      <c r="D561" s="22">
        <f t="shared" si="82"/>
        <v>366.66666666666669</v>
      </c>
      <c r="E561" s="22">
        <f t="shared" si="83"/>
        <v>234.44514809902742</v>
      </c>
      <c r="K561" s="22" t="str">
        <f t="shared" si="84"/>
        <v>DC</v>
      </c>
      <c r="L561" s="22">
        <f t="shared" si="85"/>
        <v>8.0126279803356706</v>
      </c>
      <c r="M561" s="22">
        <f t="shared" si="89"/>
        <v>219.25</v>
      </c>
      <c r="N561" s="22">
        <f t="shared" si="90"/>
        <v>366.66666666666669</v>
      </c>
      <c r="O561" s="22" t="str">
        <f t="shared" si="91"/>
        <v>DC</v>
      </c>
      <c r="P561" s="22">
        <f t="shared" si="86"/>
        <v>4.0789701310729045</v>
      </c>
      <c r="S561" s="22">
        <f t="shared" si="87"/>
        <v>541.98737201966435</v>
      </c>
    </row>
    <row r="562" spans="2:19">
      <c r="B562" s="22">
        <v>560</v>
      </c>
      <c r="C562" s="22">
        <f t="shared" si="88"/>
        <v>244</v>
      </c>
      <c r="D562" s="22">
        <f t="shared" si="82"/>
        <v>366.66666666666669</v>
      </c>
      <c r="E562" s="22">
        <f t="shared" si="83"/>
        <v>234.85764809902741</v>
      </c>
      <c r="K562" s="22" t="str">
        <f t="shared" si="84"/>
        <v>DC</v>
      </c>
      <c r="L562" s="22">
        <f t="shared" si="85"/>
        <v>7.9991687774974816</v>
      </c>
      <c r="M562" s="22">
        <f t="shared" si="89"/>
        <v>219.25</v>
      </c>
      <c r="N562" s="22">
        <f t="shared" si="90"/>
        <v>366.66666666666669</v>
      </c>
      <c r="O562" s="22" t="str">
        <f t="shared" si="91"/>
        <v>DC</v>
      </c>
      <c r="P562" s="22">
        <f t="shared" si="86"/>
        <v>4.0721184855828403</v>
      </c>
      <c r="S562" s="22">
        <f t="shared" si="87"/>
        <v>542.00083122250248</v>
      </c>
    </row>
    <row r="563" spans="2:19">
      <c r="B563" s="22">
        <v>561</v>
      </c>
      <c r="C563" s="22">
        <f t="shared" si="88"/>
        <v>244.41249999999999</v>
      </c>
      <c r="D563" s="22">
        <f t="shared" si="82"/>
        <v>366.66666666666669</v>
      </c>
      <c r="E563" s="22">
        <f t="shared" si="83"/>
        <v>235.27014809902741</v>
      </c>
      <c r="K563" s="22" t="str">
        <f t="shared" si="84"/>
        <v>DC</v>
      </c>
      <c r="L563" s="22">
        <f t="shared" si="85"/>
        <v>7.9857547149965216</v>
      </c>
      <c r="M563" s="22">
        <f t="shared" si="89"/>
        <v>219.25</v>
      </c>
      <c r="N563" s="22">
        <f t="shared" si="90"/>
        <v>366.66666666666669</v>
      </c>
      <c r="O563" s="22" t="str">
        <f t="shared" si="91"/>
        <v>DC</v>
      </c>
      <c r="P563" s="22">
        <f t="shared" si="86"/>
        <v>4.0652898195806202</v>
      </c>
      <c r="S563" s="22">
        <f t="shared" si="87"/>
        <v>542.01424528500343</v>
      </c>
    </row>
    <row r="564" spans="2:19">
      <c r="B564" s="22">
        <v>562</v>
      </c>
      <c r="C564" s="22">
        <f t="shared" si="88"/>
        <v>244.82499999999999</v>
      </c>
      <c r="D564" s="22">
        <f t="shared" si="82"/>
        <v>366.66666666666669</v>
      </c>
      <c r="E564" s="22">
        <f t="shared" si="83"/>
        <v>235.6826480990274</v>
      </c>
      <c r="K564" s="22" t="str">
        <f t="shared" si="84"/>
        <v>DC</v>
      </c>
      <c r="L564" s="22">
        <f t="shared" si="85"/>
        <v>7.9723855661211358</v>
      </c>
      <c r="M564" s="22">
        <f t="shared" si="89"/>
        <v>219.25</v>
      </c>
      <c r="N564" s="22">
        <f t="shared" si="90"/>
        <v>366.66666666666669</v>
      </c>
      <c r="O564" s="22" t="str">
        <f t="shared" si="91"/>
        <v>DC</v>
      </c>
      <c r="P564" s="22">
        <f t="shared" si="86"/>
        <v>4.0584840176546599</v>
      </c>
      <c r="S564" s="22">
        <f t="shared" si="87"/>
        <v>542.02761443387885</v>
      </c>
    </row>
    <row r="565" spans="2:19">
      <c r="B565" s="22">
        <v>563</v>
      </c>
      <c r="C565" s="22">
        <f t="shared" si="88"/>
        <v>245.23750000000001</v>
      </c>
      <c r="D565" s="22">
        <f t="shared" si="82"/>
        <v>366.66666666666669</v>
      </c>
      <c r="E565" s="22">
        <f t="shared" si="83"/>
        <v>236.09514809902743</v>
      </c>
      <c r="K565" s="22" t="str">
        <f t="shared" si="84"/>
        <v>DC</v>
      </c>
      <c r="L565" s="22">
        <f t="shared" si="85"/>
        <v>7.9590611056753051</v>
      </c>
      <c r="M565" s="22">
        <f t="shared" si="89"/>
        <v>219.25</v>
      </c>
      <c r="N565" s="22">
        <f t="shared" si="90"/>
        <v>366.66666666666669</v>
      </c>
      <c r="O565" s="22" t="str">
        <f t="shared" si="91"/>
        <v>DC</v>
      </c>
      <c r="P565" s="22">
        <f t="shared" si="86"/>
        <v>4.051700965164942</v>
      </c>
      <c r="S565" s="22">
        <f t="shared" si="87"/>
        <v>542.04093889432465</v>
      </c>
    </row>
    <row r="566" spans="2:19">
      <c r="B566" s="22">
        <v>564</v>
      </c>
      <c r="C566" s="22">
        <f t="shared" si="88"/>
        <v>245.65</v>
      </c>
      <c r="D566" s="22">
        <f t="shared" si="82"/>
        <v>366.66666666666669</v>
      </c>
      <c r="E566" s="22">
        <f t="shared" si="83"/>
        <v>236.50764809902742</v>
      </c>
      <c r="K566" s="22" t="str">
        <f t="shared" si="84"/>
        <v>DC</v>
      </c>
      <c r="L566" s="22">
        <f t="shared" si="85"/>
        <v>7.9457811099660072</v>
      </c>
      <c r="M566" s="22">
        <f t="shared" si="89"/>
        <v>219.25</v>
      </c>
      <c r="N566" s="22">
        <f t="shared" si="90"/>
        <v>366.66666666666669</v>
      </c>
      <c r="O566" s="22" t="str">
        <f t="shared" si="91"/>
        <v>DC</v>
      </c>
      <c r="P566" s="22">
        <f t="shared" si="86"/>
        <v>4.0449405482365703</v>
      </c>
      <c r="S566" s="22">
        <f t="shared" si="87"/>
        <v>542.05421889003401</v>
      </c>
    </row>
    <row r="567" spans="2:19">
      <c r="B567" s="22">
        <v>565</v>
      </c>
      <c r="C567" s="22">
        <f t="shared" si="88"/>
        <v>246.0625</v>
      </c>
      <c r="D567" s="22">
        <f t="shared" si="82"/>
        <v>366.66666666666669</v>
      </c>
      <c r="E567" s="22">
        <f t="shared" si="83"/>
        <v>236.92014809902741</v>
      </c>
      <c r="K567" s="22" t="str">
        <f t="shared" si="84"/>
        <v>DC</v>
      </c>
      <c r="L567" s="22">
        <f t="shared" si="85"/>
        <v>7.9325453567906887</v>
      </c>
      <c r="M567" s="22">
        <f t="shared" si="89"/>
        <v>219.25</v>
      </c>
      <c r="N567" s="22">
        <f t="shared" si="90"/>
        <v>366.66666666666669</v>
      </c>
      <c r="O567" s="22" t="str">
        <f t="shared" si="91"/>
        <v>DC</v>
      </c>
      <c r="P567" s="22">
        <f t="shared" si="86"/>
        <v>4.0382026537534026</v>
      </c>
      <c r="S567" s="22">
        <f t="shared" si="87"/>
        <v>542.06745464320932</v>
      </c>
    </row>
    <row r="568" spans="2:19">
      <c r="B568" s="22">
        <v>566</v>
      </c>
      <c r="C568" s="22">
        <f t="shared" si="88"/>
        <v>246.47499999999999</v>
      </c>
      <c r="D568" s="22">
        <f t="shared" si="82"/>
        <v>366.66666666666669</v>
      </c>
      <c r="E568" s="22">
        <f t="shared" si="83"/>
        <v>237.33264809902741</v>
      </c>
      <c r="K568" s="22" t="str">
        <f t="shared" si="84"/>
        <v>DC</v>
      </c>
      <c r="L568" s="22">
        <f t="shared" si="85"/>
        <v>7.9193536254248809</v>
      </c>
      <c r="M568" s="22">
        <f t="shared" si="89"/>
        <v>219.25</v>
      </c>
      <c r="N568" s="22">
        <f t="shared" si="90"/>
        <v>366.66666666666669</v>
      </c>
      <c r="O568" s="22" t="str">
        <f t="shared" si="91"/>
        <v>DC</v>
      </c>
      <c r="P568" s="22">
        <f t="shared" si="86"/>
        <v>4.03148716935174</v>
      </c>
      <c r="S568" s="22">
        <f t="shared" si="87"/>
        <v>542.08064637457517</v>
      </c>
    </row>
    <row r="569" spans="2:19">
      <c r="B569" s="22">
        <v>567</v>
      </c>
      <c r="C569" s="22">
        <f t="shared" si="88"/>
        <v>246.88749999999999</v>
      </c>
      <c r="D569" s="22">
        <f t="shared" si="82"/>
        <v>366.66666666666669</v>
      </c>
      <c r="E569" s="22">
        <f t="shared" si="83"/>
        <v>237.7451480990274</v>
      </c>
      <c r="K569" s="22" t="str">
        <f t="shared" si="84"/>
        <v>DC</v>
      </c>
      <c r="L569" s="22">
        <f t="shared" si="85"/>
        <v>7.9062056966099235</v>
      </c>
      <c r="M569" s="22">
        <f t="shared" si="89"/>
        <v>219.25</v>
      </c>
      <c r="N569" s="22">
        <f t="shared" si="90"/>
        <v>366.66666666666669</v>
      </c>
      <c r="O569" s="22" t="str">
        <f t="shared" si="91"/>
        <v>DC</v>
      </c>
      <c r="P569" s="22">
        <f t="shared" si="86"/>
        <v>4.0247939834140807</v>
      </c>
      <c r="S569" s="22">
        <f t="shared" si="87"/>
        <v>542.09379430339004</v>
      </c>
    </row>
    <row r="570" spans="2:19">
      <c r="B570" s="22">
        <v>568</v>
      </c>
      <c r="C570" s="22">
        <f t="shared" si="88"/>
        <v>247.3</v>
      </c>
      <c r="D570" s="22">
        <f t="shared" si="82"/>
        <v>366.66666666666669</v>
      </c>
      <c r="E570" s="22">
        <f t="shared" si="83"/>
        <v>238.15764809902743</v>
      </c>
      <c r="K570" s="22" t="str">
        <f t="shared" si="84"/>
        <v>DC</v>
      </c>
      <c r="L570" s="22">
        <f t="shared" si="85"/>
        <v>7.893101352540822</v>
      </c>
      <c r="M570" s="22">
        <f t="shared" si="89"/>
        <v>219.25</v>
      </c>
      <c r="N570" s="22">
        <f t="shared" si="90"/>
        <v>366.66666666666669</v>
      </c>
      <c r="O570" s="22" t="str">
        <f t="shared" si="91"/>
        <v>DC</v>
      </c>
      <c r="P570" s="22">
        <f t="shared" si="86"/>
        <v>4.0181229850629343</v>
      </c>
      <c r="S570" s="22">
        <f t="shared" si="87"/>
        <v>542.10689864745916</v>
      </c>
    </row>
    <row r="571" spans="2:19">
      <c r="B571" s="22">
        <v>569</v>
      </c>
      <c r="C571" s="22">
        <f t="shared" si="88"/>
        <v>247.71250000000001</v>
      </c>
      <c r="D571" s="22">
        <f t="shared" si="82"/>
        <v>366.66666666666669</v>
      </c>
      <c r="E571" s="22">
        <f t="shared" si="83"/>
        <v>238.57014809902742</v>
      </c>
      <c r="K571" s="22" t="str">
        <f t="shared" si="84"/>
        <v>DC</v>
      </c>
      <c r="L571" s="22">
        <f t="shared" si="85"/>
        <v>7.8800403768542191</v>
      </c>
      <c r="M571" s="22">
        <f t="shared" si="89"/>
        <v>219.25</v>
      </c>
      <c r="N571" s="22">
        <f t="shared" si="90"/>
        <v>366.66666666666669</v>
      </c>
      <c r="O571" s="22" t="str">
        <f t="shared" si="91"/>
        <v>DC</v>
      </c>
      <c r="P571" s="22">
        <f t="shared" si="86"/>
        <v>4.0114740641547044</v>
      </c>
      <c r="S571" s="22">
        <f t="shared" si="87"/>
        <v>542.11995962314575</v>
      </c>
    </row>
    <row r="572" spans="2:19">
      <c r="B572" s="22">
        <v>570</v>
      </c>
      <c r="C572" s="22">
        <f t="shared" si="88"/>
        <v>248.125</v>
      </c>
      <c r="D572" s="22">
        <f t="shared" si="82"/>
        <v>366.66666666666669</v>
      </c>
      <c r="E572" s="22">
        <f t="shared" si="83"/>
        <v>238.98264809902741</v>
      </c>
      <c r="K572" s="22" t="str">
        <f t="shared" si="84"/>
        <v>DC</v>
      </c>
      <c r="L572" s="22">
        <f t="shared" si="85"/>
        <v>7.8670225546164838</v>
      </c>
      <c r="M572" s="22">
        <f t="shared" si="89"/>
        <v>219.25</v>
      </c>
      <c r="N572" s="22">
        <f t="shared" si="90"/>
        <v>366.66666666666669</v>
      </c>
      <c r="O572" s="22" t="str">
        <f t="shared" si="91"/>
        <v>DC</v>
      </c>
      <c r="P572" s="22">
        <f t="shared" si="86"/>
        <v>4.0048471112736204</v>
      </c>
      <c r="S572" s="22">
        <f t="shared" si="87"/>
        <v>542.13297744538352</v>
      </c>
    </row>
    <row r="573" spans="2:19">
      <c r="B573" s="22">
        <v>571</v>
      </c>
      <c r="C573" s="22">
        <f t="shared" si="88"/>
        <v>248.53749999999999</v>
      </c>
      <c r="D573" s="22">
        <f t="shared" si="82"/>
        <v>366.66666666666669</v>
      </c>
      <c r="E573" s="22">
        <f t="shared" si="83"/>
        <v>239.39514809902741</v>
      </c>
      <c r="K573" s="22" t="str">
        <f t="shared" si="84"/>
        <v>DC</v>
      </c>
      <c r="L573" s="22">
        <f t="shared" si="85"/>
        <v>7.8540476723119257</v>
      </c>
      <c r="M573" s="22">
        <f t="shared" si="89"/>
        <v>219.25</v>
      </c>
      <c r="N573" s="22">
        <f t="shared" si="90"/>
        <v>366.66666666666669</v>
      </c>
      <c r="O573" s="22" t="str">
        <f t="shared" si="91"/>
        <v>DC</v>
      </c>
      <c r="P573" s="22">
        <f t="shared" si="86"/>
        <v>3.9982420177257398</v>
      </c>
      <c r="S573" s="22">
        <f t="shared" si="87"/>
        <v>542.14595232768806</v>
      </c>
    </row>
    <row r="574" spans="2:19">
      <c r="B574" s="22">
        <v>572</v>
      </c>
      <c r="C574" s="22">
        <f t="shared" si="88"/>
        <v>248.95</v>
      </c>
      <c r="D574" s="22">
        <f t="shared" si="82"/>
        <v>366.66666666666669</v>
      </c>
      <c r="E574" s="22">
        <f t="shared" si="83"/>
        <v>239.8076480990274</v>
      </c>
      <c r="K574" s="22" t="str">
        <f t="shared" si="84"/>
        <v>DC</v>
      </c>
      <c r="L574" s="22">
        <f t="shared" si="85"/>
        <v>7.8411155178311169</v>
      </c>
      <c r="M574" s="22">
        <f t="shared" si="89"/>
        <v>219.25</v>
      </c>
      <c r="N574" s="22">
        <f t="shared" si="90"/>
        <v>366.66666666666669</v>
      </c>
      <c r="O574" s="22" t="str">
        <f t="shared" si="91"/>
        <v>DC</v>
      </c>
      <c r="P574" s="22">
        <f t="shared" si="86"/>
        <v>3.9916586755330044</v>
      </c>
      <c r="S574" s="22">
        <f t="shared" si="87"/>
        <v>542.1588844821689</v>
      </c>
    </row>
    <row r="575" spans="2:19">
      <c r="B575" s="22">
        <v>573</v>
      </c>
      <c r="C575" s="22">
        <f t="shared" si="88"/>
        <v>249.36250000000001</v>
      </c>
      <c r="D575" s="22">
        <f t="shared" si="82"/>
        <v>366.66666666666669</v>
      </c>
      <c r="E575" s="22">
        <f t="shared" si="83"/>
        <v>240.22014809902743</v>
      </c>
      <c r="K575" s="22" t="str">
        <f t="shared" si="84"/>
        <v>DC</v>
      </c>
      <c r="L575" s="22">
        <f t="shared" si="85"/>
        <v>7.8282258804593372</v>
      </c>
      <c r="M575" s="22">
        <f t="shared" si="89"/>
        <v>219.25</v>
      </c>
      <c r="N575" s="22">
        <f t="shared" si="90"/>
        <v>366.66666666666669</v>
      </c>
      <c r="O575" s="22" t="str">
        <f t="shared" si="91"/>
        <v>DC</v>
      </c>
      <c r="P575" s="22">
        <f t="shared" si="86"/>
        <v>3.9850969774273537</v>
      </c>
      <c r="S575" s="22">
        <f t="shared" si="87"/>
        <v>542.17177411954071</v>
      </c>
    </row>
    <row r="576" spans="2:19">
      <c r="B576" s="22">
        <v>574</v>
      </c>
      <c r="C576" s="22">
        <f t="shared" si="88"/>
        <v>249.77500000000001</v>
      </c>
      <c r="D576" s="22">
        <f t="shared" si="82"/>
        <v>366.66666666666669</v>
      </c>
      <c r="E576" s="22">
        <f t="shared" si="83"/>
        <v>240.63264809902742</v>
      </c>
      <c r="K576" s="22" t="str">
        <f t="shared" si="84"/>
        <v>DC</v>
      </c>
      <c r="L576" s="22">
        <f t="shared" si="85"/>
        <v>7.8153785508651294</v>
      </c>
      <c r="M576" s="22">
        <f t="shared" si="89"/>
        <v>219.25</v>
      </c>
      <c r="N576" s="22">
        <f t="shared" si="90"/>
        <v>366.66666666666669</v>
      </c>
      <c r="O576" s="22" t="str">
        <f t="shared" si="91"/>
        <v>DC</v>
      </c>
      <c r="P576" s="22">
        <f t="shared" si="86"/>
        <v>3.9785568168449044</v>
      </c>
      <c r="S576" s="22">
        <f t="shared" si="87"/>
        <v>542.18462144913485</v>
      </c>
    </row>
    <row r="577" spans="2:19">
      <c r="B577" s="22">
        <v>575</v>
      </c>
      <c r="C577" s="22">
        <f t="shared" si="88"/>
        <v>250.1875</v>
      </c>
      <c r="D577" s="22">
        <f t="shared" si="82"/>
        <v>366.66666666666669</v>
      </c>
      <c r="E577" s="22">
        <f t="shared" si="83"/>
        <v>241.04514809902741</v>
      </c>
      <c r="K577" s="22" t="str">
        <f t="shared" si="84"/>
        <v>DC</v>
      </c>
      <c r="L577" s="22">
        <f t="shared" si="85"/>
        <v>7.802573321088965</v>
      </c>
      <c r="M577" s="22">
        <f t="shared" si="89"/>
        <v>219.25</v>
      </c>
      <c r="N577" s="22">
        <f t="shared" si="90"/>
        <v>366.66666666666669</v>
      </c>
      <c r="O577" s="22" t="str">
        <f t="shared" si="91"/>
        <v>DC</v>
      </c>
      <c r="P577" s="22">
        <f t="shared" si="86"/>
        <v>3.9720380879201764</v>
      </c>
      <c r="S577" s="22">
        <f t="shared" si="87"/>
        <v>542.19742667891103</v>
      </c>
    </row>
    <row r="578" spans="2:19">
      <c r="B578" s="22">
        <v>576</v>
      </c>
      <c r="C578" s="22">
        <f t="shared" si="88"/>
        <v>250.6</v>
      </c>
      <c r="D578" s="22">
        <f t="shared" ref="D578:D641" si="92">IF(typeAP3917="AP3917B",MAX(Ipkmax_typ_B-4*(C578-tminoff_typ_B),Ipkmax_typ_B/4),IF(typeAP3917="AP3917C",MAX(Ipkmax_typ_C-4*(C578-tminoff_typ_C),Ipkmax_typ_C/3),IF(typeAP3917="AP3917D",MAX(Ipkmax_typ_D-4*(C578-tminoff_typ_D),Ipkmax_typ_D/3),IF(typeAP3917="AP3928",MAX(Ipkmax_typ_E-40*(C578-tminoff_typ_E),Ipkmax_typ_E/3)))))</f>
        <v>366.66666666666669</v>
      </c>
      <c r="E578" s="22">
        <f t="shared" ref="E578:E641" si="93">ABS(D578*Lm/(Vout+D1Vf)-C578)</f>
        <v>241.45764809902741</v>
      </c>
      <c r="K578" s="22" t="str">
        <f t="shared" ref="K578:K641" si="94">IF((D578*Lm/(Vout+D1Vf)-C578)&gt;0,"CC","DC")</f>
        <v>DC</v>
      </c>
      <c r="L578" s="22">
        <f t="shared" ref="L578:L641" si="95">IF(K578="CC",D578-0.5*(Vout+D1Vf)*C578/Lm,IF(K578="DC",0.5*D578*(D578*Lm/Vindc_rms_min+D578*Lm/(Vout+D1Vf))/(D578*Lm/Vindc_rms_min+C578)))</f>
        <v>7.7898099845320239</v>
      </c>
      <c r="M578" s="22">
        <f t="shared" si="89"/>
        <v>219.25</v>
      </c>
      <c r="N578" s="22">
        <f t="shared" si="90"/>
        <v>366.66666666666669</v>
      </c>
      <c r="O578" s="22" t="str">
        <f t="shared" si="91"/>
        <v>DC</v>
      </c>
      <c r="P578" s="22">
        <f t="shared" ref="P578:P641" si="96">IF(K578="CC",1/((((Vout+D1Vf)*C578/Lm))*Lm/Vindc_rms_min+C578)*1000,IF(K578="DC",1000/(D578*Lm/Vindc_rms_min+C578)))</f>
        <v>3.9655406854803825</v>
      </c>
      <c r="S578" s="22">
        <f t="shared" ref="S578:S641" si="97">ABS(L578-Iout)</f>
        <v>542.21019001546802</v>
      </c>
    </row>
    <row r="579" spans="2:19">
      <c r="B579" s="22">
        <v>577</v>
      </c>
      <c r="C579" s="22">
        <f t="shared" ref="C579:C642" si="98">IF(typeAP3917="AP3917B",tminoff_typ_B+B579*(toffmax_BCD-tminoff_typ_B)/500,IF(typeAP3917="AP3917C",tminoff_typ_C+B579*(toffmax_BCD-tminoff_typ_C)/500,IF(typeAP3917="AP3917D",tminoff_typ_D+B579*(toffmax_BCD-tminoff_typ_D)/500,IF(typeAP3917="AP3928",tminoff_typ_E+B579*(toffmax_BCD-tminoff_typ_E)/500))))</f>
        <v>251.01249999999999</v>
      </c>
      <c r="D579" s="22">
        <f t="shared" si="92"/>
        <v>366.66666666666669</v>
      </c>
      <c r="E579" s="22">
        <f t="shared" si="93"/>
        <v>241.8701480990274</v>
      </c>
      <c r="K579" s="22" t="str">
        <f t="shared" si="94"/>
        <v>DC</v>
      </c>
      <c r="L579" s="22">
        <f t="shared" si="95"/>
        <v>7.7770883359450833</v>
      </c>
      <c r="M579" s="22">
        <f t="shared" si="89"/>
        <v>219.25</v>
      </c>
      <c r="N579" s="22">
        <f t="shared" si="90"/>
        <v>366.66666666666669</v>
      </c>
      <c r="O579" s="22" t="str">
        <f t="shared" si="91"/>
        <v>DC</v>
      </c>
      <c r="P579" s="22">
        <f t="shared" si="96"/>
        <v>3.9590645050397719</v>
      </c>
      <c r="S579" s="22">
        <f t="shared" si="97"/>
        <v>542.22291166405489</v>
      </c>
    </row>
    <row r="580" spans="2:19">
      <c r="B580" s="22">
        <v>578</v>
      </c>
      <c r="C580" s="22">
        <f t="shared" si="98"/>
        <v>251.42500000000001</v>
      </c>
      <c r="D580" s="22">
        <f t="shared" si="92"/>
        <v>366.66666666666669</v>
      </c>
      <c r="E580" s="22">
        <f t="shared" si="93"/>
        <v>242.28264809902743</v>
      </c>
      <c r="K580" s="22" t="str">
        <f t="shared" si="94"/>
        <v>DC</v>
      </c>
      <c r="L580" s="22">
        <f t="shared" si="95"/>
        <v>7.7644081714175162</v>
      </c>
      <c r="M580" s="22">
        <f t="shared" si="89"/>
        <v>219.25</v>
      </c>
      <c r="N580" s="22">
        <f t="shared" si="90"/>
        <v>366.66666666666669</v>
      </c>
      <c r="O580" s="22" t="str">
        <f t="shared" si="91"/>
        <v>DC</v>
      </c>
      <c r="P580" s="22">
        <f t="shared" si="96"/>
        <v>3.9526094427940306</v>
      </c>
      <c r="S580" s="22">
        <f t="shared" si="97"/>
        <v>542.23559182858253</v>
      </c>
    </row>
    <row r="581" spans="2:19">
      <c r="B581" s="22">
        <v>579</v>
      </c>
      <c r="C581" s="22">
        <f t="shared" si="98"/>
        <v>251.83750000000001</v>
      </c>
      <c r="D581" s="22">
        <f t="shared" si="92"/>
        <v>366.66666666666669</v>
      </c>
      <c r="E581" s="22">
        <f t="shared" si="93"/>
        <v>242.69514809902742</v>
      </c>
      <c r="K581" s="22" t="str">
        <f t="shared" si="94"/>
        <v>DC</v>
      </c>
      <c r="L581" s="22">
        <f t="shared" si="95"/>
        <v>7.7517692883663987</v>
      </c>
      <c r="M581" s="22">
        <f t="shared" ref="M581:M644" si="99">M580</f>
        <v>219.25</v>
      </c>
      <c r="N581" s="22">
        <f t="shared" ref="N581:N644" si="100">N580</f>
        <v>366.66666666666669</v>
      </c>
      <c r="O581" s="22" t="str">
        <f t="shared" ref="O581:O644" si="101">O580</f>
        <v>DC</v>
      </c>
      <c r="P581" s="22">
        <f t="shared" si="96"/>
        <v>3.9461753956147341</v>
      </c>
      <c r="S581" s="22">
        <f t="shared" si="97"/>
        <v>542.2482307116336</v>
      </c>
    </row>
    <row r="582" spans="2:19">
      <c r="B582" s="22">
        <v>580</v>
      </c>
      <c r="C582" s="22">
        <f t="shared" si="98"/>
        <v>252.25</v>
      </c>
      <c r="D582" s="22">
        <f t="shared" si="92"/>
        <v>366.66666666666669</v>
      </c>
      <c r="E582" s="22">
        <f t="shared" si="93"/>
        <v>243.10764809902741</v>
      </c>
      <c r="K582" s="22" t="str">
        <f t="shared" si="94"/>
        <v>DC</v>
      </c>
      <c r="L582" s="22">
        <f t="shared" si="95"/>
        <v>7.7391714855257163</v>
      </c>
      <c r="M582" s="22">
        <f t="shared" si="99"/>
        <v>219.25</v>
      </c>
      <c r="N582" s="22">
        <f t="shared" si="100"/>
        <v>366.66666666666669</v>
      </c>
      <c r="O582" s="22" t="str">
        <f t="shared" si="101"/>
        <v>DC</v>
      </c>
      <c r="P582" s="22">
        <f t="shared" si="96"/>
        <v>3.9397622610438545</v>
      </c>
      <c r="S582" s="22">
        <f t="shared" si="97"/>
        <v>542.26082851447427</v>
      </c>
    </row>
    <row r="583" spans="2:19">
      <c r="B583" s="22">
        <v>581</v>
      </c>
      <c r="C583" s="22">
        <f t="shared" si="98"/>
        <v>252.66249999999999</v>
      </c>
      <c r="D583" s="22">
        <f t="shared" si="92"/>
        <v>366.66666666666669</v>
      </c>
      <c r="E583" s="22">
        <f t="shared" si="93"/>
        <v>243.52014809902741</v>
      </c>
      <c r="K583" s="22" t="str">
        <f t="shared" si="94"/>
        <v>DC</v>
      </c>
      <c r="L583" s="22">
        <f t="shared" si="95"/>
        <v>7.7266145629356835</v>
      </c>
      <c r="M583" s="22">
        <f t="shared" si="99"/>
        <v>219.25</v>
      </c>
      <c r="N583" s="22">
        <f t="shared" si="100"/>
        <v>366.66666666666669</v>
      </c>
      <c r="O583" s="22" t="str">
        <f t="shared" si="101"/>
        <v>DC</v>
      </c>
      <c r="P583" s="22">
        <f t="shared" si="96"/>
        <v>3.9333699372883228</v>
      </c>
      <c r="S583" s="22">
        <f t="shared" si="97"/>
        <v>542.27338543706435</v>
      </c>
    </row>
    <row r="584" spans="2:19">
      <c r="B584" s="22">
        <v>582</v>
      </c>
      <c r="C584" s="22">
        <f t="shared" si="98"/>
        <v>253.07499999999999</v>
      </c>
      <c r="D584" s="22">
        <f t="shared" si="92"/>
        <v>366.66666666666669</v>
      </c>
      <c r="E584" s="22">
        <f t="shared" si="93"/>
        <v>243.9326480990274</v>
      </c>
      <c r="K584" s="22" t="str">
        <f t="shared" si="94"/>
        <v>DC</v>
      </c>
      <c r="L584" s="22">
        <f t="shared" si="95"/>
        <v>7.7140983219321644</v>
      </c>
      <c r="M584" s="22">
        <f t="shared" si="99"/>
        <v>219.25</v>
      </c>
      <c r="N584" s="22">
        <f t="shared" si="100"/>
        <v>366.66666666666669</v>
      </c>
      <c r="O584" s="22" t="str">
        <f t="shared" si="101"/>
        <v>DC</v>
      </c>
      <c r="P584" s="22">
        <f t="shared" si="96"/>
        <v>3.9269983232146433</v>
      </c>
      <c r="S584" s="22">
        <f t="shared" si="97"/>
        <v>542.28590167806783</v>
      </c>
    </row>
    <row r="585" spans="2:19">
      <c r="B585" s="22">
        <v>583</v>
      </c>
      <c r="C585" s="22">
        <f t="shared" si="98"/>
        <v>253.48750000000001</v>
      </c>
      <c r="D585" s="22">
        <f t="shared" si="92"/>
        <v>366.66666666666669</v>
      </c>
      <c r="E585" s="22">
        <f t="shared" si="93"/>
        <v>244.34514809902743</v>
      </c>
      <c r="K585" s="22" t="str">
        <f t="shared" si="94"/>
        <v>DC</v>
      </c>
      <c r="L585" s="22">
        <f t="shared" si="95"/>
        <v>7.7016225651361934</v>
      </c>
      <c r="M585" s="22">
        <f t="shared" si="99"/>
        <v>219.25</v>
      </c>
      <c r="N585" s="22">
        <f t="shared" si="100"/>
        <v>366.66666666666669</v>
      </c>
      <c r="O585" s="22" t="str">
        <f t="shared" si="101"/>
        <v>DC</v>
      </c>
      <c r="P585" s="22">
        <f t="shared" si="96"/>
        <v>3.9206473183435593</v>
      </c>
      <c r="S585" s="22">
        <f t="shared" si="97"/>
        <v>542.29837743486382</v>
      </c>
    </row>
    <row r="586" spans="2:19">
      <c r="B586" s="22">
        <v>584</v>
      </c>
      <c r="C586" s="22">
        <f t="shared" si="98"/>
        <v>253.9</v>
      </c>
      <c r="D586" s="22">
        <f t="shared" si="92"/>
        <v>366.66666666666669</v>
      </c>
      <c r="E586" s="22">
        <f t="shared" si="93"/>
        <v>244.75764809902742</v>
      </c>
      <c r="K586" s="22" t="str">
        <f t="shared" si="94"/>
        <v>DC</v>
      </c>
      <c r="L586" s="22">
        <f t="shared" si="95"/>
        <v>7.6891870964436047</v>
      </c>
      <c r="M586" s="22">
        <f t="shared" si="99"/>
        <v>219.25</v>
      </c>
      <c r="N586" s="22">
        <f t="shared" si="100"/>
        <v>366.66666666666669</v>
      </c>
      <c r="O586" s="22" t="str">
        <f t="shared" si="101"/>
        <v>DC</v>
      </c>
      <c r="P586" s="22">
        <f t="shared" si="96"/>
        <v>3.9143168228447731</v>
      </c>
      <c r="S586" s="22">
        <f t="shared" si="97"/>
        <v>542.31081290355644</v>
      </c>
    </row>
    <row r="587" spans="2:19">
      <c r="B587" s="22">
        <v>585</v>
      </c>
      <c r="C587" s="22">
        <f t="shared" si="98"/>
        <v>254.3125</v>
      </c>
      <c r="D587" s="22">
        <f t="shared" si="92"/>
        <v>366.66666666666669</v>
      </c>
      <c r="E587" s="22">
        <f t="shared" si="93"/>
        <v>245.17014809902741</v>
      </c>
      <c r="K587" s="22" t="str">
        <f t="shared" si="94"/>
        <v>DC</v>
      </c>
      <c r="L587" s="22">
        <f t="shared" si="95"/>
        <v>7.6767917210147489</v>
      </c>
      <c r="M587" s="22">
        <f t="shared" si="99"/>
        <v>219.25</v>
      </c>
      <c r="N587" s="22">
        <f t="shared" si="100"/>
        <v>366.66666666666669</v>
      </c>
      <c r="O587" s="22" t="str">
        <f t="shared" si="101"/>
        <v>DC</v>
      </c>
      <c r="P587" s="22">
        <f t="shared" si="96"/>
        <v>3.9080067375317125</v>
      </c>
      <c r="S587" s="22">
        <f t="shared" si="97"/>
        <v>542.32320827898525</v>
      </c>
    </row>
    <row r="588" spans="2:19">
      <c r="B588" s="22">
        <v>586</v>
      </c>
      <c r="C588" s="22">
        <f t="shared" si="98"/>
        <v>254.72499999999999</v>
      </c>
      <c r="D588" s="22">
        <f t="shared" si="92"/>
        <v>366.66666666666669</v>
      </c>
      <c r="E588" s="22">
        <f t="shared" si="93"/>
        <v>245.58264809902741</v>
      </c>
      <c r="K588" s="22" t="str">
        <f t="shared" si="94"/>
        <v>DC</v>
      </c>
      <c r="L588" s="22">
        <f t="shared" si="95"/>
        <v>7.6644362452643247</v>
      </c>
      <c r="M588" s="22">
        <f t="shared" si="99"/>
        <v>219.25</v>
      </c>
      <c r="N588" s="22">
        <f t="shared" si="100"/>
        <v>366.66666666666669</v>
      </c>
      <c r="O588" s="22" t="str">
        <f t="shared" si="101"/>
        <v>DC</v>
      </c>
      <c r="P588" s="22">
        <f t="shared" si="96"/>
        <v>3.9017169638563511</v>
      </c>
      <c r="S588" s="22">
        <f t="shared" si="97"/>
        <v>542.33556375473563</v>
      </c>
    </row>
    <row r="589" spans="2:19">
      <c r="B589" s="22">
        <v>587</v>
      </c>
      <c r="C589" s="22">
        <f t="shared" si="98"/>
        <v>255.13749999999999</v>
      </c>
      <c r="D589" s="22">
        <f t="shared" si="92"/>
        <v>366.66666666666669</v>
      </c>
      <c r="E589" s="22">
        <f t="shared" si="93"/>
        <v>245.9951480990274</v>
      </c>
      <c r="K589" s="22" t="str">
        <f t="shared" si="94"/>
        <v>DC</v>
      </c>
      <c r="L589" s="22">
        <f t="shared" si="95"/>
        <v>7.6521204768512998</v>
      </c>
      <c r="M589" s="22">
        <f t="shared" si="99"/>
        <v>219.25</v>
      </c>
      <c r="N589" s="22">
        <f t="shared" si="100"/>
        <v>366.66666666666669</v>
      </c>
      <c r="O589" s="22" t="str">
        <f t="shared" si="101"/>
        <v>DC</v>
      </c>
      <c r="P589" s="22">
        <f t="shared" si="96"/>
        <v>3.8954474039040825</v>
      </c>
      <c r="S589" s="22">
        <f t="shared" si="97"/>
        <v>542.34787952314866</v>
      </c>
    </row>
    <row r="590" spans="2:19">
      <c r="B590" s="22">
        <v>588</v>
      </c>
      <c r="C590" s="22">
        <f t="shared" si="98"/>
        <v>255.55</v>
      </c>
      <c r="D590" s="22">
        <f t="shared" si="92"/>
        <v>366.66666666666669</v>
      </c>
      <c r="E590" s="22">
        <f t="shared" si="93"/>
        <v>246.40764809902743</v>
      </c>
      <c r="K590" s="22" t="str">
        <f t="shared" si="94"/>
        <v>DC</v>
      </c>
      <c r="L590" s="22">
        <f t="shared" si="95"/>
        <v>7.6398442246689209</v>
      </c>
      <c r="M590" s="22">
        <f t="shared" si="99"/>
        <v>219.25</v>
      </c>
      <c r="N590" s="22">
        <f t="shared" si="100"/>
        <v>366.66666666666669</v>
      </c>
      <c r="O590" s="22" t="str">
        <f t="shared" si="101"/>
        <v>DC</v>
      </c>
      <c r="P590" s="22">
        <f t="shared" si="96"/>
        <v>3.8891979603886302</v>
      </c>
      <c r="S590" s="22">
        <f t="shared" si="97"/>
        <v>542.36015577533112</v>
      </c>
    </row>
    <row r="591" spans="2:19">
      <c r="B591" s="22">
        <v>589</v>
      </c>
      <c r="C591" s="22">
        <f t="shared" si="98"/>
        <v>255.96250000000001</v>
      </c>
      <c r="D591" s="22">
        <f t="shared" si="92"/>
        <v>366.66666666666669</v>
      </c>
      <c r="E591" s="22">
        <f t="shared" si="93"/>
        <v>246.82014809902742</v>
      </c>
      <c r="K591" s="22" t="str">
        <f t="shared" si="94"/>
        <v>DC</v>
      </c>
      <c r="L591" s="22">
        <f t="shared" si="95"/>
        <v>7.6276072988348451</v>
      </c>
      <c r="M591" s="22">
        <f t="shared" si="99"/>
        <v>219.25</v>
      </c>
      <c r="N591" s="22">
        <f t="shared" si="100"/>
        <v>366.66666666666669</v>
      </c>
      <c r="O591" s="22" t="str">
        <f t="shared" si="101"/>
        <v>DC</v>
      </c>
      <c r="P591" s="22">
        <f t="shared" si="96"/>
        <v>3.8829685366470255</v>
      </c>
      <c r="S591" s="22">
        <f t="shared" si="97"/>
        <v>542.37239270116515</v>
      </c>
    </row>
    <row r="592" spans="2:19">
      <c r="B592" s="22">
        <v>590</v>
      </c>
      <c r="C592" s="22">
        <f t="shared" si="98"/>
        <v>256.375</v>
      </c>
      <c r="D592" s="22">
        <f t="shared" si="92"/>
        <v>366.66666666666669</v>
      </c>
      <c r="E592" s="22">
        <f t="shared" si="93"/>
        <v>247.23264809902741</v>
      </c>
      <c r="K592" s="22" t="str">
        <f t="shared" si="94"/>
        <v>DC</v>
      </c>
      <c r="L592" s="22">
        <f t="shared" si="95"/>
        <v>7.6154095106813369</v>
      </c>
      <c r="M592" s="22">
        <f t="shared" si="99"/>
        <v>219.25</v>
      </c>
      <c r="N592" s="22">
        <f t="shared" si="100"/>
        <v>366.66666666666669</v>
      </c>
      <c r="O592" s="22" t="str">
        <f t="shared" si="101"/>
        <v>DC</v>
      </c>
      <c r="P592" s="22">
        <f t="shared" si="96"/>
        <v>3.8767590366346174</v>
      </c>
      <c r="S592" s="22">
        <f t="shared" si="97"/>
        <v>542.38459048931861</v>
      </c>
    </row>
    <row r="593" spans="2:19">
      <c r="B593" s="22">
        <v>591</v>
      </c>
      <c r="C593" s="22">
        <f t="shared" si="98"/>
        <v>256.78750000000002</v>
      </c>
      <c r="D593" s="22">
        <f t="shared" si="92"/>
        <v>366.66666666666669</v>
      </c>
      <c r="E593" s="22">
        <f t="shared" si="93"/>
        <v>247.64514809902744</v>
      </c>
      <c r="K593" s="22" t="str">
        <f t="shared" si="94"/>
        <v>DC</v>
      </c>
      <c r="L593" s="22">
        <f t="shared" si="95"/>
        <v>7.603250672745574</v>
      </c>
      <c r="M593" s="22">
        <f t="shared" si="99"/>
        <v>219.25</v>
      </c>
      <c r="N593" s="22">
        <f t="shared" si="100"/>
        <v>366.66666666666669</v>
      </c>
      <c r="O593" s="22" t="str">
        <f t="shared" si="101"/>
        <v>DC</v>
      </c>
      <c r="P593" s="22">
        <f t="shared" si="96"/>
        <v>3.8705693649201374</v>
      </c>
      <c r="S593" s="22">
        <f t="shared" si="97"/>
        <v>542.39674932725438</v>
      </c>
    </row>
    <row r="594" spans="2:19">
      <c r="B594" s="22">
        <v>592</v>
      </c>
      <c r="C594" s="22">
        <f t="shared" si="98"/>
        <v>257.2</v>
      </c>
      <c r="D594" s="22">
        <f t="shared" si="92"/>
        <v>366.66666666666669</v>
      </c>
      <c r="E594" s="22">
        <f t="shared" si="93"/>
        <v>248.0576480990274</v>
      </c>
      <c r="K594" s="22" t="str">
        <f t="shared" si="94"/>
        <v>DC</v>
      </c>
      <c r="L594" s="22">
        <f t="shared" si="95"/>
        <v>7.5911305987600493</v>
      </c>
      <c r="M594" s="22">
        <f t="shared" si="99"/>
        <v>219.25</v>
      </c>
      <c r="N594" s="22">
        <f t="shared" si="100"/>
        <v>366.66666666666669</v>
      </c>
      <c r="O594" s="22" t="str">
        <f t="shared" si="101"/>
        <v>DC</v>
      </c>
      <c r="P594" s="22">
        <f t="shared" si="96"/>
        <v>3.8643994266808135</v>
      </c>
      <c r="S594" s="22">
        <f t="shared" si="97"/>
        <v>542.40886940123994</v>
      </c>
    </row>
    <row r="595" spans="2:19">
      <c r="B595" s="22">
        <v>593</v>
      </c>
      <c r="C595" s="22">
        <f t="shared" si="98"/>
        <v>257.61250000000001</v>
      </c>
      <c r="D595" s="22">
        <f t="shared" si="92"/>
        <v>366.66666666666669</v>
      </c>
      <c r="E595" s="22">
        <f t="shared" si="93"/>
        <v>248.47014809902743</v>
      </c>
      <c r="K595" s="22" t="str">
        <f t="shared" si="94"/>
        <v>DC</v>
      </c>
      <c r="L595" s="22">
        <f t="shared" si="95"/>
        <v>7.5790491036430501</v>
      </c>
      <c r="M595" s="22">
        <f t="shared" si="99"/>
        <v>219.25</v>
      </c>
      <c r="N595" s="22">
        <f t="shared" si="100"/>
        <v>366.66666666666669</v>
      </c>
      <c r="O595" s="22" t="str">
        <f t="shared" si="101"/>
        <v>DC</v>
      </c>
      <c r="P595" s="22">
        <f t="shared" si="96"/>
        <v>3.8582491276975235</v>
      </c>
      <c r="S595" s="22">
        <f t="shared" si="97"/>
        <v>542.420950896357</v>
      </c>
    </row>
    <row r="596" spans="2:19">
      <c r="B596" s="22">
        <v>594</v>
      </c>
      <c r="C596" s="22">
        <f t="shared" si="98"/>
        <v>258.02499999999998</v>
      </c>
      <c r="D596" s="22">
        <f t="shared" si="92"/>
        <v>366.66666666666669</v>
      </c>
      <c r="E596" s="22">
        <f t="shared" si="93"/>
        <v>248.88264809902739</v>
      </c>
      <c r="K596" s="22" t="str">
        <f t="shared" si="94"/>
        <v>DC</v>
      </c>
      <c r="L596" s="22">
        <f t="shared" si="95"/>
        <v>7.5670060034892508</v>
      </c>
      <c r="M596" s="22">
        <f t="shared" si="99"/>
        <v>219.25</v>
      </c>
      <c r="N596" s="22">
        <f t="shared" si="100"/>
        <v>366.66666666666669</v>
      </c>
      <c r="O596" s="22" t="str">
        <f t="shared" si="101"/>
        <v>DC</v>
      </c>
      <c r="P596" s="22">
        <f t="shared" si="96"/>
        <v>3.8521183743500043</v>
      </c>
      <c r="S596" s="22">
        <f t="shared" si="97"/>
        <v>542.43299399651073</v>
      </c>
    </row>
    <row r="597" spans="2:19">
      <c r="B597" s="22">
        <v>595</v>
      </c>
      <c r="C597" s="22">
        <f t="shared" si="98"/>
        <v>258.4375</v>
      </c>
      <c r="D597" s="22">
        <f t="shared" si="92"/>
        <v>366.66666666666669</v>
      </c>
      <c r="E597" s="22">
        <f t="shared" si="93"/>
        <v>249.29514809902741</v>
      </c>
      <c r="K597" s="22" t="str">
        <f t="shared" si="94"/>
        <v>DC</v>
      </c>
      <c r="L597" s="22">
        <f t="shared" si="95"/>
        <v>7.555001115560362</v>
      </c>
      <c r="M597" s="22">
        <f t="shared" si="99"/>
        <v>219.25</v>
      </c>
      <c r="N597" s="22">
        <f t="shared" si="100"/>
        <v>366.66666666666669</v>
      </c>
      <c r="O597" s="22" t="str">
        <f t="shared" si="101"/>
        <v>DC</v>
      </c>
      <c r="P597" s="22">
        <f t="shared" si="96"/>
        <v>3.8460070736120957</v>
      </c>
      <c r="S597" s="22">
        <f t="shared" si="97"/>
        <v>542.44499888443966</v>
      </c>
    </row>
    <row r="598" spans="2:19">
      <c r="B598" s="22">
        <v>596</v>
      </c>
      <c r="C598" s="22">
        <f t="shared" si="98"/>
        <v>258.85000000000002</v>
      </c>
      <c r="D598" s="22">
        <f t="shared" si="92"/>
        <v>366.66666666666669</v>
      </c>
      <c r="E598" s="22">
        <f t="shared" si="93"/>
        <v>249.70764809902744</v>
      </c>
      <c r="K598" s="22" t="str">
        <f t="shared" si="94"/>
        <v>DC</v>
      </c>
      <c r="L598" s="22">
        <f t="shared" si="95"/>
        <v>7.5430342582759078</v>
      </c>
      <c r="M598" s="22">
        <f t="shared" si="99"/>
        <v>219.25</v>
      </c>
      <c r="N598" s="22">
        <f t="shared" si="100"/>
        <v>366.66666666666669</v>
      </c>
      <c r="O598" s="22" t="str">
        <f t="shared" si="101"/>
        <v>DC</v>
      </c>
      <c r="P598" s="22">
        <f t="shared" si="96"/>
        <v>3.8399151330470405</v>
      </c>
      <c r="S598" s="22">
        <f t="shared" si="97"/>
        <v>542.45696574172405</v>
      </c>
    </row>
    <row r="599" spans="2:19">
      <c r="B599" s="22">
        <v>597</v>
      </c>
      <c r="C599" s="22">
        <f t="shared" si="98"/>
        <v>259.26249999999999</v>
      </c>
      <c r="D599" s="22">
        <f t="shared" si="92"/>
        <v>366.66666666666669</v>
      </c>
      <c r="E599" s="22">
        <f t="shared" si="93"/>
        <v>250.1201480990274</v>
      </c>
      <c r="K599" s="22" t="str">
        <f t="shared" si="94"/>
        <v>DC</v>
      </c>
      <c r="L599" s="22">
        <f t="shared" si="95"/>
        <v>7.5311052512040577</v>
      </c>
      <c r="M599" s="22">
        <f t="shared" si="99"/>
        <v>219.25</v>
      </c>
      <c r="N599" s="22">
        <f t="shared" si="100"/>
        <v>366.66666666666669</v>
      </c>
      <c r="O599" s="22" t="str">
        <f t="shared" si="101"/>
        <v>DC</v>
      </c>
      <c r="P599" s="22">
        <f t="shared" si="96"/>
        <v>3.8338424608028223</v>
      </c>
      <c r="S599" s="22">
        <f t="shared" si="97"/>
        <v>542.46889474879595</v>
      </c>
    </row>
    <row r="600" spans="2:19">
      <c r="B600" s="22">
        <v>598</v>
      </c>
      <c r="C600" s="22">
        <f t="shared" si="98"/>
        <v>259.67500000000001</v>
      </c>
      <c r="D600" s="22">
        <f t="shared" si="92"/>
        <v>366.66666666666669</v>
      </c>
      <c r="E600" s="22">
        <f t="shared" si="93"/>
        <v>250.53264809902743</v>
      </c>
      <c r="K600" s="22" t="str">
        <f t="shared" si="94"/>
        <v>DC</v>
      </c>
      <c r="L600" s="22">
        <f t="shared" si="95"/>
        <v>7.5192139150525596</v>
      </c>
      <c r="M600" s="22">
        <f t="shared" si="99"/>
        <v>219.25</v>
      </c>
      <c r="N600" s="22">
        <f t="shared" si="100"/>
        <v>366.66666666666669</v>
      </c>
      <c r="O600" s="22" t="str">
        <f t="shared" si="101"/>
        <v>DC</v>
      </c>
      <c r="P600" s="22">
        <f t="shared" si="96"/>
        <v>3.8277889656075446</v>
      </c>
      <c r="S600" s="22">
        <f t="shared" si="97"/>
        <v>542.48078608494745</v>
      </c>
    </row>
    <row r="601" spans="2:19">
      <c r="B601" s="22">
        <v>599</v>
      </c>
      <c r="C601" s="22">
        <f t="shared" si="98"/>
        <v>260.08749999999998</v>
      </c>
      <c r="D601" s="22">
        <f t="shared" si="92"/>
        <v>366.66666666666669</v>
      </c>
      <c r="E601" s="22">
        <f t="shared" si="93"/>
        <v>250.94514809902739</v>
      </c>
      <c r="K601" s="22" t="str">
        <f t="shared" si="94"/>
        <v>DC</v>
      </c>
      <c r="L601" s="22">
        <f t="shared" si="95"/>
        <v>7.5073600716597646</v>
      </c>
      <c r="M601" s="22">
        <f t="shared" si="99"/>
        <v>219.25</v>
      </c>
      <c r="N601" s="22">
        <f t="shared" si="100"/>
        <v>366.66666666666669</v>
      </c>
      <c r="O601" s="22" t="str">
        <f t="shared" si="101"/>
        <v>DC</v>
      </c>
      <c r="P601" s="22">
        <f t="shared" si="96"/>
        <v>3.8217545567648665</v>
      </c>
      <c r="S601" s="22">
        <f t="shared" si="97"/>
        <v>542.49263992834028</v>
      </c>
    </row>
    <row r="602" spans="2:19">
      <c r="B602" s="22">
        <v>600</v>
      </c>
      <c r="C602" s="22">
        <f t="shared" si="98"/>
        <v>260.5</v>
      </c>
      <c r="D602" s="22">
        <f t="shared" si="92"/>
        <v>366.66666666666669</v>
      </c>
      <c r="E602" s="22">
        <f t="shared" si="93"/>
        <v>251.35764809902741</v>
      </c>
      <c r="K602" s="22" t="str">
        <f t="shared" si="94"/>
        <v>DC</v>
      </c>
      <c r="L602" s="22">
        <f t="shared" si="95"/>
        <v>7.4955435439857183</v>
      </c>
      <c r="M602" s="22">
        <f t="shared" si="99"/>
        <v>219.25</v>
      </c>
      <c r="N602" s="22">
        <f t="shared" si="100"/>
        <v>366.66666666666669</v>
      </c>
      <c r="O602" s="22" t="str">
        <f t="shared" si="101"/>
        <v>DC</v>
      </c>
      <c r="P602" s="22">
        <f t="shared" si="96"/>
        <v>3.8157391441494646</v>
      </c>
      <c r="S602" s="22">
        <f t="shared" si="97"/>
        <v>542.50445645601428</v>
      </c>
    </row>
    <row r="603" spans="2:19">
      <c r="B603" s="22">
        <v>601</v>
      </c>
      <c r="C603" s="22">
        <f t="shared" si="98"/>
        <v>260.91250000000002</v>
      </c>
      <c r="D603" s="22">
        <f t="shared" si="92"/>
        <v>366.66666666666669</v>
      </c>
      <c r="E603" s="22">
        <f t="shared" si="93"/>
        <v>251.77014809902744</v>
      </c>
      <c r="K603" s="22" t="str">
        <f t="shared" si="94"/>
        <v>DC</v>
      </c>
      <c r="L603" s="22">
        <f t="shared" si="95"/>
        <v>7.4837641561033568</v>
      </c>
      <c r="M603" s="22">
        <f t="shared" si="99"/>
        <v>219.25</v>
      </c>
      <c r="N603" s="22">
        <f t="shared" si="100"/>
        <v>366.66666666666669</v>
      </c>
      <c r="O603" s="22" t="str">
        <f t="shared" si="101"/>
        <v>DC</v>
      </c>
      <c r="P603" s="22">
        <f t="shared" si="96"/>
        <v>3.809742638202553</v>
      </c>
      <c r="S603" s="22">
        <f t="shared" si="97"/>
        <v>542.51623584389665</v>
      </c>
    </row>
    <row r="604" spans="2:19">
      <c r="B604" s="22">
        <v>602</v>
      </c>
      <c r="C604" s="22">
        <f t="shared" si="98"/>
        <v>261.32499999999999</v>
      </c>
      <c r="D604" s="22">
        <f t="shared" si="92"/>
        <v>366.66666666666669</v>
      </c>
      <c r="E604" s="22">
        <f t="shared" si="93"/>
        <v>252.1826480990274</v>
      </c>
      <c r="K604" s="22" t="str">
        <f t="shared" si="94"/>
        <v>DC</v>
      </c>
      <c r="L604" s="22">
        <f t="shared" si="95"/>
        <v>7.4720217331897727</v>
      </c>
      <c r="M604" s="22">
        <f t="shared" si="99"/>
        <v>219.25</v>
      </c>
      <c r="N604" s="22">
        <f t="shared" si="100"/>
        <v>366.66666666666669</v>
      </c>
      <c r="O604" s="22" t="str">
        <f t="shared" si="101"/>
        <v>DC</v>
      </c>
      <c r="P604" s="22">
        <f t="shared" si="96"/>
        <v>3.8037649499274351</v>
      </c>
      <c r="S604" s="22">
        <f t="shared" si="97"/>
        <v>542.52797826681024</v>
      </c>
    </row>
    <row r="605" spans="2:19">
      <c r="B605" s="22">
        <v>603</v>
      </c>
      <c r="C605" s="22">
        <f t="shared" si="98"/>
        <v>261.73750000000001</v>
      </c>
      <c r="D605" s="22">
        <f t="shared" si="92"/>
        <v>366.66666666666669</v>
      </c>
      <c r="E605" s="22">
        <f t="shared" si="93"/>
        <v>252.59514809902743</v>
      </c>
      <c r="K605" s="22" t="str">
        <f t="shared" si="94"/>
        <v>DC</v>
      </c>
      <c r="L605" s="22">
        <f t="shared" si="95"/>
        <v>7.4603161015175603</v>
      </c>
      <c r="M605" s="22">
        <f t="shared" si="99"/>
        <v>219.25</v>
      </c>
      <c r="N605" s="22">
        <f t="shared" si="100"/>
        <v>366.66666666666669</v>
      </c>
      <c r="O605" s="22" t="str">
        <f t="shared" si="101"/>
        <v>DC</v>
      </c>
      <c r="P605" s="22">
        <f t="shared" si="96"/>
        <v>3.7978059908850987</v>
      </c>
      <c r="S605" s="22">
        <f t="shared" si="97"/>
        <v>542.53968389848239</v>
      </c>
    </row>
    <row r="606" spans="2:19">
      <c r="B606" s="22">
        <v>604</v>
      </c>
      <c r="C606" s="22">
        <f t="shared" si="98"/>
        <v>262.14999999999998</v>
      </c>
      <c r="D606" s="22">
        <f t="shared" si="92"/>
        <v>366.66666666666669</v>
      </c>
      <c r="E606" s="22">
        <f t="shared" si="93"/>
        <v>253.00764809902739</v>
      </c>
      <c r="K606" s="22" t="str">
        <f t="shared" si="94"/>
        <v>DC</v>
      </c>
      <c r="L606" s="22">
        <f t="shared" si="95"/>
        <v>7.4486470884462586</v>
      </c>
      <c r="M606" s="22">
        <f t="shared" si="99"/>
        <v>219.25</v>
      </c>
      <c r="N606" s="22">
        <f t="shared" si="100"/>
        <v>366.66666666666669</v>
      </c>
      <c r="O606" s="22" t="str">
        <f t="shared" si="101"/>
        <v>DC</v>
      </c>
      <c r="P606" s="22">
        <f t="shared" si="96"/>
        <v>3.7918656731898621</v>
      </c>
      <c r="S606" s="22">
        <f t="shared" si="97"/>
        <v>542.55135291155375</v>
      </c>
    </row>
    <row r="607" spans="2:19">
      <c r="B607" s="22">
        <v>605</v>
      </c>
      <c r="C607" s="22">
        <f t="shared" si="98"/>
        <v>262.5625</v>
      </c>
      <c r="D607" s="22">
        <f t="shared" si="92"/>
        <v>366.66666666666669</v>
      </c>
      <c r="E607" s="22">
        <f t="shared" si="93"/>
        <v>253.42014809902741</v>
      </c>
      <c r="K607" s="22" t="str">
        <f t="shared" si="94"/>
        <v>DC</v>
      </c>
      <c r="L607" s="22">
        <f t="shared" si="95"/>
        <v>7.437014522413854</v>
      </c>
      <c r="M607" s="22">
        <f t="shared" si="99"/>
        <v>219.25</v>
      </c>
      <c r="N607" s="22">
        <f t="shared" si="100"/>
        <v>366.66666666666669</v>
      </c>
      <c r="O607" s="22" t="str">
        <f t="shared" si="101"/>
        <v>DC</v>
      </c>
      <c r="P607" s="22">
        <f t="shared" si="96"/>
        <v>3.7859439095050438</v>
      </c>
      <c r="S607" s="22">
        <f t="shared" si="97"/>
        <v>542.56298547758615</v>
      </c>
    </row>
    <row r="608" spans="2:19">
      <c r="B608" s="22">
        <v>606</v>
      </c>
      <c r="C608" s="22">
        <f t="shared" si="98"/>
        <v>262.97500000000002</v>
      </c>
      <c r="D608" s="22">
        <f t="shared" si="92"/>
        <v>366.66666666666669</v>
      </c>
      <c r="E608" s="22">
        <f t="shared" si="93"/>
        <v>253.83264809902744</v>
      </c>
      <c r="K608" s="22" t="str">
        <f t="shared" si="94"/>
        <v>DC</v>
      </c>
      <c r="L608" s="22">
        <f t="shared" si="95"/>
        <v>7.4254182329283793</v>
      </c>
      <c r="M608" s="22">
        <f t="shared" si="99"/>
        <v>219.25</v>
      </c>
      <c r="N608" s="22">
        <f t="shared" si="100"/>
        <v>366.66666666666669</v>
      </c>
      <c r="O608" s="22" t="str">
        <f t="shared" si="101"/>
        <v>DC</v>
      </c>
      <c r="P608" s="22">
        <f t="shared" si="96"/>
        <v>3.7800406130386892</v>
      </c>
      <c r="S608" s="22">
        <f t="shared" si="97"/>
        <v>542.57458176707166</v>
      </c>
    </row>
    <row r="609" spans="2:19">
      <c r="B609" s="22">
        <v>607</v>
      </c>
      <c r="C609" s="22">
        <f t="shared" si="98"/>
        <v>263.38749999999999</v>
      </c>
      <c r="D609" s="22">
        <f t="shared" si="92"/>
        <v>366.66666666666669</v>
      </c>
      <c r="E609" s="22">
        <f t="shared" si="93"/>
        <v>254.2451480990274</v>
      </c>
      <c r="K609" s="22" t="str">
        <f t="shared" si="94"/>
        <v>DC</v>
      </c>
      <c r="L609" s="22">
        <f t="shared" si="95"/>
        <v>7.4138580505595826</v>
      </c>
      <c r="M609" s="22">
        <f t="shared" si="99"/>
        <v>219.25</v>
      </c>
      <c r="N609" s="22">
        <f t="shared" si="100"/>
        <v>366.66666666666669</v>
      </c>
      <c r="O609" s="22" t="str">
        <f t="shared" si="101"/>
        <v>DC</v>
      </c>
      <c r="P609" s="22">
        <f t="shared" si="96"/>
        <v>3.7741556975393302</v>
      </c>
      <c r="S609" s="22">
        <f t="shared" si="97"/>
        <v>542.58614194944039</v>
      </c>
    </row>
    <row r="610" spans="2:19">
      <c r="B610" s="22">
        <v>608</v>
      </c>
      <c r="C610" s="22">
        <f t="shared" si="98"/>
        <v>263.8</v>
      </c>
      <c r="D610" s="22">
        <f t="shared" si="92"/>
        <v>366.66666666666669</v>
      </c>
      <c r="E610" s="22">
        <f t="shared" si="93"/>
        <v>254.65764809902743</v>
      </c>
      <c r="K610" s="22" t="str">
        <f t="shared" si="94"/>
        <v>DC</v>
      </c>
      <c r="L610" s="22">
        <f t="shared" si="95"/>
        <v>7.4023338069306694</v>
      </c>
      <c r="M610" s="22">
        <f t="shared" si="99"/>
        <v>219.25</v>
      </c>
      <c r="N610" s="22">
        <f t="shared" si="100"/>
        <v>366.66666666666669</v>
      </c>
      <c r="O610" s="22" t="str">
        <f t="shared" si="101"/>
        <v>DC</v>
      </c>
      <c r="P610" s="22">
        <f t="shared" si="96"/>
        <v>3.7682890772917772</v>
      </c>
      <c r="S610" s="22">
        <f t="shared" si="97"/>
        <v>542.59766619306936</v>
      </c>
    </row>
    <row r="611" spans="2:19">
      <c r="B611" s="22">
        <v>609</v>
      </c>
      <c r="C611" s="22">
        <f t="shared" si="98"/>
        <v>264.21249999999998</v>
      </c>
      <c r="D611" s="22">
        <f t="shared" si="92"/>
        <v>366.66666666666669</v>
      </c>
      <c r="E611" s="22">
        <f t="shared" si="93"/>
        <v>255.07014809902739</v>
      </c>
      <c r="K611" s="22" t="str">
        <f t="shared" si="94"/>
        <v>DC</v>
      </c>
      <c r="L611" s="22">
        <f t="shared" si="95"/>
        <v>7.3908453347101393</v>
      </c>
      <c r="M611" s="22">
        <f t="shared" si="99"/>
        <v>219.25</v>
      </c>
      <c r="N611" s="22">
        <f t="shared" si="100"/>
        <v>366.66666666666669</v>
      </c>
      <c r="O611" s="22" t="str">
        <f t="shared" si="101"/>
        <v>DC</v>
      </c>
      <c r="P611" s="22">
        <f t="shared" si="96"/>
        <v>3.7624406671129687</v>
      </c>
      <c r="S611" s="22">
        <f t="shared" si="97"/>
        <v>542.60915466528991</v>
      </c>
    </row>
    <row r="612" spans="2:19">
      <c r="B612" s="22">
        <v>610</v>
      </c>
      <c r="C612" s="22">
        <f t="shared" si="98"/>
        <v>264.625</v>
      </c>
      <c r="D612" s="22">
        <f t="shared" si="92"/>
        <v>366.66666666666669</v>
      </c>
      <c r="E612" s="22">
        <f t="shared" si="93"/>
        <v>255.48264809902741</v>
      </c>
      <c r="K612" s="22" t="str">
        <f t="shared" si="94"/>
        <v>DC</v>
      </c>
      <c r="L612" s="22">
        <f t="shared" si="95"/>
        <v>7.3793924676036751</v>
      </c>
      <c r="M612" s="22">
        <f t="shared" si="99"/>
        <v>219.25</v>
      </c>
      <c r="N612" s="22">
        <f t="shared" si="100"/>
        <v>366.66666666666669</v>
      </c>
      <c r="O612" s="22" t="str">
        <f t="shared" si="101"/>
        <v>DC</v>
      </c>
      <c r="P612" s="22">
        <f t="shared" si="96"/>
        <v>3.7566103823478376</v>
      </c>
      <c r="S612" s="22">
        <f t="shared" si="97"/>
        <v>542.62060753239632</v>
      </c>
    </row>
    <row r="613" spans="2:19">
      <c r="B613" s="22">
        <v>611</v>
      </c>
      <c r="C613" s="22">
        <f t="shared" si="98"/>
        <v>265.03750000000002</v>
      </c>
      <c r="D613" s="22">
        <f t="shared" si="92"/>
        <v>366.66666666666669</v>
      </c>
      <c r="E613" s="22">
        <f t="shared" si="93"/>
        <v>255.89514809902744</v>
      </c>
      <c r="K613" s="22" t="str">
        <f t="shared" si="94"/>
        <v>DC</v>
      </c>
      <c r="L613" s="22">
        <f t="shared" si="95"/>
        <v>7.3679750403461295</v>
      </c>
      <c r="M613" s="22">
        <f t="shared" si="99"/>
        <v>219.25</v>
      </c>
      <c r="N613" s="22">
        <f t="shared" si="100"/>
        <v>366.66666666666669</v>
      </c>
      <c r="O613" s="22" t="str">
        <f t="shared" si="101"/>
        <v>DC</v>
      </c>
      <c r="P613" s="22">
        <f t="shared" si="96"/>
        <v>3.7507981388652345</v>
      </c>
      <c r="S613" s="22">
        <f t="shared" si="97"/>
        <v>542.6320249596539</v>
      </c>
    </row>
    <row r="614" spans="2:19">
      <c r="B614" s="22">
        <v>612</v>
      </c>
      <c r="C614" s="22">
        <f t="shared" si="98"/>
        <v>265.45</v>
      </c>
      <c r="D614" s="22">
        <f t="shared" si="92"/>
        <v>366.66666666666669</v>
      </c>
      <c r="E614" s="22">
        <f t="shared" si="93"/>
        <v>256.3076480990274</v>
      </c>
      <c r="K614" s="22" t="str">
        <f t="shared" si="94"/>
        <v>DC</v>
      </c>
      <c r="L614" s="22">
        <f t="shared" si="95"/>
        <v>7.3565928886935685</v>
      </c>
      <c r="M614" s="22">
        <f t="shared" si="99"/>
        <v>219.25</v>
      </c>
      <c r="N614" s="22">
        <f t="shared" si="100"/>
        <v>366.66666666666669</v>
      </c>
      <c r="O614" s="22" t="str">
        <f t="shared" si="101"/>
        <v>DC</v>
      </c>
      <c r="P614" s="22">
        <f t="shared" si="96"/>
        <v>3.7450038530538783</v>
      </c>
      <c r="S614" s="22">
        <f t="shared" si="97"/>
        <v>542.64340711130649</v>
      </c>
    </row>
    <row r="615" spans="2:19">
      <c r="B615" s="22">
        <v>613</v>
      </c>
      <c r="C615" s="22">
        <f t="shared" si="98"/>
        <v>265.86250000000001</v>
      </c>
      <c r="D615" s="22">
        <f t="shared" si="92"/>
        <v>366.66666666666669</v>
      </c>
      <c r="E615" s="22">
        <f t="shared" si="93"/>
        <v>256.72014809902743</v>
      </c>
      <c r="K615" s="22" t="str">
        <f t="shared" si="94"/>
        <v>DC</v>
      </c>
      <c r="L615" s="22">
        <f t="shared" si="95"/>
        <v>7.345245849415396</v>
      </c>
      <c r="M615" s="22">
        <f t="shared" si="99"/>
        <v>219.25</v>
      </c>
      <c r="N615" s="22">
        <f t="shared" si="100"/>
        <v>366.66666666666669</v>
      </c>
      <c r="O615" s="22" t="str">
        <f t="shared" si="101"/>
        <v>DC</v>
      </c>
      <c r="P615" s="22">
        <f t="shared" si="96"/>
        <v>3.7392274418183429</v>
      </c>
      <c r="S615" s="22">
        <f t="shared" si="97"/>
        <v>542.65475415058461</v>
      </c>
    </row>
    <row r="616" spans="2:19">
      <c r="B616" s="22">
        <v>614</v>
      </c>
      <c r="C616" s="22">
        <f t="shared" si="98"/>
        <v>266.27499999999998</v>
      </c>
      <c r="D616" s="22">
        <f t="shared" si="92"/>
        <v>366.66666666666669</v>
      </c>
      <c r="E616" s="22">
        <f t="shared" si="93"/>
        <v>257.13264809902739</v>
      </c>
      <c r="K616" s="22" t="str">
        <f t="shared" si="94"/>
        <v>DC</v>
      </c>
      <c r="L616" s="22">
        <f t="shared" si="95"/>
        <v>7.3339337602865591</v>
      </c>
      <c r="M616" s="22">
        <f t="shared" si="99"/>
        <v>219.25</v>
      </c>
      <c r="N616" s="22">
        <f t="shared" si="100"/>
        <v>366.66666666666669</v>
      </c>
      <c r="O616" s="22" t="str">
        <f t="shared" si="101"/>
        <v>DC</v>
      </c>
      <c r="P616" s="22">
        <f t="shared" si="96"/>
        <v>3.7334688225750932</v>
      </c>
      <c r="S616" s="22">
        <f t="shared" si="97"/>
        <v>542.66606623971347</v>
      </c>
    </row>
    <row r="617" spans="2:19">
      <c r="B617" s="22">
        <v>615</v>
      </c>
      <c r="C617" s="22">
        <f t="shared" si="98"/>
        <v>266.6875</v>
      </c>
      <c r="D617" s="22">
        <f t="shared" si="92"/>
        <v>366.66666666666669</v>
      </c>
      <c r="E617" s="22">
        <f t="shared" si="93"/>
        <v>257.54514809902741</v>
      </c>
      <c r="K617" s="22" t="str">
        <f t="shared" si="94"/>
        <v>DC</v>
      </c>
      <c r="L617" s="22">
        <f t="shared" si="95"/>
        <v>7.3226564600798021</v>
      </c>
      <c r="M617" s="22">
        <f t="shared" si="99"/>
        <v>219.25</v>
      </c>
      <c r="N617" s="22">
        <f t="shared" si="100"/>
        <v>366.66666666666669</v>
      </c>
      <c r="O617" s="22" t="str">
        <f t="shared" si="101"/>
        <v>DC</v>
      </c>
      <c r="P617" s="22">
        <f t="shared" si="96"/>
        <v>3.7277279132485406</v>
      </c>
      <c r="S617" s="22">
        <f t="shared" si="97"/>
        <v>542.67734353992023</v>
      </c>
    </row>
    <row r="618" spans="2:19">
      <c r="B618" s="22">
        <v>616</v>
      </c>
      <c r="C618" s="22">
        <f t="shared" si="98"/>
        <v>267.10000000000002</v>
      </c>
      <c r="D618" s="22">
        <f t="shared" si="92"/>
        <v>366.66666666666669</v>
      </c>
      <c r="E618" s="22">
        <f t="shared" si="93"/>
        <v>257.95764809902744</v>
      </c>
      <c r="K618" s="22" t="str">
        <f t="shared" si="94"/>
        <v>DC</v>
      </c>
      <c r="L618" s="22">
        <f t="shared" si="95"/>
        <v>7.3114137885580224</v>
      </c>
      <c r="M618" s="22">
        <f t="shared" si="99"/>
        <v>219.25</v>
      </c>
      <c r="N618" s="22">
        <f t="shared" si="100"/>
        <v>366.66666666666669</v>
      </c>
      <c r="O618" s="22" t="str">
        <f t="shared" si="101"/>
        <v>DC</v>
      </c>
      <c r="P618" s="22">
        <f t="shared" si="96"/>
        <v>3.7220046322671516</v>
      </c>
      <c r="S618" s="22">
        <f t="shared" si="97"/>
        <v>542.68858621144193</v>
      </c>
    </row>
    <row r="619" spans="2:19">
      <c r="B619" s="22">
        <v>617</v>
      </c>
      <c r="C619" s="22">
        <f t="shared" si="98"/>
        <v>267.51249999999999</v>
      </c>
      <c r="D619" s="22">
        <f t="shared" si="92"/>
        <v>366.66666666666669</v>
      </c>
      <c r="E619" s="22">
        <f t="shared" si="93"/>
        <v>258.3701480990274</v>
      </c>
      <c r="K619" s="22" t="str">
        <f t="shared" si="94"/>
        <v>DC</v>
      </c>
      <c r="L619" s="22">
        <f t="shared" si="95"/>
        <v>7.3002055864666744</v>
      </c>
      <c r="M619" s="22">
        <f t="shared" si="99"/>
        <v>219.25</v>
      </c>
      <c r="N619" s="22">
        <f t="shared" si="100"/>
        <v>366.66666666666669</v>
      </c>
      <c r="O619" s="22" t="str">
        <f t="shared" si="101"/>
        <v>DC</v>
      </c>
      <c r="P619" s="22">
        <f t="shared" si="96"/>
        <v>3.7162988985595793</v>
      </c>
      <c r="S619" s="22">
        <f t="shared" si="97"/>
        <v>542.69979441353337</v>
      </c>
    </row>
    <row r="620" spans="2:19">
      <c r="B620" s="22">
        <v>618</v>
      </c>
      <c r="C620" s="22">
        <f t="shared" si="98"/>
        <v>267.92500000000001</v>
      </c>
      <c r="D620" s="22">
        <f t="shared" si="92"/>
        <v>366.66666666666669</v>
      </c>
      <c r="E620" s="22">
        <f t="shared" si="93"/>
        <v>258.78264809902743</v>
      </c>
      <c r="K620" s="22" t="str">
        <f t="shared" si="94"/>
        <v>DC</v>
      </c>
      <c r="L620" s="22">
        <f t="shared" si="95"/>
        <v>7.2890316955262433</v>
      </c>
      <c r="M620" s="22">
        <f t="shared" si="99"/>
        <v>219.25</v>
      </c>
      <c r="N620" s="22">
        <f t="shared" si="100"/>
        <v>366.66666666666669</v>
      </c>
      <c r="O620" s="22" t="str">
        <f t="shared" si="101"/>
        <v>DC</v>
      </c>
      <c r="P620" s="22">
        <f t="shared" si="96"/>
        <v>3.7106106315508347</v>
      </c>
      <c r="S620" s="22">
        <f t="shared" si="97"/>
        <v>542.71096830447379</v>
      </c>
    </row>
    <row r="621" spans="2:19">
      <c r="B621" s="22">
        <v>619</v>
      </c>
      <c r="C621" s="22">
        <f t="shared" si="98"/>
        <v>268.33749999999998</v>
      </c>
      <c r="D621" s="22">
        <f t="shared" si="92"/>
        <v>366.66666666666669</v>
      </c>
      <c r="E621" s="22">
        <f t="shared" si="93"/>
        <v>259.19514809902739</v>
      </c>
      <c r="K621" s="22" t="str">
        <f t="shared" si="94"/>
        <v>DC</v>
      </c>
      <c r="L621" s="22">
        <f t="shared" si="95"/>
        <v>7.2778919584248074</v>
      </c>
      <c r="M621" s="22">
        <f t="shared" si="99"/>
        <v>219.25</v>
      </c>
      <c r="N621" s="22">
        <f t="shared" si="100"/>
        <v>366.66666666666669</v>
      </c>
      <c r="O621" s="22" t="str">
        <f t="shared" si="101"/>
        <v>DC</v>
      </c>
      <c r="P621" s="22">
        <f t="shared" si="96"/>
        <v>3.7049397511584998</v>
      </c>
      <c r="S621" s="22">
        <f t="shared" si="97"/>
        <v>542.72210804157521</v>
      </c>
    </row>
    <row r="622" spans="2:19">
      <c r="B622" s="22">
        <v>620</v>
      </c>
      <c r="C622" s="22">
        <f t="shared" si="98"/>
        <v>268.75</v>
      </c>
      <c r="D622" s="22">
        <f t="shared" si="92"/>
        <v>366.66666666666669</v>
      </c>
      <c r="E622" s="22">
        <f t="shared" si="93"/>
        <v>259.60764809902741</v>
      </c>
      <c r="K622" s="22" t="str">
        <f t="shared" si="94"/>
        <v>DC</v>
      </c>
      <c r="L622" s="22">
        <f t="shared" si="95"/>
        <v>7.2667862188106449</v>
      </c>
      <c r="M622" s="22">
        <f t="shared" si="99"/>
        <v>219.25</v>
      </c>
      <c r="N622" s="22">
        <f t="shared" si="100"/>
        <v>366.66666666666669</v>
      </c>
      <c r="O622" s="22" t="str">
        <f t="shared" si="101"/>
        <v>DC</v>
      </c>
      <c r="P622" s="22">
        <f t="shared" si="96"/>
        <v>3.6992861777889616</v>
      </c>
      <c r="S622" s="22">
        <f t="shared" si="97"/>
        <v>542.73321378118931</v>
      </c>
    </row>
    <row r="623" spans="2:19">
      <c r="B623" s="22">
        <v>621</v>
      </c>
      <c r="C623" s="22">
        <f t="shared" si="98"/>
        <v>269.16250000000002</v>
      </c>
      <c r="D623" s="22">
        <f t="shared" si="92"/>
        <v>366.66666666666669</v>
      </c>
      <c r="E623" s="22">
        <f t="shared" si="93"/>
        <v>260.02014809902744</v>
      </c>
      <c r="K623" s="22" t="str">
        <f t="shared" si="94"/>
        <v>DC</v>
      </c>
      <c r="L623" s="22">
        <f t="shared" si="95"/>
        <v>7.2557143212849242</v>
      </c>
      <c r="M623" s="22">
        <f t="shared" si="99"/>
        <v>219.25</v>
      </c>
      <c r="N623" s="22">
        <f t="shared" si="100"/>
        <v>366.66666666666669</v>
      </c>
      <c r="O623" s="22" t="str">
        <f t="shared" si="101"/>
        <v>DC</v>
      </c>
      <c r="P623" s="22">
        <f t="shared" si="96"/>
        <v>3.6936498323336941</v>
      </c>
      <c r="S623" s="22">
        <f t="shared" si="97"/>
        <v>542.74428567871507</v>
      </c>
    </row>
    <row r="624" spans="2:19">
      <c r="B624" s="22">
        <v>622</v>
      </c>
      <c r="C624" s="22">
        <f t="shared" si="98"/>
        <v>269.57499999999999</v>
      </c>
      <c r="D624" s="22">
        <f t="shared" si="92"/>
        <v>366.66666666666669</v>
      </c>
      <c r="E624" s="22">
        <f t="shared" si="93"/>
        <v>260.4326480990274</v>
      </c>
      <c r="K624" s="22" t="str">
        <f t="shared" si="94"/>
        <v>DC</v>
      </c>
      <c r="L624" s="22">
        <f t="shared" si="95"/>
        <v>7.2446761113944573</v>
      </c>
      <c r="M624" s="22">
        <f t="shared" si="99"/>
        <v>219.25</v>
      </c>
      <c r="N624" s="22">
        <f t="shared" si="100"/>
        <v>366.66666666666669</v>
      </c>
      <c r="O624" s="22" t="str">
        <f t="shared" si="101"/>
        <v>DC</v>
      </c>
      <c r="P624" s="22">
        <f t="shared" si="96"/>
        <v>3.6880306361655673</v>
      </c>
      <c r="S624" s="22">
        <f t="shared" si="97"/>
        <v>542.75532388860552</v>
      </c>
    </row>
    <row r="625" spans="2:19">
      <c r="B625" s="22">
        <v>623</v>
      </c>
      <c r="C625" s="22">
        <f t="shared" si="98"/>
        <v>269.98750000000001</v>
      </c>
      <c r="D625" s="22">
        <f t="shared" si="92"/>
        <v>366.66666666666669</v>
      </c>
      <c r="E625" s="22">
        <f t="shared" si="93"/>
        <v>260.84514809902743</v>
      </c>
      <c r="K625" s="22" t="str">
        <f t="shared" si="94"/>
        <v>DC</v>
      </c>
      <c r="L625" s="22">
        <f t="shared" si="95"/>
        <v>7.2336714356245091</v>
      </c>
      <c r="M625" s="22">
        <f t="shared" si="99"/>
        <v>219.25</v>
      </c>
      <c r="N625" s="22">
        <f t="shared" si="100"/>
        <v>366.66666666666669</v>
      </c>
      <c r="O625" s="22" t="str">
        <f t="shared" si="101"/>
        <v>DC</v>
      </c>
      <c r="P625" s="22">
        <f t="shared" si="96"/>
        <v>3.6824285111351878</v>
      </c>
      <c r="S625" s="22">
        <f t="shared" si="97"/>
        <v>542.7663285643755</v>
      </c>
    </row>
    <row r="626" spans="2:19">
      <c r="B626" s="22">
        <v>624</v>
      </c>
      <c r="C626" s="22">
        <f t="shared" si="98"/>
        <v>270.39999999999998</v>
      </c>
      <c r="D626" s="22">
        <f t="shared" si="92"/>
        <v>366.66666666666669</v>
      </c>
      <c r="E626" s="22">
        <f t="shared" si="93"/>
        <v>261.25764809902739</v>
      </c>
      <c r="K626" s="22" t="str">
        <f t="shared" si="94"/>
        <v>DC</v>
      </c>
      <c r="L626" s="22">
        <f t="shared" si="95"/>
        <v>7.2227001413916936</v>
      </c>
      <c r="M626" s="22">
        <f t="shared" si="99"/>
        <v>219.25</v>
      </c>
      <c r="N626" s="22">
        <f t="shared" si="100"/>
        <v>366.66666666666669</v>
      </c>
      <c r="O626" s="22" t="str">
        <f t="shared" si="101"/>
        <v>DC</v>
      </c>
      <c r="P626" s="22">
        <f t="shared" si="96"/>
        <v>3.6768433795672806</v>
      </c>
      <c r="S626" s="22">
        <f t="shared" si="97"/>
        <v>542.77729985860833</v>
      </c>
    </row>
    <row r="627" spans="2:19">
      <c r="B627" s="22">
        <v>625</v>
      </c>
      <c r="C627" s="22">
        <f t="shared" si="98"/>
        <v>270.8125</v>
      </c>
      <c r="D627" s="22">
        <f t="shared" si="92"/>
        <v>366.66666666666669</v>
      </c>
      <c r="E627" s="22">
        <f t="shared" si="93"/>
        <v>261.67014809902741</v>
      </c>
      <c r="K627" s="22" t="str">
        <f t="shared" si="94"/>
        <v>DC</v>
      </c>
      <c r="L627" s="22">
        <f t="shared" si="95"/>
        <v>7.211762077036906</v>
      </c>
      <c r="M627" s="22">
        <f t="shared" si="99"/>
        <v>219.25</v>
      </c>
      <c r="N627" s="22">
        <f t="shared" si="100"/>
        <v>366.66666666666669</v>
      </c>
      <c r="O627" s="22" t="str">
        <f t="shared" si="101"/>
        <v>DC</v>
      </c>
      <c r="P627" s="22">
        <f t="shared" si="96"/>
        <v>3.6712751642570942</v>
      </c>
      <c r="S627" s="22">
        <f t="shared" si="97"/>
        <v>542.78823792296305</v>
      </c>
    </row>
    <row r="628" spans="2:19">
      <c r="B628" s="22">
        <v>626</v>
      </c>
      <c r="C628" s="22">
        <f t="shared" si="98"/>
        <v>271.22500000000002</v>
      </c>
      <c r="D628" s="22">
        <f t="shared" si="92"/>
        <v>366.66666666666669</v>
      </c>
      <c r="E628" s="22">
        <f t="shared" si="93"/>
        <v>262.08264809902744</v>
      </c>
      <c r="K628" s="22" t="str">
        <f t="shared" si="94"/>
        <v>DC</v>
      </c>
      <c r="L628" s="22">
        <f t="shared" si="95"/>
        <v>7.2008570918183512</v>
      </c>
      <c r="M628" s="22">
        <f t="shared" si="99"/>
        <v>219.25</v>
      </c>
      <c r="N628" s="22">
        <f t="shared" si="100"/>
        <v>366.66666666666669</v>
      </c>
      <c r="O628" s="22" t="str">
        <f t="shared" si="101"/>
        <v>DC</v>
      </c>
      <c r="P628" s="22">
        <f t="shared" si="96"/>
        <v>3.665723788466849</v>
      </c>
      <c r="S628" s="22">
        <f t="shared" si="97"/>
        <v>542.79914290818169</v>
      </c>
    </row>
    <row r="629" spans="2:19">
      <c r="B629" s="22">
        <v>627</v>
      </c>
      <c r="C629" s="22">
        <f t="shared" si="98"/>
        <v>271.63749999999999</v>
      </c>
      <c r="D629" s="22">
        <f t="shared" si="92"/>
        <v>366.66666666666669</v>
      </c>
      <c r="E629" s="22">
        <f t="shared" si="93"/>
        <v>262.4951480990274</v>
      </c>
      <c r="K629" s="22" t="str">
        <f t="shared" si="94"/>
        <v>DC</v>
      </c>
      <c r="L629" s="22">
        <f t="shared" si="95"/>
        <v>7.1899850359046065</v>
      </c>
      <c r="M629" s="22">
        <f t="shared" si="99"/>
        <v>219.25</v>
      </c>
      <c r="N629" s="22">
        <f t="shared" si="100"/>
        <v>366.66666666666669</v>
      </c>
      <c r="O629" s="22" t="str">
        <f t="shared" si="101"/>
        <v>DC</v>
      </c>
      <c r="P629" s="22">
        <f t="shared" si="96"/>
        <v>3.6601891759222069</v>
      </c>
      <c r="S629" s="22">
        <f t="shared" si="97"/>
        <v>542.81001496409544</v>
      </c>
    </row>
    <row r="630" spans="2:19">
      <c r="B630" s="22">
        <v>628</v>
      </c>
      <c r="C630" s="22">
        <f t="shared" si="98"/>
        <v>272.05</v>
      </c>
      <c r="D630" s="22">
        <f t="shared" si="92"/>
        <v>366.66666666666669</v>
      </c>
      <c r="E630" s="22">
        <f t="shared" si="93"/>
        <v>262.90764809902743</v>
      </c>
      <c r="K630" s="22" t="str">
        <f t="shared" si="94"/>
        <v>DC</v>
      </c>
      <c r="L630" s="22">
        <f t="shared" si="95"/>
        <v>7.1791457603677644</v>
      </c>
      <c r="M630" s="22">
        <f t="shared" si="99"/>
        <v>219.25</v>
      </c>
      <c r="N630" s="22">
        <f t="shared" si="100"/>
        <v>366.66666666666669</v>
      </c>
      <c r="O630" s="22" t="str">
        <f t="shared" si="101"/>
        <v>DC</v>
      </c>
      <c r="P630" s="22">
        <f t="shared" si="96"/>
        <v>3.6546712508087786</v>
      </c>
      <c r="S630" s="22">
        <f t="shared" si="97"/>
        <v>542.82085423963224</v>
      </c>
    </row>
    <row r="631" spans="2:19">
      <c r="B631" s="22">
        <v>629</v>
      </c>
      <c r="C631" s="22">
        <f t="shared" si="98"/>
        <v>272.46249999999998</v>
      </c>
      <c r="D631" s="22">
        <f t="shared" si="92"/>
        <v>366.66666666666669</v>
      </c>
      <c r="E631" s="22">
        <f t="shared" si="93"/>
        <v>263.32014809902739</v>
      </c>
      <c r="K631" s="22" t="str">
        <f t="shared" si="94"/>
        <v>DC</v>
      </c>
      <c r="L631" s="22">
        <f t="shared" si="95"/>
        <v>7.1683391171766324</v>
      </c>
      <c r="M631" s="22">
        <f t="shared" si="99"/>
        <v>219.25</v>
      </c>
      <c r="N631" s="22">
        <f t="shared" si="100"/>
        <v>366.66666666666669</v>
      </c>
      <c r="O631" s="22" t="str">
        <f t="shared" si="101"/>
        <v>DC</v>
      </c>
      <c r="P631" s="22">
        <f t="shared" si="96"/>
        <v>3.6491699377686664</v>
      </c>
      <c r="S631" s="22">
        <f t="shared" si="97"/>
        <v>542.83166088282337</v>
      </c>
    </row>
    <row r="632" spans="2:19">
      <c r="B632" s="22">
        <v>630</v>
      </c>
      <c r="C632" s="22">
        <f t="shared" si="98"/>
        <v>272.875</v>
      </c>
      <c r="D632" s="22">
        <f t="shared" si="92"/>
        <v>366.66666666666669</v>
      </c>
      <c r="E632" s="22">
        <f t="shared" si="93"/>
        <v>263.73264809902741</v>
      </c>
      <c r="K632" s="22" t="str">
        <f t="shared" si="94"/>
        <v>DC</v>
      </c>
      <c r="L632" s="22">
        <f t="shared" si="95"/>
        <v>7.1575649591899921</v>
      </c>
      <c r="M632" s="22">
        <f t="shared" si="99"/>
        <v>219.25</v>
      </c>
      <c r="N632" s="22">
        <f t="shared" si="100"/>
        <v>366.66666666666669</v>
      </c>
      <c r="O632" s="22" t="str">
        <f t="shared" si="101"/>
        <v>DC</v>
      </c>
      <c r="P632" s="22">
        <f t="shared" si="96"/>
        <v>3.6436851618970274</v>
      </c>
      <c r="S632" s="22">
        <f t="shared" si="97"/>
        <v>542.84243504080996</v>
      </c>
    </row>
    <row r="633" spans="2:19">
      <c r="B633" s="22">
        <v>631</v>
      </c>
      <c r="C633" s="22">
        <f t="shared" si="98"/>
        <v>273.28750000000002</v>
      </c>
      <c r="D633" s="22">
        <f t="shared" si="92"/>
        <v>366.66666666666669</v>
      </c>
      <c r="E633" s="22">
        <f t="shared" si="93"/>
        <v>264.14514809902744</v>
      </c>
      <c r="K633" s="22" t="str">
        <f t="shared" si="94"/>
        <v>DC</v>
      </c>
      <c r="L633" s="22">
        <f t="shared" si="95"/>
        <v>7.146823140149924</v>
      </c>
      <c r="M633" s="22">
        <f t="shared" si="99"/>
        <v>219.25</v>
      </c>
      <c r="N633" s="22">
        <f t="shared" si="100"/>
        <v>366.66666666666669</v>
      </c>
      <c r="O633" s="22" t="str">
        <f t="shared" si="101"/>
        <v>DC</v>
      </c>
      <c r="P633" s="22">
        <f t="shared" si="96"/>
        <v>3.6382168487386779</v>
      </c>
      <c r="S633" s="22">
        <f t="shared" si="97"/>
        <v>542.85317685985012</v>
      </c>
    </row>
    <row r="634" spans="2:19">
      <c r="B634" s="22">
        <v>632</v>
      </c>
      <c r="C634" s="22">
        <f t="shared" si="98"/>
        <v>273.7</v>
      </c>
      <c r="D634" s="22">
        <f t="shared" si="92"/>
        <v>366.66666666666669</v>
      </c>
      <c r="E634" s="22">
        <f t="shared" si="93"/>
        <v>264.5576480990274</v>
      </c>
      <c r="K634" s="22" t="str">
        <f t="shared" si="94"/>
        <v>DC</v>
      </c>
      <c r="L634" s="22">
        <f t="shared" si="95"/>
        <v>7.1361135146751886</v>
      </c>
      <c r="M634" s="22">
        <f t="shared" si="99"/>
        <v>219.25</v>
      </c>
      <c r="N634" s="22">
        <f t="shared" si="100"/>
        <v>366.66666666666669</v>
      </c>
      <c r="O634" s="22" t="str">
        <f t="shared" si="101"/>
        <v>DC</v>
      </c>
      <c r="P634" s="22">
        <f t="shared" si="96"/>
        <v>3.6327649242847246</v>
      </c>
      <c r="S634" s="22">
        <f t="shared" si="97"/>
        <v>542.86388648532477</v>
      </c>
    </row>
    <row r="635" spans="2:19">
      <c r="B635" s="22">
        <v>633</v>
      </c>
      <c r="C635" s="22">
        <f t="shared" si="98"/>
        <v>274.11250000000001</v>
      </c>
      <c r="D635" s="22">
        <f t="shared" si="92"/>
        <v>366.66666666666669</v>
      </c>
      <c r="E635" s="22">
        <f t="shared" si="93"/>
        <v>264.97014809902743</v>
      </c>
      <c r="K635" s="22" t="str">
        <f t="shared" si="94"/>
        <v>DC</v>
      </c>
      <c r="L635" s="22">
        <f t="shared" si="95"/>
        <v>7.1254359382546619</v>
      </c>
      <c r="M635" s="22">
        <f t="shared" si="99"/>
        <v>219.25</v>
      </c>
      <c r="N635" s="22">
        <f t="shared" si="100"/>
        <v>366.66666666666669</v>
      </c>
      <c r="O635" s="22" t="str">
        <f t="shared" si="101"/>
        <v>DC</v>
      </c>
      <c r="P635" s="22">
        <f t="shared" si="96"/>
        <v>3.627329314969221</v>
      </c>
      <c r="S635" s="22">
        <f t="shared" si="97"/>
        <v>542.87456406174533</v>
      </c>
    </row>
    <row r="636" spans="2:19">
      <c r="B636" s="22">
        <v>634</v>
      </c>
      <c r="C636" s="22">
        <f t="shared" si="98"/>
        <v>274.52499999999998</v>
      </c>
      <c r="D636" s="22">
        <f t="shared" si="92"/>
        <v>366.66666666666669</v>
      </c>
      <c r="E636" s="22">
        <f t="shared" si="93"/>
        <v>265.38264809902739</v>
      </c>
      <c r="K636" s="22" t="str">
        <f t="shared" si="94"/>
        <v>DC</v>
      </c>
      <c r="L636" s="22">
        <f t="shared" si="95"/>
        <v>7.1147902672408474</v>
      </c>
      <c r="M636" s="22">
        <f t="shared" si="99"/>
        <v>219.25</v>
      </c>
      <c r="N636" s="22">
        <f t="shared" si="100"/>
        <v>366.66666666666669</v>
      </c>
      <c r="O636" s="22" t="str">
        <f t="shared" si="101"/>
        <v>DC</v>
      </c>
      <c r="P636" s="22">
        <f t="shared" si="96"/>
        <v>3.6219099476658658</v>
      </c>
      <c r="S636" s="22">
        <f t="shared" si="97"/>
        <v>542.88520973275911</v>
      </c>
    </row>
    <row r="637" spans="2:19">
      <c r="B637" s="22">
        <v>635</v>
      </c>
      <c r="C637" s="22">
        <f t="shared" si="98"/>
        <v>274.9375</v>
      </c>
      <c r="D637" s="22">
        <f t="shared" si="92"/>
        <v>366.66666666666669</v>
      </c>
      <c r="E637" s="22">
        <f t="shared" si="93"/>
        <v>265.79514809902741</v>
      </c>
      <c r="K637" s="22" t="str">
        <f t="shared" si="94"/>
        <v>DC</v>
      </c>
      <c r="L637" s="22">
        <f t="shared" si="95"/>
        <v>7.1041763588434188</v>
      </c>
      <c r="M637" s="22">
        <f t="shared" si="99"/>
        <v>219.25</v>
      </c>
      <c r="N637" s="22">
        <f t="shared" si="100"/>
        <v>366.66666666666669</v>
      </c>
      <c r="O637" s="22" t="str">
        <f t="shared" si="101"/>
        <v>DC</v>
      </c>
      <c r="P637" s="22">
        <f t="shared" si="96"/>
        <v>3.6165067496847163</v>
      </c>
      <c r="S637" s="22">
        <f t="shared" si="97"/>
        <v>542.89582364115654</v>
      </c>
    </row>
    <row r="638" spans="2:19">
      <c r="B638" s="22">
        <v>636</v>
      </c>
      <c r="C638" s="22">
        <f t="shared" si="98"/>
        <v>275.35000000000002</v>
      </c>
      <c r="D638" s="22">
        <f t="shared" si="92"/>
        <v>366.66666666666669</v>
      </c>
      <c r="E638" s="22">
        <f t="shared" si="93"/>
        <v>266.20764809902744</v>
      </c>
      <c r="K638" s="22" t="str">
        <f t="shared" si="94"/>
        <v>DC</v>
      </c>
      <c r="L638" s="22">
        <f t="shared" si="95"/>
        <v>7.0935940711228511</v>
      </c>
      <c r="M638" s="22">
        <f t="shared" si="99"/>
        <v>219.25</v>
      </c>
      <c r="N638" s="22">
        <f t="shared" si="100"/>
        <v>366.66666666666669</v>
      </c>
      <c r="O638" s="22" t="str">
        <f t="shared" si="101"/>
        <v>DC</v>
      </c>
      <c r="P638" s="22">
        <f t="shared" si="96"/>
        <v>3.611119648768943</v>
      </c>
      <c r="S638" s="22">
        <f t="shared" si="97"/>
        <v>542.90640592887712</v>
      </c>
    </row>
    <row r="639" spans="2:19">
      <c r="B639" s="22">
        <v>637</v>
      </c>
      <c r="C639" s="22">
        <f t="shared" si="98"/>
        <v>275.76249999999999</v>
      </c>
      <c r="D639" s="22">
        <f t="shared" si="92"/>
        <v>366.66666666666669</v>
      </c>
      <c r="E639" s="22">
        <f t="shared" si="93"/>
        <v>266.6201480990274</v>
      </c>
      <c r="K639" s="22" t="str">
        <f t="shared" si="94"/>
        <v>DC</v>
      </c>
      <c r="L639" s="22">
        <f t="shared" si="95"/>
        <v>7.0830432629840843</v>
      </c>
      <c r="M639" s="22">
        <f t="shared" si="99"/>
        <v>219.25</v>
      </c>
      <c r="N639" s="22">
        <f t="shared" si="100"/>
        <v>366.66666666666669</v>
      </c>
      <c r="O639" s="22" t="str">
        <f t="shared" si="101"/>
        <v>DC</v>
      </c>
      <c r="P639" s="22">
        <f t="shared" si="96"/>
        <v>3.6057485730916086</v>
      </c>
      <c r="S639" s="22">
        <f t="shared" si="97"/>
        <v>542.91695673701588</v>
      </c>
    </row>
    <row r="640" spans="2:19">
      <c r="B640" s="22">
        <v>638</v>
      </c>
      <c r="C640" s="22">
        <f t="shared" si="98"/>
        <v>276.17500000000001</v>
      </c>
      <c r="D640" s="22">
        <f t="shared" si="92"/>
        <v>366.66666666666669</v>
      </c>
      <c r="E640" s="22">
        <f t="shared" si="93"/>
        <v>267.03264809902743</v>
      </c>
      <c r="K640" s="22" t="str">
        <f t="shared" si="94"/>
        <v>DC</v>
      </c>
      <c r="L640" s="22">
        <f t="shared" si="95"/>
        <v>7.0725237941702517</v>
      </c>
      <c r="M640" s="22">
        <f t="shared" si="99"/>
        <v>219.25</v>
      </c>
      <c r="N640" s="22">
        <f t="shared" si="100"/>
        <v>366.66666666666669</v>
      </c>
      <c r="O640" s="22" t="str">
        <f t="shared" si="101"/>
        <v>DC</v>
      </c>
      <c r="P640" s="22">
        <f t="shared" si="96"/>
        <v>3.6003934512524718</v>
      </c>
      <c r="S640" s="22">
        <f t="shared" si="97"/>
        <v>542.92747620582975</v>
      </c>
    </row>
    <row r="641" spans="2:19">
      <c r="B641" s="22">
        <v>639</v>
      </c>
      <c r="C641" s="22">
        <f t="shared" si="98"/>
        <v>276.58749999999998</v>
      </c>
      <c r="D641" s="22">
        <f t="shared" si="92"/>
        <v>366.66666666666669</v>
      </c>
      <c r="E641" s="22">
        <f t="shared" si="93"/>
        <v>267.44514809902739</v>
      </c>
      <c r="K641" s="22" t="str">
        <f t="shared" si="94"/>
        <v>DC</v>
      </c>
      <c r="L641" s="22">
        <f t="shared" si="95"/>
        <v>7.0620355252564737</v>
      </c>
      <c r="M641" s="22">
        <f t="shared" si="99"/>
        <v>219.25</v>
      </c>
      <c r="N641" s="22">
        <f t="shared" si="100"/>
        <v>366.66666666666669</v>
      </c>
      <c r="O641" s="22" t="str">
        <f t="shared" si="101"/>
        <v>DC</v>
      </c>
      <c r="P641" s="22">
        <f t="shared" si="96"/>
        <v>3.5950542122748286</v>
      </c>
      <c r="S641" s="22">
        <f t="shared" si="97"/>
        <v>542.93796447474358</v>
      </c>
    </row>
    <row r="642" spans="2:19">
      <c r="B642" s="22">
        <v>640</v>
      </c>
      <c r="C642" s="22">
        <f t="shared" si="98"/>
        <v>277</v>
      </c>
      <c r="D642" s="22">
        <f t="shared" ref="D642:D670" si="102">IF(typeAP3917="AP3917B",MAX(Ipkmax_typ_B-4*(C642-tminoff_typ_B),Ipkmax_typ_B/4),IF(typeAP3917="AP3917C",MAX(Ipkmax_typ_C-4*(C642-tminoff_typ_C),Ipkmax_typ_C/3),IF(typeAP3917="AP3917D",MAX(Ipkmax_typ_D-4*(C642-tminoff_typ_D),Ipkmax_typ_D/3),IF(typeAP3917="AP3928",MAX(Ipkmax_typ_E-40*(C642-tminoff_typ_E),Ipkmax_typ_E/3)))))</f>
        <v>366.66666666666669</v>
      </c>
      <c r="E642" s="22">
        <f t="shared" ref="E642:E670" si="103">ABS(D642*Lm/(Vout+D1Vf)-C642)</f>
        <v>267.85764809902741</v>
      </c>
      <c r="K642" s="22" t="str">
        <f t="shared" ref="K642:K670" si="104">IF((D642*Lm/(Vout+D1Vf)-C642)&gt;0,"CC","DC")</f>
        <v>DC</v>
      </c>
      <c r="L642" s="22">
        <f t="shared" ref="L642:L670" si="105">IF(K642="CC",D642-0.5*(Vout+D1Vf)*C642/Lm,IF(K642="DC",0.5*D642*(D642*Lm/Vindc_rms_min+D642*Lm/(Vout+D1Vf))/(D642*Lm/Vindc_rms_min+C642)))</f>
        <v>7.0515783176436857</v>
      </c>
      <c r="M642" s="22">
        <f t="shared" si="99"/>
        <v>219.25</v>
      </c>
      <c r="N642" s="22">
        <f t="shared" si="100"/>
        <v>366.66666666666669</v>
      </c>
      <c r="O642" s="22" t="str">
        <f t="shared" si="101"/>
        <v>DC</v>
      </c>
      <c r="P642" s="22">
        <f t="shared" ref="P642:P670" si="106">IF(K642="CC",1/((((Vout+D1Vf)*C642/Lm))*Lm/Vindc_rms_min+C642)*1000,IF(K642="DC",1000/(D642*Lm/Vindc_rms_min+C642)))</f>
        <v>3.5897307856023719</v>
      </c>
      <c r="S642" s="22">
        <f t="shared" ref="S642:S670" si="107">ABS(L642-Iout)</f>
        <v>542.9484216823563</v>
      </c>
    </row>
    <row r="643" spans="2:19">
      <c r="B643" s="22">
        <v>641</v>
      </c>
      <c r="C643" s="22">
        <f t="shared" ref="C643:C670" si="108">IF(typeAP3917="AP3917B",tminoff_typ_B+B643*(toffmax_BCD-tminoff_typ_B)/500,IF(typeAP3917="AP3917C",tminoff_typ_C+B643*(toffmax_BCD-tminoff_typ_C)/500,IF(typeAP3917="AP3917D",tminoff_typ_D+B643*(toffmax_BCD-tminoff_typ_D)/500,IF(typeAP3917="AP3928",tminoff_typ_E+B643*(toffmax_BCD-tminoff_typ_E)/500))))</f>
        <v>277.41250000000002</v>
      </c>
      <c r="D643" s="22">
        <f t="shared" si="102"/>
        <v>366.66666666666669</v>
      </c>
      <c r="E643" s="22">
        <f t="shared" si="103"/>
        <v>268.27014809902744</v>
      </c>
      <c r="K643" s="22" t="str">
        <f t="shared" si="104"/>
        <v>DC</v>
      </c>
      <c r="L643" s="22">
        <f t="shared" si="105"/>
        <v>7.0411520335525433</v>
      </c>
      <c r="M643" s="22">
        <f t="shared" si="99"/>
        <v>219.25</v>
      </c>
      <c r="N643" s="22">
        <f t="shared" si="100"/>
        <v>366.66666666666669</v>
      </c>
      <c r="O643" s="22" t="str">
        <f t="shared" si="101"/>
        <v>DC</v>
      </c>
      <c r="P643" s="22">
        <f t="shared" si="106"/>
        <v>3.5844231010960872</v>
      </c>
      <c r="S643" s="22">
        <f t="shared" si="107"/>
        <v>542.95884796644748</v>
      </c>
    </row>
    <row r="644" spans="2:19">
      <c r="B644" s="22">
        <v>642</v>
      </c>
      <c r="C644" s="22">
        <f t="shared" si="108"/>
        <v>277.82499999999999</v>
      </c>
      <c r="D644" s="22">
        <f t="shared" si="102"/>
        <v>366.66666666666669</v>
      </c>
      <c r="E644" s="22">
        <f t="shared" si="103"/>
        <v>268.6826480990274</v>
      </c>
      <c r="K644" s="22" t="str">
        <f t="shared" si="104"/>
        <v>DC</v>
      </c>
      <c r="L644" s="22">
        <f t="shared" si="105"/>
        <v>7.0307565360173676</v>
      </c>
      <c r="M644" s="22">
        <f t="shared" si="99"/>
        <v>219.25</v>
      </c>
      <c r="N644" s="22">
        <f t="shared" si="100"/>
        <v>366.66666666666669</v>
      </c>
      <c r="O644" s="22" t="str">
        <f t="shared" si="101"/>
        <v>DC</v>
      </c>
      <c r="P644" s="22">
        <f t="shared" si="106"/>
        <v>3.5791310890311707</v>
      </c>
      <c r="S644" s="22">
        <f t="shared" si="107"/>
        <v>542.96924346398259</v>
      </c>
    </row>
    <row r="645" spans="2:19">
      <c r="B645" s="22">
        <v>643</v>
      </c>
      <c r="C645" s="22">
        <f t="shared" si="108"/>
        <v>278.23750000000001</v>
      </c>
      <c r="D645" s="22">
        <f t="shared" si="102"/>
        <v>366.66666666666669</v>
      </c>
      <c r="E645" s="22">
        <f t="shared" si="103"/>
        <v>269.09514809902743</v>
      </c>
      <c r="K645" s="22" t="str">
        <f t="shared" si="104"/>
        <v>DC</v>
      </c>
      <c r="L645" s="22">
        <f t="shared" si="105"/>
        <v>7.0203916888801423</v>
      </c>
      <c r="M645" s="22">
        <f t="shared" ref="M645:M670" si="109">M644</f>
        <v>219.25</v>
      </c>
      <c r="N645" s="22">
        <f t="shared" ref="N645:N670" si="110">N644</f>
        <v>366.66666666666669</v>
      </c>
      <c r="O645" s="22" t="str">
        <f t="shared" ref="O645:O670" si="111">O644</f>
        <v>DC</v>
      </c>
      <c r="P645" s="22">
        <f t="shared" si="106"/>
        <v>3.5738546800939739</v>
      </c>
      <c r="S645" s="22">
        <f t="shared" si="107"/>
        <v>542.97960831111982</v>
      </c>
    </row>
    <row r="646" spans="2:19">
      <c r="B646" s="22">
        <v>644</v>
      </c>
      <c r="C646" s="22">
        <f t="shared" si="108"/>
        <v>278.64999999999998</v>
      </c>
      <c r="D646" s="22">
        <f t="shared" si="102"/>
        <v>366.66666666666669</v>
      </c>
      <c r="E646" s="22">
        <f t="shared" si="103"/>
        <v>269.50764809902739</v>
      </c>
      <c r="K646" s="22" t="str">
        <f t="shared" si="104"/>
        <v>DC</v>
      </c>
      <c r="L646" s="22">
        <f t="shared" si="105"/>
        <v>7.0100573567845812</v>
      </c>
      <c r="M646" s="22">
        <f t="shared" si="109"/>
        <v>219.25</v>
      </c>
      <c r="N646" s="22">
        <f t="shared" si="110"/>
        <v>366.66666666666669</v>
      </c>
      <c r="O646" s="22" t="str">
        <f t="shared" si="111"/>
        <v>DC</v>
      </c>
      <c r="P646" s="22">
        <f t="shared" si="106"/>
        <v>3.5685938053789821</v>
      </c>
      <c r="S646" s="22">
        <f t="shared" si="107"/>
        <v>542.98994264321539</v>
      </c>
    </row>
    <row r="647" spans="2:19">
      <c r="B647" s="22">
        <v>645</v>
      </c>
      <c r="C647" s="22">
        <f t="shared" si="108"/>
        <v>279.0625</v>
      </c>
      <c r="D647" s="22">
        <f t="shared" si="102"/>
        <v>366.66666666666669</v>
      </c>
      <c r="E647" s="22">
        <f t="shared" si="103"/>
        <v>269.92014809902741</v>
      </c>
      <c r="K647" s="22" t="str">
        <f t="shared" si="104"/>
        <v>DC</v>
      </c>
      <c r="L647" s="22">
        <f t="shared" si="105"/>
        <v>6.999753405170221</v>
      </c>
      <c r="M647" s="22">
        <f t="shared" si="109"/>
        <v>219.25</v>
      </c>
      <c r="N647" s="22">
        <f t="shared" si="110"/>
        <v>366.66666666666669</v>
      </c>
      <c r="O647" s="22" t="str">
        <f t="shared" si="111"/>
        <v>DC</v>
      </c>
      <c r="P647" s="22">
        <f t="shared" si="106"/>
        <v>3.5633483963858104</v>
      </c>
      <c r="S647" s="22">
        <f t="shared" si="107"/>
        <v>543.00024659482983</v>
      </c>
    </row>
    <row r="648" spans="2:19">
      <c r="B648" s="22">
        <v>646</v>
      </c>
      <c r="C648" s="22">
        <f t="shared" si="108"/>
        <v>279.47500000000002</v>
      </c>
      <c r="D648" s="22">
        <f t="shared" si="102"/>
        <v>366.66666666666669</v>
      </c>
      <c r="E648" s="22">
        <f t="shared" si="103"/>
        <v>270.33264809902744</v>
      </c>
      <c r="K648" s="22" t="str">
        <f t="shared" si="104"/>
        <v>DC</v>
      </c>
      <c r="L648" s="22">
        <f t="shared" si="105"/>
        <v>6.9894797002665952</v>
      </c>
      <c r="M648" s="22">
        <f t="shared" si="109"/>
        <v>219.25</v>
      </c>
      <c r="N648" s="22">
        <f t="shared" si="110"/>
        <v>366.66666666666669</v>
      </c>
      <c r="O648" s="22" t="str">
        <f t="shared" si="111"/>
        <v>DC</v>
      </c>
      <c r="P648" s="22">
        <f t="shared" si="106"/>
        <v>3.558118385016233</v>
      </c>
      <c r="S648" s="22">
        <f t="shared" si="107"/>
        <v>543.01052029973346</v>
      </c>
    </row>
    <row r="649" spans="2:19">
      <c r="B649" s="22">
        <v>647</v>
      </c>
      <c r="C649" s="22">
        <f t="shared" si="108"/>
        <v>279.88749999999999</v>
      </c>
      <c r="D649" s="22">
        <f t="shared" si="102"/>
        <v>366.66666666666669</v>
      </c>
      <c r="E649" s="22">
        <f t="shared" si="103"/>
        <v>270.7451480990274</v>
      </c>
      <c r="K649" s="22" t="str">
        <f t="shared" si="104"/>
        <v>DC</v>
      </c>
      <c r="L649" s="22">
        <f t="shared" si="105"/>
        <v>6.9792361090874371</v>
      </c>
      <c r="M649" s="22">
        <f t="shared" si="109"/>
        <v>219.25</v>
      </c>
      <c r="N649" s="22">
        <f t="shared" si="110"/>
        <v>366.66666666666669</v>
      </c>
      <c r="O649" s="22" t="str">
        <f t="shared" si="111"/>
        <v>DC</v>
      </c>
      <c r="P649" s="22">
        <f t="shared" si="106"/>
        <v>3.5529037035712374</v>
      </c>
      <c r="S649" s="22">
        <f t="shared" si="107"/>
        <v>543.02076389091258</v>
      </c>
    </row>
    <row r="650" spans="2:19">
      <c r="B650" s="22">
        <v>648</v>
      </c>
      <c r="C650" s="22">
        <f t="shared" si="108"/>
        <v>280.3</v>
      </c>
      <c r="D650" s="22">
        <f t="shared" si="102"/>
        <v>366.66666666666669</v>
      </c>
      <c r="E650" s="22">
        <f t="shared" si="103"/>
        <v>271.15764809902743</v>
      </c>
      <c r="K650" s="22" t="str">
        <f t="shared" si="104"/>
        <v>DC</v>
      </c>
      <c r="L650" s="22">
        <f t="shared" si="105"/>
        <v>6.9690224994249395</v>
      </c>
      <c r="M650" s="22">
        <f t="shared" si="109"/>
        <v>219.25</v>
      </c>
      <c r="N650" s="22">
        <f t="shared" si="110"/>
        <v>366.66666666666669</v>
      </c>
      <c r="O650" s="22" t="str">
        <f t="shared" si="111"/>
        <v>DC</v>
      </c>
      <c r="P650" s="22">
        <f t="shared" si="106"/>
        <v>3.5477042847480988</v>
      </c>
      <c r="S650" s="22">
        <f t="shared" si="107"/>
        <v>543.03097750057509</v>
      </c>
    </row>
    <row r="651" spans="2:19">
      <c r="B651" s="22">
        <v>649</v>
      </c>
      <c r="C651" s="22">
        <f t="shared" si="108"/>
        <v>280.71249999999998</v>
      </c>
      <c r="D651" s="22">
        <f t="shared" si="102"/>
        <v>366.66666666666669</v>
      </c>
      <c r="E651" s="22">
        <f t="shared" si="103"/>
        <v>271.57014809902739</v>
      </c>
      <c r="K651" s="22" t="str">
        <f t="shared" si="104"/>
        <v>DC</v>
      </c>
      <c r="L651" s="22">
        <f t="shared" si="105"/>
        <v>6.9588387398440759</v>
      </c>
      <c r="M651" s="22">
        <f t="shared" si="109"/>
        <v>219.25</v>
      </c>
      <c r="N651" s="22">
        <f t="shared" si="110"/>
        <v>366.66666666666669</v>
      </c>
      <c r="O651" s="22" t="str">
        <f t="shared" si="111"/>
        <v>DC</v>
      </c>
      <c r="P651" s="22">
        <f t="shared" si="106"/>
        <v>3.5425200616374894</v>
      </c>
      <c r="S651" s="22">
        <f t="shared" si="107"/>
        <v>543.04116126015595</v>
      </c>
    </row>
    <row r="652" spans="2:19">
      <c r="B652" s="22">
        <v>650</v>
      </c>
      <c r="C652" s="22">
        <f t="shared" si="108"/>
        <v>281.125</v>
      </c>
      <c r="D652" s="22">
        <f t="shared" si="102"/>
        <v>366.66666666666669</v>
      </c>
      <c r="E652" s="22">
        <f t="shared" si="103"/>
        <v>271.98264809902741</v>
      </c>
      <c r="K652" s="22" t="str">
        <f t="shared" si="104"/>
        <v>DC</v>
      </c>
      <c r="L652" s="22">
        <f t="shared" si="105"/>
        <v>6.9486846996769529</v>
      </c>
      <c r="M652" s="22">
        <f t="shared" si="109"/>
        <v>219.25</v>
      </c>
      <c r="N652" s="22">
        <f t="shared" si="110"/>
        <v>366.66666666666669</v>
      </c>
      <c r="O652" s="22" t="str">
        <f t="shared" si="111"/>
        <v>DC</v>
      </c>
      <c r="P652" s="22">
        <f t="shared" si="106"/>
        <v>3.5373509677206054</v>
      </c>
      <c r="S652" s="22">
        <f t="shared" si="107"/>
        <v>543.05131530032304</v>
      </c>
    </row>
    <row r="653" spans="2:19">
      <c r="B653" s="22">
        <v>651</v>
      </c>
      <c r="C653" s="22">
        <f t="shared" si="108"/>
        <v>281.53750000000002</v>
      </c>
      <c r="D653" s="22">
        <f t="shared" si="102"/>
        <v>366.66666666666669</v>
      </c>
      <c r="E653" s="22">
        <f t="shared" si="103"/>
        <v>272.39514809902744</v>
      </c>
      <c r="K653" s="22" t="str">
        <f t="shared" si="104"/>
        <v>DC</v>
      </c>
      <c r="L653" s="22">
        <f t="shared" si="105"/>
        <v>6.9385602490172298</v>
      </c>
      <c r="M653" s="22">
        <f t="shared" si="109"/>
        <v>219.25</v>
      </c>
      <c r="N653" s="22">
        <f t="shared" si="110"/>
        <v>366.66666666666669</v>
      </c>
      <c r="O653" s="22" t="str">
        <f t="shared" si="111"/>
        <v>DC</v>
      </c>
      <c r="P653" s="22">
        <f t="shared" si="106"/>
        <v>3.5321969368663235</v>
      </c>
      <c r="S653" s="22">
        <f t="shared" si="107"/>
        <v>543.0614397509828</v>
      </c>
    </row>
    <row r="654" spans="2:19">
      <c r="B654" s="22">
        <v>652</v>
      </c>
      <c r="C654" s="22">
        <f t="shared" si="108"/>
        <v>281.95</v>
      </c>
      <c r="D654" s="22">
        <f t="shared" si="102"/>
        <v>366.66666666666669</v>
      </c>
      <c r="E654" s="22">
        <f t="shared" si="103"/>
        <v>272.8076480990274</v>
      </c>
      <c r="K654" s="22" t="str">
        <f t="shared" si="104"/>
        <v>DC</v>
      </c>
      <c r="L654" s="22">
        <f t="shared" si="105"/>
        <v>6.9284652587145743</v>
      </c>
      <c r="M654" s="22">
        <f t="shared" si="109"/>
        <v>219.25</v>
      </c>
      <c r="N654" s="22">
        <f t="shared" si="110"/>
        <v>366.66666666666669</v>
      </c>
      <c r="O654" s="22" t="str">
        <f t="shared" si="111"/>
        <v>DC</v>
      </c>
      <c r="P654" s="22">
        <f t="shared" si="106"/>
        <v>3.5270579033283811</v>
      </c>
      <c r="S654" s="22">
        <f t="shared" si="107"/>
        <v>543.0715347412854</v>
      </c>
    </row>
    <row r="655" spans="2:19">
      <c r="B655" s="22">
        <v>653</v>
      </c>
      <c r="C655" s="22">
        <f t="shared" si="108"/>
        <v>282.36250000000001</v>
      </c>
      <c r="D655" s="22">
        <f t="shared" si="102"/>
        <v>366.66666666666669</v>
      </c>
      <c r="E655" s="22">
        <f t="shared" si="103"/>
        <v>273.22014809902743</v>
      </c>
      <c r="K655" s="22" t="str">
        <f t="shared" si="104"/>
        <v>DC</v>
      </c>
      <c r="L655" s="22">
        <f t="shared" si="105"/>
        <v>6.9183996003691659</v>
      </c>
      <c r="M655" s="22">
        <f t="shared" si="109"/>
        <v>219.25</v>
      </c>
      <c r="N655" s="22">
        <f t="shared" si="110"/>
        <v>366.66666666666669</v>
      </c>
      <c r="O655" s="22" t="str">
        <f t="shared" si="111"/>
        <v>DC</v>
      </c>
      <c r="P655" s="22">
        <f t="shared" si="106"/>
        <v>3.5219338017425761</v>
      </c>
      <c r="S655" s="22">
        <f t="shared" si="107"/>
        <v>543.08160039963082</v>
      </c>
    </row>
    <row r="656" spans="2:19">
      <c r="B656" s="22">
        <v>654</v>
      </c>
      <c r="C656" s="22">
        <f t="shared" si="108"/>
        <v>282.77499999999998</v>
      </c>
      <c r="D656" s="22">
        <f t="shared" si="102"/>
        <v>366.66666666666669</v>
      </c>
      <c r="E656" s="22">
        <f t="shared" si="103"/>
        <v>273.63264809902739</v>
      </c>
      <c r="K656" s="22" t="str">
        <f t="shared" si="104"/>
        <v>DC</v>
      </c>
      <c r="L656" s="22">
        <f t="shared" si="105"/>
        <v>6.9083631463262662</v>
      </c>
      <c r="M656" s="22">
        <f t="shared" si="109"/>
        <v>219.25</v>
      </c>
      <c r="N656" s="22">
        <f t="shared" si="110"/>
        <v>366.66666666666669</v>
      </c>
      <c r="O656" s="22" t="str">
        <f t="shared" si="111"/>
        <v>DC</v>
      </c>
      <c r="P656" s="22">
        <f t="shared" si="106"/>
        <v>3.5168245671240035</v>
      </c>
      <c r="S656" s="22">
        <f t="shared" si="107"/>
        <v>543.09163685367378</v>
      </c>
    </row>
    <row r="657" spans="2:19">
      <c r="B657" s="22">
        <v>655</v>
      </c>
      <c r="C657" s="22">
        <f t="shared" si="108"/>
        <v>283.1875</v>
      </c>
      <c r="D657" s="22">
        <f t="shared" si="102"/>
        <v>366.66666666666669</v>
      </c>
      <c r="E657" s="22">
        <f t="shared" si="103"/>
        <v>274.04514809902741</v>
      </c>
      <c r="K657" s="22" t="str">
        <f t="shared" si="104"/>
        <v>DC</v>
      </c>
      <c r="L657" s="22">
        <f t="shared" si="105"/>
        <v>6.8983557696708058</v>
      </c>
      <c r="M657" s="22">
        <f t="shared" si="109"/>
        <v>219.25</v>
      </c>
      <c r="N657" s="22">
        <f t="shared" si="110"/>
        <v>366.66666666666669</v>
      </c>
      <c r="O657" s="22" t="str">
        <f t="shared" si="111"/>
        <v>DC</v>
      </c>
      <c r="P657" s="22">
        <f t="shared" si="106"/>
        <v>3.5117301348643006</v>
      </c>
      <c r="S657" s="22">
        <f t="shared" si="107"/>
        <v>543.10164423032916</v>
      </c>
    </row>
    <row r="658" spans="2:19">
      <c r="B658" s="22">
        <v>656</v>
      </c>
      <c r="C658" s="22">
        <f t="shared" si="108"/>
        <v>283.60000000000002</v>
      </c>
      <c r="D658" s="22">
        <f t="shared" si="102"/>
        <v>366.66666666666669</v>
      </c>
      <c r="E658" s="22">
        <f t="shared" si="103"/>
        <v>274.45764809902744</v>
      </c>
      <c r="K658" s="22" t="str">
        <f t="shared" si="104"/>
        <v>DC</v>
      </c>
      <c r="L658" s="22">
        <f t="shared" si="105"/>
        <v>6.8883773442220466</v>
      </c>
      <c r="M658" s="22">
        <f t="shared" si="109"/>
        <v>219.25</v>
      </c>
      <c r="N658" s="22">
        <f t="shared" si="110"/>
        <v>366.66666666666669</v>
      </c>
      <c r="O658" s="22" t="str">
        <f t="shared" si="111"/>
        <v>DC</v>
      </c>
      <c r="P658" s="22">
        <f t="shared" si="106"/>
        <v>3.5066504407289285</v>
      </c>
      <c r="S658" s="22">
        <f t="shared" si="107"/>
        <v>543.11162265577798</v>
      </c>
    </row>
    <row r="659" spans="2:19">
      <c r="B659" s="22">
        <v>657</v>
      </c>
      <c r="C659" s="22">
        <f t="shared" si="108"/>
        <v>284.01249999999999</v>
      </c>
      <c r="D659" s="22">
        <f t="shared" si="102"/>
        <v>366.66666666666669</v>
      </c>
      <c r="E659" s="22">
        <f t="shared" si="103"/>
        <v>274.8701480990274</v>
      </c>
      <c r="K659" s="22" t="str">
        <f t="shared" si="104"/>
        <v>DC</v>
      </c>
      <c r="L659" s="22">
        <f t="shared" si="105"/>
        <v>6.8784277445282749</v>
      </c>
      <c r="M659" s="22">
        <f t="shared" si="109"/>
        <v>219.25</v>
      </c>
      <c r="N659" s="22">
        <f t="shared" si="110"/>
        <v>366.66666666666669</v>
      </c>
      <c r="O659" s="22" t="str">
        <f t="shared" si="111"/>
        <v>DC</v>
      </c>
      <c r="P659" s="22">
        <f t="shared" si="106"/>
        <v>3.5015854208544721</v>
      </c>
      <c r="S659" s="22">
        <f t="shared" si="107"/>
        <v>543.12157225547173</v>
      </c>
    </row>
    <row r="660" spans="2:19">
      <c r="B660" s="22">
        <v>658</v>
      </c>
      <c r="C660" s="22">
        <f t="shared" si="108"/>
        <v>284.42500000000001</v>
      </c>
      <c r="D660" s="22">
        <f t="shared" si="102"/>
        <v>366.66666666666669</v>
      </c>
      <c r="E660" s="22">
        <f t="shared" si="103"/>
        <v>275.28264809902743</v>
      </c>
      <c r="K660" s="22" t="str">
        <f t="shared" si="104"/>
        <v>DC</v>
      </c>
      <c r="L660" s="22">
        <f t="shared" si="105"/>
        <v>6.8685068458615399</v>
      </c>
      <c r="M660" s="22">
        <f t="shared" si="109"/>
        <v>219.25</v>
      </c>
      <c r="N660" s="22">
        <f t="shared" si="110"/>
        <v>366.66666666666669</v>
      </c>
      <c r="O660" s="22" t="str">
        <f t="shared" si="111"/>
        <v>DC</v>
      </c>
      <c r="P660" s="22">
        <f t="shared" si="106"/>
        <v>3.496535011745959</v>
      </c>
      <c r="S660" s="22">
        <f t="shared" si="107"/>
        <v>543.13149315413841</v>
      </c>
    </row>
    <row r="661" spans="2:19">
      <c r="B661" s="22">
        <v>659</v>
      </c>
      <c r="C661" s="22">
        <f t="shared" si="108"/>
        <v>284.83749999999998</v>
      </c>
      <c r="D661" s="22">
        <f t="shared" si="102"/>
        <v>366.66666666666669</v>
      </c>
      <c r="E661" s="22">
        <f t="shared" si="103"/>
        <v>275.69514809902739</v>
      </c>
      <c r="K661" s="22" t="str">
        <f t="shared" si="104"/>
        <v>DC</v>
      </c>
      <c r="L661" s="22">
        <f t="shared" si="105"/>
        <v>6.8586145242124497</v>
      </c>
      <c r="M661" s="22">
        <f t="shared" si="109"/>
        <v>219.25</v>
      </c>
      <c r="N661" s="22">
        <f t="shared" si="110"/>
        <v>366.66666666666669</v>
      </c>
      <c r="O661" s="22" t="str">
        <f t="shared" si="111"/>
        <v>DC</v>
      </c>
      <c r="P661" s="22">
        <f t="shared" si="106"/>
        <v>3.4914991502742136</v>
      </c>
      <c r="S661" s="22">
        <f t="shared" si="107"/>
        <v>543.1413854757875</v>
      </c>
    </row>
    <row r="662" spans="2:19">
      <c r="B662" s="22">
        <v>660</v>
      </c>
      <c r="C662" s="22">
        <f t="shared" si="108"/>
        <v>285.25</v>
      </c>
      <c r="D662" s="22">
        <f t="shared" si="102"/>
        <v>366.66666666666669</v>
      </c>
      <c r="E662" s="22">
        <f t="shared" si="103"/>
        <v>276.10764809902741</v>
      </c>
      <c r="K662" s="22" t="str">
        <f t="shared" si="104"/>
        <v>DC</v>
      </c>
      <c r="L662" s="22">
        <f t="shared" si="105"/>
        <v>6.8487506562849951</v>
      </c>
      <c r="M662" s="22">
        <f t="shared" si="109"/>
        <v>219.25</v>
      </c>
      <c r="N662" s="22">
        <f t="shared" si="110"/>
        <v>366.66666666666669</v>
      </c>
      <c r="O662" s="22" t="str">
        <f t="shared" si="111"/>
        <v>DC</v>
      </c>
      <c r="P662" s="22">
        <f t="shared" si="106"/>
        <v>3.4864777736732182</v>
      </c>
      <c r="S662" s="22">
        <f t="shared" si="107"/>
        <v>543.15124934371499</v>
      </c>
    </row>
    <row r="663" spans="2:19">
      <c r="B663" s="22">
        <v>661</v>
      </c>
      <c r="C663" s="22">
        <f t="shared" si="108"/>
        <v>285.66250000000002</v>
      </c>
      <c r="D663" s="22">
        <f t="shared" si="102"/>
        <v>366.66666666666669</v>
      </c>
      <c r="E663" s="22">
        <f t="shared" si="103"/>
        <v>276.52014809902744</v>
      </c>
      <c r="K663" s="22" t="str">
        <f t="shared" si="104"/>
        <v>DC</v>
      </c>
      <c r="L663" s="22">
        <f t="shared" si="105"/>
        <v>6.8389151194914346</v>
      </c>
      <c r="M663" s="22">
        <f t="shared" si="109"/>
        <v>219.25</v>
      </c>
      <c r="N663" s="22">
        <f t="shared" si="110"/>
        <v>366.66666666666669</v>
      </c>
      <c r="O663" s="22" t="str">
        <f t="shared" si="111"/>
        <v>DC</v>
      </c>
      <c r="P663" s="22">
        <f t="shared" si="106"/>
        <v>3.4814708195375141</v>
      </c>
      <c r="S663" s="22">
        <f t="shared" si="107"/>
        <v>543.16108488050861</v>
      </c>
    </row>
    <row r="664" spans="2:19">
      <c r="B664" s="22">
        <v>662</v>
      </c>
      <c r="C664" s="22">
        <f t="shared" si="108"/>
        <v>286.07499999999999</v>
      </c>
      <c r="D664" s="22">
        <f t="shared" si="102"/>
        <v>366.66666666666669</v>
      </c>
      <c r="E664" s="22">
        <f t="shared" si="103"/>
        <v>276.9326480990274</v>
      </c>
      <c r="K664" s="22" t="str">
        <f t="shared" si="104"/>
        <v>DC</v>
      </c>
      <c r="L664" s="22">
        <f t="shared" si="105"/>
        <v>6.829107791947215</v>
      </c>
      <c r="M664" s="22">
        <f t="shared" si="109"/>
        <v>219.25</v>
      </c>
      <c r="N664" s="22">
        <f t="shared" si="110"/>
        <v>366.66666666666669</v>
      </c>
      <c r="O664" s="22" t="str">
        <f t="shared" si="111"/>
        <v>DC</v>
      </c>
      <c r="P664" s="22">
        <f t="shared" si="106"/>
        <v>3.4764782258196107</v>
      </c>
      <c r="S664" s="22">
        <f t="shared" si="107"/>
        <v>543.17089220805281</v>
      </c>
    </row>
    <row r="665" spans="2:19">
      <c r="B665" s="22">
        <v>663</v>
      </c>
      <c r="C665" s="22">
        <f t="shared" si="108"/>
        <v>286.48750000000001</v>
      </c>
      <c r="D665" s="22">
        <f t="shared" si="102"/>
        <v>366.66666666666669</v>
      </c>
      <c r="E665" s="22">
        <f t="shared" si="103"/>
        <v>277.34514809902743</v>
      </c>
      <c r="K665" s="22" t="str">
        <f t="shared" si="104"/>
        <v>DC</v>
      </c>
      <c r="L665" s="22">
        <f t="shared" si="105"/>
        <v>6.8193285524659295</v>
      </c>
      <c r="M665" s="22">
        <f t="shared" si="109"/>
        <v>219.25</v>
      </c>
      <c r="N665" s="22">
        <f t="shared" si="110"/>
        <v>366.66666666666669</v>
      </c>
      <c r="O665" s="22" t="str">
        <f t="shared" si="111"/>
        <v>DC</v>
      </c>
      <c r="P665" s="22">
        <f t="shared" si="106"/>
        <v>3.4714999308274224</v>
      </c>
      <c r="S665" s="22">
        <f t="shared" si="107"/>
        <v>543.18067144753411</v>
      </c>
    </row>
    <row r="666" spans="2:19">
      <c r="B666" s="22">
        <v>664</v>
      </c>
      <c r="C666" s="22">
        <f t="shared" si="108"/>
        <v>286.89999999999998</v>
      </c>
      <c r="D666" s="22">
        <f t="shared" si="102"/>
        <v>366.66666666666669</v>
      </c>
      <c r="E666" s="22">
        <f t="shared" si="103"/>
        <v>277.75764809902739</v>
      </c>
      <c r="K666" s="22" t="str">
        <f t="shared" si="104"/>
        <v>DC</v>
      </c>
      <c r="L666" s="22">
        <f t="shared" si="105"/>
        <v>6.8095772805543371</v>
      </c>
      <c r="M666" s="22">
        <f t="shared" si="109"/>
        <v>219.25</v>
      </c>
      <c r="N666" s="22">
        <f t="shared" si="110"/>
        <v>366.66666666666669</v>
      </c>
      <c r="O666" s="22" t="str">
        <f t="shared" si="111"/>
        <v>DC</v>
      </c>
      <c r="P666" s="22">
        <f t="shared" si="106"/>
        <v>3.4665358732217317</v>
      </c>
      <c r="S666" s="22">
        <f t="shared" si="107"/>
        <v>543.19042271944568</v>
      </c>
    </row>
    <row r="667" spans="2:19">
      <c r="B667" s="22">
        <v>665</v>
      </c>
      <c r="C667" s="22">
        <f t="shared" si="108"/>
        <v>287.3125</v>
      </c>
      <c r="D667" s="22">
        <f t="shared" si="102"/>
        <v>366.66666666666669</v>
      </c>
      <c r="E667" s="22">
        <f t="shared" si="103"/>
        <v>278.17014809902741</v>
      </c>
      <c r="K667" s="22" t="str">
        <f t="shared" si="104"/>
        <v>DC</v>
      </c>
      <c r="L667" s="22">
        <f t="shared" si="105"/>
        <v>6.7998538564074016</v>
      </c>
      <c r="M667" s="22">
        <f t="shared" si="109"/>
        <v>219.25</v>
      </c>
      <c r="N667" s="22">
        <f t="shared" si="110"/>
        <v>366.66666666666669</v>
      </c>
      <c r="O667" s="22" t="str">
        <f t="shared" si="111"/>
        <v>DC</v>
      </c>
      <c r="P667" s="22">
        <f t="shared" si="106"/>
        <v>3.461585992013664</v>
      </c>
      <c r="S667" s="22">
        <f t="shared" si="107"/>
        <v>543.20014614359263</v>
      </c>
    </row>
    <row r="668" spans="2:19">
      <c r="B668" s="22">
        <v>666</v>
      </c>
      <c r="C668" s="22">
        <f t="shared" si="108"/>
        <v>287.72500000000002</v>
      </c>
      <c r="D668" s="22">
        <f t="shared" si="102"/>
        <v>366.66666666666669</v>
      </c>
      <c r="E668" s="22">
        <f t="shared" si="103"/>
        <v>278.58264809902744</v>
      </c>
      <c r="K668" s="22" t="str">
        <f t="shared" si="104"/>
        <v>DC</v>
      </c>
      <c r="L668" s="22">
        <f t="shared" si="105"/>
        <v>6.7901581609033981</v>
      </c>
      <c r="M668" s="22">
        <f t="shared" si="109"/>
        <v>219.25</v>
      </c>
      <c r="N668" s="22">
        <f t="shared" si="110"/>
        <v>366.66666666666669</v>
      </c>
      <c r="O668" s="22" t="str">
        <f t="shared" si="111"/>
        <v>DC</v>
      </c>
      <c r="P668" s="22">
        <f t="shared" si="106"/>
        <v>3.4566502265621959</v>
      </c>
      <c r="S668" s="22">
        <f t="shared" si="107"/>
        <v>543.20984183909661</v>
      </c>
    </row>
    <row r="669" spans="2:19">
      <c r="B669" s="22">
        <v>667</v>
      </c>
      <c r="C669" s="22">
        <f t="shared" si="108"/>
        <v>288.13749999999999</v>
      </c>
      <c r="D669" s="22">
        <f t="shared" si="102"/>
        <v>366.66666666666669</v>
      </c>
      <c r="E669" s="22">
        <f t="shared" si="103"/>
        <v>278.9951480990274</v>
      </c>
      <c r="K669" s="22" t="str">
        <f t="shared" si="104"/>
        <v>DC</v>
      </c>
      <c r="L669" s="22">
        <f t="shared" si="105"/>
        <v>6.7804900755990403</v>
      </c>
      <c r="M669" s="22">
        <f t="shared" si="109"/>
        <v>219.25</v>
      </c>
      <c r="N669" s="22">
        <f t="shared" si="110"/>
        <v>366.66666666666669</v>
      </c>
      <c r="O669" s="22" t="str">
        <f t="shared" si="111"/>
        <v>DC</v>
      </c>
      <c r="P669" s="22">
        <f t="shared" si="106"/>
        <v>3.4517285165716753</v>
      </c>
      <c r="S669" s="22">
        <f t="shared" si="107"/>
        <v>543.219509924401</v>
      </c>
    </row>
    <row r="670" spans="2:19">
      <c r="B670" s="22">
        <v>668</v>
      </c>
      <c r="C670" s="22">
        <f t="shared" si="108"/>
        <v>288.55</v>
      </c>
      <c r="D670" s="22">
        <f t="shared" si="102"/>
        <v>366.66666666666669</v>
      </c>
      <c r="E670" s="22">
        <f t="shared" si="103"/>
        <v>279.40764809902743</v>
      </c>
      <c r="K670" s="22" t="str">
        <f t="shared" si="104"/>
        <v>DC</v>
      </c>
      <c r="L670" s="22">
        <f t="shared" si="105"/>
        <v>6.7708494827246541</v>
      </c>
      <c r="M670" s="22">
        <f t="shared" si="109"/>
        <v>219.25</v>
      </c>
      <c r="N670" s="22">
        <f t="shared" si="110"/>
        <v>366.66666666666669</v>
      </c>
      <c r="O670" s="22" t="str">
        <f t="shared" si="111"/>
        <v>DC</v>
      </c>
      <c r="P670" s="22">
        <f t="shared" si="106"/>
        <v>3.4468208020893654</v>
      </c>
      <c r="S670" s="22">
        <f t="shared" si="107"/>
        <v>543.22915051727534</v>
      </c>
    </row>
  </sheetData>
  <phoneticPr fontId="1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9EB293-ACD2-45B4-AE19-7CC1B3FD932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1ACEB9-035D-4064-974B-A6E474AA97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0C79E-105B-4DED-813D-71FCA8A47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60</vt:i4>
      </vt:variant>
    </vt:vector>
  </HeadingPairs>
  <TitlesOfParts>
    <vt:vector size="64" baseType="lpstr">
      <vt:lpstr>Design Tool</vt:lpstr>
      <vt:lpstr>IC data</vt:lpstr>
      <vt:lpstr>interdata</vt:lpstr>
      <vt:lpstr>Ipk-toff1</vt:lpstr>
      <vt:lpstr>CCMorDCM</vt:lpstr>
      <vt:lpstr>Cfb</vt:lpstr>
      <vt:lpstr>Cin</vt:lpstr>
      <vt:lpstr>Cout</vt:lpstr>
      <vt:lpstr>Cout_esr</vt:lpstr>
      <vt:lpstr>Csh</vt:lpstr>
      <vt:lpstr>Cshvalue</vt:lpstr>
      <vt:lpstr>D1Vf</vt:lpstr>
      <vt:lpstr>D2Vf</vt:lpstr>
      <vt:lpstr>eff</vt:lpstr>
      <vt:lpstr>fac</vt:lpstr>
      <vt:lpstr>Fsw</vt:lpstr>
      <vt:lpstr>Fsw_max</vt:lpstr>
      <vt:lpstr>Id_rms</vt:lpstr>
      <vt:lpstr>IL_rms</vt:lpstr>
      <vt:lpstr>Io_CCMDCM</vt:lpstr>
      <vt:lpstr>Io_max</vt:lpstr>
      <vt:lpstr>Iout</vt:lpstr>
      <vt:lpstr>Ipeak_max_inL</vt:lpstr>
      <vt:lpstr>Ipeak_min_inL</vt:lpstr>
      <vt:lpstr>Ipkmax_min_B</vt:lpstr>
      <vt:lpstr>Ipkmax_min_C</vt:lpstr>
      <vt:lpstr>Ipkmax_min_D</vt:lpstr>
      <vt:lpstr>Ipkmax_min_E</vt:lpstr>
      <vt:lpstr>Ipkmax_typ_B</vt:lpstr>
      <vt:lpstr>Ipkmax_typ_C</vt:lpstr>
      <vt:lpstr>Ipkmax_typ_D</vt:lpstr>
      <vt:lpstr>Ipkmax_typ_E</vt:lpstr>
      <vt:lpstr>Lm</vt:lpstr>
      <vt:lpstr>Lm_min_BCD</vt:lpstr>
      <vt:lpstr>Rfb_down</vt:lpstr>
      <vt:lpstr>Rfb_up</vt:lpstr>
      <vt:lpstr>tminoff_max_B</vt:lpstr>
      <vt:lpstr>tminoff_max_C</vt:lpstr>
      <vt:lpstr>tminoff_max_D</vt:lpstr>
      <vt:lpstr>tminoff_max_E</vt:lpstr>
      <vt:lpstr>tminoff_typ_B</vt:lpstr>
      <vt:lpstr>tminoff_typ_C</vt:lpstr>
      <vt:lpstr>tminoff_typ_D</vt:lpstr>
      <vt:lpstr>tminoff_typ_E</vt:lpstr>
      <vt:lpstr>toff</vt:lpstr>
      <vt:lpstr>toffmax_B</vt:lpstr>
      <vt:lpstr>toffmax_BCD</vt:lpstr>
      <vt:lpstr>toffmax_C</vt:lpstr>
      <vt:lpstr>toffmax_D</vt:lpstr>
      <vt:lpstr>toffmax_E</vt:lpstr>
      <vt:lpstr>Trr</vt:lpstr>
      <vt:lpstr>typeAP3917</vt:lpstr>
      <vt:lpstr>Vacmax</vt:lpstr>
      <vt:lpstr>Vacmin</vt:lpstr>
      <vt:lpstr>Vf</vt:lpstr>
      <vt:lpstr>Vindc</vt:lpstr>
      <vt:lpstr>Vindc_max</vt:lpstr>
      <vt:lpstr>Vindc_min</vt:lpstr>
      <vt:lpstr>Vindc_rms_max</vt:lpstr>
      <vt:lpstr>Vindc_rms_min</vt:lpstr>
      <vt:lpstr>Vout</vt:lpstr>
      <vt:lpstr>Vripple</vt:lpstr>
      <vt:lpstr>Vrrm</vt:lpstr>
      <vt:lpstr>Workingmode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2021-12-28T17:36:24Z</dcterms:modified>
</cp:coreProperties>
</file>