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" ContentType="application/vnd.visio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240" yWindow="105" windowWidth="14805" windowHeight="8010"/>
  </bookViews>
  <sheets>
    <sheet name="Design Tool" sheetId="1" r:id="rId1"/>
    <sheet name="IC data" sheetId="2" state="hidden" r:id="rId2"/>
    <sheet name="interdata" sheetId="3" state="hidden" r:id="rId3"/>
    <sheet name="Ipk-toff" sheetId="5" state="hidden" r:id="rId4"/>
  </sheets>
  <definedNames>
    <definedName name="_xlnm._FilterDatabase" localSheetId="2" hidden="1">interdata!$G:$G</definedName>
    <definedName name="CCMorDCM">'IC data'!$B$20</definedName>
    <definedName name="Cin">'Design Tool'!$C$41</definedName>
    <definedName name="Cout">'Design Tool'!$C$66</definedName>
    <definedName name="Cout_esr">'Design Tool'!$C$68</definedName>
    <definedName name="Csh">'Design Tool'!$C$72</definedName>
    <definedName name="Cshvalue">'Design Tool'!$C$72</definedName>
    <definedName name="D1Vf">'IC data'!$G$17</definedName>
    <definedName name="D2Vf">'IC data'!$J$17</definedName>
    <definedName name="eff">'Design Tool'!$C$44</definedName>
    <definedName name="fac">'Design Tool'!$C$40</definedName>
    <definedName name="Fsw">'Design Tool'!$C$56</definedName>
    <definedName name="Fsw_max">'Design Tool'!$C$57</definedName>
    <definedName name="Id_rms">'Design Tool'!$C$63</definedName>
    <definedName name="IL_rms">'Design Tool'!$C$55</definedName>
    <definedName name="Io_CCMDCM">'Ipk-toff'!$I$2</definedName>
    <definedName name="Io_max">'Design Tool'!$C$52</definedName>
    <definedName name="Iout">'Design Tool'!$C$43</definedName>
    <definedName name="Ipeak_max_inL">'Design Tool'!$C$53</definedName>
    <definedName name="Ipeak_min_inL">'Design Tool'!$C$54</definedName>
    <definedName name="Ipkmax_min_B">'IC data'!$B$4</definedName>
    <definedName name="Ipkmax_min_C">'IC data'!$C$4</definedName>
    <definedName name="Ipkmax_min_D">'IC data'!$D$4</definedName>
    <definedName name="Ipkmax_typ_B">'IC data'!$B$5</definedName>
    <definedName name="Ipkmax_typ_C">'IC data'!$C$5</definedName>
    <definedName name="Ipkmax_typ_D">'IC data'!$D$5</definedName>
    <definedName name="Lm">'Design Tool'!$C$50</definedName>
    <definedName name="Lm_min_BCD">'IC data'!$N$11</definedName>
    <definedName name="Rfb_down">'Design Tool'!$C$70</definedName>
    <definedName name="Rfb_up">'Design Tool'!$C$71</definedName>
    <definedName name="tminoff_max_B">'IC data'!$B$9</definedName>
    <definedName name="tminoff_max_C">'IC data'!$C$9</definedName>
    <definedName name="tminoff_max_D">'IC data'!$D$9</definedName>
    <definedName name="tminoff_typ_B">'IC data'!$B$8</definedName>
    <definedName name="tminoff_typ_C">'IC data'!$C$8</definedName>
    <definedName name="tminoff_typ_D">'IC data'!$D$8</definedName>
    <definedName name="toff">'IC data'!$B$19</definedName>
    <definedName name="toffmax_B">'IC data'!$G$31</definedName>
    <definedName name="toffmax_BCD">'IC data'!$G$34</definedName>
    <definedName name="toffmax_C">'IC data'!$G$32</definedName>
    <definedName name="toffmax_D">'IC data'!$G$33</definedName>
    <definedName name="Trr">'Design Tool'!$C$62</definedName>
    <definedName name="typeAP3917">'Design Tool'!$C$46</definedName>
    <definedName name="Vacmax">'Design Tool'!$C$39</definedName>
    <definedName name="Vacmin">'Design Tool'!$C$38</definedName>
    <definedName name="Vf">'IC data'!$J$4</definedName>
    <definedName name="Vindc">interdata!$B$1</definedName>
    <definedName name="Vindc_max">'Design Tool'!$C$78</definedName>
    <definedName name="Vindc_min">'Design Tool'!$C$76</definedName>
    <definedName name="Vindc_rms_max">'Design Tool'!$C$79</definedName>
    <definedName name="Vindc_rms_min">'Design Tool'!$C$77</definedName>
    <definedName name="Vout">'Design Tool'!$C$42</definedName>
    <definedName name="Vripple">'Design Tool'!$C$65</definedName>
    <definedName name="Vrrm">'Design Tool'!$C$61</definedName>
    <definedName name="Workingmode">'Design Tool'!$C$51</definedName>
  </definedNames>
  <calcPr calcId="145621"/>
</workbook>
</file>

<file path=xl/calcChain.xml><?xml version="1.0" encoding="utf-8"?>
<calcChain xmlns="http://schemas.openxmlformats.org/spreadsheetml/2006/main">
  <c r="C45" i="1" l="1"/>
  <c r="R8" i="5"/>
  <c r="R2" i="5"/>
  <c r="C71" i="1"/>
  <c r="C72" i="1" s="1"/>
  <c r="C61" i="1"/>
  <c r="N25" i="2" l="1"/>
  <c r="N18" i="2"/>
  <c r="N23" i="2"/>
  <c r="N16" i="2"/>
  <c r="N21" i="2"/>
  <c r="N14" i="2"/>
  <c r="G33" i="2"/>
  <c r="G32" i="2"/>
  <c r="G31" i="2"/>
  <c r="C78" i="1" l="1"/>
  <c r="E1" i="3" l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H2" i="3" l="1"/>
  <c r="H3" i="3" s="1"/>
  <c r="A17" i="3" l="1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B998" i="3" l="1"/>
  <c r="J998" i="3"/>
  <c r="B982" i="3"/>
  <c r="J982" i="3"/>
  <c r="B966" i="3"/>
  <c r="J966" i="3"/>
  <c r="B954" i="3"/>
  <c r="J954" i="3"/>
  <c r="B942" i="3"/>
  <c r="J942" i="3"/>
  <c r="B930" i="3"/>
  <c r="J930" i="3"/>
  <c r="B918" i="3"/>
  <c r="J918" i="3"/>
  <c r="B906" i="3"/>
  <c r="J906" i="3"/>
  <c r="B894" i="3"/>
  <c r="J894" i="3"/>
  <c r="B878" i="3"/>
  <c r="J878" i="3"/>
  <c r="B866" i="3"/>
  <c r="J866" i="3"/>
  <c r="B854" i="3"/>
  <c r="J854" i="3"/>
  <c r="B838" i="3"/>
  <c r="J838" i="3"/>
  <c r="B826" i="3"/>
  <c r="J826" i="3"/>
  <c r="B814" i="3"/>
  <c r="J814" i="3"/>
  <c r="B798" i="3"/>
  <c r="J798" i="3"/>
  <c r="B786" i="3"/>
  <c r="J786" i="3"/>
  <c r="B770" i="3"/>
  <c r="J770" i="3"/>
  <c r="B758" i="3"/>
  <c r="J758" i="3"/>
  <c r="B742" i="3"/>
  <c r="J742" i="3"/>
  <c r="B730" i="3"/>
  <c r="J730" i="3"/>
  <c r="B718" i="3"/>
  <c r="J718" i="3"/>
  <c r="B702" i="3"/>
  <c r="J702" i="3"/>
  <c r="B690" i="3"/>
  <c r="J690" i="3"/>
  <c r="B678" i="3"/>
  <c r="J678" i="3"/>
  <c r="B670" i="3"/>
  <c r="J670" i="3"/>
  <c r="B662" i="3"/>
  <c r="J662" i="3"/>
  <c r="B650" i="3"/>
  <c r="J650" i="3"/>
  <c r="B638" i="3"/>
  <c r="J638" i="3"/>
  <c r="B630" i="3"/>
  <c r="J630" i="3"/>
  <c r="B622" i="3"/>
  <c r="J622" i="3"/>
  <c r="B614" i="3"/>
  <c r="J614" i="3"/>
  <c r="B606" i="3"/>
  <c r="J606" i="3"/>
  <c r="B594" i="3"/>
  <c r="J594" i="3"/>
  <c r="B582" i="3"/>
  <c r="J582" i="3"/>
  <c r="B574" i="3"/>
  <c r="J574" i="3"/>
  <c r="B566" i="3"/>
  <c r="J566" i="3"/>
  <c r="B558" i="3"/>
  <c r="J558" i="3"/>
  <c r="B550" i="3"/>
  <c r="J550" i="3"/>
  <c r="B542" i="3"/>
  <c r="J542" i="3"/>
  <c r="B530" i="3"/>
  <c r="J530" i="3"/>
  <c r="B522" i="3"/>
  <c r="J522" i="3"/>
  <c r="B514" i="3"/>
  <c r="J514" i="3"/>
  <c r="B506" i="3"/>
  <c r="J506" i="3"/>
  <c r="B494" i="3"/>
  <c r="J494" i="3"/>
  <c r="B482" i="3"/>
  <c r="J482" i="3"/>
  <c r="B474" i="3"/>
  <c r="J474" i="3"/>
  <c r="B466" i="3"/>
  <c r="J466" i="3"/>
  <c r="B458" i="3"/>
  <c r="J458" i="3"/>
  <c r="B446" i="3"/>
  <c r="J446" i="3"/>
  <c r="B438" i="3"/>
  <c r="J438" i="3"/>
  <c r="B430" i="3"/>
  <c r="J430" i="3"/>
  <c r="B418" i="3"/>
  <c r="J418" i="3"/>
  <c r="B402" i="3"/>
  <c r="J402" i="3"/>
  <c r="B390" i="3"/>
  <c r="J390" i="3"/>
  <c r="B374" i="3"/>
  <c r="J374" i="3"/>
  <c r="B362" i="3"/>
  <c r="J362" i="3"/>
  <c r="B350" i="3"/>
  <c r="J350" i="3"/>
  <c r="B342" i="3"/>
  <c r="J342" i="3"/>
  <c r="B334" i="3"/>
  <c r="J334" i="3"/>
  <c r="B326" i="3"/>
  <c r="J326" i="3"/>
  <c r="B310" i="3"/>
  <c r="J310" i="3"/>
  <c r="B298" i="3"/>
  <c r="J298" i="3"/>
  <c r="B286" i="3"/>
  <c r="J286" i="3"/>
  <c r="B270" i="3"/>
  <c r="J270" i="3"/>
  <c r="B258" i="3"/>
  <c r="J258" i="3"/>
  <c r="B246" i="3"/>
  <c r="J246" i="3"/>
  <c r="B234" i="3"/>
  <c r="J234" i="3"/>
  <c r="B222" i="3"/>
  <c r="J222" i="3"/>
  <c r="B210" i="3"/>
  <c r="J210" i="3"/>
  <c r="B198" i="3"/>
  <c r="J198" i="3"/>
  <c r="B186" i="3"/>
  <c r="J186" i="3"/>
  <c r="B174" i="3"/>
  <c r="J174" i="3"/>
  <c r="B166" i="3"/>
  <c r="J166" i="3"/>
  <c r="B158" i="3"/>
  <c r="J158" i="3"/>
  <c r="B146" i="3"/>
  <c r="J146" i="3"/>
  <c r="B134" i="3"/>
  <c r="J134" i="3"/>
  <c r="B126" i="3"/>
  <c r="J126" i="3"/>
  <c r="B114" i="3"/>
  <c r="J114" i="3"/>
  <c r="B106" i="3"/>
  <c r="J106" i="3"/>
  <c r="B94" i="3"/>
  <c r="J94" i="3"/>
  <c r="B86" i="3"/>
  <c r="J86" i="3"/>
  <c r="B74" i="3"/>
  <c r="J74" i="3"/>
  <c r="B58" i="3"/>
  <c r="J58" i="3"/>
  <c r="B46" i="3"/>
  <c r="J46" i="3"/>
  <c r="B34" i="3"/>
  <c r="J34" i="3"/>
  <c r="B22" i="3"/>
  <c r="J22" i="3"/>
  <c r="B5" i="3"/>
  <c r="J5" i="3"/>
  <c r="B997" i="3"/>
  <c r="J997" i="3"/>
  <c r="B985" i="3"/>
  <c r="J985" i="3"/>
  <c r="B977" i="3"/>
  <c r="J977" i="3"/>
  <c r="B965" i="3"/>
  <c r="J965" i="3"/>
  <c r="B957" i="3"/>
  <c r="J957" i="3"/>
  <c r="B949" i="3"/>
  <c r="J949" i="3"/>
  <c r="B937" i="3"/>
  <c r="J937" i="3"/>
  <c r="B929" i="3"/>
  <c r="J929" i="3"/>
  <c r="B921" i="3"/>
  <c r="J921" i="3"/>
  <c r="B913" i="3"/>
  <c r="J913" i="3"/>
  <c r="B901" i="3"/>
  <c r="J901" i="3"/>
  <c r="B889" i="3"/>
  <c r="J889" i="3"/>
  <c r="B877" i="3"/>
  <c r="J877" i="3"/>
  <c r="B861" i="3"/>
  <c r="J861" i="3"/>
  <c r="B849" i="3"/>
  <c r="J849" i="3"/>
  <c r="B841" i="3"/>
  <c r="J841" i="3"/>
  <c r="B829" i="3"/>
  <c r="J829" i="3"/>
  <c r="B821" i="3"/>
  <c r="J821" i="3"/>
  <c r="B813" i="3"/>
  <c r="J813" i="3"/>
  <c r="B801" i="3"/>
  <c r="J801" i="3"/>
  <c r="B793" i="3"/>
  <c r="J793" i="3"/>
  <c r="B785" i="3"/>
  <c r="J785" i="3"/>
  <c r="B773" i="3"/>
  <c r="J773" i="3"/>
  <c r="B761" i="3"/>
  <c r="J761" i="3"/>
  <c r="B753" i="3"/>
  <c r="J753" i="3"/>
  <c r="B745" i="3"/>
  <c r="J745" i="3"/>
  <c r="B737" i="3"/>
  <c r="J737" i="3"/>
  <c r="B729" i="3"/>
  <c r="J729" i="3"/>
  <c r="B721" i="3"/>
  <c r="J721" i="3"/>
  <c r="B713" i="3"/>
  <c r="J713" i="3"/>
  <c r="B705" i="3"/>
  <c r="J705" i="3"/>
  <c r="B697" i="3"/>
  <c r="J697" i="3"/>
  <c r="B685" i="3"/>
  <c r="J685" i="3"/>
  <c r="B677" i="3"/>
  <c r="J677" i="3"/>
  <c r="B669" i="3"/>
  <c r="J669" i="3"/>
  <c r="B661" i="3"/>
  <c r="J661" i="3"/>
  <c r="B653" i="3"/>
  <c r="J653" i="3"/>
  <c r="B641" i="3"/>
  <c r="J641" i="3"/>
  <c r="B633" i="3"/>
  <c r="J633" i="3"/>
  <c r="B625" i="3"/>
  <c r="J625" i="3"/>
  <c r="B609" i="3"/>
  <c r="J609" i="3"/>
  <c r="B597" i="3"/>
  <c r="J597" i="3"/>
  <c r="B585" i="3"/>
  <c r="J585" i="3"/>
  <c r="B569" i="3"/>
  <c r="J569" i="3"/>
  <c r="B545" i="3"/>
  <c r="J545" i="3"/>
  <c r="B509" i="3"/>
  <c r="J509" i="3"/>
  <c r="B449" i="3"/>
  <c r="J449" i="3"/>
  <c r="B233" i="3"/>
  <c r="J233" i="3"/>
  <c r="B999" i="3"/>
  <c r="J999" i="3"/>
  <c r="B995" i="3"/>
  <c r="J995" i="3"/>
  <c r="B991" i="3"/>
  <c r="J991" i="3"/>
  <c r="B987" i="3"/>
  <c r="J987" i="3"/>
  <c r="B983" i="3"/>
  <c r="J983" i="3"/>
  <c r="B979" i="3"/>
  <c r="J979" i="3"/>
  <c r="B975" i="3"/>
  <c r="J975" i="3"/>
  <c r="B971" i="3"/>
  <c r="J971" i="3"/>
  <c r="B967" i="3"/>
  <c r="J967" i="3"/>
  <c r="B963" i="3"/>
  <c r="J963" i="3"/>
  <c r="B959" i="3"/>
  <c r="J959" i="3"/>
  <c r="B955" i="3"/>
  <c r="J955" i="3"/>
  <c r="B951" i="3"/>
  <c r="J951" i="3"/>
  <c r="B947" i="3"/>
  <c r="J947" i="3"/>
  <c r="B943" i="3"/>
  <c r="J943" i="3"/>
  <c r="B939" i="3"/>
  <c r="J939" i="3"/>
  <c r="B935" i="3"/>
  <c r="J935" i="3"/>
  <c r="B931" i="3"/>
  <c r="J931" i="3"/>
  <c r="B927" i="3"/>
  <c r="J927" i="3"/>
  <c r="B923" i="3"/>
  <c r="J923" i="3"/>
  <c r="B919" i="3"/>
  <c r="J919" i="3"/>
  <c r="B915" i="3"/>
  <c r="J915" i="3"/>
  <c r="B911" i="3"/>
  <c r="J911" i="3"/>
  <c r="B907" i="3"/>
  <c r="J907" i="3"/>
  <c r="B903" i="3"/>
  <c r="J903" i="3"/>
  <c r="B899" i="3"/>
  <c r="J899" i="3"/>
  <c r="B895" i="3"/>
  <c r="J895" i="3"/>
  <c r="B891" i="3"/>
  <c r="J891" i="3"/>
  <c r="B887" i="3"/>
  <c r="J887" i="3"/>
  <c r="B883" i="3"/>
  <c r="J883" i="3"/>
  <c r="B879" i="3"/>
  <c r="J879" i="3"/>
  <c r="B875" i="3"/>
  <c r="J875" i="3"/>
  <c r="B871" i="3"/>
  <c r="J871" i="3"/>
  <c r="B867" i="3"/>
  <c r="J867" i="3"/>
  <c r="B863" i="3"/>
  <c r="J863" i="3"/>
  <c r="B859" i="3"/>
  <c r="J859" i="3"/>
  <c r="B855" i="3"/>
  <c r="J855" i="3"/>
  <c r="B851" i="3"/>
  <c r="J851" i="3"/>
  <c r="B847" i="3"/>
  <c r="J847" i="3"/>
  <c r="B843" i="3"/>
  <c r="J843" i="3"/>
  <c r="B839" i="3"/>
  <c r="J839" i="3"/>
  <c r="B835" i="3"/>
  <c r="J835" i="3"/>
  <c r="B831" i="3"/>
  <c r="J831" i="3"/>
  <c r="B827" i="3"/>
  <c r="J827" i="3"/>
  <c r="B823" i="3"/>
  <c r="J823" i="3"/>
  <c r="B819" i="3"/>
  <c r="J819" i="3"/>
  <c r="B815" i="3"/>
  <c r="J815" i="3"/>
  <c r="B811" i="3"/>
  <c r="J811" i="3"/>
  <c r="B807" i="3"/>
  <c r="J807" i="3"/>
  <c r="B803" i="3"/>
  <c r="J803" i="3"/>
  <c r="B799" i="3"/>
  <c r="J799" i="3"/>
  <c r="B795" i="3"/>
  <c r="J795" i="3"/>
  <c r="B791" i="3"/>
  <c r="J791" i="3"/>
  <c r="B787" i="3"/>
  <c r="J787" i="3"/>
  <c r="B783" i="3"/>
  <c r="J783" i="3"/>
  <c r="B779" i="3"/>
  <c r="J779" i="3"/>
  <c r="B775" i="3"/>
  <c r="J775" i="3"/>
  <c r="B771" i="3"/>
  <c r="J771" i="3"/>
  <c r="B767" i="3"/>
  <c r="J767" i="3"/>
  <c r="B763" i="3"/>
  <c r="J763" i="3"/>
  <c r="B759" i="3"/>
  <c r="J759" i="3"/>
  <c r="B755" i="3"/>
  <c r="J755" i="3"/>
  <c r="B751" i="3"/>
  <c r="J751" i="3"/>
  <c r="B747" i="3"/>
  <c r="J747" i="3"/>
  <c r="B743" i="3"/>
  <c r="J743" i="3"/>
  <c r="B739" i="3"/>
  <c r="J739" i="3"/>
  <c r="B735" i="3"/>
  <c r="J735" i="3"/>
  <c r="B731" i="3"/>
  <c r="J731" i="3"/>
  <c r="B727" i="3"/>
  <c r="J727" i="3"/>
  <c r="B723" i="3"/>
  <c r="J723" i="3"/>
  <c r="B719" i="3"/>
  <c r="J719" i="3"/>
  <c r="B715" i="3"/>
  <c r="J715" i="3"/>
  <c r="B711" i="3"/>
  <c r="J711" i="3"/>
  <c r="B707" i="3"/>
  <c r="J707" i="3"/>
  <c r="B703" i="3"/>
  <c r="J703" i="3"/>
  <c r="B699" i="3"/>
  <c r="J699" i="3"/>
  <c r="B695" i="3"/>
  <c r="J695" i="3"/>
  <c r="B691" i="3"/>
  <c r="J691" i="3"/>
  <c r="B687" i="3"/>
  <c r="J687" i="3"/>
  <c r="B683" i="3"/>
  <c r="J683" i="3"/>
  <c r="B679" i="3"/>
  <c r="J679" i="3"/>
  <c r="B675" i="3"/>
  <c r="J675" i="3"/>
  <c r="B671" i="3"/>
  <c r="J671" i="3"/>
  <c r="B667" i="3"/>
  <c r="J667" i="3"/>
  <c r="B663" i="3"/>
  <c r="J663" i="3"/>
  <c r="B659" i="3"/>
  <c r="J659" i="3"/>
  <c r="B655" i="3"/>
  <c r="J655" i="3"/>
  <c r="B651" i="3"/>
  <c r="J651" i="3"/>
  <c r="B647" i="3"/>
  <c r="J647" i="3"/>
  <c r="B643" i="3"/>
  <c r="J643" i="3"/>
  <c r="B639" i="3"/>
  <c r="J639" i="3"/>
  <c r="B635" i="3"/>
  <c r="J635" i="3"/>
  <c r="B631" i="3"/>
  <c r="J631" i="3"/>
  <c r="B627" i="3"/>
  <c r="J627" i="3"/>
  <c r="B623" i="3"/>
  <c r="J623" i="3"/>
  <c r="B619" i="3"/>
  <c r="J619" i="3"/>
  <c r="B615" i="3"/>
  <c r="J615" i="3"/>
  <c r="B611" i="3"/>
  <c r="J611" i="3"/>
  <c r="B607" i="3"/>
  <c r="J607" i="3"/>
  <c r="B603" i="3"/>
  <c r="J603" i="3"/>
  <c r="B599" i="3"/>
  <c r="J599" i="3"/>
  <c r="B595" i="3"/>
  <c r="J595" i="3"/>
  <c r="B591" i="3"/>
  <c r="J591" i="3"/>
  <c r="B587" i="3"/>
  <c r="J587" i="3"/>
  <c r="B583" i="3"/>
  <c r="J583" i="3"/>
  <c r="B579" i="3"/>
  <c r="J579" i="3"/>
  <c r="B575" i="3"/>
  <c r="J575" i="3"/>
  <c r="B571" i="3"/>
  <c r="J571" i="3"/>
  <c r="B567" i="3"/>
  <c r="J567" i="3"/>
  <c r="B563" i="3"/>
  <c r="J563" i="3"/>
  <c r="B559" i="3"/>
  <c r="J559" i="3"/>
  <c r="B555" i="3"/>
  <c r="J555" i="3"/>
  <c r="B551" i="3"/>
  <c r="J551" i="3"/>
  <c r="B547" i="3"/>
  <c r="J547" i="3"/>
  <c r="B543" i="3"/>
  <c r="J543" i="3"/>
  <c r="B539" i="3"/>
  <c r="J539" i="3"/>
  <c r="B535" i="3"/>
  <c r="J535" i="3"/>
  <c r="B531" i="3"/>
  <c r="J531" i="3"/>
  <c r="B527" i="3"/>
  <c r="J527" i="3"/>
  <c r="B523" i="3"/>
  <c r="J523" i="3"/>
  <c r="B519" i="3"/>
  <c r="J519" i="3"/>
  <c r="B515" i="3"/>
  <c r="J515" i="3"/>
  <c r="B511" i="3"/>
  <c r="J511" i="3"/>
  <c r="B507" i="3"/>
  <c r="J507" i="3"/>
  <c r="B503" i="3"/>
  <c r="J503" i="3"/>
  <c r="B499" i="3"/>
  <c r="J499" i="3"/>
  <c r="B495" i="3"/>
  <c r="J495" i="3"/>
  <c r="B491" i="3"/>
  <c r="J491" i="3"/>
  <c r="B487" i="3"/>
  <c r="J487" i="3"/>
  <c r="B483" i="3"/>
  <c r="J483" i="3"/>
  <c r="B479" i="3"/>
  <c r="J479" i="3"/>
  <c r="B475" i="3"/>
  <c r="J475" i="3"/>
  <c r="B471" i="3"/>
  <c r="J471" i="3"/>
  <c r="B467" i="3"/>
  <c r="J467" i="3"/>
  <c r="B463" i="3"/>
  <c r="J463" i="3"/>
  <c r="B459" i="3"/>
  <c r="J459" i="3"/>
  <c r="B455" i="3"/>
  <c r="J455" i="3"/>
  <c r="B451" i="3"/>
  <c r="J451" i="3"/>
  <c r="B447" i="3"/>
  <c r="J447" i="3"/>
  <c r="B443" i="3"/>
  <c r="J443" i="3"/>
  <c r="B439" i="3"/>
  <c r="J439" i="3"/>
  <c r="B435" i="3"/>
  <c r="J435" i="3"/>
  <c r="B431" i="3"/>
  <c r="J431" i="3"/>
  <c r="B427" i="3"/>
  <c r="J427" i="3"/>
  <c r="B423" i="3"/>
  <c r="J423" i="3"/>
  <c r="B419" i="3"/>
  <c r="J419" i="3"/>
  <c r="B415" i="3"/>
  <c r="J415" i="3"/>
  <c r="B411" i="3"/>
  <c r="J411" i="3"/>
  <c r="B407" i="3"/>
  <c r="J407" i="3"/>
  <c r="B403" i="3"/>
  <c r="J403" i="3"/>
  <c r="B399" i="3"/>
  <c r="J399" i="3"/>
  <c r="B395" i="3"/>
  <c r="J395" i="3"/>
  <c r="B391" i="3"/>
  <c r="J391" i="3"/>
  <c r="B387" i="3"/>
  <c r="J387" i="3"/>
  <c r="B383" i="3"/>
  <c r="J383" i="3"/>
  <c r="B379" i="3"/>
  <c r="J379" i="3"/>
  <c r="B375" i="3"/>
  <c r="J375" i="3"/>
  <c r="B371" i="3"/>
  <c r="J371" i="3"/>
  <c r="B367" i="3"/>
  <c r="J367" i="3"/>
  <c r="B363" i="3"/>
  <c r="J363" i="3"/>
  <c r="B359" i="3"/>
  <c r="J359" i="3"/>
  <c r="B355" i="3"/>
  <c r="J355" i="3"/>
  <c r="B351" i="3"/>
  <c r="J351" i="3"/>
  <c r="B347" i="3"/>
  <c r="J347" i="3"/>
  <c r="B343" i="3"/>
  <c r="J343" i="3"/>
  <c r="B339" i="3"/>
  <c r="J339" i="3"/>
  <c r="B335" i="3"/>
  <c r="J335" i="3"/>
  <c r="B331" i="3"/>
  <c r="J331" i="3"/>
  <c r="B327" i="3"/>
  <c r="J327" i="3"/>
  <c r="B323" i="3"/>
  <c r="J323" i="3"/>
  <c r="B319" i="3"/>
  <c r="J319" i="3"/>
  <c r="B315" i="3"/>
  <c r="J315" i="3"/>
  <c r="B311" i="3"/>
  <c r="J311" i="3"/>
  <c r="B307" i="3"/>
  <c r="J307" i="3"/>
  <c r="B303" i="3"/>
  <c r="J303" i="3"/>
  <c r="B299" i="3"/>
  <c r="J299" i="3"/>
  <c r="B295" i="3"/>
  <c r="J295" i="3"/>
  <c r="B291" i="3"/>
  <c r="J291" i="3"/>
  <c r="B287" i="3"/>
  <c r="J287" i="3"/>
  <c r="B283" i="3"/>
  <c r="J283" i="3"/>
  <c r="B279" i="3"/>
  <c r="J279" i="3"/>
  <c r="B275" i="3"/>
  <c r="J275" i="3"/>
  <c r="B271" i="3"/>
  <c r="J271" i="3"/>
  <c r="B267" i="3"/>
  <c r="J267" i="3"/>
  <c r="B263" i="3"/>
  <c r="J263" i="3"/>
  <c r="B259" i="3"/>
  <c r="J259" i="3"/>
  <c r="B255" i="3"/>
  <c r="J255" i="3"/>
  <c r="B251" i="3"/>
  <c r="J251" i="3"/>
  <c r="B247" i="3"/>
  <c r="J247" i="3"/>
  <c r="B243" i="3"/>
  <c r="J243" i="3"/>
  <c r="B239" i="3"/>
  <c r="J239" i="3"/>
  <c r="B235" i="3"/>
  <c r="J235" i="3"/>
  <c r="B231" i="3"/>
  <c r="J231" i="3"/>
  <c r="B227" i="3"/>
  <c r="J227" i="3"/>
  <c r="B223" i="3"/>
  <c r="J223" i="3"/>
  <c r="B219" i="3"/>
  <c r="J219" i="3"/>
  <c r="B215" i="3"/>
  <c r="J215" i="3"/>
  <c r="B211" i="3"/>
  <c r="J211" i="3"/>
  <c r="B207" i="3"/>
  <c r="J207" i="3"/>
  <c r="B203" i="3"/>
  <c r="J203" i="3"/>
  <c r="B199" i="3"/>
  <c r="J199" i="3"/>
  <c r="B195" i="3"/>
  <c r="J195" i="3"/>
  <c r="B191" i="3"/>
  <c r="J191" i="3"/>
  <c r="B187" i="3"/>
  <c r="J187" i="3"/>
  <c r="B183" i="3"/>
  <c r="J183" i="3"/>
  <c r="B179" i="3"/>
  <c r="J179" i="3"/>
  <c r="B175" i="3"/>
  <c r="J175" i="3"/>
  <c r="B171" i="3"/>
  <c r="J171" i="3"/>
  <c r="B167" i="3"/>
  <c r="J167" i="3"/>
  <c r="B163" i="3"/>
  <c r="J163" i="3"/>
  <c r="B159" i="3"/>
  <c r="J159" i="3"/>
  <c r="B155" i="3"/>
  <c r="J155" i="3"/>
  <c r="B151" i="3"/>
  <c r="J151" i="3"/>
  <c r="B147" i="3"/>
  <c r="J147" i="3"/>
  <c r="B143" i="3"/>
  <c r="J143" i="3"/>
  <c r="B139" i="3"/>
  <c r="J139" i="3"/>
  <c r="B135" i="3"/>
  <c r="J135" i="3"/>
  <c r="B131" i="3"/>
  <c r="J131" i="3"/>
  <c r="B127" i="3"/>
  <c r="J127" i="3"/>
  <c r="B123" i="3"/>
  <c r="J123" i="3"/>
  <c r="B119" i="3"/>
  <c r="J119" i="3"/>
  <c r="B115" i="3"/>
  <c r="J115" i="3"/>
  <c r="B111" i="3"/>
  <c r="J111" i="3"/>
  <c r="B107" i="3"/>
  <c r="J107" i="3"/>
  <c r="B103" i="3"/>
  <c r="J103" i="3"/>
  <c r="B99" i="3"/>
  <c r="J99" i="3"/>
  <c r="B95" i="3"/>
  <c r="J95" i="3"/>
  <c r="B91" i="3"/>
  <c r="J91" i="3"/>
  <c r="B87" i="3"/>
  <c r="J87" i="3"/>
  <c r="B83" i="3"/>
  <c r="J83" i="3"/>
  <c r="B79" i="3"/>
  <c r="J79" i="3"/>
  <c r="B75" i="3"/>
  <c r="J75" i="3"/>
  <c r="B71" i="3"/>
  <c r="J71" i="3"/>
  <c r="B67" i="3"/>
  <c r="J67" i="3"/>
  <c r="B63" i="3"/>
  <c r="J63" i="3"/>
  <c r="B59" i="3"/>
  <c r="J59" i="3"/>
  <c r="B55" i="3"/>
  <c r="J55" i="3"/>
  <c r="B51" i="3"/>
  <c r="J51" i="3"/>
  <c r="B47" i="3"/>
  <c r="J47" i="3"/>
  <c r="B43" i="3"/>
  <c r="J43" i="3"/>
  <c r="B39" i="3"/>
  <c r="J39" i="3"/>
  <c r="B35" i="3"/>
  <c r="J35" i="3"/>
  <c r="B31" i="3"/>
  <c r="J31" i="3"/>
  <c r="B27" i="3"/>
  <c r="J27" i="3"/>
  <c r="B23" i="3"/>
  <c r="J23" i="3"/>
  <c r="B19" i="3"/>
  <c r="J19" i="3"/>
  <c r="B14" i="3"/>
  <c r="J14" i="3"/>
  <c r="B10" i="3"/>
  <c r="J10" i="3"/>
  <c r="B6" i="3"/>
  <c r="J6" i="3"/>
  <c r="B2" i="3"/>
  <c r="F2" i="3" s="1"/>
  <c r="F3" i="3" s="1"/>
  <c r="J2" i="3"/>
  <c r="B1002" i="3"/>
  <c r="J1002" i="3"/>
  <c r="B994" i="3"/>
  <c r="J994" i="3"/>
  <c r="B990" i="3"/>
  <c r="J990" i="3"/>
  <c r="B986" i="3"/>
  <c r="J986" i="3"/>
  <c r="B978" i="3"/>
  <c r="J978" i="3"/>
  <c r="B974" i="3"/>
  <c r="J974" i="3"/>
  <c r="B970" i="3"/>
  <c r="J970" i="3"/>
  <c r="B962" i="3"/>
  <c r="J962" i="3"/>
  <c r="B958" i="3"/>
  <c r="J958" i="3"/>
  <c r="B950" i="3"/>
  <c r="J950" i="3"/>
  <c r="B946" i="3"/>
  <c r="J946" i="3"/>
  <c r="B938" i="3"/>
  <c r="J938" i="3"/>
  <c r="B934" i="3"/>
  <c r="J934" i="3"/>
  <c r="B926" i="3"/>
  <c r="J926" i="3"/>
  <c r="B922" i="3"/>
  <c r="J922" i="3"/>
  <c r="B914" i="3"/>
  <c r="J914" i="3"/>
  <c r="B910" i="3"/>
  <c r="J910" i="3"/>
  <c r="B902" i="3"/>
  <c r="J902" i="3"/>
  <c r="B898" i="3"/>
  <c r="J898" i="3"/>
  <c r="B890" i="3"/>
  <c r="J890" i="3"/>
  <c r="B886" i="3"/>
  <c r="J886" i="3"/>
  <c r="B882" i="3"/>
  <c r="J882" i="3"/>
  <c r="B874" i="3"/>
  <c r="J874" i="3"/>
  <c r="B870" i="3"/>
  <c r="J870" i="3"/>
  <c r="B862" i="3"/>
  <c r="J862" i="3"/>
  <c r="B858" i="3"/>
  <c r="J858" i="3"/>
  <c r="B850" i="3"/>
  <c r="J850" i="3"/>
  <c r="B846" i="3"/>
  <c r="J846" i="3"/>
  <c r="B842" i="3"/>
  <c r="J842" i="3"/>
  <c r="B834" i="3"/>
  <c r="J834" i="3"/>
  <c r="B830" i="3"/>
  <c r="J830" i="3"/>
  <c r="B822" i="3"/>
  <c r="J822" i="3"/>
  <c r="B818" i="3"/>
  <c r="J818" i="3"/>
  <c r="B810" i="3"/>
  <c r="J810" i="3"/>
  <c r="B806" i="3"/>
  <c r="J806" i="3"/>
  <c r="B802" i="3"/>
  <c r="J802" i="3"/>
  <c r="B794" i="3"/>
  <c r="J794" i="3"/>
  <c r="B790" i="3"/>
  <c r="J790" i="3"/>
  <c r="B782" i="3"/>
  <c r="J782" i="3"/>
  <c r="B778" i="3"/>
  <c r="J778" i="3"/>
  <c r="B774" i="3"/>
  <c r="J774" i="3"/>
  <c r="B766" i="3"/>
  <c r="J766" i="3"/>
  <c r="B762" i="3"/>
  <c r="J762" i="3"/>
  <c r="B754" i="3"/>
  <c r="J754" i="3"/>
  <c r="B750" i="3"/>
  <c r="J750" i="3"/>
  <c r="B746" i="3"/>
  <c r="J746" i="3"/>
  <c r="B738" i="3"/>
  <c r="J738" i="3"/>
  <c r="B734" i="3"/>
  <c r="J734" i="3"/>
  <c r="B726" i="3"/>
  <c r="J726" i="3"/>
  <c r="B722" i="3"/>
  <c r="J722" i="3"/>
  <c r="B714" i="3"/>
  <c r="J714" i="3"/>
  <c r="B710" i="3"/>
  <c r="J710" i="3"/>
  <c r="B706" i="3"/>
  <c r="J706" i="3"/>
  <c r="B698" i="3"/>
  <c r="J698" i="3"/>
  <c r="B694" i="3"/>
  <c r="J694" i="3"/>
  <c r="B686" i="3"/>
  <c r="J686" i="3"/>
  <c r="B682" i="3"/>
  <c r="J682" i="3"/>
  <c r="B674" i="3"/>
  <c r="J674" i="3"/>
  <c r="B666" i="3"/>
  <c r="J666" i="3"/>
  <c r="B658" i="3"/>
  <c r="J658" i="3"/>
  <c r="B654" i="3"/>
  <c r="J654" i="3"/>
  <c r="B646" i="3"/>
  <c r="J646" i="3"/>
  <c r="B642" i="3"/>
  <c r="J642" i="3"/>
  <c r="B634" i="3"/>
  <c r="J634" i="3"/>
  <c r="B626" i="3"/>
  <c r="J626" i="3"/>
  <c r="B618" i="3"/>
  <c r="J618" i="3"/>
  <c r="B610" i="3"/>
  <c r="J610" i="3"/>
  <c r="B602" i="3"/>
  <c r="J602" i="3"/>
  <c r="B598" i="3"/>
  <c r="J598" i="3"/>
  <c r="B590" i="3"/>
  <c r="J590" i="3"/>
  <c r="B586" i="3"/>
  <c r="J586" i="3"/>
  <c r="B578" i="3"/>
  <c r="J578" i="3"/>
  <c r="B570" i="3"/>
  <c r="J570" i="3"/>
  <c r="B562" i="3"/>
  <c r="J562" i="3"/>
  <c r="B554" i="3"/>
  <c r="J554" i="3"/>
  <c r="B546" i="3"/>
  <c r="J546" i="3"/>
  <c r="B538" i="3"/>
  <c r="J538" i="3"/>
  <c r="B534" i="3"/>
  <c r="J534" i="3"/>
  <c r="B526" i="3"/>
  <c r="J526" i="3"/>
  <c r="B518" i="3"/>
  <c r="J518" i="3"/>
  <c r="B510" i="3"/>
  <c r="J510" i="3"/>
  <c r="B502" i="3"/>
  <c r="J502" i="3"/>
  <c r="B498" i="3"/>
  <c r="J498" i="3"/>
  <c r="B490" i="3"/>
  <c r="J490" i="3"/>
  <c r="B486" i="3"/>
  <c r="J486" i="3"/>
  <c r="B478" i="3"/>
  <c r="J478" i="3"/>
  <c r="B470" i="3"/>
  <c r="J470" i="3"/>
  <c r="B462" i="3"/>
  <c r="J462" i="3"/>
  <c r="B454" i="3"/>
  <c r="J454" i="3"/>
  <c r="B450" i="3"/>
  <c r="J450" i="3"/>
  <c r="B442" i="3"/>
  <c r="J442" i="3"/>
  <c r="B434" i="3"/>
  <c r="J434" i="3"/>
  <c r="B426" i="3"/>
  <c r="J426" i="3"/>
  <c r="B422" i="3"/>
  <c r="J422" i="3"/>
  <c r="B414" i="3"/>
  <c r="J414" i="3"/>
  <c r="B410" i="3"/>
  <c r="J410" i="3"/>
  <c r="B406" i="3"/>
  <c r="J406" i="3"/>
  <c r="B398" i="3"/>
  <c r="J398" i="3"/>
  <c r="B394" i="3"/>
  <c r="J394" i="3"/>
  <c r="B386" i="3"/>
  <c r="J386" i="3"/>
  <c r="B382" i="3"/>
  <c r="J382" i="3"/>
  <c r="B378" i="3"/>
  <c r="J378" i="3"/>
  <c r="B370" i="3"/>
  <c r="J370" i="3"/>
  <c r="B366" i="3"/>
  <c r="J366" i="3"/>
  <c r="B358" i="3"/>
  <c r="J358" i="3"/>
  <c r="B354" i="3"/>
  <c r="J354" i="3"/>
  <c r="B346" i="3"/>
  <c r="J346" i="3"/>
  <c r="B338" i="3"/>
  <c r="J338" i="3"/>
  <c r="B330" i="3"/>
  <c r="J330" i="3"/>
  <c r="B322" i="3"/>
  <c r="J322" i="3"/>
  <c r="B318" i="3"/>
  <c r="J318" i="3"/>
  <c r="B314" i="3"/>
  <c r="J314" i="3"/>
  <c r="B306" i="3"/>
  <c r="J306" i="3"/>
  <c r="B302" i="3"/>
  <c r="J302" i="3"/>
  <c r="B294" i="3"/>
  <c r="J294" i="3"/>
  <c r="B290" i="3"/>
  <c r="J290" i="3"/>
  <c r="B282" i="3"/>
  <c r="J282" i="3"/>
  <c r="B278" i="3"/>
  <c r="J278" i="3"/>
  <c r="B274" i="3"/>
  <c r="J274" i="3"/>
  <c r="B266" i="3"/>
  <c r="J266" i="3"/>
  <c r="B262" i="3"/>
  <c r="J262" i="3"/>
  <c r="B254" i="3"/>
  <c r="J254" i="3"/>
  <c r="B250" i="3"/>
  <c r="J250" i="3"/>
  <c r="B242" i="3"/>
  <c r="J242" i="3"/>
  <c r="B238" i="3"/>
  <c r="J238" i="3"/>
  <c r="B230" i="3"/>
  <c r="J230" i="3"/>
  <c r="B226" i="3"/>
  <c r="J226" i="3"/>
  <c r="B218" i="3"/>
  <c r="J218" i="3"/>
  <c r="B214" i="3"/>
  <c r="J214" i="3"/>
  <c r="B206" i="3"/>
  <c r="J206" i="3"/>
  <c r="B202" i="3"/>
  <c r="J202" i="3"/>
  <c r="B194" i="3"/>
  <c r="J194" i="3"/>
  <c r="B190" i="3"/>
  <c r="J190" i="3"/>
  <c r="B182" i="3"/>
  <c r="J182" i="3"/>
  <c r="B178" i="3"/>
  <c r="J178" i="3"/>
  <c r="B170" i="3"/>
  <c r="J170" i="3"/>
  <c r="B162" i="3"/>
  <c r="J162" i="3"/>
  <c r="B154" i="3"/>
  <c r="J154" i="3"/>
  <c r="B150" i="3"/>
  <c r="J150" i="3"/>
  <c r="B142" i="3"/>
  <c r="J142" i="3"/>
  <c r="B138" i="3"/>
  <c r="J138" i="3"/>
  <c r="B130" i="3"/>
  <c r="J130" i="3"/>
  <c r="B122" i="3"/>
  <c r="J122" i="3"/>
  <c r="B118" i="3"/>
  <c r="J118" i="3"/>
  <c r="B110" i="3"/>
  <c r="J110" i="3"/>
  <c r="B102" i="3"/>
  <c r="J102" i="3"/>
  <c r="B98" i="3"/>
  <c r="J98" i="3"/>
  <c r="B90" i="3"/>
  <c r="J90" i="3"/>
  <c r="B82" i="3"/>
  <c r="J82" i="3"/>
  <c r="B78" i="3"/>
  <c r="J78" i="3"/>
  <c r="B70" i="3"/>
  <c r="J70" i="3"/>
  <c r="B66" i="3"/>
  <c r="J66" i="3"/>
  <c r="B62" i="3"/>
  <c r="J62" i="3"/>
  <c r="B54" i="3"/>
  <c r="J54" i="3"/>
  <c r="B50" i="3"/>
  <c r="J50" i="3"/>
  <c r="B42" i="3"/>
  <c r="J42" i="3"/>
  <c r="B38" i="3"/>
  <c r="J38" i="3"/>
  <c r="B30" i="3"/>
  <c r="J30" i="3"/>
  <c r="B26" i="3"/>
  <c r="J26" i="3"/>
  <c r="B18" i="3"/>
  <c r="J18" i="3"/>
  <c r="B13" i="3"/>
  <c r="J13" i="3"/>
  <c r="B9" i="3"/>
  <c r="J9" i="3"/>
  <c r="B17" i="3"/>
  <c r="J17" i="3"/>
  <c r="B1001" i="3"/>
  <c r="J1001" i="3"/>
  <c r="B993" i="3"/>
  <c r="J993" i="3"/>
  <c r="B989" i="3"/>
  <c r="J989" i="3"/>
  <c r="B981" i="3"/>
  <c r="J981" i="3"/>
  <c r="B973" i="3"/>
  <c r="J973" i="3"/>
  <c r="B969" i="3"/>
  <c r="J969" i="3"/>
  <c r="B961" i="3"/>
  <c r="J961" i="3"/>
  <c r="B953" i="3"/>
  <c r="J953" i="3"/>
  <c r="B945" i="3"/>
  <c r="J945" i="3"/>
  <c r="B941" i="3"/>
  <c r="J941" i="3"/>
  <c r="B933" i="3"/>
  <c r="J933" i="3"/>
  <c r="B925" i="3"/>
  <c r="J925" i="3"/>
  <c r="B917" i="3"/>
  <c r="J917" i="3"/>
  <c r="B909" i="3"/>
  <c r="J909" i="3"/>
  <c r="B905" i="3"/>
  <c r="J905" i="3"/>
  <c r="B897" i="3"/>
  <c r="J897" i="3"/>
  <c r="B893" i="3"/>
  <c r="J893" i="3"/>
  <c r="B885" i="3"/>
  <c r="J885" i="3"/>
  <c r="B881" i="3"/>
  <c r="J881" i="3"/>
  <c r="B873" i="3"/>
  <c r="J873" i="3"/>
  <c r="B869" i="3"/>
  <c r="J869" i="3"/>
  <c r="B865" i="3"/>
  <c r="J865" i="3"/>
  <c r="B857" i="3"/>
  <c r="J857" i="3"/>
  <c r="B853" i="3"/>
  <c r="J853" i="3"/>
  <c r="B845" i="3"/>
  <c r="J845" i="3"/>
  <c r="B837" i="3"/>
  <c r="J837" i="3"/>
  <c r="B833" i="3"/>
  <c r="J833" i="3"/>
  <c r="B825" i="3"/>
  <c r="J825" i="3"/>
  <c r="B817" i="3"/>
  <c r="J817" i="3"/>
  <c r="B809" i="3"/>
  <c r="J809" i="3"/>
  <c r="B805" i="3"/>
  <c r="J805" i="3"/>
  <c r="B797" i="3"/>
  <c r="J797" i="3"/>
  <c r="B789" i="3"/>
  <c r="J789" i="3"/>
  <c r="B781" i="3"/>
  <c r="J781" i="3"/>
  <c r="B777" i="3"/>
  <c r="J777" i="3"/>
  <c r="B769" i="3"/>
  <c r="J769" i="3"/>
  <c r="B765" i="3"/>
  <c r="J765" i="3"/>
  <c r="B757" i="3"/>
  <c r="J757" i="3"/>
  <c r="B749" i="3"/>
  <c r="J749" i="3"/>
  <c r="B741" i="3"/>
  <c r="J741" i="3"/>
  <c r="B733" i="3"/>
  <c r="J733" i="3"/>
  <c r="B725" i="3"/>
  <c r="J725" i="3"/>
  <c r="B717" i="3"/>
  <c r="J717" i="3"/>
  <c r="B709" i="3"/>
  <c r="J709" i="3"/>
  <c r="B701" i="3"/>
  <c r="J701" i="3"/>
  <c r="B693" i="3"/>
  <c r="J693" i="3"/>
  <c r="B689" i="3"/>
  <c r="J689" i="3"/>
  <c r="B681" i="3"/>
  <c r="J681" i="3"/>
  <c r="B673" i="3"/>
  <c r="J673" i="3"/>
  <c r="B665" i="3"/>
  <c r="J665" i="3"/>
  <c r="B657" i="3"/>
  <c r="J657" i="3"/>
  <c r="B649" i="3"/>
  <c r="J649" i="3"/>
  <c r="B645" i="3"/>
  <c r="J645" i="3"/>
  <c r="B637" i="3"/>
  <c r="J637" i="3"/>
  <c r="B629" i="3"/>
  <c r="J629" i="3"/>
  <c r="B621" i="3"/>
  <c r="J621" i="3"/>
  <c r="B617" i="3"/>
  <c r="J617" i="3"/>
  <c r="B613" i="3"/>
  <c r="J613" i="3"/>
  <c r="B605" i="3"/>
  <c r="J605" i="3"/>
  <c r="B601" i="3"/>
  <c r="J601" i="3"/>
  <c r="B593" i="3"/>
  <c r="J593" i="3"/>
  <c r="B589" i="3"/>
  <c r="J589" i="3"/>
  <c r="B581" i="3"/>
  <c r="J581" i="3"/>
  <c r="B577" i="3"/>
  <c r="J577" i="3"/>
  <c r="B573" i="3"/>
  <c r="J573" i="3"/>
  <c r="B565" i="3"/>
  <c r="J565" i="3"/>
  <c r="B561" i="3"/>
  <c r="J561" i="3"/>
  <c r="B557" i="3"/>
  <c r="J557" i="3"/>
  <c r="B553" i="3"/>
  <c r="J553" i="3"/>
  <c r="B549" i="3"/>
  <c r="J549" i="3"/>
  <c r="B541" i="3"/>
  <c r="J541" i="3"/>
  <c r="B537" i="3"/>
  <c r="J537" i="3"/>
  <c r="B533" i="3"/>
  <c r="J533" i="3"/>
  <c r="B529" i="3"/>
  <c r="J529" i="3"/>
  <c r="B525" i="3"/>
  <c r="J525" i="3"/>
  <c r="B521" i="3"/>
  <c r="J521" i="3"/>
  <c r="B517" i="3"/>
  <c r="J517" i="3"/>
  <c r="B513" i="3"/>
  <c r="J513" i="3"/>
  <c r="B505" i="3"/>
  <c r="J505" i="3"/>
  <c r="B501" i="3"/>
  <c r="J501" i="3"/>
  <c r="B497" i="3"/>
  <c r="J497" i="3"/>
  <c r="B493" i="3"/>
  <c r="J493" i="3"/>
  <c r="B489" i="3"/>
  <c r="J489" i="3"/>
  <c r="B485" i="3"/>
  <c r="J485" i="3"/>
  <c r="B481" i="3"/>
  <c r="J481" i="3"/>
  <c r="B477" i="3"/>
  <c r="J477" i="3"/>
  <c r="B473" i="3"/>
  <c r="J473" i="3"/>
  <c r="B469" i="3"/>
  <c r="J469" i="3"/>
  <c r="B465" i="3"/>
  <c r="J465" i="3"/>
  <c r="B461" i="3"/>
  <c r="J461" i="3"/>
  <c r="B457" i="3"/>
  <c r="J457" i="3"/>
  <c r="B453" i="3"/>
  <c r="J453" i="3"/>
  <c r="B445" i="3"/>
  <c r="J445" i="3"/>
  <c r="B441" i="3"/>
  <c r="J441" i="3"/>
  <c r="B437" i="3"/>
  <c r="J437" i="3"/>
  <c r="B433" i="3"/>
  <c r="J433" i="3"/>
  <c r="B429" i="3"/>
  <c r="J429" i="3"/>
  <c r="B425" i="3"/>
  <c r="J425" i="3"/>
  <c r="B421" i="3"/>
  <c r="J421" i="3"/>
  <c r="B417" i="3"/>
  <c r="J417" i="3"/>
  <c r="B413" i="3"/>
  <c r="J413" i="3"/>
  <c r="B409" i="3"/>
  <c r="J409" i="3"/>
  <c r="B405" i="3"/>
  <c r="J405" i="3"/>
  <c r="B401" i="3"/>
  <c r="J401" i="3"/>
  <c r="B397" i="3"/>
  <c r="J397" i="3"/>
  <c r="B393" i="3"/>
  <c r="J393" i="3"/>
  <c r="B389" i="3"/>
  <c r="J389" i="3"/>
  <c r="B385" i="3"/>
  <c r="J385" i="3"/>
  <c r="B381" i="3"/>
  <c r="J381" i="3"/>
  <c r="B377" i="3"/>
  <c r="J377" i="3"/>
  <c r="B373" i="3"/>
  <c r="J373" i="3"/>
  <c r="B369" i="3"/>
  <c r="J369" i="3"/>
  <c r="B365" i="3"/>
  <c r="J365" i="3"/>
  <c r="B361" i="3"/>
  <c r="J361" i="3"/>
  <c r="B357" i="3"/>
  <c r="J357" i="3"/>
  <c r="B353" i="3"/>
  <c r="J353" i="3"/>
  <c r="B349" i="3"/>
  <c r="J349" i="3"/>
  <c r="B345" i="3"/>
  <c r="J345" i="3"/>
  <c r="B341" i="3"/>
  <c r="J341" i="3"/>
  <c r="B337" i="3"/>
  <c r="J337" i="3"/>
  <c r="B333" i="3"/>
  <c r="J333" i="3"/>
  <c r="B329" i="3"/>
  <c r="J329" i="3"/>
  <c r="B325" i="3"/>
  <c r="J325" i="3"/>
  <c r="B321" i="3"/>
  <c r="J321" i="3"/>
  <c r="B317" i="3"/>
  <c r="J317" i="3"/>
  <c r="B313" i="3"/>
  <c r="J313" i="3"/>
  <c r="B309" i="3"/>
  <c r="J309" i="3"/>
  <c r="B305" i="3"/>
  <c r="J305" i="3"/>
  <c r="B301" i="3"/>
  <c r="J301" i="3"/>
  <c r="B297" i="3"/>
  <c r="J297" i="3"/>
  <c r="B293" i="3"/>
  <c r="J293" i="3"/>
  <c r="B289" i="3"/>
  <c r="J289" i="3"/>
  <c r="B285" i="3"/>
  <c r="J285" i="3"/>
  <c r="B281" i="3"/>
  <c r="J281" i="3"/>
  <c r="B277" i="3"/>
  <c r="J277" i="3"/>
  <c r="B273" i="3"/>
  <c r="J273" i="3"/>
  <c r="B269" i="3"/>
  <c r="J269" i="3"/>
  <c r="B265" i="3"/>
  <c r="J265" i="3"/>
  <c r="B261" i="3"/>
  <c r="J261" i="3"/>
  <c r="B257" i="3"/>
  <c r="J257" i="3"/>
  <c r="B253" i="3"/>
  <c r="J253" i="3"/>
  <c r="B249" i="3"/>
  <c r="J249" i="3"/>
  <c r="B245" i="3"/>
  <c r="J245" i="3"/>
  <c r="B241" i="3"/>
  <c r="J241" i="3"/>
  <c r="B237" i="3"/>
  <c r="J237" i="3"/>
  <c r="B229" i="3"/>
  <c r="J229" i="3"/>
  <c r="B225" i="3"/>
  <c r="J225" i="3"/>
  <c r="B221" i="3"/>
  <c r="J221" i="3"/>
  <c r="B217" i="3"/>
  <c r="J217" i="3"/>
  <c r="B213" i="3"/>
  <c r="J213" i="3"/>
  <c r="B209" i="3"/>
  <c r="J209" i="3"/>
  <c r="B205" i="3"/>
  <c r="J205" i="3"/>
  <c r="B201" i="3"/>
  <c r="J201" i="3"/>
  <c r="B197" i="3"/>
  <c r="J197" i="3"/>
  <c r="B193" i="3"/>
  <c r="J193" i="3"/>
  <c r="B189" i="3"/>
  <c r="J189" i="3"/>
  <c r="B185" i="3"/>
  <c r="J185" i="3"/>
  <c r="B181" i="3"/>
  <c r="J181" i="3"/>
  <c r="B177" i="3"/>
  <c r="J177" i="3"/>
  <c r="B173" i="3"/>
  <c r="J173" i="3"/>
  <c r="B169" i="3"/>
  <c r="J169" i="3"/>
  <c r="B165" i="3"/>
  <c r="J165" i="3"/>
  <c r="B161" i="3"/>
  <c r="J161" i="3"/>
  <c r="B157" i="3"/>
  <c r="J157" i="3"/>
  <c r="B153" i="3"/>
  <c r="J153" i="3"/>
  <c r="B149" i="3"/>
  <c r="J149" i="3"/>
  <c r="B145" i="3"/>
  <c r="J145" i="3"/>
  <c r="B141" i="3"/>
  <c r="J141" i="3"/>
  <c r="B137" i="3"/>
  <c r="J137" i="3"/>
  <c r="B133" i="3"/>
  <c r="J133" i="3"/>
  <c r="B129" i="3"/>
  <c r="J129" i="3"/>
  <c r="B125" i="3"/>
  <c r="J125" i="3"/>
  <c r="B121" i="3"/>
  <c r="J121" i="3"/>
  <c r="B117" i="3"/>
  <c r="J117" i="3"/>
  <c r="B113" i="3"/>
  <c r="J113" i="3"/>
  <c r="B109" i="3"/>
  <c r="J109" i="3"/>
  <c r="B105" i="3"/>
  <c r="J105" i="3"/>
  <c r="B101" i="3"/>
  <c r="J101" i="3"/>
  <c r="B97" i="3"/>
  <c r="J97" i="3"/>
  <c r="B93" i="3"/>
  <c r="J93" i="3"/>
  <c r="B89" i="3"/>
  <c r="J89" i="3"/>
  <c r="B85" i="3"/>
  <c r="J85" i="3"/>
  <c r="B81" i="3"/>
  <c r="J81" i="3"/>
  <c r="B77" i="3"/>
  <c r="J77" i="3"/>
  <c r="B73" i="3"/>
  <c r="J73" i="3"/>
  <c r="B69" i="3"/>
  <c r="J69" i="3"/>
  <c r="B65" i="3"/>
  <c r="J65" i="3"/>
  <c r="B61" i="3"/>
  <c r="J61" i="3"/>
  <c r="B57" i="3"/>
  <c r="J57" i="3"/>
  <c r="B53" i="3"/>
  <c r="J53" i="3"/>
  <c r="B49" i="3"/>
  <c r="J49" i="3"/>
  <c r="B45" i="3"/>
  <c r="J45" i="3"/>
  <c r="B41" i="3"/>
  <c r="J41" i="3"/>
  <c r="B37" i="3"/>
  <c r="J37" i="3"/>
  <c r="B33" i="3"/>
  <c r="J33" i="3"/>
  <c r="B29" i="3"/>
  <c r="J29" i="3"/>
  <c r="B25" i="3"/>
  <c r="J25" i="3"/>
  <c r="B21" i="3"/>
  <c r="J21" i="3"/>
  <c r="B16" i="3"/>
  <c r="J16" i="3"/>
  <c r="B12" i="3"/>
  <c r="J12" i="3"/>
  <c r="B8" i="3"/>
  <c r="J8" i="3"/>
  <c r="B4" i="3"/>
  <c r="J4" i="3"/>
  <c r="B1000" i="3"/>
  <c r="J1000" i="3"/>
  <c r="B996" i="3"/>
  <c r="J996" i="3"/>
  <c r="B992" i="3"/>
  <c r="J992" i="3"/>
  <c r="B988" i="3"/>
  <c r="J988" i="3"/>
  <c r="B984" i="3"/>
  <c r="J984" i="3"/>
  <c r="B980" i="3"/>
  <c r="J980" i="3"/>
  <c r="B976" i="3"/>
  <c r="J976" i="3"/>
  <c r="B972" i="3"/>
  <c r="J972" i="3"/>
  <c r="B968" i="3"/>
  <c r="J968" i="3"/>
  <c r="B964" i="3"/>
  <c r="J964" i="3"/>
  <c r="B960" i="3"/>
  <c r="J960" i="3"/>
  <c r="B956" i="3"/>
  <c r="J956" i="3"/>
  <c r="B952" i="3"/>
  <c r="J952" i="3"/>
  <c r="B948" i="3"/>
  <c r="J948" i="3"/>
  <c r="B944" i="3"/>
  <c r="J944" i="3"/>
  <c r="B940" i="3"/>
  <c r="J940" i="3"/>
  <c r="B936" i="3"/>
  <c r="J936" i="3"/>
  <c r="B932" i="3"/>
  <c r="J932" i="3"/>
  <c r="B928" i="3"/>
  <c r="J928" i="3"/>
  <c r="B924" i="3"/>
  <c r="J924" i="3"/>
  <c r="B920" i="3"/>
  <c r="J920" i="3"/>
  <c r="B916" i="3"/>
  <c r="J916" i="3"/>
  <c r="B912" i="3"/>
  <c r="J912" i="3"/>
  <c r="B908" i="3"/>
  <c r="J908" i="3"/>
  <c r="B904" i="3"/>
  <c r="J904" i="3"/>
  <c r="B900" i="3"/>
  <c r="J900" i="3"/>
  <c r="B896" i="3"/>
  <c r="J896" i="3"/>
  <c r="B892" i="3"/>
  <c r="J892" i="3"/>
  <c r="B888" i="3"/>
  <c r="J888" i="3"/>
  <c r="B884" i="3"/>
  <c r="J884" i="3"/>
  <c r="B880" i="3"/>
  <c r="J880" i="3"/>
  <c r="B876" i="3"/>
  <c r="J876" i="3"/>
  <c r="B872" i="3"/>
  <c r="J872" i="3"/>
  <c r="B868" i="3"/>
  <c r="J868" i="3"/>
  <c r="B864" i="3"/>
  <c r="J864" i="3"/>
  <c r="B860" i="3"/>
  <c r="J860" i="3"/>
  <c r="B856" i="3"/>
  <c r="J856" i="3"/>
  <c r="B852" i="3"/>
  <c r="J852" i="3"/>
  <c r="B848" i="3"/>
  <c r="J848" i="3"/>
  <c r="B844" i="3"/>
  <c r="J844" i="3"/>
  <c r="B840" i="3"/>
  <c r="J840" i="3"/>
  <c r="B836" i="3"/>
  <c r="J836" i="3"/>
  <c r="B832" i="3"/>
  <c r="J832" i="3"/>
  <c r="B828" i="3"/>
  <c r="J828" i="3"/>
  <c r="B824" i="3"/>
  <c r="J824" i="3"/>
  <c r="B820" i="3"/>
  <c r="J820" i="3"/>
  <c r="B816" i="3"/>
  <c r="J816" i="3"/>
  <c r="B812" i="3"/>
  <c r="J812" i="3"/>
  <c r="B808" i="3"/>
  <c r="J808" i="3"/>
  <c r="B804" i="3"/>
  <c r="J804" i="3"/>
  <c r="B800" i="3"/>
  <c r="J800" i="3"/>
  <c r="B796" i="3"/>
  <c r="J796" i="3"/>
  <c r="B792" i="3"/>
  <c r="J792" i="3"/>
  <c r="B788" i="3"/>
  <c r="J788" i="3"/>
  <c r="B784" i="3"/>
  <c r="J784" i="3"/>
  <c r="B780" i="3"/>
  <c r="J780" i="3"/>
  <c r="B776" i="3"/>
  <c r="J776" i="3"/>
  <c r="B772" i="3"/>
  <c r="J772" i="3"/>
  <c r="B768" i="3"/>
  <c r="J768" i="3"/>
  <c r="B764" i="3"/>
  <c r="J764" i="3"/>
  <c r="B760" i="3"/>
  <c r="J760" i="3"/>
  <c r="B756" i="3"/>
  <c r="J756" i="3"/>
  <c r="B752" i="3"/>
  <c r="J752" i="3"/>
  <c r="B748" i="3"/>
  <c r="J748" i="3"/>
  <c r="B744" i="3"/>
  <c r="J744" i="3"/>
  <c r="B740" i="3"/>
  <c r="J740" i="3"/>
  <c r="B736" i="3"/>
  <c r="J736" i="3"/>
  <c r="B732" i="3"/>
  <c r="J732" i="3"/>
  <c r="B728" i="3"/>
  <c r="J728" i="3"/>
  <c r="B724" i="3"/>
  <c r="J724" i="3"/>
  <c r="B720" i="3"/>
  <c r="J720" i="3"/>
  <c r="B716" i="3"/>
  <c r="J716" i="3"/>
  <c r="B712" i="3"/>
  <c r="J712" i="3"/>
  <c r="B708" i="3"/>
  <c r="J708" i="3"/>
  <c r="B704" i="3"/>
  <c r="J704" i="3"/>
  <c r="B700" i="3"/>
  <c r="J700" i="3"/>
  <c r="B696" i="3"/>
  <c r="J696" i="3"/>
  <c r="B692" i="3"/>
  <c r="J692" i="3"/>
  <c r="B688" i="3"/>
  <c r="J688" i="3"/>
  <c r="B684" i="3"/>
  <c r="J684" i="3"/>
  <c r="B680" i="3"/>
  <c r="J680" i="3"/>
  <c r="B676" i="3"/>
  <c r="J676" i="3"/>
  <c r="B672" i="3"/>
  <c r="J672" i="3"/>
  <c r="B668" i="3"/>
  <c r="J668" i="3"/>
  <c r="B664" i="3"/>
  <c r="J664" i="3"/>
  <c r="B660" i="3"/>
  <c r="J660" i="3"/>
  <c r="B656" i="3"/>
  <c r="J656" i="3"/>
  <c r="B652" i="3"/>
  <c r="J652" i="3"/>
  <c r="B648" i="3"/>
  <c r="J648" i="3"/>
  <c r="B644" i="3"/>
  <c r="J644" i="3"/>
  <c r="B640" i="3"/>
  <c r="J640" i="3"/>
  <c r="B636" i="3"/>
  <c r="J636" i="3"/>
  <c r="B632" i="3"/>
  <c r="J632" i="3"/>
  <c r="B628" i="3"/>
  <c r="J628" i="3"/>
  <c r="B624" i="3"/>
  <c r="J624" i="3"/>
  <c r="B620" i="3"/>
  <c r="J620" i="3"/>
  <c r="B616" i="3"/>
  <c r="J616" i="3"/>
  <c r="B612" i="3"/>
  <c r="J612" i="3"/>
  <c r="B608" i="3"/>
  <c r="J608" i="3"/>
  <c r="B604" i="3"/>
  <c r="J604" i="3"/>
  <c r="B600" i="3"/>
  <c r="J600" i="3"/>
  <c r="B596" i="3"/>
  <c r="J596" i="3"/>
  <c r="B592" i="3"/>
  <c r="J592" i="3"/>
  <c r="B588" i="3"/>
  <c r="J588" i="3"/>
  <c r="B584" i="3"/>
  <c r="J584" i="3"/>
  <c r="B580" i="3"/>
  <c r="J580" i="3"/>
  <c r="B576" i="3"/>
  <c r="J576" i="3"/>
  <c r="B572" i="3"/>
  <c r="J572" i="3"/>
  <c r="B568" i="3"/>
  <c r="J568" i="3"/>
  <c r="B564" i="3"/>
  <c r="J564" i="3"/>
  <c r="B560" i="3"/>
  <c r="J560" i="3"/>
  <c r="B556" i="3"/>
  <c r="J556" i="3"/>
  <c r="B552" i="3"/>
  <c r="J552" i="3"/>
  <c r="B548" i="3"/>
  <c r="J548" i="3"/>
  <c r="B544" i="3"/>
  <c r="J544" i="3"/>
  <c r="B540" i="3"/>
  <c r="J540" i="3"/>
  <c r="B536" i="3"/>
  <c r="J536" i="3"/>
  <c r="B532" i="3"/>
  <c r="J532" i="3"/>
  <c r="B528" i="3"/>
  <c r="J528" i="3"/>
  <c r="B524" i="3"/>
  <c r="J524" i="3"/>
  <c r="B520" i="3"/>
  <c r="J520" i="3"/>
  <c r="B516" i="3"/>
  <c r="J516" i="3"/>
  <c r="B512" i="3"/>
  <c r="J512" i="3"/>
  <c r="B508" i="3"/>
  <c r="J508" i="3"/>
  <c r="B504" i="3"/>
  <c r="J504" i="3"/>
  <c r="B500" i="3"/>
  <c r="J500" i="3"/>
  <c r="B496" i="3"/>
  <c r="J496" i="3"/>
  <c r="B492" i="3"/>
  <c r="J492" i="3"/>
  <c r="B488" i="3"/>
  <c r="J488" i="3"/>
  <c r="B484" i="3"/>
  <c r="J484" i="3"/>
  <c r="B480" i="3"/>
  <c r="J480" i="3"/>
  <c r="B476" i="3"/>
  <c r="J476" i="3"/>
  <c r="B472" i="3"/>
  <c r="J472" i="3"/>
  <c r="B468" i="3"/>
  <c r="J468" i="3"/>
  <c r="B464" i="3"/>
  <c r="J464" i="3"/>
  <c r="B460" i="3"/>
  <c r="J460" i="3"/>
  <c r="B456" i="3"/>
  <c r="J456" i="3"/>
  <c r="B452" i="3"/>
  <c r="J452" i="3"/>
  <c r="B448" i="3"/>
  <c r="J448" i="3"/>
  <c r="B444" i="3"/>
  <c r="J444" i="3"/>
  <c r="B440" i="3"/>
  <c r="J440" i="3"/>
  <c r="B436" i="3"/>
  <c r="J436" i="3"/>
  <c r="B432" i="3"/>
  <c r="J432" i="3"/>
  <c r="B428" i="3"/>
  <c r="J428" i="3"/>
  <c r="B424" i="3"/>
  <c r="J424" i="3"/>
  <c r="B420" i="3"/>
  <c r="J420" i="3"/>
  <c r="B416" i="3"/>
  <c r="J416" i="3"/>
  <c r="B412" i="3"/>
  <c r="J412" i="3"/>
  <c r="B408" i="3"/>
  <c r="J408" i="3"/>
  <c r="B404" i="3"/>
  <c r="J404" i="3"/>
  <c r="B400" i="3"/>
  <c r="J400" i="3"/>
  <c r="B396" i="3"/>
  <c r="J396" i="3"/>
  <c r="B392" i="3"/>
  <c r="J392" i="3"/>
  <c r="B388" i="3"/>
  <c r="J388" i="3"/>
  <c r="B384" i="3"/>
  <c r="J384" i="3"/>
  <c r="B380" i="3"/>
  <c r="J380" i="3"/>
  <c r="B376" i="3"/>
  <c r="J376" i="3"/>
  <c r="B372" i="3"/>
  <c r="J372" i="3"/>
  <c r="B368" i="3"/>
  <c r="J368" i="3"/>
  <c r="B364" i="3"/>
  <c r="J364" i="3"/>
  <c r="B360" i="3"/>
  <c r="J360" i="3"/>
  <c r="B356" i="3"/>
  <c r="J356" i="3"/>
  <c r="B352" i="3"/>
  <c r="J352" i="3"/>
  <c r="B348" i="3"/>
  <c r="J348" i="3"/>
  <c r="B344" i="3"/>
  <c r="J344" i="3"/>
  <c r="B340" i="3"/>
  <c r="J340" i="3"/>
  <c r="B336" i="3"/>
  <c r="J336" i="3"/>
  <c r="B332" i="3"/>
  <c r="J332" i="3"/>
  <c r="B328" i="3"/>
  <c r="J328" i="3"/>
  <c r="B324" i="3"/>
  <c r="J324" i="3"/>
  <c r="B320" i="3"/>
  <c r="J320" i="3"/>
  <c r="B316" i="3"/>
  <c r="J316" i="3"/>
  <c r="B312" i="3"/>
  <c r="J312" i="3"/>
  <c r="B308" i="3"/>
  <c r="J308" i="3"/>
  <c r="B304" i="3"/>
  <c r="J304" i="3"/>
  <c r="B300" i="3"/>
  <c r="J300" i="3"/>
  <c r="B296" i="3"/>
  <c r="J296" i="3"/>
  <c r="B292" i="3"/>
  <c r="J292" i="3"/>
  <c r="B288" i="3"/>
  <c r="J288" i="3"/>
  <c r="B284" i="3"/>
  <c r="J284" i="3"/>
  <c r="B280" i="3"/>
  <c r="J280" i="3"/>
  <c r="B276" i="3"/>
  <c r="J276" i="3"/>
  <c r="B272" i="3"/>
  <c r="J272" i="3"/>
  <c r="B268" i="3"/>
  <c r="J268" i="3"/>
  <c r="B264" i="3"/>
  <c r="J264" i="3"/>
  <c r="B260" i="3"/>
  <c r="J260" i="3"/>
  <c r="B256" i="3"/>
  <c r="J256" i="3"/>
  <c r="B252" i="3"/>
  <c r="J252" i="3"/>
  <c r="B248" i="3"/>
  <c r="J248" i="3"/>
  <c r="B244" i="3"/>
  <c r="J244" i="3"/>
  <c r="B240" i="3"/>
  <c r="J240" i="3"/>
  <c r="B236" i="3"/>
  <c r="J236" i="3"/>
  <c r="B232" i="3"/>
  <c r="J232" i="3"/>
  <c r="B228" i="3"/>
  <c r="J228" i="3"/>
  <c r="B224" i="3"/>
  <c r="J224" i="3"/>
  <c r="B220" i="3"/>
  <c r="J220" i="3"/>
  <c r="B216" i="3"/>
  <c r="J216" i="3"/>
  <c r="B212" i="3"/>
  <c r="J212" i="3"/>
  <c r="B208" i="3"/>
  <c r="J208" i="3"/>
  <c r="B204" i="3"/>
  <c r="J204" i="3"/>
  <c r="B200" i="3"/>
  <c r="J200" i="3"/>
  <c r="B196" i="3"/>
  <c r="J196" i="3"/>
  <c r="B192" i="3"/>
  <c r="J192" i="3"/>
  <c r="B188" i="3"/>
  <c r="J188" i="3"/>
  <c r="B184" i="3"/>
  <c r="J184" i="3"/>
  <c r="B180" i="3"/>
  <c r="J180" i="3"/>
  <c r="B176" i="3"/>
  <c r="J176" i="3"/>
  <c r="B172" i="3"/>
  <c r="J172" i="3"/>
  <c r="B168" i="3"/>
  <c r="J168" i="3"/>
  <c r="B164" i="3"/>
  <c r="J164" i="3"/>
  <c r="B160" i="3"/>
  <c r="J160" i="3"/>
  <c r="B156" i="3"/>
  <c r="J156" i="3"/>
  <c r="B152" i="3"/>
  <c r="J152" i="3"/>
  <c r="B148" i="3"/>
  <c r="J148" i="3"/>
  <c r="B144" i="3"/>
  <c r="J144" i="3"/>
  <c r="B140" i="3"/>
  <c r="J140" i="3"/>
  <c r="B136" i="3"/>
  <c r="J136" i="3"/>
  <c r="B132" i="3"/>
  <c r="J132" i="3"/>
  <c r="B128" i="3"/>
  <c r="J128" i="3"/>
  <c r="B124" i="3"/>
  <c r="J124" i="3"/>
  <c r="B120" i="3"/>
  <c r="J120" i="3"/>
  <c r="B116" i="3"/>
  <c r="J116" i="3"/>
  <c r="B112" i="3"/>
  <c r="J112" i="3"/>
  <c r="B108" i="3"/>
  <c r="J108" i="3"/>
  <c r="B104" i="3"/>
  <c r="J104" i="3"/>
  <c r="B100" i="3"/>
  <c r="J100" i="3"/>
  <c r="B96" i="3"/>
  <c r="J96" i="3"/>
  <c r="B92" i="3"/>
  <c r="J92" i="3"/>
  <c r="B88" i="3"/>
  <c r="J88" i="3"/>
  <c r="B84" i="3"/>
  <c r="J84" i="3"/>
  <c r="B80" i="3"/>
  <c r="J80" i="3"/>
  <c r="B76" i="3"/>
  <c r="J76" i="3"/>
  <c r="B72" i="3"/>
  <c r="J72" i="3"/>
  <c r="B68" i="3"/>
  <c r="J68" i="3"/>
  <c r="B64" i="3"/>
  <c r="J64" i="3"/>
  <c r="B60" i="3"/>
  <c r="J60" i="3"/>
  <c r="B56" i="3"/>
  <c r="J56" i="3"/>
  <c r="B52" i="3"/>
  <c r="J52" i="3"/>
  <c r="B48" i="3"/>
  <c r="J48" i="3"/>
  <c r="B44" i="3"/>
  <c r="J44" i="3"/>
  <c r="B40" i="3"/>
  <c r="J40" i="3"/>
  <c r="B36" i="3"/>
  <c r="J36" i="3"/>
  <c r="B32" i="3"/>
  <c r="J32" i="3"/>
  <c r="B28" i="3"/>
  <c r="J28" i="3"/>
  <c r="B24" i="3"/>
  <c r="J24" i="3"/>
  <c r="B20" i="3"/>
  <c r="J20" i="3"/>
  <c r="B15" i="3"/>
  <c r="J15" i="3"/>
  <c r="B11" i="3"/>
  <c r="J11" i="3"/>
  <c r="B7" i="3"/>
  <c r="J7" i="3"/>
  <c r="B3" i="3"/>
  <c r="J3" i="3"/>
  <c r="E1048576" i="3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2" i="3" s="1"/>
  <c r="H353" i="3" s="1"/>
  <c r="H354" i="3" s="1"/>
  <c r="H355" i="3" s="1"/>
  <c r="H356" i="3" s="1"/>
  <c r="H357" i="3" s="1"/>
  <c r="H358" i="3" s="1"/>
  <c r="H359" i="3" s="1"/>
  <c r="H360" i="3" s="1"/>
  <c r="H361" i="3" s="1"/>
  <c r="H362" i="3" s="1"/>
  <c r="H363" i="3" s="1"/>
  <c r="H364" i="3" s="1"/>
  <c r="H365" i="3" s="1"/>
  <c r="H366" i="3" s="1"/>
  <c r="H367" i="3" s="1"/>
  <c r="H368" i="3" s="1"/>
  <c r="H369" i="3" s="1"/>
  <c r="H370" i="3" s="1"/>
  <c r="H371" i="3" s="1"/>
  <c r="H372" i="3" s="1"/>
  <c r="H373" i="3" s="1"/>
  <c r="H374" i="3" s="1"/>
  <c r="H375" i="3" s="1"/>
  <c r="H376" i="3" s="1"/>
  <c r="H377" i="3" s="1"/>
  <c r="H378" i="3" s="1"/>
  <c r="H379" i="3" s="1"/>
  <c r="H380" i="3" s="1"/>
  <c r="H381" i="3" s="1"/>
  <c r="H382" i="3" s="1"/>
  <c r="H383" i="3" s="1"/>
  <c r="H384" i="3" s="1"/>
  <c r="H385" i="3" s="1"/>
  <c r="H386" i="3" s="1"/>
  <c r="H387" i="3" s="1"/>
  <c r="H388" i="3" s="1"/>
  <c r="H389" i="3" s="1"/>
  <c r="H390" i="3" s="1"/>
  <c r="H391" i="3" s="1"/>
  <c r="H392" i="3" s="1"/>
  <c r="H393" i="3" s="1"/>
  <c r="H394" i="3" s="1"/>
  <c r="H395" i="3" s="1"/>
  <c r="H396" i="3" s="1"/>
  <c r="H397" i="3" s="1"/>
  <c r="H398" i="3" s="1"/>
  <c r="H399" i="3" s="1"/>
  <c r="H400" i="3" s="1"/>
  <c r="H401" i="3" s="1"/>
  <c r="H402" i="3" s="1"/>
  <c r="H403" i="3" s="1"/>
  <c r="H404" i="3" s="1"/>
  <c r="H405" i="3" s="1"/>
  <c r="H406" i="3" s="1"/>
  <c r="H407" i="3" s="1"/>
  <c r="H408" i="3" s="1"/>
  <c r="H409" i="3" s="1"/>
  <c r="H410" i="3" s="1"/>
  <c r="H411" i="3" s="1"/>
  <c r="H412" i="3" s="1"/>
  <c r="H413" i="3" s="1"/>
  <c r="H414" i="3" s="1"/>
  <c r="H415" i="3" s="1"/>
  <c r="H416" i="3" s="1"/>
  <c r="H417" i="3" s="1"/>
  <c r="H418" i="3" s="1"/>
  <c r="H419" i="3" s="1"/>
  <c r="H420" i="3" s="1"/>
  <c r="H421" i="3" s="1"/>
  <c r="H422" i="3" s="1"/>
  <c r="H423" i="3" s="1"/>
  <c r="H424" i="3" s="1"/>
  <c r="H425" i="3" s="1"/>
  <c r="H426" i="3" s="1"/>
  <c r="H427" i="3" s="1"/>
  <c r="H428" i="3" s="1"/>
  <c r="H429" i="3" s="1"/>
  <c r="H430" i="3" s="1"/>
  <c r="H431" i="3" s="1"/>
  <c r="H432" i="3" s="1"/>
  <c r="H433" i="3" s="1"/>
  <c r="H434" i="3" s="1"/>
  <c r="H435" i="3" s="1"/>
  <c r="H436" i="3" s="1"/>
  <c r="H437" i="3" s="1"/>
  <c r="H438" i="3" s="1"/>
  <c r="H439" i="3" s="1"/>
  <c r="H440" i="3" s="1"/>
  <c r="H441" i="3" s="1"/>
  <c r="H442" i="3" s="1"/>
  <c r="H443" i="3" s="1"/>
  <c r="H444" i="3" s="1"/>
  <c r="H445" i="3" s="1"/>
  <c r="H446" i="3" s="1"/>
  <c r="H447" i="3" s="1"/>
  <c r="H448" i="3" s="1"/>
  <c r="H449" i="3" s="1"/>
  <c r="H450" i="3" s="1"/>
  <c r="H451" i="3" s="1"/>
  <c r="H452" i="3" s="1"/>
  <c r="H453" i="3" s="1"/>
  <c r="H454" i="3" s="1"/>
  <c r="H455" i="3" s="1"/>
  <c r="H456" i="3" s="1"/>
  <c r="H457" i="3" s="1"/>
  <c r="H458" i="3" s="1"/>
  <c r="H459" i="3" s="1"/>
  <c r="H460" i="3" s="1"/>
  <c r="H461" i="3" s="1"/>
  <c r="H462" i="3" s="1"/>
  <c r="H463" i="3" s="1"/>
  <c r="H464" i="3" s="1"/>
  <c r="H465" i="3" s="1"/>
  <c r="H466" i="3" s="1"/>
  <c r="H467" i="3" s="1"/>
  <c r="H468" i="3" s="1"/>
  <c r="H469" i="3" s="1"/>
  <c r="H470" i="3" s="1"/>
  <c r="H471" i="3" s="1"/>
  <c r="H472" i="3" s="1"/>
  <c r="H473" i="3" s="1"/>
  <c r="H474" i="3" s="1"/>
  <c r="H475" i="3" s="1"/>
  <c r="H476" i="3" s="1"/>
  <c r="H477" i="3" s="1"/>
  <c r="H478" i="3" s="1"/>
  <c r="H479" i="3" s="1"/>
  <c r="H480" i="3" s="1"/>
  <c r="H481" i="3" s="1"/>
  <c r="H482" i="3" s="1"/>
  <c r="H483" i="3" s="1"/>
  <c r="H484" i="3" s="1"/>
  <c r="H485" i="3" s="1"/>
  <c r="H486" i="3" s="1"/>
  <c r="H487" i="3" s="1"/>
  <c r="H488" i="3" s="1"/>
  <c r="H489" i="3" s="1"/>
  <c r="H490" i="3" s="1"/>
  <c r="H491" i="3" s="1"/>
  <c r="H492" i="3" s="1"/>
  <c r="H493" i="3" s="1"/>
  <c r="H494" i="3" s="1"/>
  <c r="H495" i="3" s="1"/>
  <c r="H496" i="3" s="1"/>
  <c r="H497" i="3" s="1"/>
  <c r="H498" i="3" s="1"/>
  <c r="H499" i="3" s="1"/>
  <c r="H500" i="3" s="1"/>
  <c r="H501" i="3" s="1"/>
  <c r="H502" i="3" s="1"/>
  <c r="H503" i="3" s="1"/>
  <c r="H504" i="3" s="1"/>
  <c r="H505" i="3" s="1"/>
  <c r="H506" i="3" s="1"/>
  <c r="H507" i="3" s="1"/>
  <c r="H508" i="3" s="1"/>
  <c r="H509" i="3" s="1"/>
  <c r="H510" i="3" s="1"/>
  <c r="H511" i="3" s="1"/>
  <c r="H512" i="3" s="1"/>
  <c r="H513" i="3" s="1"/>
  <c r="H514" i="3" s="1"/>
  <c r="H515" i="3" s="1"/>
  <c r="H516" i="3" s="1"/>
  <c r="H517" i="3" s="1"/>
  <c r="H518" i="3" s="1"/>
  <c r="H519" i="3" s="1"/>
  <c r="H520" i="3" s="1"/>
  <c r="H521" i="3" s="1"/>
  <c r="H522" i="3" s="1"/>
  <c r="H523" i="3" s="1"/>
  <c r="H524" i="3" s="1"/>
  <c r="H525" i="3" s="1"/>
  <c r="H526" i="3" s="1"/>
  <c r="H527" i="3" s="1"/>
  <c r="H528" i="3" s="1"/>
  <c r="H529" i="3" s="1"/>
  <c r="H530" i="3" s="1"/>
  <c r="H531" i="3" s="1"/>
  <c r="H532" i="3" s="1"/>
  <c r="H533" i="3" s="1"/>
  <c r="H534" i="3" s="1"/>
  <c r="H535" i="3" s="1"/>
  <c r="H536" i="3" s="1"/>
  <c r="H537" i="3" s="1"/>
  <c r="H538" i="3" s="1"/>
  <c r="H539" i="3" s="1"/>
  <c r="H540" i="3" s="1"/>
  <c r="H541" i="3" s="1"/>
  <c r="H542" i="3" s="1"/>
  <c r="H543" i="3" s="1"/>
  <c r="H544" i="3" s="1"/>
  <c r="H545" i="3" s="1"/>
  <c r="H546" i="3" s="1"/>
  <c r="H547" i="3" s="1"/>
  <c r="H548" i="3" s="1"/>
  <c r="H549" i="3" s="1"/>
  <c r="H550" i="3" s="1"/>
  <c r="H551" i="3" s="1"/>
  <c r="H552" i="3" s="1"/>
  <c r="H553" i="3" s="1"/>
  <c r="H554" i="3" s="1"/>
  <c r="H555" i="3" s="1"/>
  <c r="H556" i="3" s="1"/>
  <c r="H557" i="3" s="1"/>
  <c r="H558" i="3" s="1"/>
  <c r="H559" i="3" s="1"/>
  <c r="H560" i="3" s="1"/>
  <c r="H561" i="3" s="1"/>
  <c r="H562" i="3" s="1"/>
  <c r="H563" i="3" s="1"/>
  <c r="H564" i="3" s="1"/>
  <c r="H565" i="3" s="1"/>
  <c r="H566" i="3" s="1"/>
  <c r="H567" i="3" s="1"/>
  <c r="H568" i="3" s="1"/>
  <c r="H569" i="3" s="1"/>
  <c r="H570" i="3" s="1"/>
  <c r="H571" i="3" s="1"/>
  <c r="H572" i="3" s="1"/>
  <c r="H573" i="3" s="1"/>
  <c r="H574" i="3" s="1"/>
  <c r="H575" i="3" s="1"/>
  <c r="H576" i="3" s="1"/>
  <c r="H577" i="3" s="1"/>
  <c r="H578" i="3" s="1"/>
  <c r="H579" i="3" s="1"/>
  <c r="H580" i="3" s="1"/>
  <c r="H581" i="3" s="1"/>
  <c r="H582" i="3" s="1"/>
  <c r="H583" i="3" s="1"/>
  <c r="H584" i="3" s="1"/>
  <c r="H585" i="3" s="1"/>
  <c r="H586" i="3" s="1"/>
  <c r="H587" i="3" s="1"/>
  <c r="H588" i="3" s="1"/>
  <c r="H589" i="3" s="1"/>
  <c r="H590" i="3" s="1"/>
  <c r="H591" i="3" s="1"/>
  <c r="H592" i="3" s="1"/>
  <c r="H593" i="3" s="1"/>
  <c r="H594" i="3" s="1"/>
  <c r="H595" i="3" s="1"/>
  <c r="H596" i="3" s="1"/>
  <c r="H597" i="3" s="1"/>
  <c r="H598" i="3" s="1"/>
  <c r="H599" i="3" s="1"/>
  <c r="H600" i="3" s="1"/>
  <c r="H601" i="3" s="1"/>
  <c r="H602" i="3" s="1"/>
  <c r="H603" i="3" s="1"/>
  <c r="H604" i="3" s="1"/>
  <c r="H605" i="3" s="1"/>
  <c r="H606" i="3" s="1"/>
  <c r="H607" i="3" s="1"/>
  <c r="H608" i="3" s="1"/>
  <c r="H609" i="3" s="1"/>
  <c r="H610" i="3" s="1"/>
  <c r="H611" i="3" s="1"/>
  <c r="H612" i="3" s="1"/>
  <c r="H613" i="3" s="1"/>
  <c r="H614" i="3" s="1"/>
  <c r="H615" i="3" s="1"/>
  <c r="H616" i="3" s="1"/>
  <c r="H617" i="3" s="1"/>
  <c r="H618" i="3" s="1"/>
  <c r="H619" i="3" s="1"/>
  <c r="H620" i="3" s="1"/>
  <c r="H621" i="3" s="1"/>
  <c r="H622" i="3" s="1"/>
  <c r="H623" i="3" s="1"/>
  <c r="H624" i="3" s="1"/>
  <c r="H625" i="3" s="1"/>
  <c r="H626" i="3" s="1"/>
  <c r="H627" i="3" s="1"/>
  <c r="H628" i="3" s="1"/>
  <c r="H629" i="3" s="1"/>
  <c r="H630" i="3" s="1"/>
  <c r="H631" i="3" s="1"/>
  <c r="H632" i="3" s="1"/>
  <c r="H633" i="3" s="1"/>
  <c r="H634" i="3" s="1"/>
  <c r="H635" i="3" s="1"/>
  <c r="H636" i="3" s="1"/>
  <c r="H637" i="3" s="1"/>
  <c r="H638" i="3" s="1"/>
  <c r="H639" i="3" s="1"/>
  <c r="H640" i="3" s="1"/>
  <c r="H641" i="3" s="1"/>
  <c r="H642" i="3" s="1"/>
  <c r="H643" i="3" s="1"/>
  <c r="H644" i="3" s="1"/>
  <c r="H645" i="3" s="1"/>
  <c r="H646" i="3" s="1"/>
  <c r="H647" i="3" s="1"/>
  <c r="H648" i="3" s="1"/>
  <c r="H649" i="3" s="1"/>
  <c r="H650" i="3" s="1"/>
  <c r="H651" i="3" s="1"/>
  <c r="H652" i="3" s="1"/>
  <c r="H653" i="3" s="1"/>
  <c r="H654" i="3" s="1"/>
  <c r="H655" i="3" s="1"/>
  <c r="H656" i="3" s="1"/>
  <c r="H657" i="3" s="1"/>
  <c r="H658" i="3" s="1"/>
  <c r="H659" i="3" s="1"/>
  <c r="H660" i="3" s="1"/>
  <c r="H661" i="3" s="1"/>
  <c r="H662" i="3" s="1"/>
  <c r="H663" i="3" s="1"/>
  <c r="H664" i="3" s="1"/>
  <c r="H665" i="3" s="1"/>
  <c r="H666" i="3" s="1"/>
  <c r="H667" i="3" s="1"/>
  <c r="H668" i="3" s="1"/>
  <c r="H669" i="3" s="1"/>
  <c r="H670" i="3" s="1"/>
  <c r="H671" i="3" s="1"/>
  <c r="H672" i="3" s="1"/>
  <c r="H673" i="3" s="1"/>
  <c r="H674" i="3" s="1"/>
  <c r="H675" i="3" s="1"/>
  <c r="H676" i="3" s="1"/>
  <c r="H677" i="3" s="1"/>
  <c r="H678" i="3" s="1"/>
  <c r="H679" i="3" s="1"/>
  <c r="H680" i="3" s="1"/>
  <c r="H681" i="3" s="1"/>
  <c r="H682" i="3" s="1"/>
  <c r="H683" i="3" s="1"/>
  <c r="H684" i="3" s="1"/>
  <c r="H685" i="3" s="1"/>
  <c r="H686" i="3" s="1"/>
  <c r="H687" i="3" s="1"/>
  <c r="H688" i="3" s="1"/>
  <c r="H689" i="3" s="1"/>
  <c r="H690" i="3" s="1"/>
  <c r="H691" i="3" s="1"/>
  <c r="H692" i="3" s="1"/>
  <c r="H693" i="3" s="1"/>
  <c r="H694" i="3" s="1"/>
  <c r="H695" i="3" s="1"/>
  <c r="H696" i="3" s="1"/>
  <c r="H697" i="3" s="1"/>
  <c r="H698" i="3" s="1"/>
  <c r="H699" i="3" s="1"/>
  <c r="H700" i="3" s="1"/>
  <c r="H701" i="3" s="1"/>
  <c r="H702" i="3" s="1"/>
  <c r="H703" i="3" s="1"/>
  <c r="H704" i="3" s="1"/>
  <c r="H705" i="3" s="1"/>
  <c r="H706" i="3" s="1"/>
  <c r="H707" i="3" s="1"/>
  <c r="H708" i="3" s="1"/>
  <c r="H709" i="3" s="1"/>
  <c r="H710" i="3" s="1"/>
  <c r="H711" i="3" s="1"/>
  <c r="H712" i="3" s="1"/>
  <c r="H713" i="3" s="1"/>
  <c r="H714" i="3" s="1"/>
  <c r="H715" i="3" s="1"/>
  <c r="H716" i="3" s="1"/>
  <c r="H717" i="3" s="1"/>
  <c r="H718" i="3" s="1"/>
  <c r="H719" i="3" s="1"/>
  <c r="H720" i="3" s="1"/>
  <c r="H721" i="3" s="1"/>
  <c r="H722" i="3" s="1"/>
  <c r="H723" i="3" s="1"/>
  <c r="H724" i="3" s="1"/>
  <c r="H725" i="3" s="1"/>
  <c r="H726" i="3" s="1"/>
  <c r="H727" i="3" s="1"/>
  <c r="H728" i="3" s="1"/>
  <c r="H729" i="3" s="1"/>
  <c r="H730" i="3" s="1"/>
  <c r="H731" i="3" s="1"/>
  <c r="H732" i="3" s="1"/>
  <c r="H733" i="3" s="1"/>
  <c r="H734" i="3" s="1"/>
  <c r="H735" i="3" s="1"/>
  <c r="H736" i="3" s="1"/>
  <c r="H737" i="3" s="1"/>
  <c r="H738" i="3" s="1"/>
  <c r="H739" i="3" s="1"/>
  <c r="H740" i="3" s="1"/>
  <c r="H741" i="3" s="1"/>
  <c r="H742" i="3" s="1"/>
  <c r="H743" i="3" s="1"/>
  <c r="H744" i="3" s="1"/>
  <c r="H745" i="3" s="1"/>
  <c r="H746" i="3" s="1"/>
  <c r="H747" i="3" s="1"/>
  <c r="H748" i="3" s="1"/>
  <c r="H749" i="3" s="1"/>
  <c r="H750" i="3" s="1"/>
  <c r="H751" i="3" s="1"/>
  <c r="H752" i="3" s="1"/>
  <c r="H753" i="3" s="1"/>
  <c r="H754" i="3" s="1"/>
  <c r="H755" i="3" s="1"/>
  <c r="H756" i="3" s="1"/>
  <c r="H757" i="3" s="1"/>
  <c r="H758" i="3" s="1"/>
  <c r="H759" i="3" s="1"/>
  <c r="H760" i="3" s="1"/>
  <c r="H761" i="3" s="1"/>
  <c r="H762" i="3" s="1"/>
  <c r="H763" i="3" s="1"/>
  <c r="H764" i="3" s="1"/>
  <c r="H765" i="3" s="1"/>
  <c r="H766" i="3" s="1"/>
  <c r="H767" i="3" s="1"/>
  <c r="H768" i="3" s="1"/>
  <c r="H769" i="3" s="1"/>
  <c r="H770" i="3" s="1"/>
  <c r="H771" i="3" s="1"/>
  <c r="H772" i="3" s="1"/>
  <c r="H773" i="3" s="1"/>
  <c r="H774" i="3" s="1"/>
  <c r="H775" i="3" s="1"/>
  <c r="H776" i="3" s="1"/>
  <c r="H777" i="3" s="1"/>
  <c r="H778" i="3" s="1"/>
  <c r="H779" i="3" s="1"/>
  <c r="H780" i="3" s="1"/>
  <c r="H781" i="3" s="1"/>
  <c r="H782" i="3" s="1"/>
  <c r="H783" i="3" s="1"/>
  <c r="H784" i="3" s="1"/>
  <c r="H785" i="3" s="1"/>
  <c r="H786" i="3" s="1"/>
  <c r="H787" i="3" s="1"/>
  <c r="H788" i="3" s="1"/>
  <c r="H789" i="3" s="1"/>
  <c r="H790" i="3" s="1"/>
  <c r="H791" i="3" s="1"/>
  <c r="H792" i="3" s="1"/>
  <c r="H793" i="3" s="1"/>
  <c r="H794" i="3" s="1"/>
  <c r="H795" i="3" s="1"/>
  <c r="H796" i="3" s="1"/>
  <c r="H797" i="3" s="1"/>
  <c r="H798" i="3" s="1"/>
  <c r="H799" i="3" s="1"/>
  <c r="H800" i="3" s="1"/>
  <c r="H801" i="3" s="1"/>
  <c r="H802" i="3" s="1"/>
  <c r="H803" i="3" s="1"/>
  <c r="H804" i="3" s="1"/>
  <c r="H805" i="3" s="1"/>
  <c r="H806" i="3" s="1"/>
  <c r="H807" i="3" s="1"/>
  <c r="H808" i="3" s="1"/>
  <c r="H809" i="3" s="1"/>
  <c r="H810" i="3" s="1"/>
  <c r="H811" i="3" s="1"/>
  <c r="H812" i="3" s="1"/>
  <c r="H813" i="3" s="1"/>
  <c r="H814" i="3" s="1"/>
  <c r="H815" i="3" s="1"/>
  <c r="H816" i="3" s="1"/>
  <c r="H817" i="3" s="1"/>
  <c r="H818" i="3" s="1"/>
  <c r="H819" i="3" s="1"/>
  <c r="H820" i="3" s="1"/>
  <c r="H821" i="3" s="1"/>
  <c r="H822" i="3" s="1"/>
  <c r="H823" i="3" s="1"/>
  <c r="H824" i="3" s="1"/>
  <c r="H825" i="3" s="1"/>
  <c r="H826" i="3" s="1"/>
  <c r="H827" i="3" s="1"/>
  <c r="H828" i="3" s="1"/>
  <c r="H829" i="3" s="1"/>
  <c r="H830" i="3" s="1"/>
  <c r="H831" i="3" s="1"/>
  <c r="H832" i="3" s="1"/>
  <c r="H833" i="3" s="1"/>
  <c r="H834" i="3" s="1"/>
  <c r="H835" i="3" s="1"/>
  <c r="H836" i="3" s="1"/>
  <c r="H837" i="3" s="1"/>
  <c r="H838" i="3" s="1"/>
  <c r="H839" i="3" s="1"/>
  <c r="H840" i="3" s="1"/>
  <c r="H841" i="3" s="1"/>
  <c r="H842" i="3" s="1"/>
  <c r="H843" i="3" s="1"/>
  <c r="H844" i="3" s="1"/>
  <c r="H845" i="3" s="1"/>
  <c r="H846" i="3" s="1"/>
  <c r="H847" i="3" s="1"/>
  <c r="H848" i="3" s="1"/>
  <c r="H849" i="3" s="1"/>
  <c r="H850" i="3" s="1"/>
  <c r="H851" i="3" s="1"/>
  <c r="H852" i="3" s="1"/>
  <c r="H853" i="3" s="1"/>
  <c r="H854" i="3" s="1"/>
  <c r="H855" i="3" s="1"/>
  <c r="H856" i="3" s="1"/>
  <c r="H857" i="3" s="1"/>
  <c r="H858" i="3" s="1"/>
  <c r="H859" i="3" s="1"/>
  <c r="H860" i="3" s="1"/>
  <c r="H861" i="3" s="1"/>
  <c r="H862" i="3" s="1"/>
  <c r="H863" i="3" s="1"/>
  <c r="H864" i="3" s="1"/>
  <c r="H865" i="3" s="1"/>
  <c r="H866" i="3" s="1"/>
  <c r="H867" i="3" s="1"/>
  <c r="H868" i="3" s="1"/>
  <c r="H869" i="3" s="1"/>
  <c r="H870" i="3" s="1"/>
  <c r="H871" i="3" s="1"/>
  <c r="H872" i="3" s="1"/>
  <c r="H873" i="3" s="1"/>
  <c r="H874" i="3" s="1"/>
  <c r="H875" i="3" s="1"/>
  <c r="H876" i="3" s="1"/>
  <c r="H877" i="3" s="1"/>
  <c r="H878" i="3" s="1"/>
  <c r="H879" i="3" s="1"/>
  <c r="H880" i="3" s="1"/>
  <c r="H881" i="3" s="1"/>
  <c r="H882" i="3" s="1"/>
  <c r="H883" i="3" s="1"/>
  <c r="H884" i="3" s="1"/>
  <c r="H885" i="3" s="1"/>
  <c r="H886" i="3" s="1"/>
  <c r="H887" i="3" s="1"/>
  <c r="H888" i="3" s="1"/>
  <c r="H889" i="3" s="1"/>
  <c r="H890" i="3" s="1"/>
  <c r="H891" i="3" s="1"/>
  <c r="H892" i="3" s="1"/>
  <c r="H893" i="3" s="1"/>
  <c r="H894" i="3" s="1"/>
  <c r="H895" i="3" s="1"/>
  <c r="H896" i="3" s="1"/>
  <c r="H897" i="3" s="1"/>
  <c r="H898" i="3" s="1"/>
  <c r="H899" i="3" s="1"/>
  <c r="H900" i="3" s="1"/>
  <c r="H901" i="3" s="1"/>
  <c r="H902" i="3" s="1"/>
  <c r="H903" i="3" s="1"/>
  <c r="H904" i="3" s="1"/>
  <c r="H905" i="3" s="1"/>
  <c r="H906" i="3" s="1"/>
  <c r="H907" i="3" s="1"/>
  <c r="H908" i="3" s="1"/>
  <c r="H909" i="3" s="1"/>
  <c r="H910" i="3" s="1"/>
  <c r="H911" i="3" s="1"/>
  <c r="H912" i="3" s="1"/>
  <c r="H913" i="3" s="1"/>
  <c r="H914" i="3" s="1"/>
  <c r="H915" i="3" s="1"/>
  <c r="H916" i="3" s="1"/>
  <c r="H917" i="3" s="1"/>
  <c r="H918" i="3" s="1"/>
  <c r="H919" i="3" s="1"/>
  <c r="H920" i="3" s="1"/>
  <c r="H921" i="3" s="1"/>
  <c r="H922" i="3" s="1"/>
  <c r="H923" i="3" s="1"/>
  <c r="H924" i="3" s="1"/>
  <c r="H925" i="3" s="1"/>
  <c r="H926" i="3" s="1"/>
  <c r="H927" i="3" s="1"/>
  <c r="H928" i="3" s="1"/>
  <c r="H929" i="3" s="1"/>
  <c r="H930" i="3" s="1"/>
  <c r="H931" i="3" s="1"/>
  <c r="H932" i="3" s="1"/>
  <c r="H933" i="3" s="1"/>
  <c r="H934" i="3" s="1"/>
  <c r="H935" i="3" s="1"/>
  <c r="H936" i="3" s="1"/>
  <c r="H937" i="3" s="1"/>
  <c r="H938" i="3" s="1"/>
  <c r="H939" i="3" s="1"/>
  <c r="H940" i="3" s="1"/>
  <c r="H941" i="3" s="1"/>
  <c r="H942" i="3" s="1"/>
  <c r="H943" i="3" s="1"/>
  <c r="H944" i="3" s="1"/>
  <c r="H945" i="3" s="1"/>
  <c r="H946" i="3" s="1"/>
  <c r="H947" i="3" s="1"/>
  <c r="H948" i="3" s="1"/>
  <c r="H949" i="3" s="1"/>
  <c r="H950" i="3" s="1"/>
  <c r="H951" i="3" s="1"/>
  <c r="H952" i="3" s="1"/>
  <c r="H953" i="3" s="1"/>
  <c r="H954" i="3" s="1"/>
  <c r="H955" i="3" s="1"/>
  <c r="H956" i="3" s="1"/>
  <c r="H957" i="3" s="1"/>
  <c r="H958" i="3" s="1"/>
  <c r="H959" i="3" s="1"/>
  <c r="H960" i="3" s="1"/>
  <c r="H961" i="3" s="1"/>
  <c r="H962" i="3" s="1"/>
  <c r="H963" i="3" s="1"/>
  <c r="H964" i="3" s="1"/>
  <c r="H965" i="3" s="1"/>
  <c r="H966" i="3" s="1"/>
  <c r="H967" i="3" s="1"/>
  <c r="H968" i="3" s="1"/>
  <c r="H969" i="3" s="1"/>
  <c r="H970" i="3" s="1"/>
  <c r="H971" i="3" s="1"/>
  <c r="H972" i="3" s="1"/>
  <c r="H973" i="3" s="1"/>
  <c r="H974" i="3" s="1"/>
  <c r="H975" i="3" s="1"/>
  <c r="H976" i="3" s="1"/>
  <c r="H977" i="3" s="1"/>
  <c r="H978" i="3" s="1"/>
  <c r="H979" i="3" s="1"/>
  <c r="H980" i="3" s="1"/>
  <c r="H981" i="3" s="1"/>
  <c r="H982" i="3" s="1"/>
  <c r="H983" i="3" s="1"/>
  <c r="H984" i="3" s="1"/>
  <c r="H985" i="3" s="1"/>
  <c r="H986" i="3" s="1"/>
  <c r="H987" i="3" s="1"/>
  <c r="H988" i="3" s="1"/>
  <c r="H989" i="3" s="1"/>
  <c r="H990" i="3" s="1"/>
  <c r="H991" i="3" s="1"/>
  <c r="H992" i="3" s="1"/>
  <c r="H993" i="3" s="1"/>
  <c r="H994" i="3" s="1"/>
  <c r="H995" i="3" s="1"/>
  <c r="H996" i="3" s="1"/>
  <c r="H997" i="3" s="1"/>
  <c r="H998" i="3" s="1"/>
  <c r="H999" i="3" s="1"/>
  <c r="H1000" i="3" s="1"/>
  <c r="H1001" i="3" s="1"/>
  <c r="H1002" i="3" s="1"/>
  <c r="K2" i="3" l="1"/>
  <c r="K3" i="3" s="1"/>
  <c r="K4" i="3" s="1"/>
  <c r="K5" i="3" s="1"/>
  <c r="K6" i="3" s="1"/>
  <c r="K7" i="3" s="1"/>
  <c r="G3" i="3"/>
  <c r="F502" i="3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F638" i="3" s="1"/>
  <c r="F639" i="3" s="1"/>
  <c r="F640" i="3" s="1"/>
  <c r="F641" i="3" s="1"/>
  <c r="F642" i="3" s="1"/>
  <c r="F643" i="3" s="1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702" i="3" s="1"/>
  <c r="F703" i="3" s="1"/>
  <c r="F704" i="3" s="1"/>
  <c r="F705" i="3" s="1"/>
  <c r="F706" i="3" s="1"/>
  <c r="F707" i="3" s="1"/>
  <c r="F708" i="3" s="1"/>
  <c r="F709" i="3" s="1"/>
  <c r="F710" i="3" s="1"/>
  <c r="F711" i="3" s="1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25" i="3" s="1"/>
  <c r="F726" i="3" s="1"/>
  <c r="F727" i="3" s="1"/>
  <c r="F728" i="3" s="1"/>
  <c r="F729" i="3" s="1"/>
  <c r="F730" i="3" s="1"/>
  <c r="F731" i="3" s="1"/>
  <c r="F732" i="3" s="1"/>
  <c r="F733" i="3" s="1"/>
  <c r="F734" i="3" s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F746" i="3" s="1"/>
  <c r="F747" i="3" s="1"/>
  <c r="F748" i="3" s="1"/>
  <c r="F749" i="3" s="1"/>
  <c r="F750" i="3" s="1"/>
  <c r="F751" i="3" s="1"/>
  <c r="F752" i="3" s="1"/>
  <c r="F753" i="3" s="1"/>
  <c r="F754" i="3" s="1"/>
  <c r="F755" i="3" s="1"/>
  <c r="F756" i="3" s="1"/>
  <c r="F757" i="3" s="1"/>
  <c r="F758" i="3" s="1"/>
  <c r="F759" i="3" s="1"/>
  <c r="F760" i="3" s="1"/>
  <c r="F761" i="3" s="1"/>
  <c r="F762" i="3" s="1"/>
  <c r="F763" i="3" s="1"/>
  <c r="F764" i="3" s="1"/>
  <c r="F765" i="3" s="1"/>
  <c r="F766" i="3" s="1"/>
  <c r="F767" i="3" s="1"/>
  <c r="F768" i="3" s="1"/>
  <c r="F769" i="3" s="1"/>
  <c r="F770" i="3" s="1"/>
  <c r="F771" i="3" s="1"/>
  <c r="F772" i="3" s="1"/>
  <c r="F773" i="3" s="1"/>
  <c r="F774" i="3" s="1"/>
  <c r="F775" i="3" s="1"/>
  <c r="F776" i="3" s="1"/>
  <c r="F777" i="3" s="1"/>
  <c r="F778" i="3" s="1"/>
  <c r="F779" i="3" s="1"/>
  <c r="F780" i="3" s="1"/>
  <c r="F781" i="3" s="1"/>
  <c r="F782" i="3" s="1"/>
  <c r="F783" i="3" s="1"/>
  <c r="F784" i="3" s="1"/>
  <c r="F785" i="3" s="1"/>
  <c r="F786" i="3" s="1"/>
  <c r="F787" i="3" s="1"/>
  <c r="F788" i="3" s="1"/>
  <c r="F789" i="3" s="1"/>
  <c r="F790" i="3" s="1"/>
  <c r="F791" i="3" s="1"/>
  <c r="F792" i="3" s="1"/>
  <c r="F793" i="3" s="1"/>
  <c r="F794" i="3" s="1"/>
  <c r="F795" i="3" s="1"/>
  <c r="F796" i="3" s="1"/>
  <c r="F797" i="3" s="1"/>
  <c r="F798" i="3" s="1"/>
  <c r="F799" i="3" s="1"/>
  <c r="F800" i="3" s="1"/>
  <c r="F801" i="3" s="1"/>
  <c r="F802" i="3" s="1"/>
  <c r="F803" i="3" s="1"/>
  <c r="F804" i="3" s="1"/>
  <c r="F805" i="3" s="1"/>
  <c r="F806" i="3" s="1"/>
  <c r="F807" i="3" s="1"/>
  <c r="F808" i="3" s="1"/>
  <c r="F809" i="3" s="1"/>
  <c r="F810" i="3" s="1"/>
  <c r="F811" i="3" s="1"/>
  <c r="F812" i="3" s="1"/>
  <c r="F813" i="3" s="1"/>
  <c r="F814" i="3" s="1"/>
  <c r="F815" i="3" s="1"/>
  <c r="F816" i="3" s="1"/>
  <c r="F817" i="3" s="1"/>
  <c r="F818" i="3" s="1"/>
  <c r="F819" i="3" s="1"/>
  <c r="F820" i="3" s="1"/>
  <c r="F821" i="3" s="1"/>
  <c r="F822" i="3" s="1"/>
  <c r="F823" i="3" s="1"/>
  <c r="F824" i="3" s="1"/>
  <c r="F825" i="3" s="1"/>
  <c r="F826" i="3" s="1"/>
  <c r="F827" i="3" s="1"/>
  <c r="F828" i="3" s="1"/>
  <c r="F829" i="3" s="1"/>
  <c r="F830" i="3" s="1"/>
  <c r="F831" i="3" s="1"/>
  <c r="F832" i="3" s="1"/>
  <c r="F833" i="3" s="1"/>
  <c r="F834" i="3" s="1"/>
  <c r="F835" i="3" s="1"/>
  <c r="F836" i="3" s="1"/>
  <c r="F837" i="3" s="1"/>
  <c r="F838" i="3" s="1"/>
  <c r="F839" i="3" s="1"/>
  <c r="F840" i="3" s="1"/>
  <c r="F841" i="3" s="1"/>
  <c r="F842" i="3" s="1"/>
  <c r="F843" i="3" s="1"/>
  <c r="F844" i="3" s="1"/>
  <c r="F845" i="3" s="1"/>
  <c r="F846" i="3" s="1"/>
  <c r="F847" i="3" s="1"/>
  <c r="F848" i="3" s="1"/>
  <c r="F849" i="3" s="1"/>
  <c r="F850" i="3" s="1"/>
  <c r="F851" i="3" s="1"/>
  <c r="F852" i="3" s="1"/>
  <c r="F853" i="3" s="1"/>
  <c r="F854" i="3" s="1"/>
  <c r="F855" i="3" s="1"/>
  <c r="F856" i="3" s="1"/>
  <c r="F857" i="3" s="1"/>
  <c r="F858" i="3" s="1"/>
  <c r="F859" i="3" s="1"/>
  <c r="F860" i="3" s="1"/>
  <c r="F861" i="3" s="1"/>
  <c r="F862" i="3" s="1"/>
  <c r="F863" i="3" s="1"/>
  <c r="F864" i="3" s="1"/>
  <c r="F865" i="3" s="1"/>
  <c r="F866" i="3" s="1"/>
  <c r="F867" i="3" s="1"/>
  <c r="F868" i="3" s="1"/>
  <c r="F869" i="3" s="1"/>
  <c r="F870" i="3" s="1"/>
  <c r="F871" i="3" s="1"/>
  <c r="F872" i="3" s="1"/>
  <c r="F873" i="3" s="1"/>
  <c r="F874" i="3" s="1"/>
  <c r="F875" i="3" s="1"/>
  <c r="F876" i="3" s="1"/>
  <c r="F877" i="3" s="1"/>
  <c r="F878" i="3" s="1"/>
  <c r="F879" i="3" s="1"/>
  <c r="F880" i="3" s="1"/>
  <c r="F881" i="3" s="1"/>
  <c r="F882" i="3" s="1"/>
  <c r="F883" i="3" s="1"/>
  <c r="F884" i="3" s="1"/>
  <c r="F885" i="3" s="1"/>
  <c r="F886" i="3" s="1"/>
  <c r="F887" i="3" s="1"/>
  <c r="F888" i="3" s="1"/>
  <c r="F889" i="3" s="1"/>
  <c r="F890" i="3" s="1"/>
  <c r="F891" i="3" s="1"/>
  <c r="F892" i="3" s="1"/>
  <c r="F893" i="3" s="1"/>
  <c r="F894" i="3" s="1"/>
  <c r="F895" i="3" s="1"/>
  <c r="F896" i="3" s="1"/>
  <c r="F897" i="3" s="1"/>
  <c r="F898" i="3" s="1"/>
  <c r="F899" i="3" s="1"/>
  <c r="F900" i="3" s="1"/>
  <c r="F901" i="3" s="1"/>
  <c r="F902" i="3" s="1"/>
  <c r="F903" i="3" s="1"/>
  <c r="F904" i="3" s="1"/>
  <c r="F905" i="3" s="1"/>
  <c r="F906" i="3" s="1"/>
  <c r="F907" i="3" s="1"/>
  <c r="F908" i="3" s="1"/>
  <c r="F909" i="3" s="1"/>
  <c r="F910" i="3" s="1"/>
  <c r="F911" i="3" s="1"/>
  <c r="F912" i="3" s="1"/>
  <c r="F913" i="3" s="1"/>
  <c r="F914" i="3" s="1"/>
  <c r="F915" i="3" s="1"/>
  <c r="F916" i="3" s="1"/>
  <c r="F917" i="3" s="1"/>
  <c r="F918" i="3" s="1"/>
  <c r="F919" i="3" s="1"/>
  <c r="F920" i="3" s="1"/>
  <c r="F921" i="3" s="1"/>
  <c r="F922" i="3" s="1"/>
  <c r="F923" i="3" s="1"/>
  <c r="F924" i="3" s="1"/>
  <c r="F925" i="3" s="1"/>
  <c r="F926" i="3" s="1"/>
  <c r="F927" i="3" s="1"/>
  <c r="F928" i="3" s="1"/>
  <c r="F929" i="3" s="1"/>
  <c r="F930" i="3" s="1"/>
  <c r="F931" i="3" s="1"/>
  <c r="F932" i="3" s="1"/>
  <c r="F933" i="3" s="1"/>
  <c r="F934" i="3" s="1"/>
  <c r="F935" i="3" s="1"/>
  <c r="F936" i="3" s="1"/>
  <c r="F937" i="3" s="1"/>
  <c r="F938" i="3" s="1"/>
  <c r="F939" i="3" s="1"/>
  <c r="F940" i="3" s="1"/>
  <c r="F941" i="3" s="1"/>
  <c r="F942" i="3" s="1"/>
  <c r="F943" i="3" s="1"/>
  <c r="F944" i="3" s="1"/>
  <c r="F945" i="3" s="1"/>
  <c r="F946" i="3" s="1"/>
  <c r="F947" i="3" s="1"/>
  <c r="F948" i="3" s="1"/>
  <c r="F949" i="3" s="1"/>
  <c r="F950" i="3" s="1"/>
  <c r="F951" i="3" s="1"/>
  <c r="F952" i="3" s="1"/>
  <c r="F953" i="3" s="1"/>
  <c r="F954" i="3" s="1"/>
  <c r="F955" i="3" s="1"/>
  <c r="F956" i="3" s="1"/>
  <c r="F957" i="3" s="1"/>
  <c r="F958" i="3" s="1"/>
  <c r="F959" i="3" s="1"/>
  <c r="F960" i="3" s="1"/>
  <c r="F961" i="3" s="1"/>
  <c r="F962" i="3" s="1"/>
  <c r="F963" i="3" s="1"/>
  <c r="F964" i="3" s="1"/>
  <c r="F965" i="3" s="1"/>
  <c r="F966" i="3" s="1"/>
  <c r="F967" i="3" s="1"/>
  <c r="F968" i="3" s="1"/>
  <c r="F969" i="3" s="1"/>
  <c r="F970" i="3" s="1"/>
  <c r="F971" i="3" s="1"/>
  <c r="F972" i="3" s="1"/>
  <c r="F973" i="3" s="1"/>
  <c r="F974" i="3" s="1"/>
  <c r="F975" i="3" s="1"/>
  <c r="F976" i="3" s="1"/>
  <c r="F977" i="3" s="1"/>
  <c r="F978" i="3" s="1"/>
  <c r="F979" i="3" s="1"/>
  <c r="F980" i="3" s="1"/>
  <c r="F981" i="3" s="1"/>
  <c r="F982" i="3" s="1"/>
  <c r="F983" i="3" s="1"/>
  <c r="F984" i="3" s="1"/>
  <c r="F985" i="3" s="1"/>
  <c r="F986" i="3" s="1"/>
  <c r="F987" i="3" s="1"/>
  <c r="F988" i="3" s="1"/>
  <c r="F989" i="3" s="1"/>
  <c r="F990" i="3" s="1"/>
  <c r="F991" i="3" s="1"/>
  <c r="F992" i="3" s="1"/>
  <c r="F993" i="3" s="1"/>
  <c r="F994" i="3" s="1"/>
  <c r="F995" i="3" s="1"/>
  <c r="F996" i="3" s="1"/>
  <c r="F997" i="3" s="1"/>
  <c r="F998" i="3" s="1"/>
  <c r="F999" i="3" s="1"/>
  <c r="F1000" i="3" s="1"/>
  <c r="F1001" i="3" s="1"/>
  <c r="F1002" i="3" s="1"/>
  <c r="G2" i="3"/>
  <c r="L4" i="3" l="1"/>
  <c r="L6" i="3"/>
  <c r="L2" i="3"/>
  <c r="L7" i="3"/>
  <c r="K8" i="3"/>
  <c r="L5" i="3"/>
  <c r="L3" i="3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G503" i="3"/>
  <c r="K9" i="3" l="1"/>
  <c r="L8" i="3"/>
  <c r="G4" i="3"/>
  <c r="G504" i="3"/>
  <c r="G505" i="3" s="1"/>
  <c r="G506" i="3"/>
  <c r="G5" i="3"/>
  <c r="K10" i="3" l="1"/>
  <c r="L9" i="3"/>
  <c r="G507" i="3"/>
  <c r="G6" i="3"/>
  <c r="L10" i="3" l="1"/>
  <c r="K11" i="3"/>
  <c r="G508" i="3"/>
  <c r="G7" i="3"/>
  <c r="K12" i="3" l="1"/>
  <c r="L11" i="3"/>
  <c r="G509" i="3"/>
  <c r="G8" i="3"/>
  <c r="K13" i="3" l="1"/>
  <c r="L12" i="3"/>
  <c r="G510" i="3"/>
  <c r="G9" i="3"/>
  <c r="K14" i="3" l="1"/>
  <c r="L13" i="3"/>
  <c r="G511" i="3"/>
  <c r="G10" i="3"/>
  <c r="K15" i="3" l="1"/>
  <c r="L14" i="3"/>
  <c r="G512" i="3"/>
  <c r="G11" i="3"/>
  <c r="L15" i="3" l="1"/>
  <c r="K16" i="3"/>
  <c r="G513" i="3"/>
  <c r="G12" i="3"/>
  <c r="K17" i="3" l="1"/>
  <c r="L16" i="3"/>
  <c r="G514" i="3"/>
  <c r="G13" i="3"/>
  <c r="K18" i="3" l="1"/>
  <c r="L17" i="3"/>
  <c r="G515" i="3"/>
  <c r="G14" i="3"/>
  <c r="K19" i="3" l="1"/>
  <c r="L18" i="3"/>
  <c r="G516" i="3"/>
  <c r="G15" i="3"/>
  <c r="L19" i="3" l="1"/>
  <c r="K20" i="3"/>
  <c r="G517" i="3"/>
  <c r="G16" i="3"/>
  <c r="L20" i="3" l="1"/>
  <c r="K21" i="3"/>
  <c r="G518" i="3"/>
  <c r="G17" i="3"/>
  <c r="K22" i="3" l="1"/>
  <c r="L21" i="3"/>
  <c r="G519" i="3"/>
  <c r="G18" i="3"/>
  <c r="L22" i="3" l="1"/>
  <c r="K23" i="3"/>
  <c r="G520" i="3"/>
  <c r="G19" i="3"/>
  <c r="L23" i="3" l="1"/>
  <c r="K24" i="3"/>
  <c r="G521" i="3"/>
  <c r="G20" i="3"/>
  <c r="K25" i="3" l="1"/>
  <c r="L24" i="3"/>
  <c r="G522" i="3"/>
  <c r="G21" i="3"/>
  <c r="L25" i="3" l="1"/>
  <c r="K26" i="3"/>
  <c r="G523" i="3"/>
  <c r="G22" i="3"/>
  <c r="K27" i="3" l="1"/>
  <c r="L26" i="3"/>
  <c r="G524" i="3"/>
  <c r="G23" i="3"/>
  <c r="K28" i="3" l="1"/>
  <c r="L27" i="3"/>
  <c r="G525" i="3"/>
  <c r="G24" i="3"/>
  <c r="K29" i="3" l="1"/>
  <c r="L28" i="3"/>
  <c r="G526" i="3"/>
  <c r="G25" i="3"/>
  <c r="K30" i="3" l="1"/>
  <c r="L29" i="3"/>
  <c r="G527" i="3"/>
  <c r="G26" i="3"/>
  <c r="K31" i="3" l="1"/>
  <c r="L30" i="3"/>
  <c r="G528" i="3"/>
  <c r="G27" i="3"/>
  <c r="K32" i="3" l="1"/>
  <c r="L31" i="3"/>
  <c r="G529" i="3"/>
  <c r="G28" i="3"/>
  <c r="K33" i="3" l="1"/>
  <c r="L32" i="3"/>
  <c r="G530" i="3"/>
  <c r="G29" i="3"/>
  <c r="K34" i="3" l="1"/>
  <c r="L33" i="3"/>
  <c r="G531" i="3"/>
  <c r="G30" i="3"/>
  <c r="L34" i="3" l="1"/>
  <c r="K35" i="3"/>
  <c r="G532" i="3"/>
  <c r="G31" i="3"/>
  <c r="L35" i="3" l="1"/>
  <c r="K36" i="3"/>
  <c r="G533" i="3"/>
  <c r="G32" i="3"/>
  <c r="K37" i="3" l="1"/>
  <c r="L36" i="3"/>
  <c r="G534" i="3"/>
  <c r="G33" i="3"/>
  <c r="K38" i="3" l="1"/>
  <c r="L37" i="3"/>
  <c r="G535" i="3"/>
  <c r="G34" i="3"/>
  <c r="K39" i="3" l="1"/>
  <c r="L38" i="3"/>
  <c r="G536" i="3"/>
  <c r="G35" i="3"/>
  <c r="K40" i="3" l="1"/>
  <c r="L39" i="3"/>
  <c r="G537" i="3"/>
  <c r="G36" i="3"/>
  <c r="K41" i="3" l="1"/>
  <c r="L40" i="3"/>
  <c r="G538" i="3"/>
  <c r="G37" i="3"/>
  <c r="K42" i="3" l="1"/>
  <c r="L41" i="3"/>
  <c r="G539" i="3"/>
  <c r="G38" i="3"/>
  <c r="K43" i="3" l="1"/>
  <c r="L42" i="3"/>
  <c r="G540" i="3"/>
  <c r="G39" i="3"/>
  <c r="K44" i="3" l="1"/>
  <c r="L43" i="3"/>
  <c r="G541" i="3"/>
  <c r="G40" i="3"/>
  <c r="K45" i="3" l="1"/>
  <c r="L44" i="3"/>
  <c r="G542" i="3"/>
  <c r="G41" i="3"/>
  <c r="K46" i="3" l="1"/>
  <c r="L45" i="3"/>
  <c r="G543" i="3"/>
  <c r="G42" i="3"/>
  <c r="K47" i="3" l="1"/>
  <c r="L46" i="3"/>
  <c r="G544" i="3"/>
  <c r="G43" i="3"/>
  <c r="K48" i="3" l="1"/>
  <c r="L47" i="3"/>
  <c r="G545" i="3"/>
  <c r="G44" i="3"/>
  <c r="K49" i="3" l="1"/>
  <c r="L48" i="3"/>
  <c r="G546" i="3"/>
  <c r="G45" i="3"/>
  <c r="K50" i="3" l="1"/>
  <c r="L49" i="3"/>
  <c r="G547" i="3"/>
  <c r="G46" i="3"/>
  <c r="K51" i="3" l="1"/>
  <c r="L50" i="3"/>
  <c r="G548" i="3"/>
  <c r="G47" i="3"/>
  <c r="K52" i="3" l="1"/>
  <c r="L51" i="3"/>
  <c r="G549" i="3"/>
  <c r="G48" i="3"/>
  <c r="K53" i="3" l="1"/>
  <c r="L52" i="3"/>
  <c r="G550" i="3"/>
  <c r="G49" i="3"/>
  <c r="K54" i="3" l="1"/>
  <c r="L53" i="3"/>
  <c r="G551" i="3"/>
  <c r="G50" i="3"/>
  <c r="K55" i="3" l="1"/>
  <c r="L54" i="3"/>
  <c r="G552" i="3"/>
  <c r="G51" i="3"/>
  <c r="K56" i="3" l="1"/>
  <c r="L55" i="3"/>
  <c r="G553" i="3"/>
  <c r="G52" i="3"/>
  <c r="K57" i="3" l="1"/>
  <c r="L56" i="3"/>
  <c r="G554" i="3"/>
  <c r="G53" i="3"/>
  <c r="K58" i="3" l="1"/>
  <c r="L57" i="3"/>
  <c r="G555" i="3"/>
  <c r="G54" i="3"/>
  <c r="K59" i="3" l="1"/>
  <c r="L58" i="3"/>
  <c r="G556" i="3"/>
  <c r="G55" i="3"/>
  <c r="K60" i="3" l="1"/>
  <c r="L59" i="3"/>
  <c r="G557" i="3"/>
  <c r="G56" i="3"/>
  <c r="K61" i="3" l="1"/>
  <c r="L60" i="3"/>
  <c r="G558" i="3"/>
  <c r="G57" i="3"/>
  <c r="K62" i="3" l="1"/>
  <c r="L61" i="3"/>
  <c r="G559" i="3"/>
  <c r="G58" i="3"/>
  <c r="K63" i="3" l="1"/>
  <c r="L62" i="3"/>
  <c r="G560" i="3"/>
  <c r="G59" i="3"/>
  <c r="K64" i="3" l="1"/>
  <c r="L63" i="3"/>
  <c r="G561" i="3"/>
  <c r="G60" i="3"/>
  <c r="K65" i="3" l="1"/>
  <c r="L64" i="3"/>
  <c r="G562" i="3"/>
  <c r="G61" i="3"/>
  <c r="K66" i="3" l="1"/>
  <c r="L65" i="3"/>
  <c r="G563" i="3"/>
  <c r="G62" i="3"/>
  <c r="K67" i="3" l="1"/>
  <c r="L66" i="3"/>
  <c r="G564" i="3"/>
  <c r="G63" i="3"/>
  <c r="K68" i="3" l="1"/>
  <c r="L67" i="3"/>
  <c r="G565" i="3"/>
  <c r="G64" i="3"/>
  <c r="L68" i="3" l="1"/>
  <c r="K69" i="3"/>
  <c r="G566" i="3"/>
  <c r="G65" i="3"/>
  <c r="K70" i="3" l="1"/>
  <c r="L69" i="3"/>
  <c r="G567" i="3"/>
  <c r="G66" i="3"/>
  <c r="K71" i="3" l="1"/>
  <c r="L70" i="3"/>
  <c r="G568" i="3"/>
  <c r="G67" i="3"/>
  <c r="L71" i="3" l="1"/>
  <c r="K72" i="3"/>
  <c r="G569" i="3"/>
  <c r="G68" i="3"/>
  <c r="K73" i="3" l="1"/>
  <c r="L72" i="3"/>
  <c r="G570" i="3"/>
  <c r="G69" i="3"/>
  <c r="L73" i="3" l="1"/>
  <c r="K74" i="3"/>
  <c r="G571" i="3"/>
  <c r="G70" i="3"/>
  <c r="L74" i="3" l="1"/>
  <c r="K75" i="3"/>
  <c r="G572" i="3"/>
  <c r="G71" i="3"/>
  <c r="L75" i="3" l="1"/>
  <c r="K76" i="3"/>
  <c r="G573" i="3"/>
  <c r="G72" i="3"/>
  <c r="L76" i="3" l="1"/>
  <c r="K77" i="3"/>
  <c r="G574" i="3"/>
  <c r="G73" i="3"/>
  <c r="L77" i="3" l="1"/>
  <c r="K78" i="3"/>
  <c r="G575" i="3"/>
  <c r="G74" i="3"/>
  <c r="L78" i="3" l="1"/>
  <c r="K79" i="3"/>
  <c r="G576" i="3"/>
  <c r="G75" i="3"/>
  <c r="K80" i="3" l="1"/>
  <c r="L79" i="3"/>
  <c r="G577" i="3"/>
  <c r="G76" i="3"/>
  <c r="L80" i="3" l="1"/>
  <c r="K81" i="3"/>
  <c r="G578" i="3"/>
  <c r="G77" i="3"/>
  <c r="L81" i="3" l="1"/>
  <c r="K82" i="3"/>
  <c r="G579" i="3"/>
  <c r="G78" i="3"/>
  <c r="L82" i="3" l="1"/>
  <c r="K83" i="3"/>
  <c r="G580" i="3"/>
  <c r="G79" i="3"/>
  <c r="K84" i="3" l="1"/>
  <c r="L83" i="3"/>
  <c r="G581" i="3"/>
  <c r="G80" i="3"/>
  <c r="K85" i="3" l="1"/>
  <c r="L84" i="3"/>
  <c r="G582" i="3"/>
  <c r="G81" i="3"/>
  <c r="L85" i="3" l="1"/>
  <c r="K86" i="3"/>
  <c r="G583" i="3"/>
  <c r="G82" i="3"/>
  <c r="K87" i="3" l="1"/>
  <c r="L86" i="3"/>
  <c r="G584" i="3"/>
  <c r="G83" i="3"/>
  <c r="K88" i="3" l="1"/>
  <c r="L87" i="3"/>
  <c r="G585" i="3"/>
  <c r="G84" i="3"/>
  <c r="L88" i="3" l="1"/>
  <c r="K89" i="3"/>
  <c r="G586" i="3"/>
  <c r="G85" i="3"/>
  <c r="L89" i="3" l="1"/>
  <c r="K90" i="3"/>
  <c r="G587" i="3"/>
  <c r="G86" i="3"/>
  <c r="L90" i="3" l="1"/>
  <c r="K91" i="3"/>
  <c r="G588" i="3"/>
  <c r="G87" i="3"/>
  <c r="K92" i="3" l="1"/>
  <c r="L91" i="3"/>
  <c r="G589" i="3"/>
  <c r="G88" i="3"/>
  <c r="L92" i="3" l="1"/>
  <c r="K93" i="3"/>
  <c r="G590" i="3"/>
  <c r="G89" i="3"/>
  <c r="K94" i="3" l="1"/>
  <c r="L93" i="3"/>
  <c r="G591" i="3"/>
  <c r="G90" i="3"/>
  <c r="L94" i="3" l="1"/>
  <c r="K95" i="3"/>
  <c r="G592" i="3"/>
  <c r="G91" i="3"/>
  <c r="L95" i="3" l="1"/>
  <c r="K96" i="3"/>
  <c r="G593" i="3"/>
  <c r="G92" i="3"/>
  <c r="K97" i="3" l="1"/>
  <c r="L96" i="3"/>
  <c r="G594" i="3"/>
  <c r="G93" i="3"/>
  <c r="K98" i="3" l="1"/>
  <c r="L97" i="3"/>
  <c r="G595" i="3"/>
  <c r="G94" i="3"/>
  <c r="L98" i="3" l="1"/>
  <c r="K99" i="3"/>
  <c r="G596" i="3"/>
  <c r="G95" i="3"/>
  <c r="K100" i="3" l="1"/>
  <c r="L99" i="3"/>
  <c r="G597" i="3"/>
  <c r="G96" i="3"/>
  <c r="K101" i="3" l="1"/>
  <c r="L100" i="3"/>
  <c r="G598" i="3"/>
  <c r="G97" i="3"/>
  <c r="K102" i="3" l="1"/>
  <c r="L101" i="3"/>
  <c r="G599" i="3"/>
  <c r="G98" i="3"/>
  <c r="K103" i="3" l="1"/>
  <c r="L102" i="3"/>
  <c r="G600" i="3"/>
  <c r="G99" i="3"/>
  <c r="K104" i="3" l="1"/>
  <c r="L103" i="3"/>
  <c r="G601" i="3"/>
  <c r="G100" i="3"/>
  <c r="L104" i="3" l="1"/>
  <c r="K105" i="3"/>
  <c r="G602" i="3"/>
  <c r="G101" i="3"/>
  <c r="K106" i="3" l="1"/>
  <c r="L105" i="3"/>
  <c r="G603" i="3"/>
  <c r="G102" i="3"/>
  <c r="K107" i="3" l="1"/>
  <c r="L106" i="3"/>
  <c r="G604" i="3"/>
  <c r="G103" i="3"/>
  <c r="K108" i="3" l="1"/>
  <c r="L107" i="3"/>
  <c r="G605" i="3"/>
  <c r="G104" i="3"/>
  <c r="K109" i="3" l="1"/>
  <c r="L108" i="3"/>
  <c r="G606" i="3"/>
  <c r="G105" i="3"/>
  <c r="L109" i="3" l="1"/>
  <c r="K110" i="3"/>
  <c r="G607" i="3"/>
  <c r="G106" i="3"/>
  <c r="K111" i="3" l="1"/>
  <c r="L110" i="3"/>
  <c r="G608" i="3"/>
  <c r="G107" i="3"/>
  <c r="L111" i="3" l="1"/>
  <c r="K112" i="3"/>
  <c r="G609" i="3"/>
  <c r="G108" i="3"/>
  <c r="K113" i="3" l="1"/>
  <c r="L112" i="3"/>
  <c r="G610" i="3"/>
  <c r="G109" i="3"/>
  <c r="L113" i="3" l="1"/>
  <c r="K114" i="3"/>
  <c r="G611" i="3"/>
  <c r="G110" i="3"/>
  <c r="K115" i="3" l="1"/>
  <c r="L114" i="3"/>
  <c r="G612" i="3"/>
  <c r="G111" i="3"/>
  <c r="L115" i="3" l="1"/>
  <c r="K116" i="3"/>
  <c r="G613" i="3"/>
  <c r="G112" i="3"/>
  <c r="K117" i="3" l="1"/>
  <c r="L116" i="3"/>
  <c r="G614" i="3"/>
  <c r="G113" i="3"/>
  <c r="L117" i="3" l="1"/>
  <c r="K118" i="3"/>
  <c r="G615" i="3"/>
  <c r="G114" i="3"/>
  <c r="K119" i="3" l="1"/>
  <c r="L118" i="3"/>
  <c r="G616" i="3"/>
  <c r="G115" i="3"/>
  <c r="K120" i="3" l="1"/>
  <c r="L119" i="3"/>
  <c r="G617" i="3"/>
  <c r="G116" i="3"/>
  <c r="K121" i="3" l="1"/>
  <c r="L120" i="3"/>
  <c r="G618" i="3"/>
  <c r="G117" i="3"/>
  <c r="K122" i="3" l="1"/>
  <c r="L121" i="3"/>
  <c r="G619" i="3"/>
  <c r="G118" i="3"/>
  <c r="L122" i="3" l="1"/>
  <c r="K123" i="3"/>
  <c r="G620" i="3"/>
  <c r="G119" i="3"/>
  <c r="L123" i="3" l="1"/>
  <c r="K124" i="3"/>
  <c r="G621" i="3"/>
  <c r="G120" i="3"/>
  <c r="K125" i="3" l="1"/>
  <c r="L124" i="3"/>
  <c r="G622" i="3"/>
  <c r="G121" i="3"/>
  <c r="K126" i="3" l="1"/>
  <c r="L125" i="3"/>
  <c r="G623" i="3"/>
  <c r="G122" i="3"/>
  <c r="K127" i="3" l="1"/>
  <c r="L126" i="3"/>
  <c r="G624" i="3"/>
  <c r="G123" i="3"/>
  <c r="K128" i="3" l="1"/>
  <c r="L127" i="3"/>
  <c r="G625" i="3"/>
  <c r="G124" i="3"/>
  <c r="L128" i="3" l="1"/>
  <c r="K129" i="3"/>
  <c r="G626" i="3"/>
  <c r="G125" i="3"/>
  <c r="K130" i="3" l="1"/>
  <c r="L129" i="3"/>
  <c r="G627" i="3"/>
  <c r="G126" i="3"/>
  <c r="K131" i="3" l="1"/>
  <c r="L130" i="3"/>
  <c r="G628" i="3"/>
  <c r="G127" i="3"/>
  <c r="K132" i="3" l="1"/>
  <c r="L131" i="3"/>
  <c r="G629" i="3"/>
  <c r="G128" i="3"/>
  <c r="K133" i="3" l="1"/>
  <c r="L132" i="3"/>
  <c r="G630" i="3"/>
  <c r="G129" i="3"/>
  <c r="K134" i="3" l="1"/>
  <c r="L133" i="3"/>
  <c r="G631" i="3"/>
  <c r="G130" i="3"/>
  <c r="K135" i="3" l="1"/>
  <c r="L134" i="3"/>
  <c r="G632" i="3"/>
  <c r="G131" i="3"/>
  <c r="K136" i="3" l="1"/>
  <c r="L135" i="3"/>
  <c r="G633" i="3"/>
  <c r="G132" i="3"/>
  <c r="L136" i="3" l="1"/>
  <c r="K137" i="3"/>
  <c r="G634" i="3"/>
  <c r="G133" i="3"/>
  <c r="K138" i="3" l="1"/>
  <c r="L137" i="3"/>
  <c r="G635" i="3"/>
  <c r="G134" i="3"/>
  <c r="K139" i="3" l="1"/>
  <c r="L138" i="3"/>
  <c r="G636" i="3"/>
  <c r="G135" i="3"/>
  <c r="K140" i="3" l="1"/>
  <c r="L139" i="3"/>
  <c r="G637" i="3"/>
  <c r="G136" i="3"/>
  <c r="K141" i="3" l="1"/>
  <c r="L140" i="3"/>
  <c r="G638" i="3"/>
  <c r="G137" i="3"/>
  <c r="L141" i="3" l="1"/>
  <c r="K142" i="3"/>
  <c r="G639" i="3"/>
  <c r="G138" i="3"/>
  <c r="L142" i="3" l="1"/>
  <c r="K143" i="3"/>
  <c r="G640" i="3"/>
  <c r="G139" i="3"/>
  <c r="K144" i="3" l="1"/>
  <c r="L143" i="3"/>
  <c r="G641" i="3"/>
  <c r="G140" i="3"/>
  <c r="L144" i="3" l="1"/>
  <c r="K145" i="3"/>
  <c r="G642" i="3"/>
  <c r="G141" i="3"/>
  <c r="L145" i="3" l="1"/>
  <c r="K146" i="3"/>
  <c r="G643" i="3"/>
  <c r="G142" i="3"/>
  <c r="L146" i="3" l="1"/>
  <c r="K147" i="3"/>
  <c r="G644" i="3"/>
  <c r="G143" i="3"/>
  <c r="L147" i="3" l="1"/>
  <c r="K148" i="3"/>
  <c r="G645" i="3"/>
  <c r="G144" i="3"/>
  <c r="K149" i="3" l="1"/>
  <c r="L148" i="3"/>
  <c r="G646" i="3"/>
  <c r="G145" i="3"/>
  <c r="K150" i="3" l="1"/>
  <c r="L149" i="3"/>
  <c r="G647" i="3"/>
  <c r="G146" i="3"/>
  <c r="K151" i="3" l="1"/>
  <c r="L150" i="3"/>
  <c r="G648" i="3"/>
  <c r="G147" i="3"/>
  <c r="K152" i="3" l="1"/>
  <c r="L151" i="3"/>
  <c r="G649" i="3"/>
  <c r="G148" i="3"/>
  <c r="K153" i="3" l="1"/>
  <c r="L152" i="3"/>
  <c r="G650" i="3"/>
  <c r="G149" i="3"/>
  <c r="K154" i="3" l="1"/>
  <c r="L153" i="3"/>
  <c r="G651" i="3"/>
  <c r="G150" i="3"/>
  <c r="K155" i="3" l="1"/>
  <c r="L154" i="3"/>
  <c r="G652" i="3"/>
  <c r="G151" i="3"/>
  <c r="K156" i="3" l="1"/>
  <c r="L155" i="3"/>
  <c r="G653" i="3"/>
  <c r="G152" i="3"/>
  <c r="K157" i="3" l="1"/>
  <c r="L156" i="3"/>
  <c r="G654" i="3"/>
  <c r="G153" i="3"/>
  <c r="K158" i="3" l="1"/>
  <c r="L157" i="3"/>
  <c r="G655" i="3"/>
  <c r="G154" i="3"/>
  <c r="K159" i="3" l="1"/>
  <c r="L158" i="3"/>
  <c r="G656" i="3"/>
  <c r="G155" i="3"/>
  <c r="K160" i="3" l="1"/>
  <c r="L159" i="3"/>
  <c r="G657" i="3"/>
  <c r="G156" i="3"/>
  <c r="K161" i="3" l="1"/>
  <c r="L160" i="3"/>
  <c r="G658" i="3"/>
  <c r="G157" i="3"/>
  <c r="L161" i="3" l="1"/>
  <c r="K162" i="3"/>
  <c r="G659" i="3"/>
  <c r="G158" i="3"/>
  <c r="L162" i="3" l="1"/>
  <c r="K163" i="3"/>
  <c r="G660" i="3"/>
  <c r="G159" i="3"/>
  <c r="L163" i="3" l="1"/>
  <c r="K164" i="3"/>
  <c r="G661" i="3"/>
  <c r="G160" i="3"/>
  <c r="K165" i="3" l="1"/>
  <c r="L164" i="3"/>
  <c r="G662" i="3"/>
  <c r="G161" i="3"/>
  <c r="K166" i="3" l="1"/>
  <c r="L165" i="3"/>
  <c r="G663" i="3"/>
  <c r="G162" i="3"/>
  <c r="K167" i="3" l="1"/>
  <c r="L166" i="3"/>
  <c r="G664" i="3"/>
  <c r="G163" i="3"/>
  <c r="L167" i="3" l="1"/>
  <c r="K168" i="3"/>
  <c r="G665" i="3"/>
  <c r="G164" i="3"/>
  <c r="L168" i="3" l="1"/>
  <c r="K169" i="3"/>
  <c r="G666" i="3"/>
  <c r="G165" i="3"/>
  <c r="K170" i="3" l="1"/>
  <c r="L169" i="3"/>
  <c r="G667" i="3"/>
  <c r="G166" i="3"/>
  <c r="K171" i="3" l="1"/>
  <c r="L170" i="3"/>
  <c r="G668" i="3"/>
  <c r="G167" i="3"/>
  <c r="K172" i="3" l="1"/>
  <c r="L171" i="3"/>
  <c r="G669" i="3"/>
  <c r="G168" i="3"/>
  <c r="K173" i="3" l="1"/>
  <c r="L172" i="3"/>
  <c r="G670" i="3"/>
  <c r="G169" i="3"/>
  <c r="K174" i="3" l="1"/>
  <c r="L173" i="3"/>
  <c r="G671" i="3"/>
  <c r="G170" i="3"/>
  <c r="K175" i="3" l="1"/>
  <c r="L174" i="3"/>
  <c r="G672" i="3"/>
  <c r="G171" i="3"/>
  <c r="K176" i="3" l="1"/>
  <c r="L175" i="3"/>
  <c r="G673" i="3"/>
  <c r="G172" i="3"/>
  <c r="K177" i="3" l="1"/>
  <c r="L176" i="3"/>
  <c r="G674" i="3"/>
  <c r="G173" i="3"/>
  <c r="K178" i="3" l="1"/>
  <c r="L177" i="3"/>
  <c r="G675" i="3"/>
  <c r="G174" i="3"/>
  <c r="K179" i="3" l="1"/>
  <c r="L178" i="3"/>
  <c r="G676" i="3"/>
  <c r="G175" i="3"/>
  <c r="K180" i="3" l="1"/>
  <c r="L179" i="3"/>
  <c r="G677" i="3"/>
  <c r="G176" i="3"/>
  <c r="K181" i="3" l="1"/>
  <c r="L180" i="3"/>
  <c r="G678" i="3"/>
  <c r="G177" i="3"/>
  <c r="K182" i="3" l="1"/>
  <c r="L181" i="3"/>
  <c r="G679" i="3"/>
  <c r="G178" i="3"/>
  <c r="K183" i="3" l="1"/>
  <c r="L182" i="3"/>
  <c r="G680" i="3"/>
  <c r="G179" i="3"/>
  <c r="K184" i="3" l="1"/>
  <c r="L183" i="3"/>
  <c r="G681" i="3"/>
  <c r="G180" i="3"/>
  <c r="K185" i="3" l="1"/>
  <c r="L184" i="3"/>
  <c r="G682" i="3"/>
  <c r="G181" i="3"/>
  <c r="K186" i="3" l="1"/>
  <c r="L185" i="3"/>
  <c r="G683" i="3"/>
  <c r="G182" i="3"/>
  <c r="K187" i="3" l="1"/>
  <c r="L186" i="3"/>
  <c r="G684" i="3"/>
  <c r="G183" i="3"/>
  <c r="K188" i="3" l="1"/>
  <c r="L187" i="3"/>
  <c r="G685" i="3"/>
  <c r="G184" i="3"/>
  <c r="K189" i="3" l="1"/>
  <c r="L188" i="3"/>
  <c r="G686" i="3"/>
  <c r="G185" i="3"/>
  <c r="K190" i="3" l="1"/>
  <c r="L189" i="3"/>
  <c r="G687" i="3"/>
  <c r="G186" i="3"/>
  <c r="K191" i="3" l="1"/>
  <c r="L190" i="3"/>
  <c r="G688" i="3"/>
  <c r="G187" i="3"/>
  <c r="K192" i="3" l="1"/>
  <c r="L191" i="3"/>
  <c r="G689" i="3"/>
  <c r="G188" i="3"/>
  <c r="L192" i="3" l="1"/>
  <c r="K193" i="3"/>
  <c r="G690" i="3"/>
  <c r="G189" i="3"/>
  <c r="K194" i="3" l="1"/>
  <c r="L193" i="3"/>
  <c r="G691" i="3"/>
  <c r="G190" i="3"/>
  <c r="K195" i="3" l="1"/>
  <c r="L194" i="3"/>
  <c r="G692" i="3"/>
  <c r="G191" i="3"/>
  <c r="L195" i="3" l="1"/>
  <c r="K196" i="3"/>
  <c r="G693" i="3"/>
  <c r="G192" i="3"/>
  <c r="L196" i="3" l="1"/>
  <c r="K197" i="3"/>
  <c r="G694" i="3"/>
  <c r="G193" i="3"/>
  <c r="L197" i="3" l="1"/>
  <c r="K198" i="3"/>
  <c r="G695" i="3"/>
  <c r="G194" i="3"/>
  <c r="K199" i="3" l="1"/>
  <c r="L198" i="3"/>
  <c r="G696" i="3"/>
  <c r="G195" i="3"/>
  <c r="K200" i="3" l="1"/>
  <c r="L199" i="3"/>
  <c r="G697" i="3"/>
  <c r="G196" i="3"/>
  <c r="K201" i="3" l="1"/>
  <c r="L200" i="3"/>
  <c r="G698" i="3"/>
  <c r="G197" i="3"/>
  <c r="K202" i="3" l="1"/>
  <c r="L201" i="3"/>
  <c r="G699" i="3"/>
  <c r="G198" i="3"/>
  <c r="K203" i="3" l="1"/>
  <c r="L202" i="3"/>
  <c r="G700" i="3"/>
  <c r="G199" i="3"/>
  <c r="K204" i="3" l="1"/>
  <c r="L203" i="3"/>
  <c r="G701" i="3"/>
  <c r="G200" i="3"/>
  <c r="K205" i="3" l="1"/>
  <c r="L204" i="3"/>
  <c r="G702" i="3"/>
  <c r="G201" i="3"/>
  <c r="K206" i="3" l="1"/>
  <c r="L205" i="3"/>
  <c r="G703" i="3"/>
  <c r="G202" i="3"/>
  <c r="K207" i="3" l="1"/>
  <c r="L206" i="3"/>
  <c r="G704" i="3"/>
  <c r="G203" i="3"/>
  <c r="K208" i="3" l="1"/>
  <c r="L207" i="3"/>
  <c r="G705" i="3"/>
  <c r="G204" i="3"/>
  <c r="K209" i="3" l="1"/>
  <c r="L208" i="3"/>
  <c r="G706" i="3"/>
  <c r="G205" i="3"/>
  <c r="K210" i="3" l="1"/>
  <c r="L209" i="3"/>
  <c r="G707" i="3"/>
  <c r="G206" i="3"/>
  <c r="K211" i="3" l="1"/>
  <c r="L210" i="3"/>
  <c r="G708" i="3"/>
  <c r="G207" i="3"/>
  <c r="K212" i="3" l="1"/>
  <c r="L211" i="3"/>
  <c r="G709" i="3"/>
  <c r="G208" i="3"/>
  <c r="K213" i="3" l="1"/>
  <c r="L212" i="3"/>
  <c r="G710" i="3"/>
  <c r="G209" i="3"/>
  <c r="K214" i="3" l="1"/>
  <c r="L213" i="3"/>
  <c r="G711" i="3"/>
  <c r="G210" i="3"/>
  <c r="K215" i="3" l="1"/>
  <c r="L214" i="3"/>
  <c r="G712" i="3"/>
  <c r="G211" i="3"/>
  <c r="K216" i="3" l="1"/>
  <c r="L215" i="3"/>
  <c r="G713" i="3"/>
  <c r="G212" i="3"/>
  <c r="K217" i="3" l="1"/>
  <c r="L216" i="3"/>
  <c r="G714" i="3"/>
  <c r="G213" i="3"/>
  <c r="K218" i="3" l="1"/>
  <c r="L217" i="3"/>
  <c r="G715" i="3"/>
  <c r="G214" i="3"/>
  <c r="K219" i="3" l="1"/>
  <c r="L218" i="3"/>
  <c r="G716" i="3"/>
  <c r="G215" i="3"/>
  <c r="K220" i="3" l="1"/>
  <c r="L219" i="3"/>
  <c r="G717" i="3"/>
  <c r="G216" i="3"/>
  <c r="K221" i="3" l="1"/>
  <c r="L220" i="3"/>
  <c r="G718" i="3"/>
  <c r="G217" i="3"/>
  <c r="K222" i="3" l="1"/>
  <c r="L221" i="3"/>
  <c r="G719" i="3"/>
  <c r="G218" i="3"/>
  <c r="K223" i="3" l="1"/>
  <c r="L222" i="3"/>
  <c r="G720" i="3"/>
  <c r="G219" i="3"/>
  <c r="K224" i="3" l="1"/>
  <c r="L223" i="3"/>
  <c r="G721" i="3"/>
  <c r="G220" i="3"/>
  <c r="L224" i="3" l="1"/>
  <c r="K225" i="3"/>
  <c r="G722" i="3"/>
  <c r="G221" i="3"/>
  <c r="K226" i="3" l="1"/>
  <c r="L225" i="3"/>
  <c r="G723" i="3"/>
  <c r="G222" i="3"/>
  <c r="K227" i="3" l="1"/>
  <c r="L226" i="3"/>
  <c r="G724" i="3"/>
  <c r="G223" i="3"/>
  <c r="L227" i="3" l="1"/>
  <c r="K228" i="3"/>
  <c r="G725" i="3"/>
  <c r="G224" i="3"/>
  <c r="K229" i="3" l="1"/>
  <c r="L228" i="3"/>
  <c r="G726" i="3"/>
  <c r="G225" i="3"/>
  <c r="L229" i="3" l="1"/>
  <c r="K230" i="3"/>
  <c r="G727" i="3"/>
  <c r="G226" i="3"/>
  <c r="K231" i="3" l="1"/>
  <c r="L230" i="3"/>
  <c r="G728" i="3"/>
  <c r="G227" i="3"/>
  <c r="K232" i="3" l="1"/>
  <c r="L231" i="3"/>
  <c r="G729" i="3"/>
  <c r="G228" i="3"/>
  <c r="K233" i="3" l="1"/>
  <c r="L232" i="3"/>
  <c r="G730" i="3"/>
  <c r="G229" i="3"/>
  <c r="K234" i="3" l="1"/>
  <c r="L233" i="3"/>
  <c r="G731" i="3"/>
  <c r="G230" i="3"/>
  <c r="L234" i="3" l="1"/>
  <c r="K235" i="3"/>
  <c r="G732" i="3"/>
  <c r="G231" i="3"/>
  <c r="K236" i="3" l="1"/>
  <c r="L235" i="3"/>
  <c r="G733" i="3"/>
  <c r="G232" i="3"/>
  <c r="K237" i="3" l="1"/>
  <c r="L236" i="3"/>
  <c r="G734" i="3"/>
  <c r="G233" i="3"/>
  <c r="K238" i="3" l="1"/>
  <c r="L237" i="3"/>
  <c r="G735" i="3"/>
  <c r="G234" i="3"/>
  <c r="K239" i="3" l="1"/>
  <c r="L238" i="3"/>
  <c r="G736" i="3"/>
  <c r="G235" i="3"/>
  <c r="K240" i="3" l="1"/>
  <c r="L239" i="3"/>
  <c r="G737" i="3"/>
  <c r="G236" i="3"/>
  <c r="K241" i="3" l="1"/>
  <c r="L240" i="3"/>
  <c r="G738" i="3"/>
  <c r="G237" i="3"/>
  <c r="K242" i="3" l="1"/>
  <c r="L241" i="3"/>
  <c r="G739" i="3"/>
  <c r="G238" i="3"/>
  <c r="K243" i="3" l="1"/>
  <c r="L242" i="3"/>
  <c r="G740" i="3"/>
  <c r="G239" i="3"/>
  <c r="K244" i="3" l="1"/>
  <c r="L243" i="3"/>
  <c r="G741" i="3"/>
  <c r="G240" i="3"/>
  <c r="K245" i="3" l="1"/>
  <c r="L244" i="3"/>
  <c r="G742" i="3"/>
  <c r="G241" i="3"/>
  <c r="K246" i="3" l="1"/>
  <c r="L245" i="3"/>
  <c r="G743" i="3"/>
  <c r="G242" i="3"/>
  <c r="K247" i="3" l="1"/>
  <c r="L246" i="3"/>
  <c r="G744" i="3"/>
  <c r="G243" i="3"/>
  <c r="K248" i="3" l="1"/>
  <c r="L247" i="3"/>
  <c r="G745" i="3"/>
  <c r="G244" i="3"/>
  <c r="K249" i="3" l="1"/>
  <c r="L248" i="3"/>
  <c r="G746" i="3"/>
  <c r="G245" i="3"/>
  <c r="K250" i="3" l="1"/>
  <c r="L249" i="3"/>
  <c r="G747" i="3"/>
  <c r="G246" i="3"/>
  <c r="K251" i="3" l="1"/>
  <c r="L250" i="3"/>
  <c r="G748" i="3"/>
  <c r="G247" i="3"/>
  <c r="K252" i="3" l="1"/>
  <c r="L251" i="3"/>
  <c r="G749" i="3"/>
  <c r="G248" i="3"/>
  <c r="K253" i="3" l="1"/>
  <c r="L252" i="3"/>
  <c r="G750" i="3"/>
  <c r="G249" i="3"/>
  <c r="K254" i="3" l="1"/>
  <c r="L253" i="3"/>
  <c r="G751" i="3"/>
  <c r="G250" i="3"/>
  <c r="K255" i="3" l="1"/>
  <c r="L254" i="3"/>
  <c r="G752" i="3"/>
  <c r="G251" i="3"/>
  <c r="K256" i="3" l="1"/>
  <c r="L255" i="3"/>
  <c r="G753" i="3"/>
  <c r="G252" i="3"/>
  <c r="K257" i="3" l="1"/>
  <c r="L256" i="3"/>
  <c r="G754" i="3"/>
  <c r="G253" i="3"/>
  <c r="K258" i="3" l="1"/>
  <c r="L257" i="3"/>
  <c r="G755" i="3"/>
  <c r="G254" i="3"/>
  <c r="K259" i="3" l="1"/>
  <c r="L258" i="3"/>
  <c r="G756" i="3"/>
  <c r="G255" i="3"/>
  <c r="K260" i="3" l="1"/>
  <c r="L259" i="3"/>
  <c r="G757" i="3"/>
  <c r="G256" i="3"/>
  <c r="K261" i="3" l="1"/>
  <c r="L260" i="3"/>
  <c r="G758" i="3"/>
  <c r="G257" i="3"/>
  <c r="K262" i="3" l="1"/>
  <c r="L261" i="3"/>
  <c r="G759" i="3"/>
  <c r="G258" i="3"/>
  <c r="K263" i="3" l="1"/>
  <c r="L262" i="3"/>
  <c r="G760" i="3"/>
  <c r="G259" i="3"/>
  <c r="K264" i="3" l="1"/>
  <c r="L263" i="3"/>
  <c r="G761" i="3"/>
  <c r="G260" i="3"/>
  <c r="K265" i="3" l="1"/>
  <c r="L264" i="3"/>
  <c r="G762" i="3"/>
  <c r="G261" i="3"/>
  <c r="K266" i="3" l="1"/>
  <c r="L265" i="3"/>
  <c r="G763" i="3"/>
  <c r="G262" i="3"/>
  <c r="K267" i="3" l="1"/>
  <c r="L266" i="3"/>
  <c r="G764" i="3"/>
  <c r="G263" i="3"/>
  <c r="K268" i="3" l="1"/>
  <c r="L267" i="3"/>
  <c r="G765" i="3"/>
  <c r="G264" i="3"/>
  <c r="L268" i="3" l="1"/>
  <c r="K269" i="3"/>
  <c r="G766" i="3"/>
  <c r="G265" i="3"/>
  <c r="K270" i="3" l="1"/>
  <c r="L269" i="3"/>
  <c r="G767" i="3"/>
  <c r="G266" i="3"/>
  <c r="K271" i="3" l="1"/>
  <c r="L270" i="3"/>
  <c r="G768" i="3"/>
  <c r="G267" i="3"/>
  <c r="K272" i="3" l="1"/>
  <c r="L271" i="3"/>
  <c r="G769" i="3"/>
  <c r="G268" i="3"/>
  <c r="K273" i="3" l="1"/>
  <c r="L272" i="3"/>
  <c r="G770" i="3"/>
  <c r="G269" i="3"/>
  <c r="K274" i="3" l="1"/>
  <c r="L273" i="3"/>
  <c r="G771" i="3"/>
  <c r="G270" i="3"/>
  <c r="K275" i="3" l="1"/>
  <c r="L274" i="3"/>
  <c r="G772" i="3"/>
  <c r="G271" i="3"/>
  <c r="K276" i="3" l="1"/>
  <c r="L275" i="3"/>
  <c r="G773" i="3"/>
  <c r="G272" i="3"/>
  <c r="K277" i="3" l="1"/>
  <c r="L276" i="3"/>
  <c r="G774" i="3"/>
  <c r="G273" i="3"/>
  <c r="K278" i="3" l="1"/>
  <c r="L277" i="3"/>
  <c r="G775" i="3"/>
  <c r="G274" i="3"/>
  <c r="L278" i="3" l="1"/>
  <c r="K279" i="3"/>
  <c r="G776" i="3"/>
  <c r="G275" i="3"/>
  <c r="K280" i="3" l="1"/>
  <c r="L279" i="3"/>
  <c r="G777" i="3"/>
  <c r="G276" i="3"/>
  <c r="K281" i="3" l="1"/>
  <c r="L280" i="3"/>
  <c r="G778" i="3"/>
  <c r="G277" i="3"/>
  <c r="K282" i="3" l="1"/>
  <c r="L281" i="3"/>
  <c r="G779" i="3"/>
  <c r="G278" i="3"/>
  <c r="K283" i="3" l="1"/>
  <c r="L282" i="3"/>
  <c r="G780" i="3"/>
  <c r="G279" i="3"/>
  <c r="K284" i="3" l="1"/>
  <c r="L283" i="3"/>
  <c r="G781" i="3"/>
  <c r="G280" i="3"/>
  <c r="K285" i="3" l="1"/>
  <c r="L284" i="3"/>
  <c r="G782" i="3"/>
  <c r="G281" i="3"/>
  <c r="K286" i="3" l="1"/>
  <c r="L285" i="3"/>
  <c r="G783" i="3"/>
  <c r="G282" i="3"/>
  <c r="K287" i="3" l="1"/>
  <c r="L286" i="3"/>
  <c r="G784" i="3"/>
  <c r="G283" i="3"/>
  <c r="K288" i="3" l="1"/>
  <c r="L287" i="3"/>
  <c r="G785" i="3"/>
  <c r="G284" i="3"/>
  <c r="K289" i="3" l="1"/>
  <c r="L288" i="3"/>
  <c r="G786" i="3"/>
  <c r="G285" i="3"/>
  <c r="L289" i="3" l="1"/>
  <c r="K290" i="3"/>
  <c r="G787" i="3"/>
  <c r="G286" i="3"/>
  <c r="K291" i="3" l="1"/>
  <c r="L290" i="3"/>
  <c r="G788" i="3"/>
  <c r="G287" i="3"/>
  <c r="K292" i="3" l="1"/>
  <c r="L291" i="3"/>
  <c r="G789" i="3"/>
  <c r="G288" i="3"/>
  <c r="K293" i="3" l="1"/>
  <c r="L292" i="3"/>
  <c r="G790" i="3"/>
  <c r="G289" i="3"/>
  <c r="K294" i="3" l="1"/>
  <c r="L293" i="3"/>
  <c r="G791" i="3"/>
  <c r="G290" i="3"/>
  <c r="K295" i="3" l="1"/>
  <c r="L294" i="3"/>
  <c r="G792" i="3"/>
  <c r="G291" i="3"/>
  <c r="K296" i="3" l="1"/>
  <c r="L295" i="3"/>
  <c r="G793" i="3"/>
  <c r="G292" i="3"/>
  <c r="L296" i="3" l="1"/>
  <c r="K297" i="3"/>
  <c r="G794" i="3"/>
  <c r="G293" i="3"/>
  <c r="K298" i="3" l="1"/>
  <c r="L297" i="3"/>
  <c r="G795" i="3"/>
  <c r="G294" i="3"/>
  <c r="L298" i="3" l="1"/>
  <c r="K299" i="3"/>
  <c r="G796" i="3"/>
  <c r="G295" i="3"/>
  <c r="L299" i="3" l="1"/>
  <c r="K300" i="3"/>
  <c r="G797" i="3"/>
  <c r="G296" i="3"/>
  <c r="L300" i="3" l="1"/>
  <c r="K301" i="3"/>
  <c r="G798" i="3"/>
  <c r="G297" i="3"/>
  <c r="K302" i="3" l="1"/>
  <c r="L301" i="3"/>
  <c r="G799" i="3"/>
  <c r="G298" i="3"/>
  <c r="K303" i="3" l="1"/>
  <c r="L302" i="3"/>
  <c r="G800" i="3"/>
  <c r="G299" i="3"/>
  <c r="K304" i="3" l="1"/>
  <c r="L303" i="3"/>
  <c r="G801" i="3"/>
  <c r="G300" i="3"/>
  <c r="L304" i="3" l="1"/>
  <c r="K305" i="3"/>
  <c r="G802" i="3"/>
  <c r="G301" i="3"/>
  <c r="L305" i="3" l="1"/>
  <c r="K306" i="3"/>
  <c r="G803" i="3"/>
  <c r="G302" i="3"/>
  <c r="L306" i="3" l="1"/>
  <c r="K307" i="3"/>
  <c r="G804" i="3"/>
  <c r="G303" i="3"/>
  <c r="L307" i="3" l="1"/>
  <c r="K308" i="3"/>
  <c r="G805" i="3"/>
  <c r="G304" i="3"/>
  <c r="L308" i="3" l="1"/>
  <c r="K309" i="3"/>
  <c r="G806" i="3"/>
  <c r="G305" i="3"/>
  <c r="L309" i="3" l="1"/>
  <c r="K310" i="3"/>
  <c r="G807" i="3"/>
  <c r="G306" i="3"/>
  <c r="L310" i="3" l="1"/>
  <c r="K311" i="3"/>
  <c r="G808" i="3"/>
  <c r="G307" i="3"/>
  <c r="L311" i="3" l="1"/>
  <c r="K312" i="3"/>
  <c r="G809" i="3"/>
  <c r="G308" i="3"/>
  <c r="L312" i="3" l="1"/>
  <c r="K313" i="3"/>
  <c r="G810" i="3"/>
  <c r="G309" i="3"/>
  <c r="L313" i="3" l="1"/>
  <c r="K314" i="3"/>
  <c r="G811" i="3"/>
  <c r="G310" i="3"/>
  <c r="K315" i="3" l="1"/>
  <c r="L314" i="3"/>
  <c r="G812" i="3"/>
  <c r="G311" i="3"/>
  <c r="K316" i="3" l="1"/>
  <c r="L315" i="3"/>
  <c r="G813" i="3"/>
  <c r="G312" i="3"/>
  <c r="K317" i="3" l="1"/>
  <c r="L316" i="3"/>
  <c r="G814" i="3"/>
  <c r="G313" i="3"/>
  <c r="K318" i="3" l="1"/>
  <c r="L317" i="3"/>
  <c r="G815" i="3"/>
  <c r="G314" i="3"/>
  <c r="K319" i="3" l="1"/>
  <c r="L318" i="3"/>
  <c r="G816" i="3"/>
  <c r="G315" i="3"/>
  <c r="K320" i="3" l="1"/>
  <c r="L319" i="3"/>
  <c r="G817" i="3"/>
  <c r="G316" i="3"/>
  <c r="K321" i="3" l="1"/>
  <c r="L320" i="3"/>
  <c r="G818" i="3"/>
  <c r="G317" i="3"/>
  <c r="K322" i="3" l="1"/>
  <c r="L321" i="3"/>
  <c r="G819" i="3"/>
  <c r="G318" i="3"/>
  <c r="K323" i="3" l="1"/>
  <c r="L322" i="3"/>
  <c r="G820" i="3"/>
  <c r="G319" i="3"/>
  <c r="K324" i="3" l="1"/>
  <c r="L323" i="3"/>
  <c r="G821" i="3"/>
  <c r="G320" i="3"/>
  <c r="L324" i="3" l="1"/>
  <c r="K325" i="3"/>
  <c r="G822" i="3"/>
  <c r="G321" i="3"/>
  <c r="K326" i="3" l="1"/>
  <c r="L325" i="3"/>
  <c r="G823" i="3"/>
  <c r="G322" i="3"/>
  <c r="K327" i="3" l="1"/>
  <c r="L326" i="3"/>
  <c r="G824" i="3"/>
  <c r="G323" i="3"/>
  <c r="K328" i="3" l="1"/>
  <c r="L327" i="3"/>
  <c r="G825" i="3"/>
  <c r="G324" i="3"/>
  <c r="K329" i="3" l="1"/>
  <c r="L328" i="3"/>
  <c r="G826" i="3"/>
  <c r="G325" i="3"/>
  <c r="K330" i="3" l="1"/>
  <c r="L329" i="3"/>
  <c r="G827" i="3"/>
  <c r="G326" i="3"/>
  <c r="K331" i="3" l="1"/>
  <c r="L330" i="3"/>
  <c r="G828" i="3"/>
  <c r="G327" i="3"/>
  <c r="K332" i="3" l="1"/>
  <c r="L331" i="3"/>
  <c r="G829" i="3"/>
  <c r="G328" i="3"/>
  <c r="L332" i="3" l="1"/>
  <c r="K333" i="3"/>
  <c r="G830" i="3"/>
  <c r="G329" i="3"/>
  <c r="K334" i="3" l="1"/>
  <c r="L333" i="3"/>
  <c r="G831" i="3"/>
  <c r="G330" i="3"/>
  <c r="K335" i="3" l="1"/>
  <c r="L334" i="3"/>
  <c r="G832" i="3"/>
  <c r="G331" i="3"/>
  <c r="K336" i="3" l="1"/>
  <c r="L335" i="3"/>
  <c r="G833" i="3"/>
  <c r="G332" i="3"/>
  <c r="L336" i="3" l="1"/>
  <c r="K337" i="3"/>
  <c r="G834" i="3"/>
  <c r="G333" i="3"/>
  <c r="K338" i="3" l="1"/>
  <c r="L337" i="3"/>
  <c r="G835" i="3"/>
  <c r="G334" i="3"/>
  <c r="K339" i="3" l="1"/>
  <c r="L338" i="3"/>
  <c r="G836" i="3"/>
  <c r="G335" i="3"/>
  <c r="K340" i="3" l="1"/>
  <c r="L339" i="3"/>
  <c r="G837" i="3"/>
  <c r="G336" i="3"/>
  <c r="K341" i="3" l="1"/>
  <c r="L340" i="3"/>
  <c r="G838" i="3"/>
  <c r="G337" i="3"/>
  <c r="K342" i="3" l="1"/>
  <c r="L341" i="3"/>
  <c r="G839" i="3"/>
  <c r="G338" i="3"/>
  <c r="K343" i="3" l="1"/>
  <c r="L342" i="3"/>
  <c r="G840" i="3"/>
  <c r="G339" i="3"/>
  <c r="K344" i="3" l="1"/>
  <c r="L343" i="3"/>
  <c r="G841" i="3"/>
  <c r="G340" i="3"/>
  <c r="K345" i="3" l="1"/>
  <c r="L344" i="3"/>
  <c r="G842" i="3"/>
  <c r="G341" i="3"/>
  <c r="K346" i="3" l="1"/>
  <c r="L345" i="3"/>
  <c r="G843" i="3"/>
  <c r="G342" i="3"/>
  <c r="L346" i="3" l="1"/>
  <c r="K347" i="3"/>
  <c r="G844" i="3"/>
  <c r="G343" i="3"/>
  <c r="K348" i="3" l="1"/>
  <c r="L347" i="3"/>
  <c r="G845" i="3"/>
  <c r="G344" i="3"/>
  <c r="K349" i="3" l="1"/>
  <c r="L348" i="3"/>
  <c r="G846" i="3"/>
  <c r="G345" i="3"/>
  <c r="K350" i="3" l="1"/>
  <c r="L349" i="3"/>
  <c r="G847" i="3"/>
  <c r="G346" i="3"/>
  <c r="K351" i="3" l="1"/>
  <c r="L350" i="3"/>
  <c r="G848" i="3"/>
  <c r="G347" i="3"/>
  <c r="K352" i="3" l="1"/>
  <c r="L351" i="3"/>
  <c r="G849" i="3"/>
  <c r="G348" i="3"/>
  <c r="K353" i="3" l="1"/>
  <c r="L352" i="3"/>
  <c r="G850" i="3"/>
  <c r="G349" i="3"/>
  <c r="K354" i="3" l="1"/>
  <c r="L353" i="3"/>
  <c r="G851" i="3"/>
  <c r="G350" i="3"/>
  <c r="K355" i="3" l="1"/>
  <c r="L354" i="3"/>
  <c r="G852" i="3"/>
  <c r="G351" i="3"/>
  <c r="K356" i="3" l="1"/>
  <c r="L355" i="3"/>
  <c r="G853" i="3"/>
  <c r="G352" i="3"/>
  <c r="K357" i="3" l="1"/>
  <c r="L356" i="3"/>
  <c r="G854" i="3"/>
  <c r="G353" i="3"/>
  <c r="K358" i="3" l="1"/>
  <c r="L357" i="3"/>
  <c r="G855" i="3"/>
  <c r="G354" i="3"/>
  <c r="K359" i="3" l="1"/>
  <c r="L358" i="3"/>
  <c r="G856" i="3"/>
  <c r="G355" i="3"/>
  <c r="K360" i="3" l="1"/>
  <c r="L359" i="3"/>
  <c r="G857" i="3"/>
  <c r="G356" i="3"/>
  <c r="K361" i="3" l="1"/>
  <c r="L360" i="3"/>
  <c r="G858" i="3"/>
  <c r="G357" i="3"/>
  <c r="K362" i="3" l="1"/>
  <c r="L361" i="3"/>
  <c r="G859" i="3"/>
  <c r="G358" i="3"/>
  <c r="K363" i="3" l="1"/>
  <c r="L362" i="3"/>
  <c r="G860" i="3"/>
  <c r="G359" i="3"/>
  <c r="K364" i="3" l="1"/>
  <c r="L363" i="3"/>
  <c r="G861" i="3"/>
  <c r="G360" i="3"/>
  <c r="K365" i="3" l="1"/>
  <c r="L364" i="3"/>
  <c r="G862" i="3"/>
  <c r="G361" i="3"/>
  <c r="K366" i="3" l="1"/>
  <c r="L365" i="3"/>
  <c r="G863" i="3"/>
  <c r="G362" i="3"/>
  <c r="K367" i="3" l="1"/>
  <c r="L366" i="3"/>
  <c r="G864" i="3"/>
  <c r="G363" i="3"/>
  <c r="K368" i="3" l="1"/>
  <c r="L367" i="3"/>
  <c r="G865" i="3"/>
  <c r="G364" i="3"/>
  <c r="K369" i="3" l="1"/>
  <c r="L368" i="3"/>
  <c r="G866" i="3"/>
  <c r="G365" i="3"/>
  <c r="K370" i="3" l="1"/>
  <c r="L369" i="3"/>
  <c r="G867" i="3"/>
  <c r="G366" i="3"/>
  <c r="K371" i="3" l="1"/>
  <c r="L370" i="3"/>
  <c r="G868" i="3"/>
  <c r="G367" i="3"/>
  <c r="K372" i="3" l="1"/>
  <c r="L371" i="3"/>
  <c r="G869" i="3"/>
  <c r="G368" i="3"/>
  <c r="K373" i="3" l="1"/>
  <c r="L372" i="3"/>
  <c r="G870" i="3"/>
  <c r="G369" i="3"/>
  <c r="K374" i="3" l="1"/>
  <c r="L373" i="3"/>
  <c r="G871" i="3"/>
  <c r="G370" i="3"/>
  <c r="K375" i="3" l="1"/>
  <c r="L374" i="3"/>
  <c r="G872" i="3"/>
  <c r="G371" i="3"/>
  <c r="K376" i="3" l="1"/>
  <c r="L375" i="3"/>
  <c r="G873" i="3"/>
  <c r="G372" i="3"/>
  <c r="K377" i="3" l="1"/>
  <c r="L376" i="3"/>
  <c r="G874" i="3"/>
  <c r="G373" i="3"/>
  <c r="L377" i="3" l="1"/>
  <c r="K378" i="3"/>
  <c r="G875" i="3"/>
  <c r="G374" i="3"/>
  <c r="L378" i="3" l="1"/>
  <c r="K379" i="3"/>
  <c r="G876" i="3"/>
  <c r="G375" i="3"/>
  <c r="K380" i="3" l="1"/>
  <c r="L379" i="3"/>
  <c r="G877" i="3"/>
  <c r="G376" i="3"/>
  <c r="K381" i="3" l="1"/>
  <c r="L380" i="3"/>
  <c r="G878" i="3"/>
  <c r="G377" i="3"/>
  <c r="K382" i="3" l="1"/>
  <c r="L381" i="3"/>
  <c r="G879" i="3"/>
  <c r="G378" i="3"/>
  <c r="L382" i="3" l="1"/>
  <c r="K383" i="3"/>
  <c r="G880" i="3"/>
  <c r="G379" i="3"/>
  <c r="K384" i="3" l="1"/>
  <c r="L383" i="3"/>
  <c r="G881" i="3"/>
  <c r="G380" i="3"/>
  <c r="K385" i="3" l="1"/>
  <c r="L384" i="3"/>
  <c r="G882" i="3"/>
  <c r="G381" i="3"/>
  <c r="K386" i="3" l="1"/>
  <c r="L385" i="3"/>
  <c r="G883" i="3"/>
  <c r="G382" i="3"/>
  <c r="K387" i="3" l="1"/>
  <c r="L386" i="3"/>
  <c r="G884" i="3"/>
  <c r="G383" i="3"/>
  <c r="K388" i="3" l="1"/>
  <c r="L387" i="3"/>
  <c r="G885" i="3"/>
  <c r="G384" i="3"/>
  <c r="K389" i="3" l="1"/>
  <c r="L388" i="3"/>
  <c r="G886" i="3"/>
  <c r="G385" i="3"/>
  <c r="K390" i="3" l="1"/>
  <c r="L389" i="3"/>
  <c r="G887" i="3"/>
  <c r="G386" i="3"/>
  <c r="K391" i="3" l="1"/>
  <c r="L390" i="3"/>
  <c r="G888" i="3"/>
  <c r="G387" i="3"/>
  <c r="K392" i="3" l="1"/>
  <c r="L391" i="3"/>
  <c r="G889" i="3"/>
  <c r="G388" i="3"/>
  <c r="K393" i="3" l="1"/>
  <c r="L392" i="3"/>
  <c r="G890" i="3"/>
  <c r="G389" i="3"/>
  <c r="K394" i="3" l="1"/>
  <c r="L393" i="3"/>
  <c r="G891" i="3"/>
  <c r="G390" i="3"/>
  <c r="L394" i="3" l="1"/>
  <c r="K395" i="3"/>
  <c r="G892" i="3"/>
  <c r="G391" i="3"/>
  <c r="K396" i="3" l="1"/>
  <c r="L395" i="3"/>
  <c r="G893" i="3"/>
  <c r="G392" i="3"/>
  <c r="L396" i="3" l="1"/>
  <c r="K397" i="3"/>
  <c r="G894" i="3"/>
  <c r="G393" i="3"/>
  <c r="K398" i="3" l="1"/>
  <c r="L397" i="3"/>
  <c r="G895" i="3"/>
  <c r="G394" i="3"/>
  <c r="K399" i="3" l="1"/>
  <c r="L398" i="3"/>
  <c r="G896" i="3"/>
  <c r="G395" i="3"/>
  <c r="K400" i="3" l="1"/>
  <c r="L399" i="3"/>
  <c r="G897" i="3"/>
  <c r="G396" i="3"/>
  <c r="L400" i="3" l="1"/>
  <c r="K401" i="3"/>
  <c r="G898" i="3"/>
  <c r="G397" i="3"/>
  <c r="K402" i="3" l="1"/>
  <c r="L401" i="3"/>
  <c r="G899" i="3"/>
  <c r="G398" i="3"/>
  <c r="K403" i="3" l="1"/>
  <c r="L402" i="3"/>
  <c r="G900" i="3"/>
  <c r="G399" i="3"/>
  <c r="K404" i="3" l="1"/>
  <c r="L403" i="3"/>
  <c r="G901" i="3"/>
  <c r="G400" i="3"/>
  <c r="K405" i="3" l="1"/>
  <c r="L404" i="3"/>
  <c r="G902" i="3"/>
  <c r="G401" i="3"/>
  <c r="K406" i="3" l="1"/>
  <c r="L405" i="3"/>
  <c r="G903" i="3"/>
  <c r="G402" i="3"/>
  <c r="K407" i="3" l="1"/>
  <c r="L406" i="3"/>
  <c r="G904" i="3"/>
  <c r="G403" i="3"/>
  <c r="K408" i="3" l="1"/>
  <c r="L407" i="3"/>
  <c r="G905" i="3"/>
  <c r="G404" i="3"/>
  <c r="K409" i="3" l="1"/>
  <c r="L408" i="3"/>
  <c r="G906" i="3"/>
  <c r="G405" i="3"/>
  <c r="K410" i="3" l="1"/>
  <c r="L409" i="3"/>
  <c r="G907" i="3"/>
  <c r="G406" i="3"/>
  <c r="K411" i="3" l="1"/>
  <c r="L410" i="3"/>
  <c r="G908" i="3"/>
  <c r="G407" i="3"/>
  <c r="K412" i="3" l="1"/>
  <c r="L411" i="3"/>
  <c r="G909" i="3"/>
  <c r="G408" i="3"/>
  <c r="K413" i="3" l="1"/>
  <c r="L412" i="3"/>
  <c r="G910" i="3"/>
  <c r="G409" i="3"/>
  <c r="K414" i="3" l="1"/>
  <c r="L413" i="3"/>
  <c r="G911" i="3"/>
  <c r="G410" i="3"/>
  <c r="K415" i="3" l="1"/>
  <c r="L414" i="3"/>
  <c r="G912" i="3"/>
  <c r="G411" i="3"/>
  <c r="K416" i="3" l="1"/>
  <c r="L415" i="3"/>
  <c r="G913" i="3"/>
  <c r="G412" i="3"/>
  <c r="K417" i="3" l="1"/>
  <c r="L416" i="3"/>
  <c r="G914" i="3"/>
  <c r="G413" i="3"/>
  <c r="K418" i="3" l="1"/>
  <c r="L417" i="3"/>
  <c r="G915" i="3"/>
  <c r="G414" i="3"/>
  <c r="K419" i="3" l="1"/>
  <c r="L418" i="3"/>
  <c r="G916" i="3"/>
  <c r="G415" i="3"/>
  <c r="K420" i="3" l="1"/>
  <c r="L419" i="3"/>
  <c r="G917" i="3"/>
  <c r="G416" i="3"/>
  <c r="K421" i="3" l="1"/>
  <c r="L420" i="3"/>
  <c r="G918" i="3"/>
  <c r="G417" i="3"/>
  <c r="K422" i="3" l="1"/>
  <c r="L421" i="3"/>
  <c r="G919" i="3"/>
  <c r="G418" i="3"/>
  <c r="K423" i="3" l="1"/>
  <c r="L422" i="3"/>
  <c r="G920" i="3"/>
  <c r="G419" i="3"/>
  <c r="K424" i="3" l="1"/>
  <c r="L423" i="3"/>
  <c r="G921" i="3"/>
  <c r="G420" i="3"/>
  <c r="K425" i="3" l="1"/>
  <c r="L424" i="3"/>
  <c r="G922" i="3"/>
  <c r="G421" i="3"/>
  <c r="K426" i="3" l="1"/>
  <c r="L425" i="3"/>
  <c r="G923" i="3"/>
  <c r="G422" i="3"/>
  <c r="K427" i="3" l="1"/>
  <c r="L426" i="3"/>
  <c r="G924" i="3"/>
  <c r="G423" i="3"/>
  <c r="K428" i="3" l="1"/>
  <c r="L427" i="3"/>
  <c r="G925" i="3"/>
  <c r="G424" i="3"/>
  <c r="K429" i="3" l="1"/>
  <c r="L428" i="3"/>
  <c r="G926" i="3"/>
  <c r="G425" i="3"/>
  <c r="K430" i="3" l="1"/>
  <c r="L429" i="3"/>
  <c r="G927" i="3"/>
  <c r="G426" i="3"/>
  <c r="K431" i="3" l="1"/>
  <c r="L430" i="3"/>
  <c r="G928" i="3"/>
  <c r="G427" i="3"/>
  <c r="K432" i="3" l="1"/>
  <c r="L431" i="3"/>
  <c r="G929" i="3"/>
  <c r="G428" i="3"/>
  <c r="K433" i="3" l="1"/>
  <c r="L432" i="3"/>
  <c r="G930" i="3"/>
  <c r="G429" i="3"/>
  <c r="K434" i="3" l="1"/>
  <c r="L433" i="3"/>
  <c r="G931" i="3"/>
  <c r="G430" i="3"/>
  <c r="K435" i="3" l="1"/>
  <c r="L434" i="3"/>
  <c r="G932" i="3"/>
  <c r="G431" i="3"/>
  <c r="K436" i="3" l="1"/>
  <c r="L435" i="3"/>
  <c r="G933" i="3"/>
  <c r="G432" i="3"/>
  <c r="K437" i="3" l="1"/>
  <c r="L436" i="3"/>
  <c r="G934" i="3"/>
  <c r="G433" i="3"/>
  <c r="K438" i="3" l="1"/>
  <c r="L437" i="3"/>
  <c r="G935" i="3"/>
  <c r="G434" i="3"/>
  <c r="K439" i="3" l="1"/>
  <c r="L438" i="3"/>
  <c r="G936" i="3"/>
  <c r="G435" i="3"/>
  <c r="K440" i="3" l="1"/>
  <c r="L439" i="3"/>
  <c r="G937" i="3"/>
  <c r="G436" i="3"/>
  <c r="K441" i="3" l="1"/>
  <c r="L440" i="3"/>
  <c r="G938" i="3"/>
  <c r="G437" i="3"/>
  <c r="K442" i="3" l="1"/>
  <c r="L441" i="3"/>
  <c r="G939" i="3"/>
  <c r="G438" i="3"/>
  <c r="K443" i="3" l="1"/>
  <c r="L442" i="3"/>
  <c r="G940" i="3"/>
  <c r="G439" i="3"/>
  <c r="K444" i="3" l="1"/>
  <c r="L443" i="3"/>
  <c r="G941" i="3"/>
  <c r="G440" i="3"/>
  <c r="K445" i="3" l="1"/>
  <c r="L444" i="3"/>
  <c r="G942" i="3"/>
  <c r="G441" i="3"/>
  <c r="K446" i="3" l="1"/>
  <c r="L445" i="3"/>
  <c r="G943" i="3"/>
  <c r="G442" i="3"/>
  <c r="K447" i="3" l="1"/>
  <c r="L446" i="3"/>
  <c r="G944" i="3"/>
  <c r="G443" i="3"/>
  <c r="K448" i="3" l="1"/>
  <c r="L447" i="3"/>
  <c r="G945" i="3"/>
  <c r="G444" i="3"/>
  <c r="K449" i="3" l="1"/>
  <c r="L448" i="3"/>
  <c r="G946" i="3"/>
  <c r="G445" i="3"/>
  <c r="K450" i="3" l="1"/>
  <c r="L449" i="3"/>
  <c r="G947" i="3"/>
  <c r="G446" i="3"/>
  <c r="K451" i="3" l="1"/>
  <c r="L450" i="3"/>
  <c r="G948" i="3"/>
  <c r="G447" i="3"/>
  <c r="K452" i="3" l="1"/>
  <c r="L451" i="3"/>
  <c r="G949" i="3"/>
  <c r="G448" i="3"/>
  <c r="K453" i="3" l="1"/>
  <c r="L452" i="3"/>
  <c r="G950" i="3"/>
  <c r="G449" i="3"/>
  <c r="K454" i="3" l="1"/>
  <c r="L453" i="3"/>
  <c r="G951" i="3"/>
  <c r="G450" i="3"/>
  <c r="K455" i="3" l="1"/>
  <c r="L454" i="3"/>
  <c r="G952" i="3"/>
  <c r="G451" i="3"/>
  <c r="K456" i="3" l="1"/>
  <c r="L455" i="3"/>
  <c r="G953" i="3"/>
  <c r="G452" i="3"/>
  <c r="K457" i="3" l="1"/>
  <c r="L456" i="3"/>
  <c r="G954" i="3"/>
  <c r="G453" i="3"/>
  <c r="K458" i="3" l="1"/>
  <c r="L457" i="3"/>
  <c r="G955" i="3"/>
  <c r="G454" i="3"/>
  <c r="K459" i="3" l="1"/>
  <c r="L458" i="3"/>
  <c r="G956" i="3"/>
  <c r="G455" i="3"/>
  <c r="K460" i="3" l="1"/>
  <c r="L459" i="3"/>
  <c r="G957" i="3"/>
  <c r="G456" i="3"/>
  <c r="K461" i="3" l="1"/>
  <c r="L460" i="3"/>
  <c r="G958" i="3"/>
  <c r="G457" i="3"/>
  <c r="K462" i="3" l="1"/>
  <c r="L461" i="3"/>
  <c r="G959" i="3"/>
  <c r="G458" i="3"/>
  <c r="K463" i="3" l="1"/>
  <c r="L462" i="3"/>
  <c r="G960" i="3"/>
  <c r="G459" i="3"/>
  <c r="K464" i="3" l="1"/>
  <c r="L463" i="3"/>
  <c r="G961" i="3"/>
  <c r="G460" i="3"/>
  <c r="K465" i="3" l="1"/>
  <c r="L464" i="3"/>
  <c r="G962" i="3"/>
  <c r="G461" i="3"/>
  <c r="K466" i="3" l="1"/>
  <c r="L465" i="3"/>
  <c r="G963" i="3"/>
  <c r="G462" i="3"/>
  <c r="K467" i="3" l="1"/>
  <c r="L466" i="3"/>
  <c r="G964" i="3"/>
  <c r="G463" i="3"/>
  <c r="K468" i="3" l="1"/>
  <c r="L467" i="3"/>
  <c r="G965" i="3"/>
  <c r="G464" i="3"/>
  <c r="K469" i="3" l="1"/>
  <c r="L468" i="3"/>
  <c r="G966" i="3"/>
  <c r="G465" i="3"/>
  <c r="K470" i="3" l="1"/>
  <c r="L469" i="3"/>
  <c r="G967" i="3"/>
  <c r="G466" i="3"/>
  <c r="K471" i="3" l="1"/>
  <c r="L470" i="3"/>
  <c r="G968" i="3"/>
  <c r="G467" i="3"/>
  <c r="K472" i="3" l="1"/>
  <c r="L471" i="3"/>
  <c r="G969" i="3"/>
  <c r="G468" i="3"/>
  <c r="K473" i="3" l="1"/>
  <c r="L472" i="3"/>
  <c r="G970" i="3"/>
  <c r="G469" i="3"/>
  <c r="K474" i="3" l="1"/>
  <c r="L473" i="3"/>
  <c r="G971" i="3"/>
  <c r="G470" i="3"/>
  <c r="K475" i="3" l="1"/>
  <c r="L474" i="3"/>
  <c r="G972" i="3"/>
  <c r="G471" i="3"/>
  <c r="K476" i="3" l="1"/>
  <c r="L475" i="3"/>
  <c r="G973" i="3"/>
  <c r="G472" i="3"/>
  <c r="K477" i="3" l="1"/>
  <c r="L476" i="3"/>
  <c r="G974" i="3"/>
  <c r="G473" i="3"/>
  <c r="K478" i="3" l="1"/>
  <c r="L477" i="3"/>
  <c r="G975" i="3"/>
  <c r="G474" i="3"/>
  <c r="K479" i="3" l="1"/>
  <c r="L478" i="3"/>
  <c r="G976" i="3"/>
  <c r="G475" i="3"/>
  <c r="K480" i="3" l="1"/>
  <c r="L479" i="3"/>
  <c r="G977" i="3"/>
  <c r="G476" i="3"/>
  <c r="K481" i="3" l="1"/>
  <c r="L480" i="3"/>
  <c r="G978" i="3"/>
  <c r="G477" i="3"/>
  <c r="K482" i="3" l="1"/>
  <c r="L481" i="3"/>
  <c r="G979" i="3"/>
  <c r="G478" i="3"/>
  <c r="K483" i="3" l="1"/>
  <c r="L482" i="3"/>
  <c r="G980" i="3"/>
  <c r="G479" i="3"/>
  <c r="K484" i="3" l="1"/>
  <c r="L483" i="3"/>
  <c r="G981" i="3"/>
  <c r="G480" i="3"/>
  <c r="K485" i="3" l="1"/>
  <c r="L484" i="3"/>
  <c r="G982" i="3"/>
  <c r="G481" i="3"/>
  <c r="K486" i="3" l="1"/>
  <c r="L485" i="3"/>
  <c r="G983" i="3"/>
  <c r="G482" i="3"/>
  <c r="K487" i="3" l="1"/>
  <c r="L486" i="3"/>
  <c r="G984" i="3"/>
  <c r="G483" i="3"/>
  <c r="K488" i="3" l="1"/>
  <c r="L487" i="3"/>
  <c r="G985" i="3"/>
  <c r="G484" i="3"/>
  <c r="K489" i="3" l="1"/>
  <c r="L488" i="3"/>
  <c r="G986" i="3"/>
  <c r="G485" i="3"/>
  <c r="L489" i="3" l="1"/>
  <c r="K490" i="3"/>
  <c r="G987" i="3"/>
  <c r="G486" i="3"/>
  <c r="K491" i="3" l="1"/>
  <c r="L490" i="3"/>
  <c r="G988" i="3"/>
  <c r="G487" i="3"/>
  <c r="L491" i="3" l="1"/>
  <c r="K492" i="3"/>
  <c r="G989" i="3"/>
  <c r="G488" i="3"/>
  <c r="L492" i="3" l="1"/>
  <c r="K493" i="3"/>
  <c r="G990" i="3"/>
  <c r="G489" i="3"/>
  <c r="L493" i="3" l="1"/>
  <c r="K494" i="3"/>
  <c r="G991" i="3"/>
  <c r="G490" i="3"/>
  <c r="K495" i="3" l="1"/>
  <c r="L494" i="3"/>
  <c r="G992" i="3"/>
  <c r="G491" i="3"/>
  <c r="L495" i="3" l="1"/>
  <c r="K496" i="3"/>
  <c r="G993" i="3"/>
  <c r="G492" i="3"/>
  <c r="L496" i="3" l="1"/>
  <c r="K497" i="3"/>
  <c r="G994" i="3"/>
  <c r="G493" i="3"/>
  <c r="L497" i="3" l="1"/>
  <c r="K498" i="3"/>
  <c r="G995" i="3"/>
  <c r="G494" i="3"/>
  <c r="L498" i="3" l="1"/>
  <c r="K499" i="3"/>
  <c r="G996" i="3"/>
  <c r="G495" i="3"/>
  <c r="L499" i="3" l="1"/>
  <c r="K500" i="3"/>
  <c r="G997" i="3"/>
  <c r="G496" i="3"/>
  <c r="K501" i="3" l="1"/>
  <c r="L500" i="3"/>
  <c r="G998" i="3"/>
  <c r="G497" i="3"/>
  <c r="L501" i="3" l="1"/>
  <c r="K502" i="3"/>
  <c r="G999" i="3"/>
  <c r="G498" i="3"/>
  <c r="L502" i="3" l="1"/>
  <c r="K503" i="3"/>
  <c r="G1000" i="3"/>
  <c r="G499" i="3"/>
  <c r="L503" i="3" l="1"/>
  <c r="K504" i="3"/>
  <c r="G1002" i="3"/>
  <c r="G1001" i="3"/>
  <c r="G500" i="3"/>
  <c r="K505" i="3" l="1"/>
  <c r="L504" i="3"/>
  <c r="G502" i="3"/>
  <c r="G501" i="3"/>
  <c r="C77" i="1" s="1"/>
  <c r="R6" i="5" s="1"/>
  <c r="L505" i="3" l="1"/>
  <c r="K506" i="3"/>
  <c r="C76" i="1"/>
  <c r="L506" i="3" l="1"/>
  <c r="K507" i="3"/>
  <c r="N24" i="2"/>
  <c r="R14" i="2" s="1"/>
  <c r="N22" i="2"/>
  <c r="R13" i="2" s="1"/>
  <c r="N20" i="2"/>
  <c r="R12" i="2" s="1"/>
  <c r="N17" i="2"/>
  <c r="R8" i="2" s="1"/>
  <c r="U8" i="2" s="1"/>
  <c r="N15" i="2"/>
  <c r="R7" i="2" s="1"/>
  <c r="U7" i="2" s="1"/>
  <c r="N13" i="2"/>
  <c r="R6" i="2" s="1"/>
  <c r="U6" i="2" s="1"/>
  <c r="K508" i="3" l="1"/>
  <c r="L507" i="3"/>
  <c r="C46" i="1"/>
  <c r="K509" i="3" l="1"/>
  <c r="L508" i="3"/>
  <c r="B19" i="2"/>
  <c r="B20" i="2" s="1"/>
  <c r="C2" i="5"/>
  <c r="D2" i="5" s="1"/>
  <c r="G34" i="2"/>
  <c r="C255" i="5" s="1"/>
  <c r="D255" i="5" s="1"/>
  <c r="N11" i="2"/>
  <c r="L509" i="3" l="1"/>
  <c r="K510" i="3"/>
  <c r="E255" i="5"/>
  <c r="K255" i="5"/>
  <c r="E2" i="5"/>
  <c r="K2" i="5"/>
  <c r="C381" i="5"/>
  <c r="D381" i="5" s="1"/>
  <c r="C48" i="5"/>
  <c r="D48" i="5" s="1"/>
  <c r="C368" i="5"/>
  <c r="D368" i="5" s="1"/>
  <c r="C395" i="5"/>
  <c r="D395" i="5" s="1"/>
  <c r="C155" i="5"/>
  <c r="D155" i="5" s="1"/>
  <c r="C419" i="5"/>
  <c r="D419" i="5" s="1"/>
  <c r="C372" i="5"/>
  <c r="D372" i="5" s="1"/>
  <c r="C256" i="5"/>
  <c r="D256" i="5" s="1"/>
  <c r="C75" i="5"/>
  <c r="D75" i="5" s="1"/>
  <c r="C154" i="5"/>
  <c r="D154" i="5" s="1"/>
  <c r="C228" i="5"/>
  <c r="D228" i="5" s="1"/>
  <c r="C431" i="5"/>
  <c r="D431" i="5" s="1"/>
  <c r="C330" i="5"/>
  <c r="D330" i="5" s="1"/>
  <c r="C312" i="5"/>
  <c r="D312" i="5" s="1"/>
  <c r="C199" i="5"/>
  <c r="D199" i="5" s="1"/>
  <c r="C350" i="5"/>
  <c r="D350" i="5" s="1"/>
  <c r="C29" i="5"/>
  <c r="D29" i="5" s="1"/>
  <c r="C389" i="5"/>
  <c r="D389" i="5" s="1"/>
  <c r="C454" i="5"/>
  <c r="D454" i="5" s="1"/>
  <c r="C17" i="5"/>
  <c r="D17" i="5" s="1"/>
  <c r="C241" i="5"/>
  <c r="D241" i="5" s="1"/>
  <c r="C193" i="5"/>
  <c r="D193" i="5" s="1"/>
  <c r="C393" i="5"/>
  <c r="D393" i="5" s="1"/>
  <c r="C13" i="5"/>
  <c r="D13" i="5" s="1"/>
  <c r="C315" i="5"/>
  <c r="D315" i="5" s="1"/>
  <c r="C380" i="5"/>
  <c r="D380" i="5" s="1"/>
  <c r="C150" i="5"/>
  <c r="D150" i="5" s="1"/>
  <c r="C104" i="5"/>
  <c r="D104" i="5" s="1"/>
  <c r="C252" i="5"/>
  <c r="D252" i="5" s="1"/>
  <c r="C458" i="5"/>
  <c r="D458" i="5" s="1"/>
  <c r="C21" i="5"/>
  <c r="D21" i="5" s="1"/>
  <c r="C440" i="5"/>
  <c r="D440" i="5" s="1"/>
  <c r="C267" i="5"/>
  <c r="D267" i="5" s="1"/>
  <c r="C468" i="5"/>
  <c r="D468" i="5" s="1"/>
  <c r="C452" i="5"/>
  <c r="D452" i="5" s="1"/>
  <c r="C450" i="5"/>
  <c r="D450" i="5" s="1"/>
  <c r="C152" i="5"/>
  <c r="D152" i="5" s="1"/>
  <c r="C6" i="5"/>
  <c r="D6" i="5" s="1"/>
  <c r="C284" i="5"/>
  <c r="D284" i="5" s="1"/>
  <c r="C480" i="5"/>
  <c r="D480" i="5" s="1"/>
  <c r="C83" i="5"/>
  <c r="D83" i="5" s="1"/>
  <c r="C130" i="5"/>
  <c r="D130" i="5" s="1"/>
  <c r="C462" i="5"/>
  <c r="D462" i="5" s="1"/>
  <c r="C59" i="5"/>
  <c r="D59" i="5" s="1"/>
  <c r="C133" i="5"/>
  <c r="D133" i="5" s="1"/>
  <c r="C347" i="5"/>
  <c r="D347" i="5" s="1"/>
  <c r="C265" i="5"/>
  <c r="D265" i="5" s="1"/>
  <c r="C459" i="5"/>
  <c r="D459" i="5" s="1"/>
  <c r="C79" i="5"/>
  <c r="D79" i="5" s="1"/>
  <c r="C501" i="5"/>
  <c r="D501" i="5" s="1"/>
  <c r="C9" i="5"/>
  <c r="D9" i="5" s="1"/>
  <c r="C445" i="5"/>
  <c r="D445" i="5" s="1"/>
  <c r="C261" i="5"/>
  <c r="D261" i="5" s="1"/>
  <c r="C341" i="5"/>
  <c r="D341" i="5" s="1"/>
  <c r="C129" i="5"/>
  <c r="D129" i="5" s="1"/>
  <c r="C188" i="5"/>
  <c r="D188" i="5" s="1"/>
  <c r="C319" i="5"/>
  <c r="D319" i="5" s="1"/>
  <c r="C295" i="5"/>
  <c r="D295" i="5" s="1"/>
  <c r="C202" i="5"/>
  <c r="D202" i="5" s="1"/>
  <c r="C495" i="5"/>
  <c r="D495" i="5" s="1"/>
  <c r="C99" i="5"/>
  <c r="D99" i="5" s="1"/>
  <c r="C151" i="5"/>
  <c r="D151" i="5" s="1"/>
  <c r="C185" i="5"/>
  <c r="D185" i="5" s="1"/>
  <c r="C356" i="5"/>
  <c r="D356" i="5" s="1"/>
  <c r="C436" i="5"/>
  <c r="D436" i="5" s="1"/>
  <c r="C289" i="5"/>
  <c r="D289" i="5" s="1"/>
  <c r="C191" i="5"/>
  <c r="D191" i="5" s="1"/>
  <c r="C126" i="5"/>
  <c r="D126" i="5" s="1"/>
  <c r="C426" i="5"/>
  <c r="D426" i="5" s="1"/>
  <c r="C138" i="5"/>
  <c r="D138" i="5" s="1"/>
  <c r="C500" i="5"/>
  <c r="D500" i="5" s="1"/>
  <c r="C89" i="5"/>
  <c r="D89" i="5" s="1"/>
  <c r="C213" i="5"/>
  <c r="D213" i="5" s="1"/>
  <c r="C352" i="5"/>
  <c r="D352" i="5" s="1"/>
  <c r="C93" i="5"/>
  <c r="D93" i="5" s="1"/>
  <c r="C461" i="5"/>
  <c r="D461" i="5" s="1"/>
  <c r="C371" i="5"/>
  <c r="D371" i="5" s="1"/>
  <c r="C41" i="5"/>
  <c r="D41" i="5" s="1"/>
  <c r="C71" i="5"/>
  <c r="D71" i="5" s="1"/>
  <c r="C65" i="5"/>
  <c r="D65" i="5" s="1"/>
  <c r="C427" i="5"/>
  <c r="D427" i="5" s="1"/>
  <c r="C137" i="5"/>
  <c r="D137" i="5" s="1"/>
  <c r="C162" i="5"/>
  <c r="D162" i="5" s="1"/>
  <c r="C148" i="5"/>
  <c r="D148" i="5" s="1"/>
  <c r="C26" i="5"/>
  <c r="D26" i="5" s="1"/>
  <c r="C476" i="5"/>
  <c r="D476" i="5" s="1"/>
  <c r="C10" i="5"/>
  <c r="D10" i="5" s="1"/>
  <c r="C27" i="5"/>
  <c r="D27" i="5" s="1"/>
  <c r="C396" i="5"/>
  <c r="D396" i="5" s="1"/>
  <c r="C37" i="5"/>
  <c r="D37" i="5" s="1"/>
  <c r="C100" i="5"/>
  <c r="D100" i="5" s="1"/>
  <c r="C403" i="5"/>
  <c r="D403" i="5" s="1"/>
  <c r="C157" i="5"/>
  <c r="D157" i="5" s="1"/>
  <c r="C70" i="5"/>
  <c r="D70" i="5" s="1"/>
  <c r="C333" i="5"/>
  <c r="D333" i="5" s="1"/>
  <c r="C449" i="5"/>
  <c r="D449" i="5" s="1"/>
  <c r="C98" i="5"/>
  <c r="D98" i="5" s="1"/>
  <c r="C97" i="5"/>
  <c r="D97" i="5" s="1"/>
  <c r="C331" i="5"/>
  <c r="D331" i="5" s="1"/>
  <c r="C258" i="5"/>
  <c r="D258" i="5" s="1"/>
  <c r="C433" i="5"/>
  <c r="D433" i="5" s="1"/>
  <c r="C246" i="5"/>
  <c r="D246" i="5" s="1"/>
  <c r="C231" i="5"/>
  <c r="D231" i="5" s="1"/>
  <c r="C421" i="5"/>
  <c r="D421" i="5" s="1"/>
  <c r="C300" i="5"/>
  <c r="D300" i="5" s="1"/>
  <c r="C233" i="5"/>
  <c r="D233" i="5" s="1"/>
  <c r="C33" i="5"/>
  <c r="D33" i="5" s="1"/>
  <c r="C121" i="5"/>
  <c r="D121" i="5" s="1"/>
  <c r="C127" i="5"/>
  <c r="D127" i="5" s="1"/>
  <c r="C164" i="5"/>
  <c r="D164" i="5" s="1"/>
  <c r="C243" i="5"/>
  <c r="D243" i="5" s="1"/>
  <c r="C163" i="5"/>
  <c r="D163" i="5" s="1"/>
  <c r="C439" i="5"/>
  <c r="D439" i="5" s="1"/>
  <c r="C434" i="5"/>
  <c r="D434" i="5" s="1"/>
  <c r="C212" i="5"/>
  <c r="D212" i="5" s="1"/>
  <c r="C363" i="5"/>
  <c r="D363" i="5" s="1"/>
  <c r="C361" i="5"/>
  <c r="D361" i="5" s="1"/>
  <c r="C238" i="5"/>
  <c r="D238" i="5" s="1"/>
  <c r="C20" i="5"/>
  <c r="D20" i="5" s="1"/>
  <c r="C160" i="5"/>
  <c r="D160" i="5" s="1"/>
  <c r="C240" i="5"/>
  <c r="D240" i="5" s="1"/>
  <c r="C337" i="5"/>
  <c r="D337" i="5" s="1"/>
  <c r="C108" i="5"/>
  <c r="D108" i="5" s="1"/>
  <c r="C308" i="5"/>
  <c r="D308" i="5" s="1"/>
  <c r="C286" i="5"/>
  <c r="D286" i="5" s="1"/>
  <c r="C142" i="5"/>
  <c r="D142" i="5" s="1"/>
  <c r="C251" i="5"/>
  <c r="D251" i="5" s="1"/>
  <c r="C24" i="5"/>
  <c r="D24" i="5" s="1"/>
  <c r="C402" i="5"/>
  <c r="D402" i="5" s="1"/>
  <c r="C262" i="5"/>
  <c r="D262" i="5" s="1"/>
  <c r="C63" i="5"/>
  <c r="D63" i="5" s="1"/>
  <c r="C287" i="5"/>
  <c r="D287" i="5" s="1"/>
  <c r="C106" i="5"/>
  <c r="D106" i="5" s="1"/>
  <c r="C487" i="5"/>
  <c r="D487" i="5" s="1"/>
  <c r="C94" i="5"/>
  <c r="D94" i="5" s="1"/>
  <c r="C394" i="5"/>
  <c r="D394" i="5" s="1"/>
  <c r="C178" i="5"/>
  <c r="D178" i="5" s="1"/>
  <c r="C144" i="5"/>
  <c r="D144" i="5" s="1"/>
  <c r="C161" i="5"/>
  <c r="D161" i="5" s="1"/>
  <c r="C208" i="5"/>
  <c r="D208" i="5" s="1"/>
  <c r="C114" i="5"/>
  <c r="D114" i="5" s="1"/>
  <c r="C492" i="5"/>
  <c r="D492" i="5" s="1"/>
  <c r="C277" i="5"/>
  <c r="D277" i="5" s="1"/>
  <c r="C149" i="5"/>
  <c r="D149" i="5" s="1"/>
  <c r="C73" i="5"/>
  <c r="D73" i="5" s="1"/>
  <c r="C478" i="5"/>
  <c r="D478" i="5" s="1"/>
  <c r="C282" i="5"/>
  <c r="D282" i="5" s="1"/>
  <c r="C351" i="5"/>
  <c r="D351" i="5" s="1"/>
  <c r="C408" i="5"/>
  <c r="D408" i="5" s="1"/>
  <c r="C420" i="5"/>
  <c r="D420" i="5" s="1"/>
  <c r="C61" i="5"/>
  <c r="D61" i="5" s="1"/>
  <c r="C366" i="5"/>
  <c r="D366" i="5" s="1"/>
  <c r="C311" i="5"/>
  <c r="D311" i="5" s="1"/>
  <c r="C139" i="5"/>
  <c r="D139" i="5" s="1"/>
  <c r="C244" i="5"/>
  <c r="D244" i="5" s="1"/>
  <c r="C387" i="5"/>
  <c r="D387" i="5" s="1"/>
  <c r="C187" i="5"/>
  <c r="D187" i="5" s="1"/>
  <c r="C437" i="5"/>
  <c r="D437" i="5" s="1"/>
  <c r="C340" i="5"/>
  <c r="D340" i="5" s="1"/>
  <c r="C116" i="5"/>
  <c r="D116" i="5" s="1"/>
  <c r="C349" i="5"/>
  <c r="D349" i="5" s="1"/>
  <c r="C407" i="5"/>
  <c r="D407" i="5" s="1"/>
  <c r="C198" i="5"/>
  <c r="D198" i="5" s="1"/>
  <c r="C324" i="5"/>
  <c r="D324" i="5" s="1"/>
  <c r="C474" i="5"/>
  <c r="D474" i="5" s="1"/>
  <c r="C327" i="5"/>
  <c r="D327" i="5" s="1"/>
  <c r="C68" i="5"/>
  <c r="D68" i="5" s="1"/>
  <c r="C430" i="5"/>
  <c r="D430" i="5" s="1"/>
  <c r="C189" i="5"/>
  <c r="D189" i="5" s="1"/>
  <c r="C425" i="5"/>
  <c r="D425" i="5" s="1"/>
  <c r="C316" i="5"/>
  <c r="D316" i="5" s="1"/>
  <c r="C57" i="5"/>
  <c r="D57" i="5" s="1"/>
  <c r="C288" i="5"/>
  <c r="D288" i="5" s="1"/>
  <c r="C112" i="5"/>
  <c r="D112" i="5" s="1"/>
  <c r="C502" i="5"/>
  <c r="D502" i="5" s="1"/>
  <c r="C417" i="5"/>
  <c r="D417" i="5" s="1"/>
  <c r="C110" i="5"/>
  <c r="D110" i="5" s="1"/>
  <c r="C210" i="5"/>
  <c r="D210" i="5" s="1"/>
  <c r="C245" i="5"/>
  <c r="D245" i="5" s="1"/>
  <c r="C359" i="5"/>
  <c r="D359" i="5" s="1"/>
  <c r="C31" i="5"/>
  <c r="D31" i="5" s="1"/>
  <c r="C40" i="5"/>
  <c r="D40" i="5" s="1"/>
  <c r="C485" i="5"/>
  <c r="D485" i="5" s="1"/>
  <c r="C153" i="5"/>
  <c r="D153" i="5" s="1"/>
  <c r="C451" i="5"/>
  <c r="D451" i="5" s="1"/>
  <c r="C180" i="5"/>
  <c r="D180" i="5" s="1"/>
  <c r="C486" i="5"/>
  <c r="D486" i="5" s="1"/>
  <c r="C477" i="5"/>
  <c r="D477" i="5" s="1"/>
  <c r="C345" i="5"/>
  <c r="D345" i="5" s="1"/>
  <c r="C498" i="5"/>
  <c r="D498" i="5" s="1"/>
  <c r="C120" i="5"/>
  <c r="D120" i="5" s="1"/>
  <c r="C215" i="5"/>
  <c r="D215" i="5" s="1"/>
  <c r="C166" i="5"/>
  <c r="D166" i="5" s="1"/>
  <c r="C86" i="5"/>
  <c r="D86" i="5" s="1"/>
  <c r="C323" i="5"/>
  <c r="D323" i="5" s="1"/>
  <c r="C194" i="5"/>
  <c r="D194" i="5" s="1"/>
  <c r="C158" i="5"/>
  <c r="D158" i="5" s="1"/>
  <c r="C388" i="5"/>
  <c r="D388" i="5" s="1"/>
  <c r="C374" i="5"/>
  <c r="D374" i="5" s="1"/>
  <c r="C447" i="5"/>
  <c r="D447" i="5" s="1"/>
  <c r="C297" i="5"/>
  <c r="D297" i="5" s="1"/>
  <c r="C384" i="5"/>
  <c r="D384" i="5" s="1"/>
  <c r="C385" i="5"/>
  <c r="D385" i="5" s="1"/>
  <c r="C25" i="5"/>
  <c r="D25" i="5" s="1"/>
  <c r="C203" i="5"/>
  <c r="D203" i="5" s="1"/>
  <c r="C442" i="5"/>
  <c r="D442" i="5" s="1"/>
  <c r="C383" i="5"/>
  <c r="D383" i="5" s="1"/>
  <c r="C254" i="5"/>
  <c r="D254" i="5" s="1"/>
  <c r="C490" i="5"/>
  <c r="D490" i="5" s="1"/>
  <c r="C248" i="5"/>
  <c r="D248" i="5" s="1"/>
  <c r="C272" i="5"/>
  <c r="D272" i="5" s="1"/>
  <c r="C483" i="5"/>
  <c r="D483" i="5" s="1"/>
  <c r="C232" i="5"/>
  <c r="D232" i="5" s="1"/>
  <c r="C236" i="5"/>
  <c r="D236" i="5" s="1"/>
  <c r="C405" i="5"/>
  <c r="D405" i="5" s="1"/>
  <c r="C332" i="5"/>
  <c r="D332" i="5" s="1"/>
  <c r="C132" i="5"/>
  <c r="D132" i="5" s="1"/>
  <c r="C414" i="5"/>
  <c r="D414" i="5" s="1"/>
  <c r="C466" i="5"/>
  <c r="D466" i="5" s="1"/>
  <c r="C336" i="5"/>
  <c r="D336" i="5" s="1"/>
  <c r="C360" i="5"/>
  <c r="D360" i="5" s="1"/>
  <c r="C134" i="5"/>
  <c r="D134" i="5" s="1"/>
  <c r="C357" i="5"/>
  <c r="D357" i="5" s="1"/>
  <c r="C418" i="5"/>
  <c r="D418" i="5" s="1"/>
  <c r="C314" i="5"/>
  <c r="D314" i="5" s="1"/>
  <c r="C335" i="5"/>
  <c r="D335" i="5" s="1"/>
  <c r="C473" i="5"/>
  <c r="D473" i="5" s="1"/>
  <c r="C369" i="5"/>
  <c r="D369" i="5" s="1"/>
  <c r="C242" i="5"/>
  <c r="D242" i="5" s="1"/>
  <c r="C463" i="5"/>
  <c r="D463" i="5" s="1"/>
  <c r="C365" i="5"/>
  <c r="D365" i="5" s="1"/>
  <c r="C76" i="5"/>
  <c r="D76" i="5" s="1"/>
  <c r="C183" i="5"/>
  <c r="D183" i="5" s="1"/>
  <c r="C253" i="5"/>
  <c r="D253" i="5" s="1"/>
  <c r="C119" i="5"/>
  <c r="D119" i="5" s="1"/>
  <c r="C136" i="5"/>
  <c r="D136" i="5" s="1"/>
  <c r="C96" i="5"/>
  <c r="D96" i="5" s="1"/>
  <c r="C62" i="5"/>
  <c r="D62" i="5" s="1"/>
  <c r="C113" i="5"/>
  <c r="D113" i="5" s="1"/>
  <c r="C343" i="5"/>
  <c r="D343" i="5" s="1"/>
  <c r="C376" i="5"/>
  <c r="D376" i="5" s="1"/>
  <c r="C250" i="5"/>
  <c r="D250" i="5" s="1"/>
  <c r="C294" i="5"/>
  <c r="D294" i="5" s="1"/>
  <c r="C200" i="5"/>
  <c r="D200" i="5" s="1"/>
  <c r="C276" i="5"/>
  <c r="D276" i="5" s="1"/>
  <c r="C443" i="5"/>
  <c r="D443" i="5" s="1"/>
  <c r="C481" i="5"/>
  <c r="D481" i="5" s="1"/>
  <c r="C397" i="5"/>
  <c r="D397" i="5" s="1"/>
  <c r="C235" i="5"/>
  <c r="D235" i="5" s="1"/>
  <c r="C3" i="5"/>
  <c r="D3" i="5" s="1"/>
  <c r="C379" i="5"/>
  <c r="D379" i="5" s="1"/>
  <c r="C217" i="5"/>
  <c r="D217" i="5" s="1"/>
  <c r="C429" i="5"/>
  <c r="D429" i="5" s="1"/>
  <c r="C77" i="5"/>
  <c r="D77" i="5" s="1"/>
  <c r="C67" i="5"/>
  <c r="D67" i="5" s="1"/>
  <c r="C438" i="5"/>
  <c r="D438" i="5" s="1"/>
  <c r="C115" i="5"/>
  <c r="D115" i="5" s="1"/>
  <c r="C172" i="5"/>
  <c r="D172" i="5" s="1"/>
  <c r="C247" i="5"/>
  <c r="D247" i="5" s="1"/>
  <c r="C274" i="5"/>
  <c r="D274" i="5" s="1"/>
  <c r="C4" i="5"/>
  <c r="D4" i="5" s="1"/>
  <c r="C182" i="5"/>
  <c r="D182" i="5" s="1"/>
  <c r="C103" i="5"/>
  <c r="D103" i="5" s="1"/>
  <c r="C80" i="5"/>
  <c r="D80" i="5" s="1"/>
  <c r="C292" i="5"/>
  <c r="D292" i="5" s="1"/>
  <c r="C118" i="5"/>
  <c r="D118" i="5" s="1"/>
  <c r="C156" i="5"/>
  <c r="D156" i="5" s="1"/>
  <c r="C497" i="5"/>
  <c r="D497" i="5" s="1"/>
  <c r="C168" i="5"/>
  <c r="D168" i="5" s="1"/>
  <c r="C321" i="5"/>
  <c r="D321" i="5" s="1"/>
  <c r="C224" i="5"/>
  <c r="D224" i="5" s="1"/>
  <c r="C470" i="5"/>
  <c r="D470" i="5" s="1"/>
  <c r="C280" i="5"/>
  <c r="D280" i="5" s="1"/>
  <c r="C410" i="5"/>
  <c r="D410" i="5" s="1"/>
  <c r="C128" i="5"/>
  <c r="D128" i="5" s="1"/>
  <c r="C64" i="5"/>
  <c r="D64" i="5" s="1"/>
  <c r="C290" i="5"/>
  <c r="D290" i="5" s="1"/>
  <c r="C348" i="5"/>
  <c r="D348" i="5" s="1"/>
  <c r="C413" i="5"/>
  <c r="D413" i="5" s="1"/>
  <c r="C124" i="5"/>
  <c r="D124" i="5" s="1"/>
  <c r="C484" i="5"/>
  <c r="D484" i="5" s="1"/>
  <c r="C140" i="5"/>
  <c r="D140" i="5" s="1"/>
  <c r="C90" i="5"/>
  <c r="D90" i="5" s="1"/>
  <c r="C197" i="5"/>
  <c r="D197" i="5" s="1"/>
  <c r="C72" i="5"/>
  <c r="D72" i="5" s="1"/>
  <c r="C101" i="5"/>
  <c r="D101" i="5" s="1"/>
  <c r="C105" i="5"/>
  <c r="D105" i="5" s="1"/>
  <c r="C339" i="5"/>
  <c r="D339" i="5" s="1"/>
  <c r="C196" i="5"/>
  <c r="D196" i="5" s="1"/>
  <c r="C446" i="5"/>
  <c r="D446" i="5" s="1"/>
  <c r="C266" i="5"/>
  <c r="D266" i="5" s="1"/>
  <c r="C494" i="5"/>
  <c r="D494" i="5" s="1"/>
  <c r="C78" i="5"/>
  <c r="D78" i="5" s="1"/>
  <c r="C23" i="5"/>
  <c r="D23" i="5" s="1"/>
  <c r="C237" i="5"/>
  <c r="D237" i="5" s="1"/>
  <c r="C107" i="5"/>
  <c r="D107" i="5" s="1"/>
  <c r="C310" i="5"/>
  <c r="D310" i="5" s="1"/>
  <c r="C479" i="5"/>
  <c r="D479" i="5" s="1"/>
  <c r="C306" i="5"/>
  <c r="D306" i="5" s="1"/>
  <c r="C176" i="5"/>
  <c r="D176" i="5" s="1"/>
  <c r="C358" i="5"/>
  <c r="D358" i="5" s="1"/>
  <c r="C82" i="5"/>
  <c r="D82" i="5" s="1"/>
  <c r="C386" i="5"/>
  <c r="D386" i="5" s="1"/>
  <c r="C214" i="5"/>
  <c r="D214" i="5" s="1"/>
  <c r="C296" i="5"/>
  <c r="D296" i="5" s="1"/>
  <c r="C141" i="5"/>
  <c r="D141" i="5" s="1"/>
  <c r="C465" i="5"/>
  <c r="D465" i="5" s="1"/>
  <c r="C496" i="5"/>
  <c r="D496" i="5" s="1"/>
  <c r="C423" i="5"/>
  <c r="D423" i="5" s="1"/>
  <c r="C382" i="5"/>
  <c r="D382" i="5" s="1"/>
  <c r="C428" i="5"/>
  <c r="D428" i="5" s="1"/>
  <c r="C283" i="5"/>
  <c r="D283" i="5" s="1"/>
  <c r="C81" i="5"/>
  <c r="D81" i="5" s="1"/>
  <c r="C326" i="5"/>
  <c r="D326" i="5" s="1"/>
  <c r="C342" i="5"/>
  <c r="D342" i="5" s="1"/>
  <c r="C271" i="5"/>
  <c r="D271" i="5" s="1"/>
  <c r="C301" i="5"/>
  <c r="D301" i="5" s="1"/>
  <c r="C173" i="5"/>
  <c r="D173" i="5" s="1"/>
  <c r="C45" i="5"/>
  <c r="D45" i="5" s="1"/>
  <c r="C171" i="5"/>
  <c r="D171" i="5" s="1"/>
  <c r="C373" i="5"/>
  <c r="D373" i="5" s="1"/>
  <c r="C216" i="5"/>
  <c r="D216" i="5" s="1"/>
  <c r="C51" i="5"/>
  <c r="D51" i="5" s="1"/>
  <c r="C457" i="5"/>
  <c r="D457" i="5" s="1"/>
  <c r="C169" i="5"/>
  <c r="D169" i="5" s="1"/>
  <c r="C482" i="5"/>
  <c r="D482" i="5" s="1"/>
  <c r="C11" i="5"/>
  <c r="D11" i="5" s="1"/>
  <c r="C56" i="5"/>
  <c r="D56" i="5" s="1"/>
  <c r="C186" i="5"/>
  <c r="D186" i="5" s="1"/>
  <c r="C30" i="5"/>
  <c r="D30" i="5" s="1"/>
  <c r="C85" i="5"/>
  <c r="D85" i="5" s="1"/>
  <c r="C259" i="5"/>
  <c r="D259" i="5" s="1"/>
  <c r="C58" i="5"/>
  <c r="D58" i="5" s="1"/>
  <c r="C39" i="5"/>
  <c r="D39" i="5" s="1"/>
  <c r="C278" i="5"/>
  <c r="D278" i="5" s="1"/>
  <c r="C448" i="5"/>
  <c r="D448" i="5" s="1"/>
  <c r="C375" i="5"/>
  <c r="D375" i="5" s="1"/>
  <c r="C92" i="5"/>
  <c r="D92" i="5" s="1"/>
  <c r="C219" i="5"/>
  <c r="D219" i="5" s="1"/>
  <c r="C69" i="5"/>
  <c r="D69" i="5" s="1"/>
  <c r="C441" i="5"/>
  <c r="D441" i="5" s="1"/>
  <c r="C195" i="5"/>
  <c r="D195" i="5" s="1"/>
  <c r="C147" i="5"/>
  <c r="D147" i="5" s="1"/>
  <c r="C47" i="5"/>
  <c r="D47" i="5" s="1"/>
  <c r="C192" i="5"/>
  <c r="D192" i="5" s="1"/>
  <c r="C143" i="5"/>
  <c r="D143" i="5" s="1"/>
  <c r="C205" i="5"/>
  <c r="D205" i="5" s="1"/>
  <c r="C329" i="5"/>
  <c r="D329" i="5" s="1"/>
  <c r="C170" i="5"/>
  <c r="D170" i="5" s="1"/>
  <c r="C87" i="5"/>
  <c r="D87" i="5" s="1"/>
  <c r="C225" i="5"/>
  <c r="D225" i="5" s="1"/>
  <c r="C377" i="5"/>
  <c r="D377" i="5" s="1"/>
  <c r="C207" i="5"/>
  <c r="D207" i="5" s="1"/>
  <c r="C204" i="5"/>
  <c r="D204" i="5" s="1"/>
  <c r="C325" i="5"/>
  <c r="D325" i="5" s="1"/>
  <c r="C489" i="5"/>
  <c r="D489" i="5" s="1"/>
  <c r="C291" i="5"/>
  <c r="D291" i="5" s="1"/>
  <c r="C227" i="5"/>
  <c r="D227" i="5" s="1"/>
  <c r="C55" i="5"/>
  <c r="D55" i="5" s="1"/>
  <c r="C273" i="5"/>
  <c r="D273" i="5" s="1"/>
  <c r="C125" i="5"/>
  <c r="D125" i="5" s="1"/>
  <c r="C12" i="5"/>
  <c r="D12" i="5" s="1"/>
  <c r="C320" i="5"/>
  <c r="D320" i="5" s="1"/>
  <c r="C239" i="5"/>
  <c r="D239" i="5" s="1"/>
  <c r="C281" i="5"/>
  <c r="D281" i="5" s="1"/>
  <c r="C392" i="5"/>
  <c r="D392" i="5" s="1"/>
  <c r="C307" i="5"/>
  <c r="D307" i="5" s="1"/>
  <c r="C367" i="5"/>
  <c r="D367" i="5" s="1"/>
  <c r="C135" i="5"/>
  <c r="D135" i="5" s="1"/>
  <c r="C222" i="5"/>
  <c r="D222" i="5" s="1"/>
  <c r="C409" i="5"/>
  <c r="D409" i="5" s="1"/>
  <c r="C303" i="5"/>
  <c r="D303" i="5" s="1"/>
  <c r="C355" i="5"/>
  <c r="D355" i="5" s="1"/>
  <c r="C269" i="5"/>
  <c r="D269" i="5" s="1"/>
  <c r="C472" i="5"/>
  <c r="D472" i="5" s="1"/>
  <c r="C53" i="5"/>
  <c r="D53" i="5" s="1"/>
  <c r="C422" i="5"/>
  <c r="D422" i="5" s="1"/>
  <c r="C399" i="5"/>
  <c r="D399" i="5" s="1"/>
  <c r="C285" i="5"/>
  <c r="D285" i="5" s="1"/>
  <c r="C190" i="5"/>
  <c r="D190" i="5" s="1"/>
  <c r="C346" i="5"/>
  <c r="D346" i="5" s="1"/>
  <c r="C488" i="5"/>
  <c r="D488" i="5" s="1"/>
  <c r="C122" i="5"/>
  <c r="D122" i="5" s="1"/>
  <c r="C28" i="5"/>
  <c r="D28" i="5" s="1"/>
  <c r="C88" i="5"/>
  <c r="D88" i="5" s="1"/>
  <c r="C444" i="5"/>
  <c r="D444" i="5" s="1"/>
  <c r="C209" i="5"/>
  <c r="D209" i="5" s="1"/>
  <c r="C111" i="5"/>
  <c r="D111" i="5" s="1"/>
  <c r="C44" i="5"/>
  <c r="D44" i="5" s="1"/>
  <c r="C432" i="5"/>
  <c r="D432" i="5" s="1"/>
  <c r="C5" i="5"/>
  <c r="D5" i="5" s="1"/>
  <c r="C15" i="5"/>
  <c r="D15" i="5" s="1"/>
  <c r="C22" i="5"/>
  <c r="D22" i="5" s="1"/>
  <c r="C469" i="5"/>
  <c r="D469" i="5" s="1"/>
  <c r="C146" i="5"/>
  <c r="D146" i="5" s="1"/>
  <c r="C264" i="5"/>
  <c r="D264" i="5" s="1"/>
  <c r="C493" i="5"/>
  <c r="D493" i="5" s="1"/>
  <c r="C230" i="5"/>
  <c r="D230" i="5" s="1"/>
  <c r="C279" i="5"/>
  <c r="D279" i="5" s="1"/>
  <c r="C298" i="5"/>
  <c r="D298" i="5" s="1"/>
  <c r="C49" i="5"/>
  <c r="D49" i="5" s="1"/>
  <c r="C218" i="5"/>
  <c r="D218" i="5" s="1"/>
  <c r="C117" i="5"/>
  <c r="D117" i="5" s="1"/>
  <c r="C435" i="5"/>
  <c r="D435" i="5" s="1"/>
  <c r="C416" i="5"/>
  <c r="D416" i="5" s="1"/>
  <c r="C338" i="5"/>
  <c r="D338" i="5" s="1"/>
  <c r="C43" i="5"/>
  <c r="D43" i="5" s="1"/>
  <c r="C36" i="5"/>
  <c r="D36" i="5" s="1"/>
  <c r="C184" i="5"/>
  <c r="D184" i="5" s="1"/>
  <c r="C35" i="5"/>
  <c r="D35" i="5" s="1"/>
  <c r="C66" i="5"/>
  <c r="D66" i="5" s="1"/>
  <c r="C109" i="5"/>
  <c r="D109" i="5" s="1"/>
  <c r="C159" i="5"/>
  <c r="D159" i="5" s="1"/>
  <c r="C344" i="5"/>
  <c r="D344" i="5" s="1"/>
  <c r="C260" i="5"/>
  <c r="D260" i="5" s="1"/>
  <c r="C74" i="5"/>
  <c r="D74" i="5" s="1"/>
  <c r="C370" i="5"/>
  <c r="D370" i="5" s="1"/>
  <c r="C354" i="5"/>
  <c r="D354" i="5" s="1"/>
  <c r="C268" i="5"/>
  <c r="D268" i="5" s="1"/>
  <c r="C455" i="5"/>
  <c r="D455" i="5" s="1"/>
  <c r="C16" i="5"/>
  <c r="D16" i="5" s="1"/>
  <c r="C91" i="5"/>
  <c r="D91" i="5" s="1"/>
  <c r="C475" i="5"/>
  <c r="D475" i="5" s="1"/>
  <c r="C167" i="5"/>
  <c r="D167" i="5" s="1"/>
  <c r="C415" i="5"/>
  <c r="D415" i="5" s="1"/>
  <c r="C7" i="5"/>
  <c r="D7" i="5" s="1"/>
  <c r="C302" i="5"/>
  <c r="D302" i="5" s="1"/>
  <c r="C453" i="5"/>
  <c r="D453" i="5" s="1"/>
  <c r="C309" i="5"/>
  <c r="D309" i="5" s="1"/>
  <c r="C467" i="5"/>
  <c r="D467" i="5" s="1"/>
  <c r="C464" i="5"/>
  <c r="D464" i="5" s="1"/>
  <c r="C60" i="5"/>
  <c r="D60" i="5" s="1"/>
  <c r="C322" i="5"/>
  <c r="D322" i="5" s="1"/>
  <c r="C404" i="5"/>
  <c r="D404" i="5" s="1"/>
  <c r="C181" i="5"/>
  <c r="D181" i="5" s="1"/>
  <c r="C398" i="5"/>
  <c r="D398" i="5" s="1"/>
  <c r="C50" i="5"/>
  <c r="D50" i="5" s="1"/>
  <c r="C304" i="5"/>
  <c r="D304" i="5" s="1"/>
  <c r="C257" i="5"/>
  <c r="D257" i="5" s="1"/>
  <c r="C460" i="5"/>
  <c r="D460" i="5" s="1"/>
  <c r="C391" i="5"/>
  <c r="D391" i="5" s="1"/>
  <c r="C499" i="5"/>
  <c r="D499" i="5" s="1"/>
  <c r="C19" i="5"/>
  <c r="D19" i="5" s="1"/>
  <c r="C270" i="5"/>
  <c r="D270" i="5" s="1"/>
  <c r="C317" i="5"/>
  <c r="D317" i="5" s="1"/>
  <c r="C165" i="5"/>
  <c r="D165" i="5" s="1"/>
  <c r="C223" i="5"/>
  <c r="D223" i="5" s="1"/>
  <c r="C211" i="5"/>
  <c r="D211" i="5" s="1"/>
  <c r="C401" i="5"/>
  <c r="D401" i="5" s="1"/>
  <c r="C305" i="5"/>
  <c r="D305" i="5" s="1"/>
  <c r="C491" i="5"/>
  <c r="D491" i="5" s="1"/>
  <c r="C206" i="5"/>
  <c r="D206" i="5" s="1"/>
  <c r="C406" i="5"/>
  <c r="D406" i="5" s="1"/>
  <c r="C234" i="5"/>
  <c r="D234" i="5" s="1"/>
  <c r="C411" i="5"/>
  <c r="D411" i="5" s="1"/>
  <c r="C201" i="5"/>
  <c r="D201" i="5" s="1"/>
  <c r="C123" i="5"/>
  <c r="D123" i="5" s="1"/>
  <c r="C102" i="5"/>
  <c r="D102" i="5" s="1"/>
  <c r="C390" i="5"/>
  <c r="D390" i="5" s="1"/>
  <c r="C220" i="5"/>
  <c r="D220" i="5" s="1"/>
  <c r="C84" i="5"/>
  <c r="D84" i="5" s="1"/>
  <c r="C179" i="5"/>
  <c r="D179" i="5" s="1"/>
  <c r="C353" i="5"/>
  <c r="D353" i="5" s="1"/>
  <c r="C313" i="5"/>
  <c r="D313" i="5" s="1"/>
  <c r="C362" i="5"/>
  <c r="D362" i="5" s="1"/>
  <c r="C318" i="5"/>
  <c r="D318" i="5" s="1"/>
  <c r="C131" i="5"/>
  <c r="D131" i="5" s="1"/>
  <c r="C42" i="5"/>
  <c r="D42" i="5" s="1"/>
  <c r="C221" i="5"/>
  <c r="D221" i="5" s="1"/>
  <c r="C52" i="5"/>
  <c r="D52" i="5" s="1"/>
  <c r="C95" i="5"/>
  <c r="D95" i="5" s="1"/>
  <c r="C229" i="5"/>
  <c r="D229" i="5" s="1"/>
  <c r="C54" i="5"/>
  <c r="D54" i="5" s="1"/>
  <c r="C14" i="5"/>
  <c r="D14" i="5" s="1"/>
  <c r="C275" i="5"/>
  <c r="D275" i="5" s="1"/>
  <c r="C400" i="5"/>
  <c r="D400" i="5" s="1"/>
  <c r="C424" i="5"/>
  <c r="D424" i="5" s="1"/>
  <c r="C328" i="5"/>
  <c r="D328" i="5" s="1"/>
  <c r="C412" i="5"/>
  <c r="D412" i="5" s="1"/>
  <c r="C145" i="5"/>
  <c r="D145" i="5" s="1"/>
  <c r="C32" i="5"/>
  <c r="D32" i="5" s="1"/>
  <c r="C471" i="5"/>
  <c r="D471" i="5" s="1"/>
  <c r="C263" i="5"/>
  <c r="D263" i="5" s="1"/>
  <c r="C8" i="5"/>
  <c r="D8" i="5" s="1"/>
  <c r="C46" i="5"/>
  <c r="D46" i="5" s="1"/>
  <c r="C38" i="5"/>
  <c r="D38" i="5" s="1"/>
  <c r="C249" i="5"/>
  <c r="D249" i="5" s="1"/>
  <c r="C378" i="5"/>
  <c r="D378" i="5" s="1"/>
  <c r="C334" i="5"/>
  <c r="D334" i="5" s="1"/>
  <c r="C175" i="5"/>
  <c r="D175" i="5" s="1"/>
  <c r="C293" i="5"/>
  <c r="D293" i="5" s="1"/>
  <c r="C364" i="5"/>
  <c r="D364" i="5" s="1"/>
  <c r="C299" i="5"/>
  <c r="D299" i="5" s="1"/>
  <c r="C18" i="5"/>
  <c r="D18" i="5" s="1"/>
  <c r="C226" i="5"/>
  <c r="D226" i="5" s="1"/>
  <c r="C34" i="5"/>
  <c r="D34" i="5" s="1"/>
  <c r="C174" i="5"/>
  <c r="D174" i="5" s="1"/>
  <c r="C456" i="5"/>
  <c r="D456" i="5" s="1"/>
  <c r="C177" i="5"/>
  <c r="D177" i="5" s="1"/>
  <c r="L255" i="5" l="1"/>
  <c r="S255" i="5" s="1"/>
  <c r="P255" i="5"/>
  <c r="L2" i="5"/>
  <c r="S2" i="5" s="1"/>
  <c r="P2" i="5"/>
  <c r="R22" i="5" s="1"/>
  <c r="C57" i="1" s="1"/>
  <c r="L510" i="3"/>
  <c r="K511" i="3"/>
  <c r="E502" i="5"/>
  <c r="M2" i="5"/>
  <c r="E226" i="5"/>
  <c r="K226" i="5"/>
  <c r="E249" i="5"/>
  <c r="K249" i="5"/>
  <c r="E412" i="5"/>
  <c r="K412" i="5"/>
  <c r="E95" i="5"/>
  <c r="K95" i="5"/>
  <c r="E353" i="5"/>
  <c r="K353" i="5"/>
  <c r="E411" i="5"/>
  <c r="K411" i="5"/>
  <c r="E19" i="5"/>
  <c r="K19" i="5"/>
  <c r="E181" i="5"/>
  <c r="K181" i="5"/>
  <c r="E302" i="5"/>
  <c r="K302" i="5"/>
  <c r="E268" i="5"/>
  <c r="K268" i="5"/>
  <c r="E66" i="5"/>
  <c r="K66" i="5"/>
  <c r="E117" i="5"/>
  <c r="K117" i="5"/>
  <c r="E146" i="5"/>
  <c r="K146" i="5"/>
  <c r="E209" i="5"/>
  <c r="K209" i="5"/>
  <c r="E285" i="5"/>
  <c r="K285" i="5"/>
  <c r="E409" i="5"/>
  <c r="K409" i="5"/>
  <c r="E320" i="5"/>
  <c r="K320" i="5"/>
  <c r="E325" i="5"/>
  <c r="K325" i="5"/>
  <c r="E205" i="5"/>
  <c r="K205" i="5"/>
  <c r="E219" i="5"/>
  <c r="K219" i="5"/>
  <c r="E11" i="5"/>
  <c r="K11" i="5"/>
  <c r="E45" i="5"/>
  <c r="K45" i="5"/>
  <c r="E428" i="5"/>
  <c r="K428" i="5"/>
  <c r="E386" i="5"/>
  <c r="K386" i="5"/>
  <c r="E237" i="5"/>
  <c r="K237" i="5"/>
  <c r="E105" i="5"/>
  <c r="K105" i="5"/>
  <c r="E413" i="5"/>
  <c r="K413" i="5"/>
  <c r="E224" i="5"/>
  <c r="K224" i="5"/>
  <c r="E103" i="5"/>
  <c r="K103" i="5"/>
  <c r="E67" i="5"/>
  <c r="K67" i="5"/>
  <c r="E481" i="5"/>
  <c r="K481" i="5"/>
  <c r="E113" i="5"/>
  <c r="K113" i="5"/>
  <c r="E365" i="5"/>
  <c r="K365" i="5"/>
  <c r="E357" i="5"/>
  <c r="K357" i="5"/>
  <c r="E272" i="5"/>
  <c r="K272" i="5"/>
  <c r="E385" i="5"/>
  <c r="K385" i="5"/>
  <c r="E323" i="5"/>
  <c r="K323" i="5"/>
  <c r="E486" i="5"/>
  <c r="K486" i="5"/>
  <c r="E245" i="5"/>
  <c r="K245" i="5"/>
  <c r="E316" i="5"/>
  <c r="K316" i="5"/>
  <c r="E198" i="5"/>
  <c r="K198" i="5"/>
  <c r="E244" i="5"/>
  <c r="K244" i="5"/>
  <c r="E282" i="5"/>
  <c r="K282" i="5"/>
  <c r="E161" i="5"/>
  <c r="K161" i="5"/>
  <c r="E63" i="5"/>
  <c r="K63" i="5"/>
  <c r="E108" i="5"/>
  <c r="K108" i="5"/>
  <c r="E212" i="5"/>
  <c r="K212" i="5"/>
  <c r="E33" i="5"/>
  <c r="K33" i="5"/>
  <c r="E331" i="5"/>
  <c r="K331" i="5"/>
  <c r="E10" i="5"/>
  <c r="K10" i="5"/>
  <c r="E71" i="5"/>
  <c r="K71" i="5"/>
  <c r="E500" i="5"/>
  <c r="K500" i="5"/>
  <c r="E185" i="5"/>
  <c r="K185" i="5"/>
  <c r="E129" i="5"/>
  <c r="K129" i="5"/>
  <c r="E265" i="5"/>
  <c r="K265" i="5"/>
  <c r="E284" i="5"/>
  <c r="K284" i="5"/>
  <c r="E21" i="5"/>
  <c r="K21" i="5"/>
  <c r="E393" i="5"/>
  <c r="K393" i="5"/>
  <c r="E199" i="5"/>
  <c r="K199" i="5"/>
  <c r="E372" i="5"/>
  <c r="K372" i="5"/>
  <c r="E18" i="5"/>
  <c r="K18" i="5"/>
  <c r="E38" i="5"/>
  <c r="K38" i="5"/>
  <c r="E328" i="5"/>
  <c r="K328" i="5"/>
  <c r="E52" i="5"/>
  <c r="K52" i="5"/>
  <c r="E179" i="5"/>
  <c r="K179" i="5"/>
  <c r="E234" i="5"/>
  <c r="K234" i="5"/>
  <c r="E165" i="5"/>
  <c r="K165" i="5"/>
  <c r="E304" i="5"/>
  <c r="K304" i="5"/>
  <c r="E467" i="5"/>
  <c r="K467" i="5"/>
  <c r="E91" i="5"/>
  <c r="K91" i="5"/>
  <c r="E344" i="5"/>
  <c r="K344" i="5"/>
  <c r="E338" i="5"/>
  <c r="K338" i="5"/>
  <c r="E230" i="5"/>
  <c r="K230" i="5"/>
  <c r="E444" i="5"/>
  <c r="K444" i="5"/>
  <c r="E399" i="5"/>
  <c r="K399" i="5"/>
  <c r="E222" i="5"/>
  <c r="K222" i="5"/>
  <c r="E12" i="5"/>
  <c r="K12" i="5"/>
  <c r="E204" i="5"/>
  <c r="K204" i="5"/>
  <c r="E143" i="5"/>
  <c r="K143" i="5"/>
  <c r="E92" i="5"/>
  <c r="K92" i="5"/>
  <c r="E30" i="5"/>
  <c r="K30" i="5"/>
  <c r="E216" i="5"/>
  <c r="K216" i="5"/>
  <c r="E326" i="5"/>
  <c r="K326" i="5"/>
  <c r="E141" i="5"/>
  <c r="K141" i="5"/>
  <c r="E479" i="5"/>
  <c r="K479" i="5"/>
  <c r="E101" i="5"/>
  <c r="K101" i="5"/>
  <c r="E348" i="5"/>
  <c r="K348" i="5"/>
  <c r="E321" i="5"/>
  <c r="K321" i="5"/>
  <c r="E182" i="5"/>
  <c r="K182" i="5"/>
  <c r="E77" i="5"/>
  <c r="K77" i="5"/>
  <c r="E443" i="5"/>
  <c r="K443" i="5"/>
  <c r="E62" i="5"/>
  <c r="K62" i="5"/>
  <c r="E463" i="5"/>
  <c r="K463" i="5"/>
  <c r="E134" i="5"/>
  <c r="K134" i="5"/>
  <c r="E236" i="5"/>
  <c r="K236" i="5"/>
  <c r="E442" i="5"/>
  <c r="K442" i="5"/>
  <c r="E388" i="5"/>
  <c r="K388" i="5"/>
  <c r="E498" i="5"/>
  <c r="K498" i="5"/>
  <c r="E210" i="5"/>
  <c r="K210" i="5"/>
  <c r="E425" i="5"/>
  <c r="K425" i="5"/>
  <c r="E407" i="5"/>
  <c r="K407" i="5"/>
  <c r="E139" i="5"/>
  <c r="K139" i="5"/>
  <c r="E478" i="5"/>
  <c r="K478" i="5"/>
  <c r="E144" i="5"/>
  <c r="K144" i="5"/>
  <c r="E262" i="5"/>
  <c r="K262" i="5"/>
  <c r="E337" i="5"/>
  <c r="K337" i="5"/>
  <c r="E434" i="5"/>
  <c r="K434" i="5"/>
  <c r="E233" i="5"/>
  <c r="K233" i="5"/>
  <c r="E97" i="5"/>
  <c r="K97" i="5"/>
  <c r="E37" i="5"/>
  <c r="K37" i="5"/>
  <c r="E137" i="5"/>
  <c r="K137" i="5"/>
  <c r="E352" i="5"/>
  <c r="K352" i="5"/>
  <c r="E289" i="5"/>
  <c r="K289" i="5"/>
  <c r="E295" i="5"/>
  <c r="K295" i="5"/>
  <c r="E501" i="5"/>
  <c r="K501" i="5"/>
  <c r="E6" i="5"/>
  <c r="K6" i="5"/>
  <c r="E458" i="5"/>
  <c r="K458" i="5"/>
  <c r="E389" i="5"/>
  <c r="K389" i="5"/>
  <c r="E34" i="5"/>
  <c r="K34" i="5"/>
  <c r="E364" i="5"/>
  <c r="K364" i="5"/>
  <c r="E378" i="5"/>
  <c r="K378" i="5"/>
  <c r="E8" i="5"/>
  <c r="K8" i="5"/>
  <c r="E145" i="5"/>
  <c r="K145" i="5"/>
  <c r="E400" i="5"/>
  <c r="K400" i="5"/>
  <c r="E229" i="5"/>
  <c r="K229" i="5"/>
  <c r="E42" i="5"/>
  <c r="K42" i="5"/>
  <c r="E313" i="5"/>
  <c r="K313" i="5"/>
  <c r="E220" i="5"/>
  <c r="K220" i="5"/>
  <c r="E201" i="5"/>
  <c r="K201" i="5"/>
  <c r="E206" i="5"/>
  <c r="K206" i="5"/>
  <c r="E211" i="5"/>
  <c r="K211" i="5"/>
  <c r="E270" i="5"/>
  <c r="K270" i="5"/>
  <c r="E460" i="5"/>
  <c r="K460" i="5"/>
  <c r="E398" i="5"/>
  <c r="K398" i="5"/>
  <c r="E60" i="5"/>
  <c r="K60" i="5"/>
  <c r="E453" i="5"/>
  <c r="K453" i="5"/>
  <c r="E167" i="5"/>
  <c r="K167" i="5"/>
  <c r="E455" i="5"/>
  <c r="K455" i="5"/>
  <c r="E74" i="5"/>
  <c r="K74" i="5"/>
  <c r="E109" i="5"/>
  <c r="K109" i="5"/>
  <c r="E36" i="5"/>
  <c r="K36" i="5"/>
  <c r="E435" i="5"/>
  <c r="K435" i="5"/>
  <c r="E298" i="5"/>
  <c r="K298" i="5"/>
  <c r="E264" i="5"/>
  <c r="K264" i="5"/>
  <c r="E15" i="5"/>
  <c r="K15" i="5"/>
  <c r="E111" i="5"/>
  <c r="K111" i="5"/>
  <c r="E28" i="5"/>
  <c r="K28" i="5"/>
  <c r="E190" i="5"/>
  <c r="K190" i="5"/>
  <c r="E53" i="5"/>
  <c r="K53" i="5"/>
  <c r="E303" i="5"/>
  <c r="K303" i="5"/>
  <c r="E367" i="5"/>
  <c r="K367" i="5"/>
  <c r="E239" i="5"/>
  <c r="K239" i="5"/>
  <c r="E273" i="5"/>
  <c r="K273" i="5"/>
  <c r="E489" i="5"/>
  <c r="K489" i="5"/>
  <c r="E377" i="5"/>
  <c r="K377" i="5"/>
  <c r="E329" i="5"/>
  <c r="K329" i="5"/>
  <c r="E47" i="5"/>
  <c r="K47" i="5"/>
  <c r="E69" i="5"/>
  <c r="K69" i="5"/>
  <c r="E448" i="5"/>
  <c r="K448" i="5"/>
  <c r="E259" i="5"/>
  <c r="K259" i="5"/>
  <c r="E56" i="5"/>
  <c r="K56" i="5"/>
  <c r="E457" i="5"/>
  <c r="K457" i="5"/>
  <c r="E171" i="5"/>
  <c r="K171" i="5"/>
  <c r="E271" i="5"/>
  <c r="K271" i="5"/>
  <c r="E283" i="5"/>
  <c r="K283" i="5"/>
  <c r="E496" i="5"/>
  <c r="K496" i="5"/>
  <c r="E214" i="5"/>
  <c r="K214" i="5"/>
  <c r="E176" i="5"/>
  <c r="K176" i="5"/>
  <c r="E107" i="5"/>
  <c r="K107" i="5"/>
  <c r="E494" i="5"/>
  <c r="K494" i="5"/>
  <c r="E339" i="5"/>
  <c r="K339" i="5"/>
  <c r="E197" i="5"/>
  <c r="K197" i="5"/>
  <c r="E124" i="5"/>
  <c r="K124" i="5"/>
  <c r="E64" i="5"/>
  <c r="K64" i="5"/>
  <c r="E470" i="5"/>
  <c r="K470" i="5"/>
  <c r="E497" i="5"/>
  <c r="K497" i="5"/>
  <c r="E80" i="5"/>
  <c r="K80" i="5"/>
  <c r="E274" i="5"/>
  <c r="K274" i="5"/>
  <c r="E438" i="5"/>
  <c r="K438" i="5"/>
  <c r="E217" i="5"/>
  <c r="K217" i="5"/>
  <c r="E397" i="5"/>
  <c r="K397" i="5"/>
  <c r="E200" i="5"/>
  <c r="K200" i="5"/>
  <c r="E343" i="5"/>
  <c r="K343" i="5"/>
  <c r="E136" i="5"/>
  <c r="K136" i="5"/>
  <c r="E76" i="5"/>
  <c r="K76" i="5"/>
  <c r="E369" i="5"/>
  <c r="K369" i="5"/>
  <c r="E418" i="5"/>
  <c r="K418" i="5"/>
  <c r="E336" i="5"/>
  <c r="K336" i="5"/>
  <c r="E332" i="5"/>
  <c r="K332" i="5"/>
  <c r="E483" i="5"/>
  <c r="K483" i="5"/>
  <c r="E254" i="5"/>
  <c r="K254" i="5"/>
  <c r="E25" i="5"/>
  <c r="K25" i="5"/>
  <c r="E447" i="5"/>
  <c r="K447" i="5"/>
  <c r="E194" i="5"/>
  <c r="K194" i="5"/>
  <c r="E215" i="5"/>
  <c r="K215" i="5"/>
  <c r="E477" i="5"/>
  <c r="K477" i="5"/>
  <c r="E153" i="5"/>
  <c r="K153" i="5"/>
  <c r="E359" i="5"/>
  <c r="K359" i="5"/>
  <c r="E417" i="5"/>
  <c r="K417" i="5"/>
  <c r="E57" i="5"/>
  <c r="K57" i="5"/>
  <c r="E430" i="5"/>
  <c r="K430" i="5"/>
  <c r="E324" i="5"/>
  <c r="K324" i="5"/>
  <c r="E116" i="5"/>
  <c r="K116" i="5"/>
  <c r="E387" i="5"/>
  <c r="K387" i="5"/>
  <c r="E366" i="5"/>
  <c r="K366" i="5"/>
  <c r="E351" i="5"/>
  <c r="K351" i="5"/>
  <c r="E149" i="5"/>
  <c r="K149" i="5"/>
  <c r="E208" i="5"/>
  <c r="K208" i="5"/>
  <c r="E394" i="5"/>
  <c r="K394" i="5"/>
  <c r="E287" i="5"/>
  <c r="K287" i="5"/>
  <c r="E24" i="5"/>
  <c r="K24" i="5"/>
  <c r="E308" i="5"/>
  <c r="K308" i="5"/>
  <c r="E160" i="5"/>
  <c r="K160" i="5"/>
  <c r="E363" i="5"/>
  <c r="K363" i="5"/>
  <c r="E163" i="5"/>
  <c r="K163" i="5"/>
  <c r="E121" i="5"/>
  <c r="K121" i="5"/>
  <c r="E421" i="5"/>
  <c r="K421" i="5"/>
  <c r="E258" i="5"/>
  <c r="K258" i="5"/>
  <c r="E449" i="5"/>
  <c r="K449" i="5"/>
  <c r="E403" i="5"/>
  <c r="K403" i="5"/>
  <c r="E27" i="5"/>
  <c r="K27" i="5"/>
  <c r="E148" i="5"/>
  <c r="K148" i="5"/>
  <c r="E65" i="5"/>
  <c r="K65" i="5"/>
  <c r="E461" i="5"/>
  <c r="K461" i="5"/>
  <c r="E89" i="5"/>
  <c r="K89" i="5"/>
  <c r="E126" i="5"/>
  <c r="K126" i="5"/>
  <c r="E356" i="5"/>
  <c r="K356" i="5"/>
  <c r="E495" i="5"/>
  <c r="K495" i="5"/>
  <c r="E188" i="5"/>
  <c r="K188" i="5"/>
  <c r="E445" i="5"/>
  <c r="K445" i="5"/>
  <c r="E459" i="5"/>
  <c r="K459" i="5"/>
  <c r="E59" i="5"/>
  <c r="K59" i="5"/>
  <c r="E480" i="5"/>
  <c r="K480" i="5"/>
  <c r="E450" i="5"/>
  <c r="K450" i="5"/>
  <c r="E440" i="5"/>
  <c r="K440" i="5"/>
  <c r="E104" i="5"/>
  <c r="K104" i="5"/>
  <c r="E13" i="5"/>
  <c r="K13" i="5"/>
  <c r="E17" i="5"/>
  <c r="K17" i="5"/>
  <c r="E350" i="5"/>
  <c r="K350" i="5"/>
  <c r="E431" i="5"/>
  <c r="K431" i="5"/>
  <c r="E256" i="5"/>
  <c r="K256" i="5"/>
  <c r="E395" i="5"/>
  <c r="K395" i="5"/>
  <c r="E177" i="5"/>
  <c r="K177" i="5"/>
  <c r="E293" i="5"/>
  <c r="K293" i="5"/>
  <c r="E263" i="5"/>
  <c r="K263" i="5"/>
  <c r="E275" i="5"/>
  <c r="K275" i="5"/>
  <c r="E131" i="5"/>
  <c r="K131" i="5"/>
  <c r="E390" i="5"/>
  <c r="K390" i="5"/>
  <c r="E491" i="5"/>
  <c r="K491" i="5"/>
  <c r="E223" i="5"/>
  <c r="K223" i="5"/>
  <c r="E257" i="5"/>
  <c r="K257" i="5"/>
  <c r="E464" i="5"/>
  <c r="K464" i="5"/>
  <c r="E475" i="5"/>
  <c r="K475" i="5"/>
  <c r="E260" i="5"/>
  <c r="K260" i="5"/>
  <c r="E43" i="5"/>
  <c r="K43" i="5"/>
  <c r="E279" i="5"/>
  <c r="K279" i="5"/>
  <c r="E5" i="5"/>
  <c r="K5" i="5"/>
  <c r="E122" i="5"/>
  <c r="K122" i="5"/>
  <c r="E472" i="5"/>
  <c r="K472" i="5"/>
  <c r="E307" i="5"/>
  <c r="K307" i="5"/>
  <c r="E55" i="5"/>
  <c r="K55" i="5"/>
  <c r="E225" i="5"/>
  <c r="K225" i="5"/>
  <c r="E147" i="5"/>
  <c r="K147" i="5"/>
  <c r="E278" i="5"/>
  <c r="K278" i="5"/>
  <c r="E85" i="5"/>
  <c r="K85" i="5"/>
  <c r="E51" i="5"/>
  <c r="K51" i="5"/>
  <c r="E342" i="5"/>
  <c r="K342" i="5"/>
  <c r="E465" i="5"/>
  <c r="K465" i="5"/>
  <c r="E306" i="5"/>
  <c r="K306" i="5"/>
  <c r="E266" i="5"/>
  <c r="K266" i="5"/>
  <c r="E90" i="5"/>
  <c r="K90" i="5"/>
  <c r="E128" i="5"/>
  <c r="K128" i="5"/>
  <c r="E156" i="5"/>
  <c r="K156" i="5"/>
  <c r="E247" i="5"/>
  <c r="K247" i="5"/>
  <c r="E379" i="5"/>
  <c r="K379" i="5"/>
  <c r="E294" i="5"/>
  <c r="K294" i="5"/>
  <c r="E119" i="5"/>
  <c r="K119" i="5"/>
  <c r="E473" i="5"/>
  <c r="K473" i="5"/>
  <c r="E466" i="5"/>
  <c r="K466" i="5"/>
  <c r="E405" i="5"/>
  <c r="K405" i="5"/>
  <c r="E383" i="5"/>
  <c r="K383" i="5"/>
  <c r="E374" i="5"/>
  <c r="K374" i="5"/>
  <c r="E120" i="5"/>
  <c r="K120" i="5"/>
  <c r="E485" i="5"/>
  <c r="K485" i="5"/>
  <c r="E68" i="5"/>
  <c r="K68" i="5"/>
  <c r="E340" i="5"/>
  <c r="K340" i="5"/>
  <c r="E61" i="5"/>
  <c r="K61" i="5"/>
  <c r="E277" i="5"/>
  <c r="K277" i="5"/>
  <c r="E94" i="5"/>
  <c r="K94" i="5"/>
  <c r="E251" i="5"/>
  <c r="K251" i="5"/>
  <c r="E20" i="5"/>
  <c r="K20" i="5"/>
  <c r="E243" i="5"/>
  <c r="K243" i="5"/>
  <c r="E231" i="5"/>
  <c r="K231" i="5"/>
  <c r="E333" i="5"/>
  <c r="K333" i="5"/>
  <c r="E100" i="5"/>
  <c r="K100" i="5"/>
  <c r="E162" i="5"/>
  <c r="K162" i="5"/>
  <c r="E93" i="5"/>
  <c r="K93" i="5"/>
  <c r="E191" i="5"/>
  <c r="K191" i="5"/>
  <c r="E202" i="5"/>
  <c r="K202" i="5"/>
  <c r="E9" i="5"/>
  <c r="K9" i="5"/>
  <c r="E462" i="5"/>
  <c r="K462" i="5"/>
  <c r="E452" i="5"/>
  <c r="K452" i="5"/>
  <c r="E150" i="5"/>
  <c r="K150" i="5"/>
  <c r="E454" i="5"/>
  <c r="K454" i="5"/>
  <c r="E228" i="5"/>
  <c r="K228" i="5"/>
  <c r="E368" i="5"/>
  <c r="K368" i="5"/>
  <c r="E456" i="5"/>
  <c r="K456" i="5"/>
  <c r="E175" i="5"/>
  <c r="K175" i="5"/>
  <c r="E471" i="5"/>
  <c r="K471" i="5"/>
  <c r="E14" i="5"/>
  <c r="K14" i="5"/>
  <c r="E318" i="5"/>
  <c r="K318" i="5"/>
  <c r="E102" i="5"/>
  <c r="K102" i="5"/>
  <c r="E305" i="5"/>
  <c r="K305" i="5"/>
  <c r="E499" i="5"/>
  <c r="K499" i="5"/>
  <c r="E404" i="5"/>
  <c r="K404" i="5"/>
  <c r="E7" i="5"/>
  <c r="K7" i="5"/>
  <c r="E354" i="5"/>
  <c r="K354" i="5"/>
  <c r="E35" i="5"/>
  <c r="K35" i="5"/>
  <c r="E218" i="5"/>
  <c r="K218" i="5"/>
  <c r="E469" i="5"/>
  <c r="K469" i="5"/>
  <c r="E432" i="5"/>
  <c r="K432" i="5"/>
  <c r="E488" i="5"/>
  <c r="K488" i="5"/>
  <c r="E269" i="5"/>
  <c r="K269" i="5"/>
  <c r="E392" i="5"/>
  <c r="K392" i="5"/>
  <c r="E227" i="5"/>
  <c r="K227" i="5"/>
  <c r="E87" i="5"/>
  <c r="K87" i="5"/>
  <c r="E195" i="5"/>
  <c r="K195" i="5"/>
  <c r="E39" i="5"/>
  <c r="K39" i="5"/>
  <c r="E482" i="5"/>
  <c r="K482" i="5"/>
  <c r="E173" i="5"/>
  <c r="K173" i="5"/>
  <c r="E382" i="5"/>
  <c r="K382" i="5"/>
  <c r="E82" i="5"/>
  <c r="K82" i="5"/>
  <c r="E23" i="5"/>
  <c r="K23" i="5"/>
  <c r="E446" i="5"/>
  <c r="K446" i="5"/>
  <c r="E140" i="5"/>
  <c r="K140" i="5"/>
  <c r="E410" i="5"/>
  <c r="K410" i="5"/>
  <c r="E118" i="5"/>
  <c r="K118" i="5"/>
  <c r="E172" i="5"/>
  <c r="K172" i="5"/>
  <c r="K3" i="5"/>
  <c r="E3" i="5"/>
  <c r="E250" i="5"/>
  <c r="K250" i="5"/>
  <c r="E253" i="5"/>
  <c r="K253" i="5"/>
  <c r="E335" i="5"/>
  <c r="K335" i="5"/>
  <c r="E414" i="5"/>
  <c r="K414" i="5"/>
  <c r="E248" i="5"/>
  <c r="K248" i="5"/>
  <c r="E384" i="5"/>
  <c r="K384" i="5"/>
  <c r="E86" i="5"/>
  <c r="K86" i="5"/>
  <c r="E180" i="5"/>
  <c r="K180" i="5"/>
  <c r="E40" i="5"/>
  <c r="K40" i="5"/>
  <c r="E112" i="5"/>
  <c r="K112" i="5"/>
  <c r="E327" i="5"/>
  <c r="K327" i="5"/>
  <c r="E437" i="5"/>
  <c r="K437" i="5"/>
  <c r="E420" i="5"/>
  <c r="K420" i="5"/>
  <c r="E492" i="5"/>
  <c r="K492" i="5"/>
  <c r="E487" i="5"/>
  <c r="K487" i="5"/>
  <c r="E142" i="5"/>
  <c r="K142" i="5"/>
  <c r="E238" i="5"/>
  <c r="K238" i="5"/>
  <c r="E164" i="5"/>
  <c r="K164" i="5"/>
  <c r="E246" i="5"/>
  <c r="K246" i="5"/>
  <c r="E70" i="5"/>
  <c r="K70" i="5"/>
  <c r="E476" i="5"/>
  <c r="K476" i="5"/>
  <c r="E41" i="5"/>
  <c r="K41" i="5"/>
  <c r="E138" i="5"/>
  <c r="K138" i="5"/>
  <c r="E151" i="5"/>
  <c r="K151" i="5"/>
  <c r="E341" i="5"/>
  <c r="K341" i="5"/>
  <c r="E347" i="5"/>
  <c r="K347" i="5"/>
  <c r="E130" i="5"/>
  <c r="K130" i="5"/>
  <c r="E468" i="5"/>
  <c r="K468" i="5"/>
  <c r="E380" i="5"/>
  <c r="K380" i="5"/>
  <c r="E193" i="5"/>
  <c r="K193" i="5"/>
  <c r="E312" i="5"/>
  <c r="K312" i="5"/>
  <c r="E154" i="5"/>
  <c r="K154" i="5"/>
  <c r="E419" i="5"/>
  <c r="K419" i="5"/>
  <c r="E48" i="5"/>
  <c r="K48" i="5"/>
  <c r="E174" i="5"/>
  <c r="K174" i="5"/>
  <c r="E299" i="5"/>
  <c r="K299" i="5"/>
  <c r="E334" i="5"/>
  <c r="K334" i="5"/>
  <c r="E46" i="5"/>
  <c r="K46" i="5"/>
  <c r="E32" i="5"/>
  <c r="K32" i="5"/>
  <c r="E424" i="5"/>
  <c r="K424" i="5"/>
  <c r="E54" i="5"/>
  <c r="K54" i="5"/>
  <c r="E221" i="5"/>
  <c r="K221" i="5"/>
  <c r="E362" i="5"/>
  <c r="K362" i="5"/>
  <c r="E84" i="5"/>
  <c r="K84" i="5"/>
  <c r="E123" i="5"/>
  <c r="K123" i="5"/>
  <c r="E406" i="5"/>
  <c r="K406" i="5"/>
  <c r="E401" i="5"/>
  <c r="K401" i="5"/>
  <c r="E317" i="5"/>
  <c r="K317" i="5"/>
  <c r="E391" i="5"/>
  <c r="K391" i="5"/>
  <c r="E50" i="5"/>
  <c r="K50" i="5"/>
  <c r="E322" i="5"/>
  <c r="K322" i="5"/>
  <c r="E309" i="5"/>
  <c r="K309" i="5"/>
  <c r="E415" i="5"/>
  <c r="K415" i="5"/>
  <c r="E16" i="5"/>
  <c r="K16" i="5"/>
  <c r="E370" i="5"/>
  <c r="K370" i="5"/>
  <c r="E159" i="5"/>
  <c r="K159" i="5"/>
  <c r="E184" i="5"/>
  <c r="K184" i="5"/>
  <c r="E416" i="5"/>
  <c r="K416" i="5"/>
  <c r="E49" i="5"/>
  <c r="K49" i="5"/>
  <c r="E493" i="5"/>
  <c r="K493" i="5"/>
  <c r="E22" i="5"/>
  <c r="K22" i="5"/>
  <c r="E44" i="5"/>
  <c r="K44" i="5"/>
  <c r="E88" i="5"/>
  <c r="K88" i="5"/>
  <c r="E346" i="5"/>
  <c r="K346" i="5"/>
  <c r="E422" i="5"/>
  <c r="K422" i="5"/>
  <c r="E355" i="5"/>
  <c r="K355" i="5"/>
  <c r="E135" i="5"/>
  <c r="K135" i="5"/>
  <c r="E281" i="5"/>
  <c r="K281" i="5"/>
  <c r="E125" i="5"/>
  <c r="K125" i="5"/>
  <c r="E291" i="5"/>
  <c r="K291" i="5"/>
  <c r="E207" i="5"/>
  <c r="K207" i="5"/>
  <c r="E170" i="5"/>
  <c r="K170" i="5"/>
  <c r="E192" i="5"/>
  <c r="K192" i="5"/>
  <c r="E441" i="5"/>
  <c r="K441" i="5"/>
  <c r="E375" i="5"/>
  <c r="K375" i="5"/>
  <c r="E58" i="5"/>
  <c r="K58" i="5"/>
  <c r="E186" i="5"/>
  <c r="K186" i="5"/>
  <c r="E169" i="5"/>
  <c r="K169" i="5"/>
  <c r="E373" i="5"/>
  <c r="K373" i="5"/>
  <c r="E301" i="5"/>
  <c r="K301" i="5"/>
  <c r="E81" i="5"/>
  <c r="K81" i="5"/>
  <c r="E423" i="5"/>
  <c r="K423" i="5"/>
  <c r="E296" i="5"/>
  <c r="K296" i="5"/>
  <c r="E358" i="5"/>
  <c r="K358" i="5"/>
  <c r="E310" i="5"/>
  <c r="K310" i="5"/>
  <c r="E78" i="5"/>
  <c r="K78" i="5"/>
  <c r="E196" i="5"/>
  <c r="K196" i="5"/>
  <c r="E72" i="5"/>
  <c r="K72" i="5"/>
  <c r="E484" i="5"/>
  <c r="K484" i="5"/>
  <c r="E290" i="5"/>
  <c r="K290" i="5"/>
  <c r="E280" i="5"/>
  <c r="K280" i="5"/>
  <c r="E168" i="5"/>
  <c r="K168" i="5"/>
  <c r="E292" i="5"/>
  <c r="K292" i="5"/>
  <c r="E4" i="5"/>
  <c r="K4" i="5"/>
  <c r="E115" i="5"/>
  <c r="K115" i="5"/>
  <c r="E429" i="5"/>
  <c r="K429" i="5"/>
  <c r="E235" i="5"/>
  <c r="K235" i="5"/>
  <c r="E276" i="5"/>
  <c r="K276" i="5"/>
  <c r="E376" i="5"/>
  <c r="K376" i="5"/>
  <c r="E96" i="5"/>
  <c r="K96" i="5"/>
  <c r="E183" i="5"/>
  <c r="K183" i="5"/>
  <c r="E242" i="5"/>
  <c r="K242" i="5"/>
  <c r="E314" i="5"/>
  <c r="K314" i="5"/>
  <c r="E360" i="5"/>
  <c r="K360" i="5"/>
  <c r="E132" i="5"/>
  <c r="K132" i="5"/>
  <c r="E232" i="5"/>
  <c r="K232" i="5"/>
  <c r="E490" i="5"/>
  <c r="K490" i="5"/>
  <c r="E203" i="5"/>
  <c r="K203" i="5"/>
  <c r="E297" i="5"/>
  <c r="K297" i="5"/>
  <c r="E158" i="5"/>
  <c r="K158" i="5"/>
  <c r="E166" i="5"/>
  <c r="K166" i="5"/>
  <c r="E345" i="5"/>
  <c r="K345" i="5"/>
  <c r="E451" i="5"/>
  <c r="K451" i="5"/>
  <c r="E31" i="5"/>
  <c r="K31" i="5"/>
  <c r="E110" i="5"/>
  <c r="K110" i="5"/>
  <c r="E288" i="5"/>
  <c r="K288" i="5"/>
  <c r="E189" i="5"/>
  <c r="K189" i="5"/>
  <c r="E474" i="5"/>
  <c r="K474" i="5"/>
  <c r="E349" i="5"/>
  <c r="K349" i="5"/>
  <c r="E187" i="5"/>
  <c r="K187" i="5"/>
  <c r="E311" i="5"/>
  <c r="K311" i="5"/>
  <c r="E408" i="5"/>
  <c r="K408" i="5"/>
  <c r="E73" i="5"/>
  <c r="K73" i="5"/>
  <c r="E114" i="5"/>
  <c r="K114" i="5"/>
  <c r="E178" i="5"/>
  <c r="K178" i="5"/>
  <c r="E106" i="5"/>
  <c r="K106" i="5"/>
  <c r="E402" i="5"/>
  <c r="K402" i="5"/>
  <c r="E286" i="5"/>
  <c r="K286" i="5"/>
  <c r="E240" i="5"/>
  <c r="K240" i="5"/>
  <c r="E361" i="5"/>
  <c r="K361" i="5"/>
  <c r="E439" i="5"/>
  <c r="K439" i="5"/>
  <c r="E127" i="5"/>
  <c r="K127" i="5"/>
  <c r="E300" i="5"/>
  <c r="K300" i="5"/>
  <c r="E433" i="5"/>
  <c r="K433" i="5"/>
  <c r="E98" i="5"/>
  <c r="K98" i="5"/>
  <c r="E157" i="5"/>
  <c r="K157" i="5"/>
  <c r="E396" i="5"/>
  <c r="K396" i="5"/>
  <c r="E26" i="5"/>
  <c r="K26" i="5"/>
  <c r="E427" i="5"/>
  <c r="K427" i="5"/>
  <c r="E371" i="5"/>
  <c r="K371" i="5"/>
  <c r="E213" i="5"/>
  <c r="K213" i="5"/>
  <c r="E426" i="5"/>
  <c r="K426" i="5"/>
  <c r="E436" i="5"/>
  <c r="K436" i="5"/>
  <c r="E99" i="5"/>
  <c r="K99" i="5"/>
  <c r="E319" i="5"/>
  <c r="K319" i="5"/>
  <c r="E261" i="5"/>
  <c r="K261" i="5"/>
  <c r="E79" i="5"/>
  <c r="K79" i="5"/>
  <c r="E133" i="5"/>
  <c r="K133" i="5"/>
  <c r="E83" i="5"/>
  <c r="K83" i="5"/>
  <c r="E152" i="5"/>
  <c r="K152" i="5"/>
  <c r="E267" i="5"/>
  <c r="K267" i="5"/>
  <c r="E252" i="5"/>
  <c r="K252" i="5"/>
  <c r="E315" i="5"/>
  <c r="K315" i="5"/>
  <c r="E241" i="5"/>
  <c r="K241" i="5"/>
  <c r="E29" i="5"/>
  <c r="K29" i="5"/>
  <c r="E330" i="5"/>
  <c r="K330" i="5"/>
  <c r="E75" i="5"/>
  <c r="K75" i="5"/>
  <c r="E155" i="5"/>
  <c r="K155" i="5"/>
  <c r="E381" i="5"/>
  <c r="K381" i="5"/>
  <c r="C52" i="1" l="1"/>
  <c r="E50" i="1" s="1"/>
  <c r="L3" i="5"/>
  <c r="S3" i="5" s="1"/>
  <c r="P3" i="5"/>
  <c r="L381" i="5"/>
  <c r="S381" i="5" s="1"/>
  <c r="P381" i="5"/>
  <c r="L315" i="5"/>
  <c r="S315" i="5" s="1"/>
  <c r="P315" i="5"/>
  <c r="L83" i="5"/>
  <c r="S83" i="5" s="1"/>
  <c r="P83" i="5"/>
  <c r="L319" i="5"/>
  <c r="S319" i="5" s="1"/>
  <c r="P319" i="5"/>
  <c r="L427" i="5"/>
  <c r="S427" i="5" s="1"/>
  <c r="P427" i="5"/>
  <c r="L98" i="5"/>
  <c r="S98" i="5" s="1"/>
  <c r="P98" i="5"/>
  <c r="L240" i="5"/>
  <c r="S240" i="5" s="1"/>
  <c r="P240" i="5"/>
  <c r="L178" i="5"/>
  <c r="S178" i="5" s="1"/>
  <c r="P178" i="5"/>
  <c r="L349" i="5"/>
  <c r="S349" i="5" s="1"/>
  <c r="P349" i="5"/>
  <c r="L110" i="5"/>
  <c r="S110" i="5" s="1"/>
  <c r="P110" i="5"/>
  <c r="L166" i="5"/>
  <c r="S166" i="5" s="1"/>
  <c r="P166" i="5"/>
  <c r="L132" i="5"/>
  <c r="S132" i="5" s="1"/>
  <c r="P132" i="5"/>
  <c r="L183" i="5"/>
  <c r="S183" i="5" s="1"/>
  <c r="P183" i="5"/>
  <c r="L115" i="5"/>
  <c r="S115" i="5" s="1"/>
  <c r="P115" i="5"/>
  <c r="L280" i="5"/>
  <c r="S280" i="5" s="1"/>
  <c r="P280" i="5"/>
  <c r="L310" i="5"/>
  <c r="S310" i="5" s="1"/>
  <c r="P310" i="5"/>
  <c r="L81" i="5"/>
  <c r="S81" i="5" s="1"/>
  <c r="P81" i="5"/>
  <c r="L186" i="5"/>
  <c r="S186" i="5" s="1"/>
  <c r="P186" i="5"/>
  <c r="L207" i="5"/>
  <c r="S207" i="5" s="1"/>
  <c r="P207" i="5"/>
  <c r="L422" i="5"/>
  <c r="S422" i="5" s="1"/>
  <c r="P422" i="5"/>
  <c r="L22" i="5"/>
  <c r="S22" i="5" s="1"/>
  <c r="P22" i="5"/>
  <c r="L370" i="5"/>
  <c r="S370" i="5" s="1"/>
  <c r="P370" i="5"/>
  <c r="L322" i="5"/>
  <c r="S322" i="5" s="1"/>
  <c r="P322" i="5"/>
  <c r="L401" i="5"/>
  <c r="S401" i="5" s="1"/>
  <c r="P401" i="5"/>
  <c r="L54" i="5"/>
  <c r="S54" i="5" s="1"/>
  <c r="P54" i="5"/>
  <c r="L174" i="5"/>
  <c r="S174" i="5" s="1"/>
  <c r="P174" i="5"/>
  <c r="L380" i="5"/>
  <c r="S380" i="5" s="1"/>
  <c r="P380" i="5"/>
  <c r="L341" i="5"/>
  <c r="S341" i="5" s="1"/>
  <c r="P341" i="5"/>
  <c r="L476" i="5"/>
  <c r="S476" i="5" s="1"/>
  <c r="P476" i="5"/>
  <c r="L487" i="5"/>
  <c r="S487" i="5" s="1"/>
  <c r="P487" i="5"/>
  <c r="L327" i="5"/>
  <c r="S327" i="5" s="1"/>
  <c r="P327" i="5"/>
  <c r="L248" i="5"/>
  <c r="S248" i="5" s="1"/>
  <c r="P248" i="5"/>
  <c r="L172" i="5"/>
  <c r="S172" i="5" s="1"/>
  <c r="P172" i="5"/>
  <c r="L82" i="5"/>
  <c r="S82" i="5" s="1"/>
  <c r="P82" i="5"/>
  <c r="L39" i="5"/>
  <c r="S39" i="5" s="1"/>
  <c r="P39" i="5"/>
  <c r="L392" i="5"/>
  <c r="S392" i="5" s="1"/>
  <c r="P392" i="5"/>
  <c r="L469" i="5"/>
  <c r="S469" i="5" s="1"/>
  <c r="P469" i="5"/>
  <c r="L499" i="5"/>
  <c r="S499" i="5" s="1"/>
  <c r="P499" i="5"/>
  <c r="L14" i="5"/>
  <c r="S14" i="5" s="1"/>
  <c r="P14" i="5"/>
  <c r="L454" i="5"/>
  <c r="S454" i="5" s="1"/>
  <c r="P454" i="5"/>
  <c r="L9" i="5"/>
  <c r="S9" i="5" s="1"/>
  <c r="P9" i="5"/>
  <c r="L162" i="5"/>
  <c r="S162" i="5" s="1"/>
  <c r="P162" i="5"/>
  <c r="L251" i="5"/>
  <c r="S251" i="5" s="1"/>
  <c r="P251" i="5"/>
  <c r="L340" i="5"/>
  <c r="S340" i="5" s="1"/>
  <c r="P340" i="5"/>
  <c r="L405" i="5"/>
  <c r="S405" i="5" s="1"/>
  <c r="P405" i="5"/>
  <c r="L294" i="5"/>
  <c r="S294" i="5" s="1"/>
  <c r="P294" i="5"/>
  <c r="L266" i="5"/>
  <c r="S266" i="5" s="1"/>
  <c r="P266" i="5"/>
  <c r="L51" i="5"/>
  <c r="S51" i="5" s="1"/>
  <c r="P51" i="5"/>
  <c r="L225" i="5"/>
  <c r="S225" i="5" s="1"/>
  <c r="P225" i="5"/>
  <c r="L307" i="5"/>
  <c r="S307" i="5" s="1"/>
  <c r="P307" i="5"/>
  <c r="L122" i="5"/>
  <c r="S122" i="5" s="1"/>
  <c r="P122" i="5"/>
  <c r="L279" i="5"/>
  <c r="S279" i="5" s="1"/>
  <c r="P279" i="5"/>
  <c r="L464" i="5"/>
  <c r="S464" i="5" s="1"/>
  <c r="P464" i="5"/>
  <c r="L223" i="5"/>
  <c r="S223" i="5" s="1"/>
  <c r="P223" i="5"/>
  <c r="L390" i="5"/>
  <c r="S390" i="5" s="1"/>
  <c r="P390" i="5"/>
  <c r="L275" i="5"/>
  <c r="S275" i="5" s="1"/>
  <c r="P275" i="5"/>
  <c r="L293" i="5"/>
  <c r="S293" i="5" s="1"/>
  <c r="P293" i="5"/>
  <c r="L395" i="5"/>
  <c r="S395" i="5" s="1"/>
  <c r="P395" i="5"/>
  <c r="L431" i="5"/>
  <c r="S431" i="5" s="1"/>
  <c r="P431" i="5"/>
  <c r="L17" i="5"/>
  <c r="S17" i="5" s="1"/>
  <c r="P17" i="5"/>
  <c r="L104" i="5"/>
  <c r="S104" i="5" s="1"/>
  <c r="P104" i="5"/>
  <c r="L450" i="5"/>
  <c r="S450" i="5" s="1"/>
  <c r="P450" i="5"/>
  <c r="L59" i="5"/>
  <c r="S59" i="5" s="1"/>
  <c r="P59" i="5"/>
  <c r="L445" i="5"/>
  <c r="S445" i="5" s="1"/>
  <c r="P445" i="5"/>
  <c r="L495" i="5"/>
  <c r="S495" i="5" s="1"/>
  <c r="P495" i="5"/>
  <c r="L126" i="5"/>
  <c r="S126" i="5" s="1"/>
  <c r="P126" i="5"/>
  <c r="L461" i="5"/>
  <c r="S461" i="5" s="1"/>
  <c r="P461" i="5"/>
  <c r="L148" i="5"/>
  <c r="S148" i="5" s="1"/>
  <c r="P148" i="5"/>
  <c r="L403" i="5"/>
  <c r="S403" i="5" s="1"/>
  <c r="P403" i="5"/>
  <c r="L258" i="5"/>
  <c r="S258" i="5" s="1"/>
  <c r="P258" i="5"/>
  <c r="L121" i="5"/>
  <c r="S121" i="5" s="1"/>
  <c r="P121" i="5"/>
  <c r="L363" i="5"/>
  <c r="S363" i="5" s="1"/>
  <c r="P363" i="5"/>
  <c r="L308" i="5"/>
  <c r="S308" i="5" s="1"/>
  <c r="P308" i="5"/>
  <c r="L287" i="5"/>
  <c r="S287" i="5" s="1"/>
  <c r="P287" i="5"/>
  <c r="L208" i="5"/>
  <c r="S208" i="5" s="1"/>
  <c r="P208" i="5"/>
  <c r="L351" i="5"/>
  <c r="S351" i="5" s="1"/>
  <c r="P351" i="5"/>
  <c r="L387" i="5"/>
  <c r="S387" i="5" s="1"/>
  <c r="P387" i="5"/>
  <c r="L324" i="5"/>
  <c r="S324" i="5" s="1"/>
  <c r="P324" i="5"/>
  <c r="L57" i="5"/>
  <c r="S57" i="5" s="1"/>
  <c r="P57" i="5"/>
  <c r="L359" i="5"/>
  <c r="S359" i="5" s="1"/>
  <c r="P359" i="5"/>
  <c r="L477" i="5"/>
  <c r="S477" i="5" s="1"/>
  <c r="P477" i="5"/>
  <c r="L194" i="5"/>
  <c r="S194" i="5" s="1"/>
  <c r="P194" i="5"/>
  <c r="L25" i="5"/>
  <c r="S25" i="5" s="1"/>
  <c r="P25" i="5"/>
  <c r="L483" i="5"/>
  <c r="S483" i="5" s="1"/>
  <c r="P483" i="5"/>
  <c r="L336" i="5"/>
  <c r="S336" i="5" s="1"/>
  <c r="P336" i="5"/>
  <c r="L369" i="5"/>
  <c r="S369" i="5" s="1"/>
  <c r="P369" i="5"/>
  <c r="L136" i="5"/>
  <c r="S136" i="5" s="1"/>
  <c r="P136" i="5"/>
  <c r="L200" i="5"/>
  <c r="S200" i="5" s="1"/>
  <c r="P200" i="5"/>
  <c r="L217" i="5"/>
  <c r="S217" i="5" s="1"/>
  <c r="P217" i="5"/>
  <c r="L274" i="5"/>
  <c r="S274" i="5" s="1"/>
  <c r="P274" i="5"/>
  <c r="L497" i="5"/>
  <c r="S497" i="5" s="1"/>
  <c r="P497" i="5"/>
  <c r="L64" i="5"/>
  <c r="S64" i="5" s="1"/>
  <c r="P64" i="5"/>
  <c r="L197" i="5"/>
  <c r="S197" i="5" s="1"/>
  <c r="P197" i="5"/>
  <c r="L494" i="5"/>
  <c r="S494" i="5" s="1"/>
  <c r="P494" i="5"/>
  <c r="L176" i="5"/>
  <c r="S176" i="5" s="1"/>
  <c r="P176" i="5"/>
  <c r="L496" i="5"/>
  <c r="S496" i="5" s="1"/>
  <c r="P496" i="5"/>
  <c r="L271" i="5"/>
  <c r="S271" i="5" s="1"/>
  <c r="P271" i="5"/>
  <c r="L457" i="5"/>
  <c r="S457" i="5" s="1"/>
  <c r="P457" i="5"/>
  <c r="L259" i="5"/>
  <c r="S259" i="5" s="1"/>
  <c r="P259" i="5"/>
  <c r="L69" i="5"/>
  <c r="S69" i="5" s="1"/>
  <c r="P69" i="5"/>
  <c r="L329" i="5"/>
  <c r="S329" i="5" s="1"/>
  <c r="P329" i="5"/>
  <c r="L489" i="5"/>
  <c r="S489" i="5" s="1"/>
  <c r="P489" i="5"/>
  <c r="L239" i="5"/>
  <c r="S239" i="5" s="1"/>
  <c r="P239" i="5"/>
  <c r="L303" i="5"/>
  <c r="S303" i="5" s="1"/>
  <c r="P303" i="5"/>
  <c r="L190" i="5"/>
  <c r="S190" i="5" s="1"/>
  <c r="P190" i="5"/>
  <c r="L111" i="5"/>
  <c r="S111" i="5" s="1"/>
  <c r="P111" i="5"/>
  <c r="L264" i="5"/>
  <c r="S264" i="5" s="1"/>
  <c r="P264" i="5"/>
  <c r="L435" i="5"/>
  <c r="S435" i="5" s="1"/>
  <c r="P435" i="5"/>
  <c r="L109" i="5"/>
  <c r="S109" i="5" s="1"/>
  <c r="P109" i="5"/>
  <c r="L455" i="5"/>
  <c r="S455" i="5" s="1"/>
  <c r="P455" i="5"/>
  <c r="L453" i="5"/>
  <c r="S453" i="5" s="1"/>
  <c r="P453" i="5"/>
  <c r="L398" i="5"/>
  <c r="S398" i="5" s="1"/>
  <c r="P398" i="5"/>
  <c r="L270" i="5"/>
  <c r="S270" i="5" s="1"/>
  <c r="P270" i="5"/>
  <c r="L206" i="5"/>
  <c r="S206" i="5" s="1"/>
  <c r="P206" i="5"/>
  <c r="L220" i="5"/>
  <c r="S220" i="5" s="1"/>
  <c r="P220" i="5"/>
  <c r="L42" i="5"/>
  <c r="S42" i="5" s="1"/>
  <c r="P42" i="5"/>
  <c r="L400" i="5"/>
  <c r="S400" i="5" s="1"/>
  <c r="P400" i="5"/>
  <c r="L8" i="5"/>
  <c r="S8" i="5" s="1"/>
  <c r="P8" i="5"/>
  <c r="L364" i="5"/>
  <c r="S364" i="5" s="1"/>
  <c r="P364" i="5"/>
  <c r="L389" i="5"/>
  <c r="S389" i="5" s="1"/>
  <c r="P389" i="5"/>
  <c r="L6" i="5"/>
  <c r="S6" i="5" s="1"/>
  <c r="P6" i="5"/>
  <c r="L295" i="5"/>
  <c r="S295" i="5" s="1"/>
  <c r="P295" i="5"/>
  <c r="L352" i="5"/>
  <c r="S352" i="5" s="1"/>
  <c r="P352" i="5"/>
  <c r="L37" i="5"/>
  <c r="S37" i="5" s="1"/>
  <c r="P37" i="5"/>
  <c r="L233" i="5"/>
  <c r="S233" i="5" s="1"/>
  <c r="P233" i="5"/>
  <c r="L337" i="5"/>
  <c r="S337" i="5" s="1"/>
  <c r="P337" i="5"/>
  <c r="L144" i="5"/>
  <c r="S144" i="5" s="1"/>
  <c r="P144" i="5"/>
  <c r="L139" i="5"/>
  <c r="S139" i="5" s="1"/>
  <c r="P139" i="5"/>
  <c r="L425" i="5"/>
  <c r="S425" i="5" s="1"/>
  <c r="P425" i="5"/>
  <c r="L498" i="5"/>
  <c r="S498" i="5" s="1"/>
  <c r="P498" i="5"/>
  <c r="L442" i="5"/>
  <c r="S442" i="5" s="1"/>
  <c r="P442" i="5"/>
  <c r="L134" i="5"/>
  <c r="S134" i="5" s="1"/>
  <c r="P134" i="5"/>
  <c r="L62" i="5"/>
  <c r="S62" i="5" s="1"/>
  <c r="P62" i="5"/>
  <c r="L77" i="5"/>
  <c r="S77" i="5" s="1"/>
  <c r="P77" i="5"/>
  <c r="L321" i="5"/>
  <c r="S321" i="5" s="1"/>
  <c r="P321" i="5"/>
  <c r="L101" i="5"/>
  <c r="S101" i="5" s="1"/>
  <c r="P101" i="5"/>
  <c r="L141" i="5"/>
  <c r="S141" i="5" s="1"/>
  <c r="P141" i="5"/>
  <c r="L216" i="5"/>
  <c r="S216" i="5" s="1"/>
  <c r="P216" i="5"/>
  <c r="L92" i="5"/>
  <c r="S92" i="5" s="1"/>
  <c r="P92" i="5"/>
  <c r="L204" i="5"/>
  <c r="S204" i="5" s="1"/>
  <c r="P204" i="5"/>
  <c r="L222" i="5"/>
  <c r="S222" i="5" s="1"/>
  <c r="P222" i="5"/>
  <c r="L444" i="5"/>
  <c r="S444" i="5" s="1"/>
  <c r="P444" i="5"/>
  <c r="L338" i="5"/>
  <c r="S338" i="5" s="1"/>
  <c r="P338" i="5"/>
  <c r="L91" i="5"/>
  <c r="S91" i="5" s="1"/>
  <c r="P91" i="5"/>
  <c r="L304" i="5"/>
  <c r="S304" i="5" s="1"/>
  <c r="P304" i="5"/>
  <c r="L234" i="5"/>
  <c r="S234" i="5" s="1"/>
  <c r="P234" i="5"/>
  <c r="L52" i="5"/>
  <c r="S52" i="5" s="1"/>
  <c r="P52" i="5"/>
  <c r="L38" i="5"/>
  <c r="S38" i="5" s="1"/>
  <c r="P38" i="5"/>
  <c r="L372" i="5"/>
  <c r="S372" i="5" s="1"/>
  <c r="P372" i="5"/>
  <c r="L393" i="5"/>
  <c r="S393" i="5" s="1"/>
  <c r="P393" i="5"/>
  <c r="L284" i="5"/>
  <c r="S284" i="5" s="1"/>
  <c r="P284" i="5"/>
  <c r="L129" i="5"/>
  <c r="S129" i="5" s="1"/>
  <c r="P129" i="5"/>
  <c r="L500" i="5"/>
  <c r="S500" i="5" s="1"/>
  <c r="P500" i="5"/>
  <c r="L10" i="5"/>
  <c r="S10" i="5" s="1"/>
  <c r="P10" i="5"/>
  <c r="L33" i="5"/>
  <c r="S33" i="5" s="1"/>
  <c r="P33" i="5"/>
  <c r="L108" i="5"/>
  <c r="S108" i="5" s="1"/>
  <c r="P108" i="5"/>
  <c r="L161" i="5"/>
  <c r="S161" i="5" s="1"/>
  <c r="P161" i="5"/>
  <c r="L244" i="5"/>
  <c r="S244" i="5" s="1"/>
  <c r="P244" i="5"/>
  <c r="L316" i="5"/>
  <c r="S316" i="5" s="1"/>
  <c r="P316" i="5"/>
  <c r="L486" i="5"/>
  <c r="S486" i="5" s="1"/>
  <c r="P486" i="5"/>
  <c r="L385" i="5"/>
  <c r="S385" i="5" s="1"/>
  <c r="P385" i="5"/>
  <c r="L357" i="5"/>
  <c r="S357" i="5" s="1"/>
  <c r="P357" i="5"/>
  <c r="L113" i="5"/>
  <c r="S113" i="5" s="1"/>
  <c r="P113" i="5"/>
  <c r="L67" i="5"/>
  <c r="S67" i="5" s="1"/>
  <c r="P67" i="5"/>
  <c r="L224" i="5"/>
  <c r="S224" i="5" s="1"/>
  <c r="P224" i="5"/>
  <c r="L105" i="5"/>
  <c r="S105" i="5" s="1"/>
  <c r="P105" i="5"/>
  <c r="L386" i="5"/>
  <c r="S386" i="5" s="1"/>
  <c r="P386" i="5"/>
  <c r="L45" i="5"/>
  <c r="S45" i="5" s="1"/>
  <c r="P45" i="5"/>
  <c r="L219" i="5"/>
  <c r="S219" i="5" s="1"/>
  <c r="P219" i="5"/>
  <c r="L325" i="5"/>
  <c r="S325" i="5" s="1"/>
  <c r="P325" i="5"/>
  <c r="L409" i="5"/>
  <c r="S409" i="5" s="1"/>
  <c r="P409" i="5"/>
  <c r="L209" i="5"/>
  <c r="S209" i="5" s="1"/>
  <c r="P209" i="5"/>
  <c r="L117" i="5"/>
  <c r="S117" i="5" s="1"/>
  <c r="P117" i="5"/>
  <c r="L268" i="5"/>
  <c r="S268" i="5" s="1"/>
  <c r="P268" i="5"/>
  <c r="L181" i="5"/>
  <c r="S181" i="5" s="1"/>
  <c r="P181" i="5"/>
  <c r="L411" i="5"/>
  <c r="S411" i="5" s="1"/>
  <c r="P411" i="5"/>
  <c r="L95" i="5"/>
  <c r="S95" i="5" s="1"/>
  <c r="P95" i="5"/>
  <c r="L249" i="5"/>
  <c r="S249" i="5" s="1"/>
  <c r="P249" i="5"/>
  <c r="L75" i="5"/>
  <c r="S75" i="5" s="1"/>
  <c r="P75" i="5"/>
  <c r="L29" i="5"/>
  <c r="S29" i="5" s="1"/>
  <c r="P29" i="5"/>
  <c r="L267" i="5"/>
  <c r="S267" i="5" s="1"/>
  <c r="P267" i="5"/>
  <c r="L79" i="5"/>
  <c r="S79" i="5" s="1"/>
  <c r="P79" i="5"/>
  <c r="L436" i="5"/>
  <c r="S436" i="5" s="1"/>
  <c r="P436" i="5"/>
  <c r="L213" i="5"/>
  <c r="S213" i="5" s="1"/>
  <c r="P213" i="5"/>
  <c r="L396" i="5"/>
  <c r="S396" i="5" s="1"/>
  <c r="P396" i="5"/>
  <c r="L300" i="5"/>
  <c r="S300" i="5" s="1"/>
  <c r="P300" i="5"/>
  <c r="L439" i="5"/>
  <c r="S439" i="5" s="1"/>
  <c r="P439" i="5"/>
  <c r="L402" i="5"/>
  <c r="S402" i="5" s="1"/>
  <c r="P402" i="5"/>
  <c r="L73" i="5"/>
  <c r="S73" i="5" s="1"/>
  <c r="P73" i="5"/>
  <c r="L311" i="5"/>
  <c r="S311" i="5" s="1"/>
  <c r="P311" i="5"/>
  <c r="L189" i="5"/>
  <c r="S189" i="5" s="1"/>
  <c r="P189" i="5"/>
  <c r="L451" i="5"/>
  <c r="S451" i="5" s="1"/>
  <c r="P451" i="5"/>
  <c r="L297" i="5"/>
  <c r="S297" i="5" s="1"/>
  <c r="P297" i="5"/>
  <c r="L490" i="5"/>
  <c r="S490" i="5" s="1"/>
  <c r="P490" i="5"/>
  <c r="L314" i="5"/>
  <c r="S314" i="5" s="1"/>
  <c r="P314" i="5"/>
  <c r="L376" i="5"/>
  <c r="S376" i="5" s="1"/>
  <c r="P376" i="5"/>
  <c r="L235" i="5"/>
  <c r="S235" i="5" s="1"/>
  <c r="P235" i="5"/>
  <c r="L292" i="5"/>
  <c r="S292" i="5" s="1"/>
  <c r="P292" i="5"/>
  <c r="L484" i="5"/>
  <c r="S484" i="5" s="1"/>
  <c r="P484" i="5"/>
  <c r="L196" i="5"/>
  <c r="S196" i="5" s="1"/>
  <c r="P196" i="5"/>
  <c r="L296" i="5"/>
  <c r="S296" i="5" s="1"/>
  <c r="P296" i="5"/>
  <c r="L373" i="5"/>
  <c r="S373" i="5" s="1"/>
  <c r="P373" i="5"/>
  <c r="L375" i="5"/>
  <c r="S375" i="5" s="1"/>
  <c r="P375" i="5"/>
  <c r="L192" i="5"/>
  <c r="S192" i="5" s="1"/>
  <c r="P192" i="5"/>
  <c r="L125" i="5"/>
  <c r="S125" i="5" s="1"/>
  <c r="P125" i="5"/>
  <c r="L135" i="5"/>
  <c r="S135" i="5" s="1"/>
  <c r="P135" i="5"/>
  <c r="L88" i="5"/>
  <c r="S88" i="5" s="1"/>
  <c r="P88" i="5"/>
  <c r="L49" i="5"/>
  <c r="S49" i="5" s="1"/>
  <c r="P49" i="5"/>
  <c r="L184" i="5"/>
  <c r="S184" i="5" s="1"/>
  <c r="P184" i="5"/>
  <c r="L415" i="5"/>
  <c r="S415" i="5" s="1"/>
  <c r="P415" i="5"/>
  <c r="L391" i="5"/>
  <c r="S391" i="5" s="1"/>
  <c r="P391" i="5"/>
  <c r="L123" i="5"/>
  <c r="S123" i="5" s="1"/>
  <c r="P123" i="5"/>
  <c r="L362" i="5"/>
  <c r="S362" i="5" s="1"/>
  <c r="P362" i="5"/>
  <c r="L32" i="5"/>
  <c r="S32" i="5" s="1"/>
  <c r="P32" i="5"/>
  <c r="L334" i="5"/>
  <c r="S334" i="5" s="1"/>
  <c r="P334" i="5"/>
  <c r="L419" i="5"/>
  <c r="S419" i="5" s="1"/>
  <c r="P419" i="5"/>
  <c r="L312" i="5"/>
  <c r="S312" i="5" s="1"/>
  <c r="P312" i="5"/>
  <c r="L130" i="5"/>
  <c r="S130" i="5" s="1"/>
  <c r="P130" i="5"/>
  <c r="L138" i="5"/>
  <c r="S138" i="5" s="1"/>
  <c r="P138" i="5"/>
  <c r="L246" i="5"/>
  <c r="S246" i="5" s="1"/>
  <c r="P246" i="5"/>
  <c r="L238" i="5"/>
  <c r="S238" i="5" s="1"/>
  <c r="P238" i="5"/>
  <c r="L420" i="5"/>
  <c r="S420" i="5" s="1"/>
  <c r="P420" i="5"/>
  <c r="L40" i="5"/>
  <c r="S40" i="5" s="1"/>
  <c r="P40" i="5"/>
  <c r="L86" i="5"/>
  <c r="S86" i="5" s="1"/>
  <c r="P86" i="5"/>
  <c r="L335" i="5"/>
  <c r="S335" i="5" s="1"/>
  <c r="P335" i="5"/>
  <c r="L250" i="5"/>
  <c r="S250" i="5" s="1"/>
  <c r="P250" i="5"/>
  <c r="L410" i="5"/>
  <c r="S410" i="5" s="1"/>
  <c r="P410" i="5"/>
  <c r="L446" i="5"/>
  <c r="S446" i="5" s="1"/>
  <c r="P446" i="5"/>
  <c r="L173" i="5"/>
  <c r="S173" i="5" s="1"/>
  <c r="P173" i="5"/>
  <c r="L87" i="5"/>
  <c r="S87" i="5" s="1"/>
  <c r="P87" i="5"/>
  <c r="L488" i="5"/>
  <c r="S488" i="5" s="1"/>
  <c r="P488" i="5"/>
  <c r="L35" i="5"/>
  <c r="S35" i="5" s="1"/>
  <c r="P35" i="5"/>
  <c r="L7" i="5"/>
  <c r="S7" i="5" s="1"/>
  <c r="P7" i="5"/>
  <c r="L102" i="5"/>
  <c r="S102" i="5" s="1"/>
  <c r="P102" i="5"/>
  <c r="L175" i="5"/>
  <c r="S175" i="5" s="1"/>
  <c r="P175" i="5"/>
  <c r="L368" i="5"/>
  <c r="S368" i="5" s="1"/>
  <c r="P368" i="5"/>
  <c r="L452" i="5"/>
  <c r="S452" i="5" s="1"/>
  <c r="P452" i="5"/>
  <c r="L191" i="5"/>
  <c r="S191" i="5" s="1"/>
  <c r="P191" i="5"/>
  <c r="L333" i="5"/>
  <c r="S333" i="5" s="1"/>
  <c r="P333" i="5"/>
  <c r="L243" i="5"/>
  <c r="S243" i="5" s="1"/>
  <c r="P243" i="5"/>
  <c r="L277" i="5"/>
  <c r="S277" i="5" s="1"/>
  <c r="P277" i="5"/>
  <c r="L485" i="5"/>
  <c r="S485" i="5" s="1"/>
  <c r="P485" i="5"/>
  <c r="L374" i="5"/>
  <c r="S374" i="5" s="1"/>
  <c r="P374" i="5"/>
  <c r="L473" i="5"/>
  <c r="S473" i="5" s="1"/>
  <c r="P473" i="5"/>
  <c r="L247" i="5"/>
  <c r="S247" i="5" s="1"/>
  <c r="P247" i="5"/>
  <c r="L128" i="5"/>
  <c r="S128" i="5" s="1"/>
  <c r="P128" i="5"/>
  <c r="L465" i="5"/>
  <c r="S465" i="5" s="1"/>
  <c r="P465" i="5"/>
  <c r="L278" i="5"/>
  <c r="S278" i="5" s="1"/>
  <c r="P278" i="5"/>
  <c r="L260" i="5"/>
  <c r="S260" i="5" s="1"/>
  <c r="P260" i="5"/>
  <c r="L155" i="5"/>
  <c r="S155" i="5" s="1"/>
  <c r="P155" i="5"/>
  <c r="L330" i="5"/>
  <c r="S330" i="5" s="1"/>
  <c r="P330" i="5"/>
  <c r="L241" i="5"/>
  <c r="S241" i="5" s="1"/>
  <c r="P241" i="5"/>
  <c r="L252" i="5"/>
  <c r="S252" i="5" s="1"/>
  <c r="P252" i="5"/>
  <c r="L152" i="5"/>
  <c r="S152" i="5" s="1"/>
  <c r="P152" i="5"/>
  <c r="L133" i="5"/>
  <c r="S133" i="5" s="1"/>
  <c r="P133" i="5"/>
  <c r="L261" i="5"/>
  <c r="S261" i="5" s="1"/>
  <c r="P261" i="5"/>
  <c r="L99" i="5"/>
  <c r="S99" i="5" s="1"/>
  <c r="P99" i="5"/>
  <c r="L426" i="5"/>
  <c r="S426" i="5" s="1"/>
  <c r="P426" i="5"/>
  <c r="L371" i="5"/>
  <c r="S371" i="5" s="1"/>
  <c r="P371" i="5"/>
  <c r="L26" i="5"/>
  <c r="S26" i="5" s="1"/>
  <c r="P26" i="5"/>
  <c r="L157" i="5"/>
  <c r="S157" i="5" s="1"/>
  <c r="P157" i="5"/>
  <c r="L433" i="5"/>
  <c r="S433" i="5" s="1"/>
  <c r="P433" i="5"/>
  <c r="L127" i="5"/>
  <c r="S127" i="5" s="1"/>
  <c r="P127" i="5"/>
  <c r="L361" i="5"/>
  <c r="S361" i="5" s="1"/>
  <c r="P361" i="5"/>
  <c r="L286" i="5"/>
  <c r="S286" i="5" s="1"/>
  <c r="P286" i="5"/>
  <c r="L106" i="5"/>
  <c r="S106" i="5" s="1"/>
  <c r="P106" i="5"/>
  <c r="L114" i="5"/>
  <c r="S114" i="5" s="1"/>
  <c r="P114" i="5"/>
  <c r="L408" i="5"/>
  <c r="S408" i="5" s="1"/>
  <c r="P408" i="5"/>
  <c r="L187" i="5"/>
  <c r="S187" i="5" s="1"/>
  <c r="P187" i="5"/>
  <c r="L474" i="5"/>
  <c r="S474" i="5" s="1"/>
  <c r="P474" i="5"/>
  <c r="L288" i="5"/>
  <c r="S288" i="5" s="1"/>
  <c r="P288" i="5"/>
  <c r="L31" i="5"/>
  <c r="S31" i="5" s="1"/>
  <c r="P31" i="5"/>
  <c r="L345" i="5"/>
  <c r="S345" i="5" s="1"/>
  <c r="P345" i="5"/>
  <c r="L158" i="5"/>
  <c r="S158" i="5" s="1"/>
  <c r="P158" i="5"/>
  <c r="L203" i="5"/>
  <c r="S203" i="5" s="1"/>
  <c r="P203" i="5"/>
  <c r="L232" i="5"/>
  <c r="S232" i="5" s="1"/>
  <c r="P232" i="5"/>
  <c r="L360" i="5"/>
  <c r="S360" i="5" s="1"/>
  <c r="P360" i="5"/>
  <c r="L242" i="5"/>
  <c r="S242" i="5" s="1"/>
  <c r="P242" i="5"/>
  <c r="L96" i="5"/>
  <c r="S96" i="5" s="1"/>
  <c r="P96" i="5"/>
  <c r="L276" i="5"/>
  <c r="S276" i="5" s="1"/>
  <c r="P276" i="5"/>
  <c r="L429" i="5"/>
  <c r="S429" i="5" s="1"/>
  <c r="P429" i="5"/>
  <c r="L4" i="5"/>
  <c r="S4" i="5" s="1"/>
  <c r="P4" i="5"/>
  <c r="L168" i="5"/>
  <c r="S168" i="5" s="1"/>
  <c r="P168" i="5"/>
  <c r="L290" i="5"/>
  <c r="S290" i="5" s="1"/>
  <c r="P290" i="5"/>
  <c r="L72" i="5"/>
  <c r="S72" i="5" s="1"/>
  <c r="P72" i="5"/>
  <c r="L78" i="5"/>
  <c r="S78" i="5" s="1"/>
  <c r="P78" i="5"/>
  <c r="L358" i="5"/>
  <c r="S358" i="5" s="1"/>
  <c r="P358" i="5"/>
  <c r="L423" i="5"/>
  <c r="S423" i="5" s="1"/>
  <c r="P423" i="5"/>
  <c r="L301" i="5"/>
  <c r="S301" i="5" s="1"/>
  <c r="P301" i="5"/>
  <c r="L169" i="5"/>
  <c r="S169" i="5" s="1"/>
  <c r="P169" i="5"/>
  <c r="L58" i="5"/>
  <c r="S58" i="5" s="1"/>
  <c r="P58" i="5"/>
  <c r="L441" i="5"/>
  <c r="S441" i="5" s="1"/>
  <c r="P441" i="5"/>
  <c r="L170" i="5"/>
  <c r="S170" i="5" s="1"/>
  <c r="P170" i="5"/>
  <c r="L291" i="5"/>
  <c r="S291" i="5" s="1"/>
  <c r="P291" i="5"/>
  <c r="L281" i="5"/>
  <c r="S281" i="5" s="1"/>
  <c r="P281" i="5"/>
  <c r="L355" i="5"/>
  <c r="S355" i="5" s="1"/>
  <c r="P355" i="5"/>
  <c r="L346" i="5"/>
  <c r="S346" i="5" s="1"/>
  <c r="P346" i="5"/>
  <c r="L44" i="5"/>
  <c r="S44" i="5" s="1"/>
  <c r="P44" i="5"/>
  <c r="L493" i="5"/>
  <c r="S493" i="5" s="1"/>
  <c r="P493" i="5"/>
  <c r="L416" i="5"/>
  <c r="S416" i="5" s="1"/>
  <c r="P416" i="5"/>
  <c r="L159" i="5"/>
  <c r="S159" i="5" s="1"/>
  <c r="P159" i="5"/>
  <c r="L16" i="5"/>
  <c r="S16" i="5" s="1"/>
  <c r="P16" i="5"/>
  <c r="L309" i="5"/>
  <c r="S309" i="5" s="1"/>
  <c r="P309" i="5"/>
  <c r="L50" i="5"/>
  <c r="S50" i="5" s="1"/>
  <c r="P50" i="5"/>
  <c r="L317" i="5"/>
  <c r="S317" i="5" s="1"/>
  <c r="P317" i="5"/>
  <c r="L406" i="5"/>
  <c r="S406" i="5" s="1"/>
  <c r="P406" i="5"/>
  <c r="L84" i="5"/>
  <c r="S84" i="5" s="1"/>
  <c r="P84" i="5"/>
  <c r="L221" i="5"/>
  <c r="S221" i="5" s="1"/>
  <c r="P221" i="5"/>
  <c r="L424" i="5"/>
  <c r="S424" i="5" s="1"/>
  <c r="P424" i="5"/>
  <c r="L46" i="5"/>
  <c r="S46" i="5" s="1"/>
  <c r="P46" i="5"/>
  <c r="L299" i="5"/>
  <c r="S299" i="5" s="1"/>
  <c r="P299" i="5"/>
  <c r="L48" i="5"/>
  <c r="S48" i="5" s="1"/>
  <c r="P48" i="5"/>
  <c r="L154" i="5"/>
  <c r="S154" i="5" s="1"/>
  <c r="P154" i="5"/>
  <c r="L193" i="5"/>
  <c r="S193" i="5" s="1"/>
  <c r="P193" i="5"/>
  <c r="L468" i="5"/>
  <c r="S468" i="5" s="1"/>
  <c r="P468" i="5"/>
  <c r="L347" i="5"/>
  <c r="S347" i="5" s="1"/>
  <c r="P347" i="5"/>
  <c r="L151" i="5"/>
  <c r="S151" i="5" s="1"/>
  <c r="P151" i="5"/>
  <c r="L41" i="5"/>
  <c r="S41" i="5" s="1"/>
  <c r="P41" i="5"/>
  <c r="L70" i="5"/>
  <c r="S70" i="5" s="1"/>
  <c r="P70" i="5"/>
  <c r="L164" i="5"/>
  <c r="S164" i="5" s="1"/>
  <c r="P164" i="5"/>
  <c r="L142" i="5"/>
  <c r="S142" i="5" s="1"/>
  <c r="P142" i="5"/>
  <c r="L492" i="5"/>
  <c r="S492" i="5" s="1"/>
  <c r="P492" i="5"/>
  <c r="L437" i="5"/>
  <c r="S437" i="5" s="1"/>
  <c r="P437" i="5"/>
  <c r="L112" i="5"/>
  <c r="S112" i="5" s="1"/>
  <c r="P112" i="5"/>
  <c r="L180" i="5"/>
  <c r="S180" i="5" s="1"/>
  <c r="P180" i="5"/>
  <c r="L384" i="5"/>
  <c r="S384" i="5" s="1"/>
  <c r="P384" i="5"/>
  <c r="L414" i="5"/>
  <c r="S414" i="5" s="1"/>
  <c r="P414" i="5"/>
  <c r="L253" i="5"/>
  <c r="S253" i="5" s="1"/>
  <c r="P253" i="5"/>
  <c r="L118" i="5"/>
  <c r="S118" i="5" s="1"/>
  <c r="P118" i="5"/>
  <c r="L140" i="5"/>
  <c r="S140" i="5" s="1"/>
  <c r="P140" i="5"/>
  <c r="L23" i="5"/>
  <c r="S23" i="5" s="1"/>
  <c r="P23" i="5"/>
  <c r="L382" i="5"/>
  <c r="S382" i="5" s="1"/>
  <c r="P382" i="5"/>
  <c r="L482" i="5"/>
  <c r="S482" i="5" s="1"/>
  <c r="P482" i="5"/>
  <c r="L195" i="5"/>
  <c r="S195" i="5" s="1"/>
  <c r="P195" i="5"/>
  <c r="L227" i="5"/>
  <c r="S227" i="5" s="1"/>
  <c r="P227" i="5"/>
  <c r="L269" i="5"/>
  <c r="S269" i="5" s="1"/>
  <c r="P269" i="5"/>
  <c r="L432" i="5"/>
  <c r="S432" i="5" s="1"/>
  <c r="P432" i="5"/>
  <c r="L218" i="5"/>
  <c r="S218" i="5" s="1"/>
  <c r="P218" i="5"/>
  <c r="L354" i="5"/>
  <c r="S354" i="5" s="1"/>
  <c r="P354" i="5"/>
  <c r="L404" i="5"/>
  <c r="S404" i="5" s="1"/>
  <c r="P404" i="5"/>
  <c r="L305" i="5"/>
  <c r="S305" i="5" s="1"/>
  <c r="P305" i="5"/>
  <c r="L318" i="5"/>
  <c r="S318" i="5" s="1"/>
  <c r="P318" i="5"/>
  <c r="L471" i="5"/>
  <c r="S471" i="5" s="1"/>
  <c r="P471" i="5"/>
  <c r="L456" i="5"/>
  <c r="S456" i="5" s="1"/>
  <c r="P456" i="5"/>
  <c r="L228" i="5"/>
  <c r="S228" i="5" s="1"/>
  <c r="P228" i="5"/>
  <c r="L150" i="5"/>
  <c r="S150" i="5" s="1"/>
  <c r="P150" i="5"/>
  <c r="L462" i="5"/>
  <c r="S462" i="5" s="1"/>
  <c r="P462" i="5"/>
  <c r="L202" i="5"/>
  <c r="S202" i="5" s="1"/>
  <c r="P202" i="5"/>
  <c r="L93" i="5"/>
  <c r="S93" i="5" s="1"/>
  <c r="P93" i="5"/>
  <c r="L100" i="5"/>
  <c r="S100" i="5" s="1"/>
  <c r="P100" i="5"/>
  <c r="L231" i="5"/>
  <c r="S231" i="5" s="1"/>
  <c r="P231" i="5"/>
  <c r="L20" i="5"/>
  <c r="S20" i="5" s="1"/>
  <c r="P20" i="5"/>
  <c r="L94" i="5"/>
  <c r="S94" i="5" s="1"/>
  <c r="P94" i="5"/>
  <c r="L61" i="5"/>
  <c r="S61" i="5" s="1"/>
  <c r="P61" i="5"/>
  <c r="L68" i="5"/>
  <c r="S68" i="5" s="1"/>
  <c r="P68" i="5"/>
  <c r="L120" i="5"/>
  <c r="S120" i="5" s="1"/>
  <c r="P120" i="5"/>
  <c r="L383" i="5"/>
  <c r="S383" i="5" s="1"/>
  <c r="P383" i="5"/>
  <c r="L466" i="5"/>
  <c r="S466" i="5" s="1"/>
  <c r="P466" i="5"/>
  <c r="L119" i="5"/>
  <c r="S119" i="5" s="1"/>
  <c r="P119" i="5"/>
  <c r="L379" i="5"/>
  <c r="S379" i="5" s="1"/>
  <c r="P379" i="5"/>
  <c r="L156" i="5"/>
  <c r="S156" i="5" s="1"/>
  <c r="P156" i="5"/>
  <c r="L90" i="5"/>
  <c r="S90" i="5" s="1"/>
  <c r="P90" i="5"/>
  <c r="L306" i="5"/>
  <c r="S306" i="5" s="1"/>
  <c r="P306" i="5"/>
  <c r="L342" i="5"/>
  <c r="S342" i="5" s="1"/>
  <c r="P342" i="5"/>
  <c r="L85" i="5"/>
  <c r="S85" i="5" s="1"/>
  <c r="P85" i="5"/>
  <c r="L147" i="5"/>
  <c r="S147" i="5" s="1"/>
  <c r="P147" i="5"/>
  <c r="L55" i="5"/>
  <c r="S55" i="5" s="1"/>
  <c r="P55" i="5"/>
  <c r="L472" i="5"/>
  <c r="S472" i="5" s="1"/>
  <c r="P472" i="5"/>
  <c r="L5" i="5"/>
  <c r="S5" i="5" s="1"/>
  <c r="P5" i="5"/>
  <c r="L43" i="5"/>
  <c r="S43" i="5" s="1"/>
  <c r="P43" i="5"/>
  <c r="L475" i="5"/>
  <c r="S475" i="5" s="1"/>
  <c r="P475" i="5"/>
  <c r="L257" i="5"/>
  <c r="S257" i="5" s="1"/>
  <c r="P257" i="5"/>
  <c r="L491" i="5"/>
  <c r="S491" i="5" s="1"/>
  <c r="P491" i="5"/>
  <c r="L131" i="5"/>
  <c r="S131" i="5" s="1"/>
  <c r="P131" i="5"/>
  <c r="L263" i="5"/>
  <c r="S263" i="5" s="1"/>
  <c r="P263" i="5"/>
  <c r="L177" i="5"/>
  <c r="S177" i="5" s="1"/>
  <c r="P177" i="5"/>
  <c r="L256" i="5"/>
  <c r="S256" i="5" s="1"/>
  <c r="P256" i="5"/>
  <c r="L350" i="5"/>
  <c r="S350" i="5" s="1"/>
  <c r="P350" i="5"/>
  <c r="L13" i="5"/>
  <c r="S13" i="5" s="1"/>
  <c r="P13" i="5"/>
  <c r="L440" i="5"/>
  <c r="S440" i="5" s="1"/>
  <c r="P440" i="5"/>
  <c r="L480" i="5"/>
  <c r="S480" i="5" s="1"/>
  <c r="P480" i="5"/>
  <c r="L459" i="5"/>
  <c r="S459" i="5" s="1"/>
  <c r="P459" i="5"/>
  <c r="L188" i="5"/>
  <c r="S188" i="5" s="1"/>
  <c r="P188" i="5"/>
  <c r="L356" i="5"/>
  <c r="S356" i="5" s="1"/>
  <c r="P356" i="5"/>
  <c r="L89" i="5"/>
  <c r="S89" i="5" s="1"/>
  <c r="P89" i="5"/>
  <c r="L65" i="5"/>
  <c r="S65" i="5" s="1"/>
  <c r="P65" i="5"/>
  <c r="L27" i="5"/>
  <c r="S27" i="5" s="1"/>
  <c r="P27" i="5"/>
  <c r="L449" i="5"/>
  <c r="S449" i="5" s="1"/>
  <c r="P449" i="5"/>
  <c r="L421" i="5"/>
  <c r="S421" i="5" s="1"/>
  <c r="P421" i="5"/>
  <c r="L163" i="5"/>
  <c r="S163" i="5" s="1"/>
  <c r="P163" i="5"/>
  <c r="L160" i="5"/>
  <c r="S160" i="5" s="1"/>
  <c r="P160" i="5"/>
  <c r="L24" i="5"/>
  <c r="S24" i="5" s="1"/>
  <c r="P24" i="5"/>
  <c r="L394" i="5"/>
  <c r="S394" i="5" s="1"/>
  <c r="P394" i="5"/>
  <c r="L149" i="5"/>
  <c r="S149" i="5" s="1"/>
  <c r="P149" i="5"/>
  <c r="L366" i="5"/>
  <c r="S366" i="5" s="1"/>
  <c r="P366" i="5"/>
  <c r="L116" i="5"/>
  <c r="S116" i="5" s="1"/>
  <c r="P116" i="5"/>
  <c r="L430" i="5"/>
  <c r="S430" i="5" s="1"/>
  <c r="P430" i="5"/>
  <c r="L417" i="5"/>
  <c r="S417" i="5" s="1"/>
  <c r="P417" i="5"/>
  <c r="L153" i="5"/>
  <c r="S153" i="5" s="1"/>
  <c r="P153" i="5"/>
  <c r="L215" i="5"/>
  <c r="S215" i="5" s="1"/>
  <c r="P215" i="5"/>
  <c r="L447" i="5"/>
  <c r="S447" i="5" s="1"/>
  <c r="P447" i="5"/>
  <c r="L254" i="5"/>
  <c r="S254" i="5" s="1"/>
  <c r="P254" i="5"/>
  <c r="L332" i="5"/>
  <c r="S332" i="5" s="1"/>
  <c r="P332" i="5"/>
  <c r="L418" i="5"/>
  <c r="S418" i="5" s="1"/>
  <c r="P418" i="5"/>
  <c r="L76" i="5"/>
  <c r="S76" i="5" s="1"/>
  <c r="P76" i="5"/>
  <c r="L343" i="5"/>
  <c r="S343" i="5" s="1"/>
  <c r="P343" i="5"/>
  <c r="L397" i="5"/>
  <c r="S397" i="5" s="1"/>
  <c r="P397" i="5"/>
  <c r="L438" i="5"/>
  <c r="S438" i="5" s="1"/>
  <c r="P438" i="5"/>
  <c r="L80" i="5"/>
  <c r="S80" i="5" s="1"/>
  <c r="P80" i="5"/>
  <c r="L470" i="5"/>
  <c r="S470" i="5" s="1"/>
  <c r="P470" i="5"/>
  <c r="L124" i="5"/>
  <c r="S124" i="5" s="1"/>
  <c r="P124" i="5"/>
  <c r="L339" i="5"/>
  <c r="S339" i="5" s="1"/>
  <c r="P339" i="5"/>
  <c r="L107" i="5"/>
  <c r="S107" i="5" s="1"/>
  <c r="P107" i="5"/>
  <c r="L214" i="5"/>
  <c r="S214" i="5" s="1"/>
  <c r="P214" i="5"/>
  <c r="L283" i="5"/>
  <c r="S283" i="5" s="1"/>
  <c r="P283" i="5"/>
  <c r="L171" i="5"/>
  <c r="S171" i="5" s="1"/>
  <c r="P171" i="5"/>
  <c r="L56" i="5"/>
  <c r="S56" i="5" s="1"/>
  <c r="P56" i="5"/>
  <c r="L448" i="5"/>
  <c r="S448" i="5" s="1"/>
  <c r="P448" i="5"/>
  <c r="L47" i="5"/>
  <c r="S47" i="5" s="1"/>
  <c r="P47" i="5"/>
  <c r="L377" i="5"/>
  <c r="S377" i="5" s="1"/>
  <c r="P377" i="5"/>
  <c r="L273" i="5"/>
  <c r="S273" i="5" s="1"/>
  <c r="P273" i="5"/>
  <c r="L367" i="5"/>
  <c r="S367" i="5" s="1"/>
  <c r="P367" i="5"/>
  <c r="L53" i="5"/>
  <c r="S53" i="5" s="1"/>
  <c r="P53" i="5"/>
  <c r="L28" i="5"/>
  <c r="S28" i="5" s="1"/>
  <c r="P28" i="5"/>
  <c r="L15" i="5"/>
  <c r="S15" i="5" s="1"/>
  <c r="P15" i="5"/>
  <c r="L298" i="5"/>
  <c r="S298" i="5" s="1"/>
  <c r="P298" i="5"/>
  <c r="L36" i="5"/>
  <c r="S36" i="5" s="1"/>
  <c r="P36" i="5"/>
  <c r="L74" i="5"/>
  <c r="S74" i="5" s="1"/>
  <c r="P74" i="5"/>
  <c r="L167" i="5"/>
  <c r="S167" i="5" s="1"/>
  <c r="P167" i="5"/>
  <c r="L60" i="5"/>
  <c r="S60" i="5" s="1"/>
  <c r="P60" i="5"/>
  <c r="L460" i="5"/>
  <c r="S460" i="5" s="1"/>
  <c r="P460" i="5"/>
  <c r="L211" i="5"/>
  <c r="S211" i="5" s="1"/>
  <c r="P211" i="5"/>
  <c r="L201" i="5"/>
  <c r="S201" i="5" s="1"/>
  <c r="P201" i="5"/>
  <c r="L313" i="5"/>
  <c r="S313" i="5" s="1"/>
  <c r="P313" i="5"/>
  <c r="L229" i="5"/>
  <c r="S229" i="5" s="1"/>
  <c r="P229" i="5"/>
  <c r="L145" i="5"/>
  <c r="S145" i="5" s="1"/>
  <c r="P145" i="5"/>
  <c r="L378" i="5"/>
  <c r="S378" i="5" s="1"/>
  <c r="P378" i="5"/>
  <c r="L34" i="5"/>
  <c r="S34" i="5" s="1"/>
  <c r="P34" i="5"/>
  <c r="L458" i="5"/>
  <c r="S458" i="5" s="1"/>
  <c r="P458" i="5"/>
  <c r="L501" i="5"/>
  <c r="S501" i="5" s="1"/>
  <c r="P501" i="5"/>
  <c r="L289" i="5"/>
  <c r="S289" i="5" s="1"/>
  <c r="P289" i="5"/>
  <c r="L137" i="5"/>
  <c r="S137" i="5" s="1"/>
  <c r="P137" i="5"/>
  <c r="L97" i="5"/>
  <c r="S97" i="5" s="1"/>
  <c r="P97" i="5"/>
  <c r="L434" i="5"/>
  <c r="S434" i="5" s="1"/>
  <c r="P434" i="5"/>
  <c r="L262" i="5"/>
  <c r="S262" i="5" s="1"/>
  <c r="P262" i="5"/>
  <c r="L478" i="5"/>
  <c r="S478" i="5" s="1"/>
  <c r="P478" i="5"/>
  <c r="L407" i="5"/>
  <c r="S407" i="5" s="1"/>
  <c r="P407" i="5"/>
  <c r="L210" i="5"/>
  <c r="S210" i="5" s="1"/>
  <c r="P210" i="5"/>
  <c r="L388" i="5"/>
  <c r="S388" i="5" s="1"/>
  <c r="P388" i="5"/>
  <c r="L236" i="5"/>
  <c r="S236" i="5" s="1"/>
  <c r="P236" i="5"/>
  <c r="L463" i="5"/>
  <c r="S463" i="5" s="1"/>
  <c r="P463" i="5"/>
  <c r="L443" i="5"/>
  <c r="S443" i="5" s="1"/>
  <c r="P443" i="5"/>
  <c r="L182" i="5"/>
  <c r="S182" i="5" s="1"/>
  <c r="P182" i="5"/>
  <c r="L348" i="5"/>
  <c r="S348" i="5" s="1"/>
  <c r="P348" i="5"/>
  <c r="L479" i="5"/>
  <c r="S479" i="5" s="1"/>
  <c r="P479" i="5"/>
  <c r="L326" i="5"/>
  <c r="S326" i="5" s="1"/>
  <c r="P326" i="5"/>
  <c r="L30" i="5"/>
  <c r="S30" i="5" s="1"/>
  <c r="P30" i="5"/>
  <c r="L143" i="5"/>
  <c r="S143" i="5" s="1"/>
  <c r="P143" i="5"/>
  <c r="L12" i="5"/>
  <c r="S12" i="5" s="1"/>
  <c r="P12" i="5"/>
  <c r="L399" i="5"/>
  <c r="S399" i="5" s="1"/>
  <c r="P399" i="5"/>
  <c r="L230" i="5"/>
  <c r="S230" i="5" s="1"/>
  <c r="P230" i="5"/>
  <c r="L344" i="5"/>
  <c r="S344" i="5" s="1"/>
  <c r="P344" i="5"/>
  <c r="L467" i="5"/>
  <c r="S467" i="5" s="1"/>
  <c r="P467" i="5"/>
  <c r="L165" i="5"/>
  <c r="S165" i="5" s="1"/>
  <c r="P165" i="5"/>
  <c r="L179" i="5"/>
  <c r="S179" i="5" s="1"/>
  <c r="P179" i="5"/>
  <c r="L328" i="5"/>
  <c r="S328" i="5" s="1"/>
  <c r="P328" i="5"/>
  <c r="L18" i="5"/>
  <c r="S18" i="5" s="1"/>
  <c r="P18" i="5"/>
  <c r="L199" i="5"/>
  <c r="S199" i="5" s="1"/>
  <c r="P199" i="5"/>
  <c r="L21" i="5"/>
  <c r="S21" i="5" s="1"/>
  <c r="P21" i="5"/>
  <c r="L265" i="5"/>
  <c r="S265" i="5" s="1"/>
  <c r="P265" i="5"/>
  <c r="L185" i="5"/>
  <c r="S185" i="5" s="1"/>
  <c r="P185" i="5"/>
  <c r="L71" i="5"/>
  <c r="S71" i="5" s="1"/>
  <c r="P71" i="5"/>
  <c r="L331" i="5"/>
  <c r="S331" i="5" s="1"/>
  <c r="P331" i="5"/>
  <c r="L212" i="5"/>
  <c r="S212" i="5" s="1"/>
  <c r="P212" i="5"/>
  <c r="L63" i="5"/>
  <c r="S63" i="5" s="1"/>
  <c r="P63" i="5"/>
  <c r="L282" i="5"/>
  <c r="S282" i="5" s="1"/>
  <c r="P282" i="5"/>
  <c r="L198" i="5"/>
  <c r="S198" i="5" s="1"/>
  <c r="P198" i="5"/>
  <c r="L245" i="5"/>
  <c r="S245" i="5" s="1"/>
  <c r="P245" i="5"/>
  <c r="L323" i="5"/>
  <c r="S323" i="5" s="1"/>
  <c r="P323" i="5"/>
  <c r="L272" i="5"/>
  <c r="S272" i="5" s="1"/>
  <c r="P272" i="5"/>
  <c r="L365" i="5"/>
  <c r="S365" i="5" s="1"/>
  <c r="P365" i="5"/>
  <c r="L481" i="5"/>
  <c r="S481" i="5" s="1"/>
  <c r="P481" i="5"/>
  <c r="L103" i="5"/>
  <c r="S103" i="5" s="1"/>
  <c r="P103" i="5"/>
  <c r="L413" i="5"/>
  <c r="S413" i="5" s="1"/>
  <c r="P413" i="5"/>
  <c r="L237" i="5"/>
  <c r="S237" i="5" s="1"/>
  <c r="P237" i="5"/>
  <c r="L428" i="5"/>
  <c r="S428" i="5" s="1"/>
  <c r="P428" i="5"/>
  <c r="L11" i="5"/>
  <c r="S11" i="5" s="1"/>
  <c r="P11" i="5"/>
  <c r="L205" i="5"/>
  <c r="S205" i="5" s="1"/>
  <c r="P205" i="5"/>
  <c r="L320" i="5"/>
  <c r="S320" i="5" s="1"/>
  <c r="P320" i="5"/>
  <c r="L285" i="5"/>
  <c r="S285" i="5" s="1"/>
  <c r="P285" i="5"/>
  <c r="L146" i="5"/>
  <c r="S146" i="5" s="1"/>
  <c r="P146" i="5"/>
  <c r="L66" i="5"/>
  <c r="S66" i="5" s="1"/>
  <c r="P66" i="5"/>
  <c r="L302" i="5"/>
  <c r="S302" i="5" s="1"/>
  <c r="P302" i="5"/>
  <c r="L19" i="5"/>
  <c r="S19" i="5" s="1"/>
  <c r="P19" i="5"/>
  <c r="L353" i="5"/>
  <c r="S353" i="5" s="1"/>
  <c r="P353" i="5"/>
  <c r="L412" i="5"/>
  <c r="S412" i="5" s="1"/>
  <c r="P412" i="5"/>
  <c r="L226" i="5"/>
  <c r="S226" i="5" s="1"/>
  <c r="P226" i="5"/>
  <c r="F2" i="5"/>
  <c r="H2" i="5" s="1"/>
  <c r="I2" i="5" s="1"/>
  <c r="C51" i="1" s="1"/>
  <c r="C62" i="1" s="1"/>
  <c r="L511" i="3"/>
  <c r="K512" i="3"/>
  <c r="K502" i="5"/>
  <c r="C503" i="5"/>
  <c r="M3" i="5"/>
  <c r="N2" i="5"/>
  <c r="N3" i="5" s="1"/>
  <c r="N4" i="5" s="1"/>
  <c r="N5" i="5" s="1"/>
  <c r="N6" i="5" s="1"/>
  <c r="N7" i="5" s="1"/>
  <c r="N8" i="5" s="1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N84" i="5" s="1"/>
  <c r="N85" i="5" s="1"/>
  <c r="N86" i="5" s="1"/>
  <c r="N87" i="5" s="1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N102" i="5" s="1"/>
  <c r="D503" i="5"/>
  <c r="D504" i="5" s="1"/>
  <c r="D505" i="5" s="1"/>
  <c r="D506" i="5" s="1"/>
  <c r="D507" i="5" s="1"/>
  <c r="D508" i="5" s="1"/>
  <c r="D509" i="5" s="1"/>
  <c r="D510" i="5" s="1"/>
  <c r="D511" i="5" s="1"/>
  <c r="D512" i="5" s="1"/>
  <c r="D513" i="5" s="1"/>
  <c r="D514" i="5" s="1"/>
  <c r="D515" i="5" s="1"/>
  <c r="D516" i="5" s="1"/>
  <c r="D517" i="5" s="1"/>
  <c r="D518" i="5" s="1"/>
  <c r="D519" i="5" s="1"/>
  <c r="D520" i="5" s="1"/>
  <c r="D521" i="5" s="1"/>
  <c r="D522" i="5" s="1"/>
  <c r="D523" i="5" s="1"/>
  <c r="D524" i="5" s="1"/>
  <c r="D525" i="5" s="1"/>
  <c r="D526" i="5" s="1"/>
  <c r="D527" i="5" s="1"/>
  <c r="D528" i="5" s="1"/>
  <c r="D529" i="5" s="1"/>
  <c r="D530" i="5" s="1"/>
  <c r="D531" i="5" s="1"/>
  <c r="D532" i="5" s="1"/>
  <c r="D533" i="5" s="1"/>
  <c r="D534" i="5" s="1"/>
  <c r="D535" i="5" s="1"/>
  <c r="D536" i="5" s="1"/>
  <c r="D537" i="5" s="1"/>
  <c r="D538" i="5" s="1"/>
  <c r="D539" i="5" s="1"/>
  <c r="D540" i="5" s="1"/>
  <c r="D541" i="5" s="1"/>
  <c r="D542" i="5" s="1"/>
  <c r="D543" i="5" s="1"/>
  <c r="D544" i="5" s="1"/>
  <c r="D545" i="5" s="1"/>
  <c r="D546" i="5" s="1"/>
  <c r="D547" i="5" s="1"/>
  <c r="D548" i="5" s="1"/>
  <c r="D549" i="5" s="1"/>
  <c r="D550" i="5" s="1"/>
  <c r="D551" i="5" s="1"/>
  <c r="D552" i="5" s="1"/>
  <c r="D553" i="5" s="1"/>
  <c r="D554" i="5" s="1"/>
  <c r="D555" i="5" s="1"/>
  <c r="D556" i="5" s="1"/>
  <c r="D557" i="5" s="1"/>
  <c r="D558" i="5" s="1"/>
  <c r="D559" i="5" s="1"/>
  <c r="D560" i="5" s="1"/>
  <c r="D561" i="5" s="1"/>
  <c r="D562" i="5" s="1"/>
  <c r="D563" i="5" s="1"/>
  <c r="D564" i="5" s="1"/>
  <c r="D565" i="5" s="1"/>
  <c r="D566" i="5" s="1"/>
  <c r="D567" i="5" s="1"/>
  <c r="D568" i="5" s="1"/>
  <c r="D569" i="5" s="1"/>
  <c r="D570" i="5" s="1"/>
  <c r="D571" i="5" s="1"/>
  <c r="D572" i="5" s="1"/>
  <c r="D573" i="5" s="1"/>
  <c r="D574" i="5" s="1"/>
  <c r="D575" i="5" s="1"/>
  <c r="D576" i="5" s="1"/>
  <c r="D577" i="5" s="1"/>
  <c r="D578" i="5" s="1"/>
  <c r="D579" i="5" s="1"/>
  <c r="D580" i="5" s="1"/>
  <c r="D581" i="5" s="1"/>
  <c r="D582" i="5" s="1"/>
  <c r="D583" i="5" s="1"/>
  <c r="D584" i="5" s="1"/>
  <c r="D585" i="5" s="1"/>
  <c r="D586" i="5" s="1"/>
  <c r="D587" i="5" s="1"/>
  <c r="D588" i="5" s="1"/>
  <c r="D589" i="5" s="1"/>
  <c r="D590" i="5" s="1"/>
  <c r="D591" i="5" s="1"/>
  <c r="D592" i="5" s="1"/>
  <c r="D593" i="5" s="1"/>
  <c r="D594" i="5" s="1"/>
  <c r="D595" i="5" s="1"/>
  <c r="D596" i="5" s="1"/>
  <c r="D597" i="5" s="1"/>
  <c r="D598" i="5" s="1"/>
  <c r="D599" i="5" s="1"/>
  <c r="D600" i="5" s="1"/>
  <c r="D601" i="5" s="1"/>
  <c r="D602" i="5" s="1"/>
  <c r="O2" i="5" l="1"/>
  <c r="L503" i="5" s="1"/>
  <c r="S503" i="5" s="1"/>
  <c r="P502" i="5"/>
  <c r="K513" i="3"/>
  <c r="L512" i="3"/>
  <c r="L502" i="5"/>
  <c r="S502" i="5" s="1"/>
  <c r="C504" i="5"/>
  <c r="M4" i="5"/>
  <c r="G2" i="5"/>
  <c r="O3" i="5" l="1"/>
  <c r="O4" i="5" s="1"/>
  <c r="P503" i="5"/>
  <c r="K514" i="3"/>
  <c r="L513" i="3"/>
  <c r="C505" i="5"/>
  <c r="M5" i="5"/>
  <c r="L504" i="5" l="1"/>
  <c r="S504" i="5" s="1"/>
  <c r="P504" i="5"/>
  <c r="K515" i="3"/>
  <c r="L514" i="3"/>
  <c r="L505" i="5"/>
  <c r="S505" i="5" s="1"/>
  <c r="P505" i="5"/>
  <c r="O5" i="5"/>
  <c r="M6" i="5"/>
  <c r="C506" i="5"/>
  <c r="K516" i="3" l="1"/>
  <c r="L515" i="3"/>
  <c r="L506" i="5"/>
  <c r="S506" i="5" s="1"/>
  <c r="O6" i="5"/>
  <c r="P506" i="5"/>
  <c r="M7" i="5"/>
  <c r="C507" i="5"/>
  <c r="L516" i="3" l="1"/>
  <c r="K517" i="3"/>
  <c r="L507" i="5"/>
  <c r="S507" i="5" s="1"/>
  <c r="P507" i="5"/>
  <c r="O7" i="5"/>
  <c r="M8" i="5"/>
  <c r="C508" i="5"/>
  <c r="L517" i="3" l="1"/>
  <c r="K518" i="3"/>
  <c r="L508" i="5"/>
  <c r="S508" i="5" s="1"/>
  <c r="O8" i="5"/>
  <c r="P508" i="5"/>
  <c r="M9" i="5"/>
  <c r="C509" i="5"/>
  <c r="K519" i="3" l="1"/>
  <c r="L518" i="3"/>
  <c r="L509" i="5"/>
  <c r="S509" i="5" s="1"/>
  <c r="P509" i="5"/>
  <c r="O9" i="5"/>
  <c r="M10" i="5"/>
  <c r="C510" i="5"/>
  <c r="K520" i="3" l="1"/>
  <c r="L519" i="3"/>
  <c r="L510" i="5"/>
  <c r="S510" i="5" s="1"/>
  <c r="P510" i="5"/>
  <c r="O10" i="5"/>
  <c r="M11" i="5"/>
  <c r="C511" i="5"/>
  <c r="K521" i="3" l="1"/>
  <c r="L520" i="3"/>
  <c r="L511" i="5"/>
  <c r="S511" i="5" s="1"/>
  <c r="P511" i="5"/>
  <c r="O11" i="5"/>
  <c r="M12" i="5"/>
  <c r="C512" i="5"/>
  <c r="L521" i="3" l="1"/>
  <c r="K522" i="3"/>
  <c r="L512" i="5"/>
  <c r="S512" i="5" s="1"/>
  <c r="P512" i="5"/>
  <c r="O12" i="5"/>
  <c r="M13" i="5"/>
  <c r="C513" i="5"/>
  <c r="K523" i="3" l="1"/>
  <c r="L522" i="3"/>
  <c r="L513" i="5"/>
  <c r="S513" i="5" s="1"/>
  <c r="P513" i="5"/>
  <c r="O13" i="5"/>
  <c r="M14" i="5"/>
  <c r="C514" i="5"/>
  <c r="K524" i="3" l="1"/>
  <c r="L523" i="3"/>
  <c r="L514" i="5"/>
  <c r="S514" i="5" s="1"/>
  <c r="P514" i="5"/>
  <c r="O14" i="5"/>
  <c r="M15" i="5"/>
  <c r="C515" i="5"/>
  <c r="K525" i="3" l="1"/>
  <c r="L524" i="3"/>
  <c r="L515" i="5"/>
  <c r="S515" i="5" s="1"/>
  <c r="P515" i="5"/>
  <c r="O15" i="5"/>
  <c r="M16" i="5"/>
  <c r="C516" i="5"/>
  <c r="L525" i="3" l="1"/>
  <c r="K526" i="3"/>
  <c r="L516" i="5"/>
  <c r="S516" i="5" s="1"/>
  <c r="P516" i="5"/>
  <c r="O16" i="5"/>
  <c r="M17" i="5"/>
  <c r="C517" i="5"/>
  <c r="K527" i="3" l="1"/>
  <c r="L526" i="3"/>
  <c r="L517" i="5"/>
  <c r="S517" i="5" s="1"/>
  <c r="P517" i="5"/>
  <c r="O17" i="5"/>
  <c r="M18" i="5"/>
  <c r="C518" i="5"/>
  <c r="K528" i="3" l="1"/>
  <c r="L527" i="3"/>
  <c r="L518" i="5"/>
  <c r="S518" i="5" s="1"/>
  <c r="P518" i="5"/>
  <c r="O18" i="5"/>
  <c r="M19" i="5"/>
  <c r="C519" i="5"/>
  <c r="L528" i="3" l="1"/>
  <c r="K529" i="3"/>
  <c r="L519" i="5"/>
  <c r="S519" i="5" s="1"/>
  <c r="P519" i="5"/>
  <c r="O19" i="5"/>
  <c r="M20" i="5"/>
  <c r="C520" i="5"/>
  <c r="L529" i="3" l="1"/>
  <c r="K530" i="3"/>
  <c r="L520" i="5"/>
  <c r="S520" i="5" s="1"/>
  <c r="P520" i="5"/>
  <c r="O20" i="5"/>
  <c r="M21" i="5"/>
  <c r="C521" i="5"/>
  <c r="K531" i="3" l="1"/>
  <c r="L530" i="3"/>
  <c r="L521" i="5"/>
  <c r="S521" i="5" s="1"/>
  <c r="P521" i="5"/>
  <c r="O21" i="5"/>
  <c r="M22" i="5"/>
  <c r="C522" i="5"/>
  <c r="K532" i="3" l="1"/>
  <c r="L531" i="3"/>
  <c r="L522" i="5"/>
  <c r="S522" i="5" s="1"/>
  <c r="P522" i="5"/>
  <c r="O22" i="5"/>
  <c r="M23" i="5"/>
  <c r="C523" i="5"/>
  <c r="K533" i="3" l="1"/>
  <c r="L532" i="3"/>
  <c r="L523" i="5"/>
  <c r="S523" i="5" s="1"/>
  <c r="P523" i="5"/>
  <c r="O23" i="5"/>
  <c r="M24" i="5"/>
  <c r="C524" i="5"/>
  <c r="K534" i="3" l="1"/>
  <c r="L533" i="3"/>
  <c r="L524" i="5"/>
  <c r="S524" i="5" s="1"/>
  <c r="P524" i="5"/>
  <c r="O24" i="5"/>
  <c r="M25" i="5"/>
  <c r="C525" i="5"/>
  <c r="L534" i="3" l="1"/>
  <c r="K535" i="3"/>
  <c r="L525" i="5"/>
  <c r="S525" i="5" s="1"/>
  <c r="P525" i="5"/>
  <c r="O25" i="5"/>
  <c r="M26" i="5"/>
  <c r="C526" i="5"/>
  <c r="L535" i="3" l="1"/>
  <c r="K536" i="3"/>
  <c r="L526" i="5"/>
  <c r="S526" i="5" s="1"/>
  <c r="P526" i="5"/>
  <c r="O26" i="5"/>
  <c r="M27" i="5"/>
  <c r="C527" i="5"/>
  <c r="K537" i="3" l="1"/>
  <c r="L536" i="3"/>
  <c r="L527" i="5"/>
  <c r="S527" i="5" s="1"/>
  <c r="P527" i="5"/>
  <c r="O27" i="5"/>
  <c r="M28" i="5"/>
  <c r="C528" i="5"/>
  <c r="K538" i="3" l="1"/>
  <c r="L537" i="3"/>
  <c r="L528" i="5"/>
  <c r="S528" i="5" s="1"/>
  <c r="P528" i="5"/>
  <c r="O28" i="5"/>
  <c r="M29" i="5"/>
  <c r="C529" i="5"/>
  <c r="L538" i="3" l="1"/>
  <c r="K539" i="3"/>
  <c r="L529" i="5"/>
  <c r="S529" i="5" s="1"/>
  <c r="P529" i="5"/>
  <c r="O29" i="5"/>
  <c r="M30" i="5"/>
  <c r="C530" i="5"/>
  <c r="K540" i="3" l="1"/>
  <c r="L539" i="3"/>
  <c r="L530" i="5"/>
  <c r="S530" i="5" s="1"/>
  <c r="P530" i="5"/>
  <c r="O30" i="5"/>
  <c r="M31" i="5"/>
  <c r="C531" i="5"/>
  <c r="K541" i="3" l="1"/>
  <c r="L540" i="3"/>
  <c r="L531" i="5"/>
  <c r="S531" i="5" s="1"/>
  <c r="P531" i="5"/>
  <c r="O31" i="5"/>
  <c r="M32" i="5"/>
  <c r="C532" i="5"/>
  <c r="K542" i="3" l="1"/>
  <c r="L541" i="3"/>
  <c r="L532" i="5"/>
  <c r="S532" i="5" s="1"/>
  <c r="P532" i="5"/>
  <c r="O32" i="5"/>
  <c r="M33" i="5"/>
  <c r="C533" i="5"/>
  <c r="L542" i="3" l="1"/>
  <c r="K543" i="3"/>
  <c r="L533" i="5"/>
  <c r="S533" i="5" s="1"/>
  <c r="P533" i="5"/>
  <c r="O33" i="5"/>
  <c r="M34" i="5"/>
  <c r="C534" i="5"/>
  <c r="L543" i="3" l="1"/>
  <c r="K544" i="3"/>
  <c r="L534" i="5"/>
  <c r="S534" i="5" s="1"/>
  <c r="P534" i="5"/>
  <c r="O34" i="5"/>
  <c r="M35" i="5"/>
  <c r="C535" i="5"/>
  <c r="K545" i="3" l="1"/>
  <c r="L544" i="3"/>
  <c r="L535" i="5"/>
  <c r="S535" i="5" s="1"/>
  <c r="P535" i="5"/>
  <c r="O35" i="5"/>
  <c r="M36" i="5"/>
  <c r="C536" i="5"/>
  <c r="L545" i="3" l="1"/>
  <c r="K546" i="3"/>
  <c r="L536" i="5"/>
  <c r="S536" i="5" s="1"/>
  <c r="P536" i="5"/>
  <c r="O36" i="5"/>
  <c r="M37" i="5"/>
  <c r="C537" i="5"/>
  <c r="K547" i="3" l="1"/>
  <c r="L546" i="3"/>
  <c r="L537" i="5"/>
  <c r="S537" i="5" s="1"/>
  <c r="P537" i="5"/>
  <c r="O37" i="5"/>
  <c r="M38" i="5"/>
  <c r="C538" i="5"/>
  <c r="K548" i="3" l="1"/>
  <c r="L547" i="3"/>
  <c r="L538" i="5"/>
  <c r="S538" i="5" s="1"/>
  <c r="P538" i="5"/>
  <c r="O38" i="5"/>
  <c r="M39" i="5"/>
  <c r="C539" i="5"/>
  <c r="L548" i="3" l="1"/>
  <c r="K549" i="3"/>
  <c r="L539" i="5"/>
  <c r="S539" i="5" s="1"/>
  <c r="P539" i="5"/>
  <c r="O39" i="5"/>
  <c r="M40" i="5"/>
  <c r="C540" i="5"/>
  <c r="L549" i="3" l="1"/>
  <c r="K550" i="3"/>
  <c r="L540" i="5"/>
  <c r="S540" i="5" s="1"/>
  <c r="P540" i="5"/>
  <c r="O40" i="5"/>
  <c r="M41" i="5"/>
  <c r="C541" i="5"/>
  <c r="L550" i="3" l="1"/>
  <c r="K551" i="3"/>
  <c r="L541" i="5"/>
  <c r="S541" i="5" s="1"/>
  <c r="P541" i="5"/>
  <c r="O41" i="5"/>
  <c r="M42" i="5"/>
  <c r="C542" i="5"/>
  <c r="L551" i="3" l="1"/>
  <c r="K552" i="3"/>
  <c r="L542" i="5"/>
  <c r="S542" i="5" s="1"/>
  <c r="P542" i="5"/>
  <c r="O42" i="5"/>
  <c r="M43" i="5"/>
  <c r="C543" i="5"/>
  <c r="K553" i="3" l="1"/>
  <c r="L552" i="3"/>
  <c r="L543" i="5"/>
  <c r="S543" i="5" s="1"/>
  <c r="P543" i="5"/>
  <c r="O43" i="5"/>
  <c r="M44" i="5"/>
  <c r="C544" i="5"/>
  <c r="K554" i="3" l="1"/>
  <c r="L553" i="3"/>
  <c r="L544" i="5"/>
  <c r="S544" i="5" s="1"/>
  <c r="P544" i="5"/>
  <c r="O44" i="5"/>
  <c r="M45" i="5"/>
  <c r="C545" i="5"/>
  <c r="K555" i="3" l="1"/>
  <c r="L554" i="3"/>
  <c r="L545" i="5"/>
  <c r="S545" i="5" s="1"/>
  <c r="P545" i="5"/>
  <c r="O45" i="5"/>
  <c r="M46" i="5"/>
  <c r="C546" i="5"/>
  <c r="K556" i="3" l="1"/>
  <c r="L555" i="3"/>
  <c r="L546" i="5"/>
  <c r="S546" i="5" s="1"/>
  <c r="P546" i="5"/>
  <c r="O46" i="5"/>
  <c r="M47" i="5"/>
  <c r="C547" i="5"/>
  <c r="K557" i="3" l="1"/>
  <c r="L556" i="3"/>
  <c r="L547" i="5"/>
  <c r="S547" i="5" s="1"/>
  <c r="P547" i="5"/>
  <c r="O47" i="5"/>
  <c r="M48" i="5"/>
  <c r="C548" i="5"/>
  <c r="K558" i="3" l="1"/>
  <c r="L557" i="3"/>
  <c r="L548" i="5"/>
  <c r="S548" i="5" s="1"/>
  <c r="P548" i="5"/>
  <c r="O48" i="5"/>
  <c r="M49" i="5"/>
  <c r="C549" i="5"/>
  <c r="K559" i="3" l="1"/>
  <c r="L558" i="3"/>
  <c r="L549" i="5"/>
  <c r="S549" i="5" s="1"/>
  <c r="P549" i="5"/>
  <c r="O49" i="5"/>
  <c r="M50" i="5"/>
  <c r="C550" i="5"/>
  <c r="K560" i="3" l="1"/>
  <c r="L559" i="3"/>
  <c r="L550" i="5"/>
  <c r="S550" i="5" s="1"/>
  <c r="P550" i="5"/>
  <c r="O50" i="5"/>
  <c r="M51" i="5"/>
  <c r="C551" i="5"/>
  <c r="K561" i="3" l="1"/>
  <c r="L560" i="3"/>
  <c r="L551" i="5"/>
  <c r="S551" i="5" s="1"/>
  <c r="P551" i="5"/>
  <c r="O51" i="5"/>
  <c r="M52" i="5"/>
  <c r="C552" i="5"/>
  <c r="K562" i="3" l="1"/>
  <c r="L561" i="3"/>
  <c r="L552" i="5"/>
  <c r="S552" i="5" s="1"/>
  <c r="P552" i="5"/>
  <c r="O52" i="5"/>
  <c r="M53" i="5"/>
  <c r="C553" i="5"/>
  <c r="K563" i="3" l="1"/>
  <c r="L562" i="3"/>
  <c r="L553" i="5"/>
  <c r="S553" i="5" s="1"/>
  <c r="P553" i="5"/>
  <c r="O53" i="5"/>
  <c r="M54" i="5"/>
  <c r="C554" i="5"/>
  <c r="K564" i="3" l="1"/>
  <c r="L563" i="3"/>
  <c r="L554" i="5"/>
  <c r="S554" i="5" s="1"/>
  <c r="P554" i="5"/>
  <c r="O54" i="5"/>
  <c r="M55" i="5"/>
  <c r="C555" i="5"/>
  <c r="K565" i="3" l="1"/>
  <c r="L564" i="3"/>
  <c r="L555" i="5"/>
  <c r="S555" i="5" s="1"/>
  <c r="P555" i="5"/>
  <c r="O55" i="5"/>
  <c r="M56" i="5"/>
  <c r="C556" i="5"/>
  <c r="K566" i="3" l="1"/>
  <c r="L565" i="3"/>
  <c r="L556" i="5"/>
  <c r="S556" i="5" s="1"/>
  <c r="P556" i="5"/>
  <c r="O56" i="5"/>
  <c r="M57" i="5"/>
  <c r="C557" i="5"/>
  <c r="K567" i="3" l="1"/>
  <c r="L566" i="3"/>
  <c r="L557" i="5"/>
  <c r="S557" i="5" s="1"/>
  <c r="P557" i="5"/>
  <c r="O57" i="5"/>
  <c r="M58" i="5"/>
  <c r="C558" i="5"/>
  <c r="K568" i="3" l="1"/>
  <c r="L567" i="3"/>
  <c r="L558" i="5"/>
  <c r="S558" i="5" s="1"/>
  <c r="P558" i="5"/>
  <c r="O58" i="5"/>
  <c r="M59" i="5"/>
  <c r="C559" i="5"/>
  <c r="K569" i="3" l="1"/>
  <c r="L568" i="3"/>
  <c r="L559" i="5"/>
  <c r="S559" i="5" s="1"/>
  <c r="P559" i="5"/>
  <c r="O59" i="5"/>
  <c r="M60" i="5"/>
  <c r="C560" i="5"/>
  <c r="K570" i="3" l="1"/>
  <c r="L569" i="3"/>
  <c r="L560" i="5"/>
  <c r="S560" i="5" s="1"/>
  <c r="P560" i="5"/>
  <c r="O60" i="5"/>
  <c r="M61" i="5"/>
  <c r="C561" i="5"/>
  <c r="K571" i="3" l="1"/>
  <c r="L570" i="3"/>
  <c r="L561" i="5"/>
  <c r="S561" i="5" s="1"/>
  <c r="P561" i="5"/>
  <c r="O61" i="5"/>
  <c r="M62" i="5"/>
  <c r="C562" i="5"/>
  <c r="K572" i="3" l="1"/>
  <c r="L571" i="3"/>
  <c r="L562" i="5"/>
  <c r="S562" i="5" s="1"/>
  <c r="P562" i="5"/>
  <c r="O62" i="5"/>
  <c r="M63" i="5"/>
  <c r="C563" i="5"/>
  <c r="K573" i="3" l="1"/>
  <c r="L572" i="3"/>
  <c r="L563" i="5"/>
  <c r="S563" i="5" s="1"/>
  <c r="P563" i="5"/>
  <c r="O63" i="5"/>
  <c r="M64" i="5"/>
  <c r="C564" i="5"/>
  <c r="K574" i="3" l="1"/>
  <c r="L573" i="3"/>
  <c r="L564" i="5"/>
  <c r="S564" i="5" s="1"/>
  <c r="P564" i="5"/>
  <c r="O64" i="5"/>
  <c r="M65" i="5"/>
  <c r="C565" i="5"/>
  <c r="K575" i="3" l="1"/>
  <c r="L574" i="3"/>
  <c r="L565" i="5"/>
  <c r="S565" i="5" s="1"/>
  <c r="P565" i="5"/>
  <c r="O65" i="5"/>
  <c r="M66" i="5"/>
  <c r="C566" i="5"/>
  <c r="K576" i="3" l="1"/>
  <c r="L575" i="3"/>
  <c r="L566" i="5"/>
  <c r="S566" i="5" s="1"/>
  <c r="P566" i="5"/>
  <c r="O66" i="5"/>
  <c r="C567" i="5"/>
  <c r="M67" i="5"/>
  <c r="K577" i="3" l="1"/>
  <c r="L576" i="3"/>
  <c r="L567" i="5"/>
  <c r="S567" i="5" s="1"/>
  <c r="P567" i="5"/>
  <c r="O67" i="5"/>
  <c r="M68" i="5"/>
  <c r="C568" i="5"/>
  <c r="K578" i="3" l="1"/>
  <c r="L577" i="3"/>
  <c r="L568" i="5"/>
  <c r="S568" i="5" s="1"/>
  <c r="P568" i="5"/>
  <c r="O68" i="5"/>
  <c r="M69" i="5"/>
  <c r="C569" i="5"/>
  <c r="K579" i="3" l="1"/>
  <c r="L578" i="3"/>
  <c r="L569" i="5"/>
  <c r="S569" i="5" s="1"/>
  <c r="P569" i="5"/>
  <c r="O69" i="5"/>
  <c r="M70" i="5"/>
  <c r="C570" i="5"/>
  <c r="K580" i="3" l="1"/>
  <c r="L579" i="3"/>
  <c r="L570" i="5"/>
  <c r="S570" i="5" s="1"/>
  <c r="P570" i="5"/>
  <c r="O70" i="5"/>
  <c r="M71" i="5"/>
  <c r="C571" i="5"/>
  <c r="K581" i="3" l="1"/>
  <c r="L580" i="3"/>
  <c r="L571" i="5"/>
  <c r="S571" i="5" s="1"/>
  <c r="P571" i="5"/>
  <c r="O71" i="5"/>
  <c r="M72" i="5"/>
  <c r="C572" i="5"/>
  <c r="K582" i="3" l="1"/>
  <c r="L581" i="3"/>
  <c r="L572" i="5"/>
  <c r="S572" i="5" s="1"/>
  <c r="P572" i="5"/>
  <c r="O72" i="5"/>
  <c r="M73" i="5"/>
  <c r="C573" i="5"/>
  <c r="K583" i="3" l="1"/>
  <c r="L582" i="3"/>
  <c r="L573" i="5"/>
  <c r="S573" i="5" s="1"/>
  <c r="P573" i="5"/>
  <c r="O73" i="5"/>
  <c r="M74" i="5"/>
  <c r="C574" i="5"/>
  <c r="K584" i="3" l="1"/>
  <c r="L583" i="3"/>
  <c r="L574" i="5"/>
  <c r="S574" i="5" s="1"/>
  <c r="P574" i="5"/>
  <c r="O74" i="5"/>
  <c r="M75" i="5"/>
  <c r="C575" i="5"/>
  <c r="K585" i="3" l="1"/>
  <c r="L584" i="3"/>
  <c r="L575" i="5"/>
  <c r="S575" i="5" s="1"/>
  <c r="P575" i="5"/>
  <c r="O75" i="5"/>
  <c r="M76" i="5"/>
  <c r="C576" i="5"/>
  <c r="K586" i="3" l="1"/>
  <c r="L585" i="3"/>
  <c r="L576" i="5"/>
  <c r="S576" i="5" s="1"/>
  <c r="P576" i="5"/>
  <c r="O76" i="5"/>
  <c r="M77" i="5"/>
  <c r="C577" i="5"/>
  <c r="K587" i="3" l="1"/>
  <c r="L586" i="3"/>
  <c r="L577" i="5"/>
  <c r="S577" i="5" s="1"/>
  <c r="P577" i="5"/>
  <c r="O77" i="5"/>
  <c r="M78" i="5"/>
  <c r="C578" i="5"/>
  <c r="K588" i="3" l="1"/>
  <c r="L587" i="3"/>
  <c r="L578" i="5"/>
  <c r="S578" i="5" s="1"/>
  <c r="P578" i="5"/>
  <c r="O78" i="5"/>
  <c r="M79" i="5"/>
  <c r="C579" i="5"/>
  <c r="K589" i="3" l="1"/>
  <c r="L588" i="3"/>
  <c r="L579" i="5"/>
  <c r="S579" i="5" s="1"/>
  <c r="P579" i="5"/>
  <c r="O79" i="5"/>
  <c r="M80" i="5"/>
  <c r="C580" i="5"/>
  <c r="K590" i="3" l="1"/>
  <c r="L589" i="3"/>
  <c r="L580" i="5"/>
  <c r="S580" i="5" s="1"/>
  <c r="P580" i="5"/>
  <c r="O80" i="5"/>
  <c r="M81" i="5"/>
  <c r="C581" i="5"/>
  <c r="K591" i="3" l="1"/>
  <c r="L590" i="3"/>
  <c r="L581" i="5"/>
  <c r="S581" i="5" s="1"/>
  <c r="P581" i="5"/>
  <c r="O81" i="5"/>
  <c r="M82" i="5"/>
  <c r="C582" i="5"/>
  <c r="K592" i="3" l="1"/>
  <c r="L591" i="3"/>
  <c r="L582" i="5"/>
  <c r="S582" i="5" s="1"/>
  <c r="P582" i="5"/>
  <c r="O82" i="5"/>
  <c r="M83" i="5"/>
  <c r="C583" i="5"/>
  <c r="K593" i="3" l="1"/>
  <c r="L592" i="3"/>
  <c r="L583" i="5"/>
  <c r="S583" i="5" s="1"/>
  <c r="P583" i="5"/>
  <c r="O83" i="5"/>
  <c r="M84" i="5"/>
  <c r="C584" i="5"/>
  <c r="K594" i="3" l="1"/>
  <c r="L593" i="3"/>
  <c r="L584" i="5"/>
  <c r="S584" i="5" s="1"/>
  <c r="P584" i="5"/>
  <c r="O84" i="5"/>
  <c r="M85" i="5"/>
  <c r="C585" i="5"/>
  <c r="K595" i="3" l="1"/>
  <c r="L594" i="3"/>
  <c r="L585" i="5"/>
  <c r="S585" i="5" s="1"/>
  <c r="P585" i="5"/>
  <c r="O85" i="5"/>
  <c r="M86" i="5"/>
  <c r="C586" i="5"/>
  <c r="K596" i="3" l="1"/>
  <c r="L595" i="3"/>
  <c r="L586" i="5"/>
  <c r="S586" i="5" s="1"/>
  <c r="P586" i="5"/>
  <c r="O86" i="5"/>
  <c r="M87" i="5"/>
  <c r="C587" i="5"/>
  <c r="K597" i="3" l="1"/>
  <c r="L596" i="3"/>
  <c r="L587" i="5"/>
  <c r="S587" i="5" s="1"/>
  <c r="P587" i="5"/>
  <c r="O87" i="5"/>
  <c r="M88" i="5"/>
  <c r="C588" i="5"/>
  <c r="K598" i="3" l="1"/>
  <c r="L597" i="3"/>
  <c r="L588" i="5"/>
  <c r="S588" i="5" s="1"/>
  <c r="P588" i="5"/>
  <c r="O88" i="5"/>
  <c r="M89" i="5"/>
  <c r="C589" i="5"/>
  <c r="K599" i="3" l="1"/>
  <c r="L598" i="3"/>
  <c r="L589" i="5"/>
  <c r="S589" i="5" s="1"/>
  <c r="P589" i="5"/>
  <c r="O89" i="5"/>
  <c r="M90" i="5"/>
  <c r="C590" i="5"/>
  <c r="K600" i="3" l="1"/>
  <c r="L599" i="3"/>
  <c r="L590" i="5"/>
  <c r="S590" i="5" s="1"/>
  <c r="P590" i="5"/>
  <c r="O90" i="5"/>
  <c r="M91" i="5"/>
  <c r="C591" i="5"/>
  <c r="K601" i="3" l="1"/>
  <c r="L600" i="3"/>
  <c r="L591" i="5"/>
  <c r="S591" i="5" s="1"/>
  <c r="P591" i="5"/>
  <c r="O91" i="5"/>
  <c r="M92" i="5"/>
  <c r="C592" i="5"/>
  <c r="K602" i="3" l="1"/>
  <c r="L601" i="3"/>
  <c r="L592" i="5"/>
  <c r="S592" i="5" s="1"/>
  <c r="P592" i="5"/>
  <c r="O92" i="5"/>
  <c r="M93" i="5"/>
  <c r="C593" i="5"/>
  <c r="K603" i="3" l="1"/>
  <c r="L602" i="3"/>
  <c r="L593" i="5"/>
  <c r="S593" i="5" s="1"/>
  <c r="P593" i="5"/>
  <c r="O93" i="5"/>
  <c r="M94" i="5"/>
  <c r="C594" i="5"/>
  <c r="K604" i="3" l="1"/>
  <c r="L603" i="3"/>
  <c r="L594" i="5"/>
  <c r="S594" i="5" s="1"/>
  <c r="P594" i="5"/>
  <c r="O94" i="5"/>
  <c r="M95" i="5"/>
  <c r="C595" i="5"/>
  <c r="K605" i="3" l="1"/>
  <c r="L604" i="3"/>
  <c r="L595" i="5"/>
  <c r="S595" i="5" s="1"/>
  <c r="P595" i="5"/>
  <c r="O95" i="5"/>
  <c r="M96" i="5"/>
  <c r="C596" i="5"/>
  <c r="K606" i="3" l="1"/>
  <c r="L605" i="3"/>
  <c r="L596" i="5"/>
  <c r="S596" i="5" s="1"/>
  <c r="P596" i="5"/>
  <c r="O96" i="5"/>
  <c r="M97" i="5"/>
  <c r="C597" i="5"/>
  <c r="K607" i="3" l="1"/>
  <c r="L606" i="3"/>
  <c r="L597" i="5"/>
  <c r="S597" i="5" s="1"/>
  <c r="P597" i="5"/>
  <c r="O97" i="5"/>
  <c r="M98" i="5"/>
  <c r="C598" i="5"/>
  <c r="K608" i="3" l="1"/>
  <c r="L607" i="3"/>
  <c r="L598" i="5"/>
  <c r="S598" i="5" s="1"/>
  <c r="P598" i="5"/>
  <c r="O98" i="5"/>
  <c r="M99" i="5"/>
  <c r="C599" i="5"/>
  <c r="K609" i="3" l="1"/>
  <c r="L608" i="3"/>
  <c r="L599" i="5"/>
  <c r="S599" i="5" s="1"/>
  <c r="P599" i="5"/>
  <c r="O99" i="5"/>
  <c r="M100" i="5"/>
  <c r="C600" i="5"/>
  <c r="K610" i="3" l="1"/>
  <c r="L609" i="3"/>
  <c r="L600" i="5"/>
  <c r="S600" i="5" s="1"/>
  <c r="P600" i="5"/>
  <c r="O100" i="5"/>
  <c r="M101" i="5"/>
  <c r="C601" i="5"/>
  <c r="K611" i="3" l="1"/>
  <c r="L610" i="3"/>
  <c r="L601" i="5"/>
  <c r="S601" i="5" s="1"/>
  <c r="P601" i="5"/>
  <c r="O101" i="5"/>
  <c r="M102" i="5"/>
  <c r="C602" i="5"/>
  <c r="K612" i="3" l="1"/>
  <c r="L611" i="3"/>
  <c r="L602" i="5"/>
  <c r="S602" i="5" s="1"/>
  <c r="R3" i="5" s="1"/>
  <c r="P602" i="5"/>
  <c r="O102" i="5"/>
  <c r="R4" i="5" l="1"/>
  <c r="R21" i="5"/>
  <c r="C56" i="1" s="1"/>
  <c r="R5" i="5"/>
  <c r="K613" i="3"/>
  <c r="L612" i="3"/>
  <c r="R9" i="5" l="1"/>
  <c r="U9" i="5" s="1"/>
  <c r="AH7" i="5"/>
  <c r="C67" i="1" s="1"/>
  <c r="E66" i="1" s="1"/>
  <c r="AH4" i="5"/>
  <c r="V9" i="5"/>
  <c r="U2" i="5"/>
  <c r="R15" i="5"/>
  <c r="C53" i="1"/>
  <c r="R7" i="5"/>
  <c r="K614" i="3"/>
  <c r="L613" i="3"/>
  <c r="U10" i="5" l="1"/>
  <c r="R12" i="5"/>
  <c r="R11" i="5" s="1"/>
  <c r="V12" i="5"/>
  <c r="V15" i="5" s="1"/>
  <c r="V21" i="5"/>
  <c r="V18" i="5"/>
  <c r="R16" i="5"/>
  <c r="V11" i="5"/>
  <c r="V10" i="5"/>
  <c r="V8" i="5"/>
  <c r="C54" i="1"/>
  <c r="AH3" i="5" s="1"/>
  <c r="AH9" i="5" s="1"/>
  <c r="C68" i="1" s="1"/>
  <c r="E68" i="1" s="1"/>
  <c r="R10" i="5"/>
  <c r="L614" i="3"/>
  <c r="K615" i="3"/>
  <c r="R18" i="5" l="1"/>
  <c r="R19" i="5"/>
  <c r="U11" i="5"/>
  <c r="U18" i="5" s="1"/>
  <c r="AH5" i="5"/>
  <c r="R14" i="5"/>
  <c r="V13" i="5"/>
  <c r="V16" i="5" s="1"/>
  <c r="V22" i="5"/>
  <c r="V19" i="5"/>
  <c r="V14" i="5"/>
  <c r="V17" i="5" s="1"/>
  <c r="V23" i="5"/>
  <c r="V20" i="5"/>
  <c r="C63" i="1"/>
  <c r="C55" i="1"/>
  <c r="K616" i="3"/>
  <c r="L615" i="3"/>
  <c r="U16" i="5" l="1"/>
  <c r="U22" i="5"/>
  <c r="U13" i="5"/>
  <c r="U20" i="5"/>
  <c r="U21" i="5"/>
  <c r="U23" i="5"/>
  <c r="U15" i="5"/>
  <c r="U17" i="5"/>
  <c r="U14" i="5"/>
  <c r="U12" i="5"/>
  <c r="U19" i="5"/>
  <c r="K617" i="3"/>
  <c r="L616" i="3"/>
  <c r="K618" i="3" l="1"/>
  <c r="L617" i="3"/>
  <c r="K619" i="3" l="1"/>
  <c r="L618" i="3"/>
  <c r="K620" i="3" l="1"/>
  <c r="L619" i="3"/>
  <c r="K621" i="3" l="1"/>
  <c r="L620" i="3"/>
  <c r="K622" i="3" l="1"/>
  <c r="L621" i="3"/>
  <c r="K623" i="3" l="1"/>
  <c r="L622" i="3"/>
  <c r="K624" i="3" l="1"/>
  <c r="L623" i="3"/>
  <c r="K625" i="3" l="1"/>
  <c r="L624" i="3"/>
  <c r="L625" i="3" l="1"/>
  <c r="K626" i="3"/>
  <c r="L626" i="3" l="1"/>
  <c r="K627" i="3"/>
  <c r="K628" i="3" l="1"/>
  <c r="L627" i="3"/>
  <c r="K629" i="3" l="1"/>
  <c r="L628" i="3"/>
  <c r="K630" i="3" l="1"/>
  <c r="L629" i="3"/>
  <c r="L630" i="3" l="1"/>
  <c r="K631" i="3"/>
  <c r="L631" i="3" l="1"/>
  <c r="K632" i="3"/>
  <c r="K633" i="3" l="1"/>
  <c r="L632" i="3"/>
  <c r="K634" i="3" l="1"/>
  <c r="L633" i="3"/>
  <c r="K635" i="3" l="1"/>
  <c r="L634" i="3"/>
  <c r="K636" i="3" l="1"/>
  <c r="L635" i="3"/>
  <c r="K637" i="3" l="1"/>
  <c r="L636" i="3"/>
  <c r="K638" i="3" l="1"/>
  <c r="L637" i="3"/>
  <c r="L638" i="3" l="1"/>
  <c r="K639" i="3"/>
  <c r="L639" i="3" l="1"/>
  <c r="K640" i="3"/>
  <c r="K641" i="3" l="1"/>
  <c r="L640" i="3"/>
  <c r="K642" i="3" l="1"/>
  <c r="L641" i="3"/>
  <c r="K643" i="3" l="1"/>
  <c r="L642" i="3"/>
  <c r="K644" i="3" l="1"/>
  <c r="L643" i="3"/>
  <c r="K645" i="3" l="1"/>
  <c r="L644" i="3"/>
  <c r="K646" i="3" l="1"/>
  <c r="L645" i="3"/>
  <c r="K647" i="3" l="1"/>
  <c r="L646" i="3"/>
  <c r="K648" i="3" l="1"/>
  <c r="L647" i="3"/>
  <c r="K649" i="3" l="1"/>
  <c r="L648" i="3"/>
  <c r="K650" i="3" l="1"/>
  <c r="L649" i="3"/>
  <c r="K651" i="3" l="1"/>
  <c r="L650" i="3"/>
  <c r="K652" i="3" l="1"/>
  <c r="L651" i="3"/>
  <c r="K653" i="3" l="1"/>
  <c r="L652" i="3"/>
  <c r="K654" i="3" l="1"/>
  <c r="L653" i="3"/>
  <c r="L654" i="3" l="1"/>
  <c r="K655" i="3"/>
  <c r="L655" i="3" l="1"/>
  <c r="K656" i="3"/>
  <c r="K657" i="3" l="1"/>
  <c r="L656" i="3"/>
  <c r="K658" i="3" l="1"/>
  <c r="L657" i="3"/>
  <c r="K659" i="3" l="1"/>
  <c r="L658" i="3"/>
  <c r="K660" i="3" l="1"/>
  <c r="L659" i="3"/>
  <c r="K661" i="3" l="1"/>
  <c r="L660" i="3"/>
  <c r="K662" i="3" l="1"/>
  <c r="L661" i="3"/>
  <c r="K663" i="3" l="1"/>
  <c r="L662" i="3"/>
  <c r="K664" i="3" l="1"/>
  <c r="L663" i="3"/>
  <c r="L664" i="3" l="1"/>
  <c r="K665" i="3"/>
  <c r="L665" i="3" l="1"/>
  <c r="K666" i="3"/>
  <c r="K667" i="3" l="1"/>
  <c r="L666" i="3"/>
  <c r="K668" i="3" l="1"/>
  <c r="L667" i="3"/>
  <c r="K669" i="3" l="1"/>
  <c r="L668" i="3"/>
  <c r="K670" i="3" l="1"/>
  <c r="L669" i="3"/>
  <c r="K671" i="3" l="1"/>
  <c r="L670" i="3"/>
  <c r="K672" i="3" l="1"/>
  <c r="L671" i="3"/>
  <c r="L672" i="3" l="1"/>
  <c r="K673" i="3"/>
  <c r="K674" i="3" l="1"/>
  <c r="L673" i="3"/>
  <c r="K675" i="3" l="1"/>
  <c r="L674" i="3"/>
  <c r="L675" i="3" l="1"/>
  <c r="K676" i="3"/>
  <c r="K677" i="3" l="1"/>
  <c r="L676" i="3"/>
  <c r="K678" i="3" l="1"/>
  <c r="L677" i="3"/>
  <c r="L678" i="3" l="1"/>
  <c r="K679" i="3"/>
  <c r="K680" i="3" l="1"/>
  <c r="L679" i="3"/>
  <c r="K681" i="3" l="1"/>
  <c r="L680" i="3"/>
  <c r="K682" i="3" l="1"/>
  <c r="L681" i="3"/>
  <c r="K683" i="3" l="1"/>
  <c r="L682" i="3"/>
  <c r="L683" i="3" l="1"/>
  <c r="K684" i="3"/>
  <c r="K685" i="3" l="1"/>
  <c r="L684" i="3"/>
  <c r="K686" i="3" l="1"/>
  <c r="L685" i="3"/>
  <c r="K687" i="3" l="1"/>
  <c r="L686" i="3"/>
  <c r="K688" i="3" l="1"/>
  <c r="L687" i="3"/>
  <c r="K689" i="3" l="1"/>
  <c r="L688" i="3"/>
  <c r="K690" i="3" l="1"/>
  <c r="L689" i="3"/>
  <c r="K691" i="3" l="1"/>
  <c r="L690" i="3"/>
  <c r="K692" i="3" l="1"/>
  <c r="L691" i="3"/>
  <c r="K693" i="3" l="1"/>
  <c r="L692" i="3"/>
  <c r="L693" i="3" l="1"/>
  <c r="K694" i="3"/>
  <c r="L694" i="3" l="1"/>
  <c r="K695" i="3"/>
  <c r="K696" i="3" l="1"/>
  <c r="L695" i="3"/>
  <c r="K697" i="3" l="1"/>
  <c r="L696" i="3"/>
  <c r="K698" i="3" l="1"/>
  <c r="L697" i="3"/>
  <c r="K699" i="3" l="1"/>
  <c r="L698" i="3"/>
  <c r="K700" i="3" l="1"/>
  <c r="L699" i="3"/>
  <c r="K701" i="3" l="1"/>
  <c r="L700" i="3"/>
  <c r="K702" i="3" l="1"/>
  <c r="L701" i="3"/>
  <c r="K703" i="3" l="1"/>
  <c r="L702" i="3"/>
  <c r="K704" i="3" l="1"/>
  <c r="L703" i="3"/>
  <c r="K705" i="3" l="1"/>
  <c r="L704" i="3"/>
  <c r="K706" i="3" l="1"/>
  <c r="L705" i="3"/>
  <c r="K707" i="3" l="1"/>
  <c r="L706" i="3"/>
  <c r="K708" i="3" l="1"/>
  <c r="L707" i="3"/>
  <c r="K709" i="3" l="1"/>
  <c r="L708" i="3"/>
  <c r="K710" i="3" l="1"/>
  <c r="L709" i="3"/>
  <c r="K711" i="3" l="1"/>
  <c r="L710" i="3"/>
  <c r="K712" i="3" l="1"/>
  <c r="L711" i="3"/>
  <c r="K713" i="3" l="1"/>
  <c r="L712" i="3"/>
  <c r="K714" i="3" l="1"/>
  <c r="L713" i="3"/>
  <c r="K715" i="3" l="1"/>
  <c r="L714" i="3"/>
  <c r="K716" i="3" l="1"/>
  <c r="L715" i="3"/>
  <c r="K717" i="3" l="1"/>
  <c r="L716" i="3"/>
  <c r="L717" i="3" l="1"/>
  <c r="K718" i="3"/>
  <c r="L718" i="3" l="1"/>
  <c r="K719" i="3"/>
  <c r="K720" i="3" l="1"/>
  <c r="L719" i="3"/>
  <c r="K721" i="3" l="1"/>
  <c r="L720" i="3"/>
  <c r="K722" i="3" l="1"/>
  <c r="L721" i="3"/>
  <c r="K723" i="3" l="1"/>
  <c r="L722" i="3"/>
  <c r="K724" i="3" l="1"/>
  <c r="L723" i="3"/>
  <c r="K725" i="3" l="1"/>
  <c r="L724" i="3"/>
  <c r="K726" i="3" l="1"/>
  <c r="L725" i="3"/>
  <c r="K727" i="3" l="1"/>
  <c r="L726" i="3"/>
  <c r="K728" i="3" l="1"/>
  <c r="L727" i="3"/>
  <c r="K729" i="3" l="1"/>
  <c r="L728" i="3"/>
  <c r="K730" i="3" l="1"/>
  <c r="L729" i="3"/>
  <c r="L730" i="3" l="1"/>
  <c r="K731" i="3"/>
  <c r="K732" i="3" l="1"/>
  <c r="L731" i="3"/>
  <c r="K733" i="3" l="1"/>
  <c r="L732" i="3"/>
  <c r="K734" i="3" l="1"/>
  <c r="L733" i="3"/>
  <c r="K735" i="3" l="1"/>
  <c r="L734" i="3"/>
  <c r="L735" i="3" l="1"/>
  <c r="K736" i="3"/>
  <c r="K737" i="3" l="1"/>
  <c r="L736" i="3"/>
  <c r="K738" i="3" l="1"/>
  <c r="L737" i="3"/>
  <c r="L738" i="3" l="1"/>
  <c r="K739" i="3"/>
  <c r="L739" i="3" l="1"/>
  <c r="K740" i="3"/>
  <c r="K741" i="3" l="1"/>
  <c r="L740" i="3"/>
  <c r="K742" i="3" l="1"/>
  <c r="L741" i="3"/>
  <c r="K743" i="3" l="1"/>
  <c r="L742" i="3"/>
  <c r="L743" i="3" l="1"/>
  <c r="K744" i="3"/>
  <c r="L744" i="3" l="1"/>
  <c r="K745" i="3"/>
  <c r="K746" i="3" l="1"/>
  <c r="L745" i="3"/>
  <c r="K747" i="3" l="1"/>
  <c r="L746" i="3"/>
  <c r="K748" i="3" l="1"/>
  <c r="L747" i="3"/>
  <c r="K749" i="3" l="1"/>
  <c r="L748" i="3"/>
  <c r="L749" i="3" l="1"/>
  <c r="K750" i="3"/>
  <c r="K751" i="3" l="1"/>
  <c r="L750" i="3"/>
  <c r="K752" i="3" l="1"/>
  <c r="L751" i="3"/>
  <c r="K753" i="3" l="1"/>
  <c r="L752" i="3"/>
  <c r="K754" i="3" l="1"/>
  <c r="L753" i="3"/>
  <c r="K755" i="3" l="1"/>
  <c r="L754" i="3"/>
  <c r="K756" i="3" l="1"/>
  <c r="L755" i="3"/>
  <c r="K757" i="3" l="1"/>
  <c r="L756" i="3"/>
  <c r="K758" i="3" l="1"/>
  <c r="L757" i="3"/>
  <c r="K759" i="3" l="1"/>
  <c r="L758" i="3"/>
  <c r="K760" i="3" l="1"/>
  <c r="L759" i="3"/>
  <c r="K761" i="3" l="1"/>
  <c r="L760" i="3"/>
  <c r="K762" i="3" l="1"/>
  <c r="L761" i="3"/>
  <c r="K763" i="3" l="1"/>
  <c r="L762" i="3"/>
  <c r="K764" i="3" l="1"/>
  <c r="L763" i="3"/>
  <c r="K765" i="3" l="1"/>
  <c r="L764" i="3"/>
  <c r="K766" i="3" l="1"/>
  <c r="L765" i="3"/>
  <c r="K767" i="3" l="1"/>
  <c r="L766" i="3"/>
  <c r="K768" i="3" l="1"/>
  <c r="L767" i="3"/>
  <c r="K769" i="3" l="1"/>
  <c r="L768" i="3"/>
  <c r="K770" i="3" l="1"/>
  <c r="L769" i="3"/>
  <c r="K771" i="3" l="1"/>
  <c r="L770" i="3"/>
  <c r="K772" i="3" l="1"/>
  <c r="L771" i="3"/>
  <c r="L772" i="3" l="1"/>
  <c r="K773" i="3"/>
  <c r="K774" i="3" l="1"/>
  <c r="L773" i="3"/>
  <c r="K775" i="3" l="1"/>
  <c r="L774" i="3"/>
  <c r="K776" i="3" l="1"/>
  <c r="L775" i="3"/>
  <c r="K777" i="3" l="1"/>
  <c r="L776" i="3"/>
  <c r="K778" i="3" l="1"/>
  <c r="L777" i="3"/>
  <c r="K779" i="3" l="1"/>
  <c r="L778" i="3"/>
  <c r="K780" i="3" l="1"/>
  <c r="L779" i="3"/>
  <c r="K781" i="3" l="1"/>
  <c r="L780" i="3"/>
  <c r="K782" i="3" l="1"/>
  <c r="L781" i="3"/>
  <c r="L782" i="3" l="1"/>
  <c r="K783" i="3"/>
  <c r="K784" i="3" l="1"/>
  <c r="L783" i="3"/>
  <c r="K785" i="3" l="1"/>
  <c r="L784" i="3"/>
  <c r="K786" i="3" l="1"/>
  <c r="L785" i="3"/>
  <c r="K787" i="3" l="1"/>
  <c r="L786" i="3"/>
  <c r="K788" i="3" l="1"/>
  <c r="L787" i="3"/>
  <c r="K789" i="3" l="1"/>
  <c r="L788" i="3"/>
  <c r="K790" i="3" l="1"/>
  <c r="L789" i="3"/>
  <c r="K791" i="3" l="1"/>
  <c r="L790" i="3"/>
  <c r="K792" i="3" l="1"/>
  <c r="L791" i="3"/>
  <c r="K793" i="3" l="1"/>
  <c r="L792" i="3"/>
  <c r="K794" i="3" l="1"/>
  <c r="L793" i="3"/>
  <c r="K795" i="3" l="1"/>
  <c r="L794" i="3"/>
  <c r="K796" i="3" l="1"/>
  <c r="L795" i="3"/>
  <c r="K797" i="3" l="1"/>
  <c r="L796" i="3"/>
  <c r="K798" i="3" l="1"/>
  <c r="L797" i="3"/>
  <c r="K799" i="3" l="1"/>
  <c r="L798" i="3"/>
  <c r="K800" i="3" l="1"/>
  <c r="L799" i="3"/>
  <c r="K801" i="3" l="1"/>
  <c r="L800" i="3"/>
  <c r="K802" i="3" l="1"/>
  <c r="L801" i="3"/>
  <c r="K803" i="3" l="1"/>
  <c r="L802" i="3"/>
  <c r="K804" i="3" l="1"/>
  <c r="L803" i="3"/>
  <c r="K805" i="3" l="1"/>
  <c r="L804" i="3"/>
  <c r="K806" i="3" l="1"/>
  <c r="L805" i="3"/>
  <c r="L806" i="3" l="1"/>
  <c r="K807" i="3"/>
  <c r="K808" i="3" l="1"/>
  <c r="L807" i="3"/>
  <c r="K809" i="3" l="1"/>
  <c r="L808" i="3"/>
  <c r="K810" i="3" l="1"/>
  <c r="L809" i="3"/>
  <c r="K811" i="3" l="1"/>
  <c r="L810" i="3"/>
  <c r="K812" i="3" l="1"/>
  <c r="L811" i="3"/>
  <c r="K813" i="3" l="1"/>
  <c r="L812" i="3"/>
  <c r="L813" i="3" l="1"/>
  <c r="K814" i="3"/>
  <c r="K815" i="3" l="1"/>
  <c r="L814" i="3"/>
  <c r="K816" i="3" l="1"/>
  <c r="L815" i="3"/>
  <c r="K817" i="3" l="1"/>
  <c r="L816" i="3"/>
  <c r="K818" i="3" l="1"/>
  <c r="L817" i="3"/>
  <c r="K819" i="3" l="1"/>
  <c r="L818" i="3"/>
  <c r="L819" i="3" l="1"/>
  <c r="K820" i="3"/>
  <c r="K821" i="3" l="1"/>
  <c r="L820" i="3"/>
  <c r="K822" i="3" l="1"/>
  <c r="L821" i="3"/>
  <c r="K823" i="3" l="1"/>
  <c r="L822" i="3"/>
  <c r="K824" i="3" l="1"/>
  <c r="L823" i="3"/>
  <c r="K825" i="3" l="1"/>
  <c r="L824" i="3"/>
  <c r="K826" i="3" l="1"/>
  <c r="L825" i="3"/>
  <c r="K827" i="3" l="1"/>
  <c r="L826" i="3"/>
  <c r="K828" i="3" l="1"/>
  <c r="L827" i="3"/>
  <c r="K829" i="3" l="1"/>
  <c r="L828" i="3"/>
  <c r="L829" i="3" l="1"/>
  <c r="K830" i="3"/>
  <c r="K831" i="3" l="1"/>
  <c r="L830" i="3"/>
  <c r="K832" i="3" l="1"/>
  <c r="L831" i="3"/>
  <c r="K833" i="3" l="1"/>
  <c r="L832" i="3"/>
  <c r="L833" i="3" l="1"/>
  <c r="K834" i="3"/>
  <c r="K835" i="3" l="1"/>
  <c r="L834" i="3"/>
  <c r="K836" i="3" l="1"/>
  <c r="L835" i="3"/>
  <c r="K837" i="3" l="1"/>
  <c r="L836" i="3"/>
  <c r="K838" i="3" l="1"/>
  <c r="L837" i="3"/>
  <c r="K839" i="3" l="1"/>
  <c r="L838" i="3"/>
  <c r="K840" i="3" l="1"/>
  <c r="L839" i="3"/>
  <c r="K841" i="3" l="1"/>
  <c r="L840" i="3"/>
  <c r="K842" i="3" l="1"/>
  <c r="L841" i="3"/>
  <c r="K843" i="3" l="1"/>
  <c r="L842" i="3"/>
  <c r="K844" i="3" l="1"/>
  <c r="L843" i="3"/>
  <c r="K845" i="3" l="1"/>
  <c r="L844" i="3"/>
  <c r="K846" i="3" l="1"/>
  <c r="L845" i="3"/>
  <c r="K847" i="3" l="1"/>
  <c r="L846" i="3"/>
  <c r="K848" i="3" l="1"/>
  <c r="L847" i="3"/>
  <c r="K849" i="3" l="1"/>
  <c r="L848" i="3"/>
  <c r="K850" i="3" l="1"/>
  <c r="L849" i="3"/>
  <c r="K851" i="3" l="1"/>
  <c r="L850" i="3"/>
  <c r="K852" i="3" l="1"/>
  <c r="L851" i="3"/>
  <c r="K853" i="3" l="1"/>
  <c r="L852" i="3"/>
  <c r="K854" i="3" l="1"/>
  <c r="L853" i="3"/>
  <c r="K855" i="3" l="1"/>
  <c r="L854" i="3"/>
  <c r="K856" i="3" l="1"/>
  <c r="L855" i="3"/>
  <c r="K857" i="3" l="1"/>
  <c r="L856" i="3"/>
  <c r="K858" i="3" l="1"/>
  <c r="L857" i="3"/>
  <c r="K859" i="3" l="1"/>
  <c r="L858" i="3"/>
  <c r="K860" i="3" l="1"/>
  <c r="L859" i="3"/>
  <c r="K861" i="3" l="1"/>
  <c r="L860" i="3"/>
  <c r="K862" i="3" l="1"/>
  <c r="L861" i="3"/>
  <c r="K863" i="3" l="1"/>
  <c r="L862" i="3"/>
  <c r="K864" i="3" l="1"/>
  <c r="L863" i="3"/>
  <c r="K865" i="3" l="1"/>
  <c r="L864" i="3"/>
  <c r="K866" i="3" l="1"/>
  <c r="L865" i="3"/>
  <c r="K867" i="3" l="1"/>
  <c r="L866" i="3"/>
  <c r="K868" i="3" l="1"/>
  <c r="L867" i="3"/>
  <c r="K869" i="3" l="1"/>
  <c r="L868" i="3"/>
  <c r="K870" i="3" l="1"/>
  <c r="L869" i="3"/>
  <c r="K871" i="3" l="1"/>
  <c r="L870" i="3"/>
  <c r="K872" i="3" l="1"/>
  <c r="L871" i="3"/>
  <c r="K873" i="3" l="1"/>
  <c r="L872" i="3"/>
  <c r="K874" i="3" l="1"/>
  <c r="L873" i="3"/>
  <c r="K875" i="3" l="1"/>
  <c r="L874" i="3"/>
  <c r="K876" i="3" l="1"/>
  <c r="L875" i="3"/>
  <c r="K877" i="3" l="1"/>
  <c r="L876" i="3"/>
  <c r="L877" i="3" l="1"/>
  <c r="K878" i="3"/>
  <c r="K879" i="3" l="1"/>
  <c r="L878" i="3"/>
  <c r="K880" i="3" l="1"/>
  <c r="L879" i="3"/>
  <c r="K881" i="3" l="1"/>
  <c r="L880" i="3"/>
  <c r="K882" i="3" l="1"/>
  <c r="L881" i="3"/>
  <c r="K883" i="3" l="1"/>
  <c r="L882" i="3"/>
  <c r="K884" i="3" l="1"/>
  <c r="L883" i="3"/>
  <c r="K885" i="3" l="1"/>
  <c r="L884" i="3"/>
  <c r="K886" i="3" l="1"/>
  <c r="L885" i="3"/>
  <c r="K887" i="3" l="1"/>
  <c r="L886" i="3"/>
  <c r="K888" i="3" l="1"/>
  <c r="L887" i="3"/>
  <c r="L888" i="3" l="1"/>
  <c r="K889" i="3"/>
  <c r="K890" i="3" l="1"/>
  <c r="L889" i="3"/>
  <c r="K891" i="3" l="1"/>
  <c r="L890" i="3"/>
  <c r="K892" i="3" l="1"/>
  <c r="L891" i="3"/>
  <c r="K893" i="3" l="1"/>
  <c r="L892" i="3"/>
  <c r="K894" i="3" l="1"/>
  <c r="L893" i="3"/>
  <c r="K895" i="3" l="1"/>
  <c r="L894" i="3"/>
  <c r="K896" i="3" l="1"/>
  <c r="L895" i="3"/>
  <c r="K897" i="3" l="1"/>
  <c r="L896" i="3"/>
  <c r="L897" i="3" l="1"/>
  <c r="K898" i="3"/>
  <c r="K899" i="3" l="1"/>
  <c r="L898" i="3"/>
  <c r="K900" i="3" l="1"/>
  <c r="L899" i="3"/>
  <c r="K901" i="3" l="1"/>
  <c r="L900" i="3"/>
  <c r="L901" i="3" l="1"/>
  <c r="K902" i="3"/>
  <c r="K903" i="3" l="1"/>
  <c r="L902" i="3"/>
  <c r="K904" i="3" l="1"/>
  <c r="L903" i="3"/>
  <c r="K905" i="3" l="1"/>
  <c r="L904" i="3"/>
  <c r="K906" i="3" l="1"/>
  <c r="L905" i="3"/>
  <c r="K907" i="3" l="1"/>
  <c r="L906" i="3"/>
  <c r="K908" i="3" l="1"/>
  <c r="L907" i="3"/>
  <c r="K909" i="3" l="1"/>
  <c r="L908" i="3"/>
  <c r="K910" i="3" l="1"/>
  <c r="L909" i="3"/>
  <c r="K911" i="3" l="1"/>
  <c r="L910" i="3"/>
  <c r="K912" i="3" l="1"/>
  <c r="L911" i="3"/>
  <c r="K913" i="3" l="1"/>
  <c r="L912" i="3"/>
  <c r="K914" i="3" l="1"/>
  <c r="L913" i="3"/>
  <c r="K915" i="3" l="1"/>
  <c r="L914" i="3"/>
  <c r="K916" i="3" l="1"/>
  <c r="L915" i="3"/>
  <c r="K917" i="3" l="1"/>
  <c r="L916" i="3"/>
  <c r="K918" i="3" l="1"/>
  <c r="L917" i="3"/>
  <c r="K919" i="3" l="1"/>
  <c r="L918" i="3"/>
  <c r="K920" i="3" l="1"/>
  <c r="L919" i="3"/>
  <c r="L920" i="3" l="1"/>
  <c r="K921" i="3"/>
  <c r="K922" i="3" l="1"/>
  <c r="L921" i="3"/>
  <c r="K923" i="3" l="1"/>
  <c r="L922" i="3"/>
  <c r="L923" i="3" l="1"/>
  <c r="K924" i="3"/>
  <c r="K925" i="3" l="1"/>
  <c r="L924" i="3"/>
  <c r="K926" i="3" l="1"/>
  <c r="L925" i="3"/>
  <c r="K927" i="3" l="1"/>
  <c r="L926" i="3"/>
  <c r="K928" i="3" l="1"/>
  <c r="L927" i="3"/>
  <c r="K929" i="3" l="1"/>
  <c r="L928" i="3"/>
  <c r="K930" i="3" l="1"/>
  <c r="L929" i="3"/>
  <c r="K931" i="3" l="1"/>
  <c r="L930" i="3"/>
  <c r="K932" i="3" l="1"/>
  <c r="L931" i="3"/>
  <c r="K933" i="3" l="1"/>
  <c r="L932" i="3"/>
  <c r="L933" i="3" l="1"/>
  <c r="K934" i="3"/>
  <c r="K935" i="3" l="1"/>
  <c r="L934" i="3"/>
  <c r="K936" i="3" l="1"/>
  <c r="L935" i="3"/>
  <c r="K937" i="3" l="1"/>
  <c r="L936" i="3"/>
  <c r="K938" i="3" l="1"/>
  <c r="L937" i="3"/>
  <c r="K939" i="3" l="1"/>
  <c r="L938" i="3"/>
  <c r="K940" i="3" l="1"/>
  <c r="L939" i="3"/>
  <c r="K941" i="3" l="1"/>
  <c r="L940" i="3"/>
  <c r="K942" i="3" l="1"/>
  <c r="L941" i="3"/>
  <c r="K943" i="3" l="1"/>
  <c r="L942" i="3"/>
  <c r="L943" i="3" l="1"/>
  <c r="K944" i="3"/>
  <c r="K945" i="3" l="1"/>
  <c r="L944" i="3"/>
  <c r="K946" i="3" l="1"/>
  <c r="L945" i="3"/>
  <c r="K947" i="3" l="1"/>
  <c r="L946" i="3"/>
  <c r="K948" i="3" l="1"/>
  <c r="L947" i="3"/>
  <c r="K949" i="3" l="1"/>
  <c r="L948" i="3"/>
  <c r="K950" i="3" l="1"/>
  <c r="L949" i="3"/>
  <c r="K951" i="3" l="1"/>
  <c r="L950" i="3"/>
  <c r="K952" i="3" l="1"/>
  <c r="L951" i="3"/>
  <c r="K953" i="3" l="1"/>
  <c r="L952" i="3"/>
  <c r="K954" i="3" l="1"/>
  <c r="L953" i="3"/>
  <c r="K955" i="3" l="1"/>
  <c r="L954" i="3"/>
  <c r="K956" i="3" l="1"/>
  <c r="L955" i="3"/>
  <c r="L956" i="3" l="1"/>
  <c r="K957" i="3"/>
  <c r="K958" i="3" l="1"/>
  <c r="L957" i="3"/>
  <c r="K959" i="3" l="1"/>
  <c r="L958" i="3"/>
  <c r="L959" i="3" l="1"/>
  <c r="K960" i="3"/>
  <c r="K961" i="3" l="1"/>
  <c r="L960" i="3"/>
  <c r="K962" i="3" l="1"/>
  <c r="L961" i="3"/>
  <c r="L962" i="3" l="1"/>
  <c r="K963" i="3"/>
  <c r="L963" i="3" l="1"/>
  <c r="K964" i="3"/>
  <c r="K965" i="3" l="1"/>
  <c r="L964" i="3"/>
  <c r="K966" i="3" l="1"/>
  <c r="L965" i="3"/>
  <c r="K967" i="3" l="1"/>
  <c r="L966" i="3"/>
  <c r="L967" i="3" l="1"/>
  <c r="K968" i="3"/>
  <c r="L968" i="3" l="1"/>
  <c r="K969" i="3"/>
  <c r="K970" i="3" l="1"/>
  <c r="L969" i="3"/>
  <c r="K971" i="3" l="1"/>
  <c r="L970" i="3"/>
  <c r="K972" i="3" l="1"/>
  <c r="L971" i="3"/>
  <c r="K973" i="3" l="1"/>
  <c r="L972" i="3"/>
  <c r="L973" i="3" l="1"/>
  <c r="K974" i="3"/>
  <c r="K975" i="3" l="1"/>
  <c r="L974" i="3"/>
  <c r="K976" i="3" l="1"/>
  <c r="L975" i="3"/>
  <c r="K977" i="3" l="1"/>
  <c r="L976" i="3"/>
  <c r="K978" i="3" l="1"/>
  <c r="L977" i="3"/>
  <c r="K979" i="3" l="1"/>
  <c r="L978" i="3"/>
  <c r="L979" i="3" l="1"/>
  <c r="K980" i="3"/>
  <c r="K981" i="3" l="1"/>
  <c r="L980" i="3"/>
  <c r="L981" i="3" l="1"/>
  <c r="K982" i="3"/>
  <c r="K983" i="3" l="1"/>
  <c r="L982" i="3"/>
  <c r="K984" i="3" l="1"/>
  <c r="L983" i="3"/>
  <c r="K985" i="3" l="1"/>
  <c r="L984" i="3"/>
  <c r="K986" i="3" l="1"/>
  <c r="L985" i="3"/>
  <c r="K987" i="3" l="1"/>
  <c r="L986" i="3"/>
  <c r="K988" i="3" l="1"/>
  <c r="L987" i="3"/>
  <c r="K989" i="3" l="1"/>
  <c r="L988" i="3"/>
  <c r="K990" i="3" l="1"/>
  <c r="L989" i="3"/>
  <c r="L990" i="3" l="1"/>
  <c r="K991" i="3"/>
  <c r="K992" i="3" l="1"/>
  <c r="L991" i="3"/>
  <c r="K993" i="3" l="1"/>
  <c r="L992" i="3"/>
  <c r="K994" i="3" l="1"/>
  <c r="L993" i="3"/>
  <c r="K995" i="3" l="1"/>
  <c r="L994" i="3"/>
  <c r="K996" i="3" l="1"/>
  <c r="L995" i="3"/>
  <c r="K997" i="3" l="1"/>
  <c r="L996" i="3"/>
  <c r="L997" i="3" l="1"/>
  <c r="K998" i="3"/>
  <c r="K999" i="3" l="1"/>
  <c r="L998" i="3"/>
  <c r="K1000" i="3" l="1"/>
  <c r="L999" i="3"/>
  <c r="K1001" i="3" l="1"/>
  <c r="L1000" i="3"/>
  <c r="K1002" i="3" l="1"/>
  <c r="L1002" i="3" s="1"/>
  <c r="L1001" i="3"/>
  <c r="C79" i="1" l="1"/>
</calcChain>
</file>

<file path=xl/sharedStrings.xml><?xml version="1.0" encoding="utf-8"?>
<sst xmlns="http://schemas.openxmlformats.org/spreadsheetml/2006/main" count="289" uniqueCount="241">
  <si>
    <t>Vac</t>
    <phoneticPr fontId="1" type="noConversion"/>
  </si>
  <si>
    <t>Hz</t>
    <phoneticPr fontId="1" type="noConversion"/>
  </si>
  <si>
    <r>
      <t>f</t>
    </r>
    <r>
      <rPr>
        <b/>
        <vertAlign val="subscript"/>
        <sz val="10"/>
        <rFont val="Arial Unicode MS"/>
        <family val="2"/>
        <charset val="134"/>
      </rPr>
      <t>AC</t>
    </r>
    <phoneticPr fontId="2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</si>
  <si>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OUT</t>
    </r>
    <phoneticPr fontId="1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</si>
  <si>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AC Min</t>
    </r>
    <phoneticPr fontId="2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</si>
  <si>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AC Max</t>
    </r>
    <phoneticPr fontId="2" type="noConversion"/>
  </si>
  <si>
    <t>V</t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</si>
  <si>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OUT</t>
    </r>
    <phoneticPr fontId="1" type="noConversion"/>
  </si>
  <si>
    <t>mA</t>
    <phoneticPr fontId="1" type="noConversion"/>
  </si>
  <si>
    <r>
      <t>C</t>
    </r>
    <r>
      <rPr>
        <b/>
        <vertAlign val="subscript"/>
        <sz val="11"/>
        <color theme="1"/>
        <rFont val="Calibri"/>
        <family val="3"/>
        <charset val="134"/>
        <scheme val="minor"/>
      </rPr>
      <t>IN</t>
    </r>
    <phoneticPr fontId="2" type="noConversion"/>
  </si>
  <si>
    <t>uF</t>
    <phoneticPr fontId="1" type="noConversion"/>
  </si>
  <si>
    <t>No.of Samples</t>
    <phoneticPr fontId="1" type="noConversion"/>
  </si>
  <si>
    <t>%</t>
    <phoneticPr fontId="1" type="noConversion"/>
  </si>
  <si>
    <t>efficiency(%)</t>
    <phoneticPr fontId="1" type="noConversion"/>
  </si>
  <si>
    <t>Time of Vindc(mS)</t>
    <phoneticPr fontId="1" type="noConversion"/>
  </si>
  <si>
    <t>η</t>
    <phoneticPr fontId="1" type="noConversion"/>
  </si>
  <si>
    <t>Vac</t>
    <phoneticPr fontId="1" type="noConversion"/>
  </si>
  <si>
    <t>Max(Vac,Vt)</t>
    <phoneticPr fontId="1" type="noConversion"/>
  </si>
  <si>
    <t>Vt(t+deltat)@60Hz</t>
    <phoneticPr fontId="1" type="noConversion"/>
  </si>
  <si>
    <t>V</t>
    <phoneticPr fontId="1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</si>
  <si>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INDC_RMS_Min</t>
    </r>
    <phoneticPr fontId="1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</si>
  <si>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INDC_Min</t>
    </r>
    <phoneticPr fontId="1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</si>
  <si>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INDC_Max</t>
    </r>
    <phoneticPr fontId="1" type="noConversion"/>
  </si>
  <si>
    <t>D1's Vf=</t>
    <phoneticPr fontId="1" type="noConversion"/>
  </si>
  <si>
    <t>D2's Vf=</t>
    <phoneticPr fontId="1" type="noConversion"/>
  </si>
  <si>
    <t>AP3917B</t>
    <phoneticPr fontId="1" type="noConversion"/>
  </si>
  <si>
    <t>AP3917C</t>
    <phoneticPr fontId="1" type="noConversion"/>
  </si>
  <si>
    <t>AP3917D</t>
    <phoneticPr fontId="1" type="noConversion"/>
  </si>
  <si>
    <r>
      <t>t</t>
    </r>
    <r>
      <rPr>
        <vertAlign val="subscript"/>
        <sz val="11"/>
        <color theme="1"/>
        <rFont val="Calibri"/>
        <family val="3"/>
        <charset val="134"/>
        <scheme val="minor"/>
      </rPr>
      <t>MINOFF</t>
    </r>
    <r>
      <rPr>
        <sz val="11"/>
        <color theme="1"/>
        <rFont val="Calibri"/>
        <family val="3"/>
        <charset val="134"/>
        <scheme val="minor"/>
      </rPr>
      <t xml:space="preserve"> _upper(uS)</t>
    </r>
    <phoneticPr fontId="1" type="noConversion"/>
  </si>
  <si>
    <r>
      <t>t</t>
    </r>
    <r>
      <rPr>
        <vertAlign val="subscript"/>
        <sz val="11"/>
        <color theme="1"/>
        <rFont val="Calibri"/>
        <family val="3"/>
        <charset val="134"/>
        <scheme val="minor"/>
      </rPr>
      <t>MINOFF</t>
    </r>
    <r>
      <rPr>
        <sz val="11"/>
        <color theme="1"/>
        <rFont val="Calibri"/>
        <family val="3"/>
        <charset val="134"/>
        <scheme val="minor"/>
      </rPr>
      <t xml:space="preserve"> _typical(uS)</t>
    </r>
    <phoneticPr fontId="1" type="noConversion"/>
  </si>
  <si>
    <r>
      <t>t</t>
    </r>
    <r>
      <rPr>
        <vertAlign val="subscript"/>
        <sz val="11"/>
        <color theme="1"/>
        <rFont val="Calibri"/>
        <family val="3"/>
        <charset val="134"/>
        <scheme val="minor"/>
      </rPr>
      <t>MINOFF</t>
    </r>
    <r>
      <rPr>
        <sz val="11"/>
        <color theme="1"/>
        <rFont val="Calibri"/>
        <family val="3"/>
        <charset val="134"/>
        <scheme val="minor"/>
      </rPr>
      <t xml:space="preserve"> _lower(uS)</t>
    </r>
    <phoneticPr fontId="1" type="noConversion"/>
  </si>
  <si>
    <r>
      <t>I</t>
    </r>
    <r>
      <rPr>
        <vertAlign val="subscript"/>
        <sz val="11"/>
        <color theme="1"/>
        <rFont val="Calibri"/>
        <family val="3"/>
        <charset val="134"/>
        <scheme val="minor"/>
      </rPr>
      <t>PK_MAX</t>
    </r>
    <r>
      <rPr>
        <sz val="11"/>
        <color theme="1"/>
        <rFont val="Calibri"/>
        <family val="2"/>
        <scheme val="minor"/>
      </rPr>
      <t xml:space="preserve"> _upper(uS)</t>
    </r>
    <phoneticPr fontId="1" type="noConversion"/>
  </si>
  <si>
    <r>
      <t>I</t>
    </r>
    <r>
      <rPr>
        <vertAlign val="subscript"/>
        <sz val="11"/>
        <color theme="1"/>
        <rFont val="Calibri"/>
        <family val="3"/>
        <charset val="134"/>
        <scheme val="minor"/>
      </rPr>
      <t>PK_MAX</t>
    </r>
    <r>
      <rPr>
        <sz val="11"/>
        <color theme="1"/>
        <rFont val="Calibri"/>
        <family val="2"/>
        <scheme val="minor"/>
      </rPr>
      <t xml:space="preserve"> _typical(uS)</t>
    </r>
    <phoneticPr fontId="1" type="noConversion"/>
  </si>
  <si>
    <t>mH</t>
    <phoneticPr fontId="1" type="noConversion"/>
  </si>
  <si>
    <r>
      <t>I</t>
    </r>
    <r>
      <rPr>
        <vertAlign val="subscript"/>
        <sz val="11"/>
        <color theme="1"/>
        <rFont val="Calibri"/>
        <family val="3"/>
        <charset val="134"/>
        <scheme val="minor"/>
      </rPr>
      <t>PK_MAX</t>
    </r>
    <r>
      <rPr>
        <sz val="11"/>
        <color theme="1"/>
        <rFont val="Calibri"/>
        <family val="2"/>
        <scheme val="minor"/>
      </rPr>
      <t xml:space="preserve"> _lower(uS)</t>
    </r>
    <phoneticPr fontId="1" type="noConversion"/>
  </si>
  <si>
    <t>mA</t>
    <phoneticPr fontId="1" type="noConversion"/>
  </si>
  <si>
    <t>uS</t>
    <phoneticPr fontId="1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</si>
  <si>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INDC_RMS_Max</t>
    </r>
    <phoneticPr fontId="1" type="noConversion"/>
  </si>
  <si>
    <t>Lm_typical</t>
    <phoneticPr fontId="1" type="noConversion"/>
  </si>
  <si>
    <t>typical</t>
    <phoneticPr fontId="1" type="noConversion"/>
  </si>
  <si>
    <t>mA</t>
    <phoneticPr fontId="1" type="noConversion"/>
  </si>
  <si>
    <t>Lm</t>
    <phoneticPr fontId="1" type="noConversion"/>
  </si>
  <si>
    <t>mH</t>
    <phoneticPr fontId="1" type="noConversion"/>
  </si>
  <si>
    <t>Lm_min_BCD</t>
    <phoneticPr fontId="1" type="noConversion"/>
  </si>
  <si>
    <t>mA</t>
    <phoneticPr fontId="1" type="noConversion"/>
  </si>
  <si>
    <t>mA</t>
    <phoneticPr fontId="1" type="noConversion"/>
  </si>
  <si>
    <t>/</t>
    <phoneticPr fontId="1" type="noConversion"/>
  </si>
  <si>
    <t>toff</t>
    <phoneticPr fontId="1" type="noConversion"/>
  </si>
  <si>
    <t>CCM or DCM?</t>
    <phoneticPr fontId="1" type="noConversion"/>
  </si>
  <si>
    <t>uS</t>
    <phoneticPr fontId="1" type="noConversion"/>
  </si>
  <si>
    <t>START:</t>
    <phoneticPr fontId="1" type="noConversion"/>
  </si>
  <si>
    <t>AP3917B</t>
    <phoneticPr fontId="1" type="noConversion"/>
  </si>
  <si>
    <t>AP3917C</t>
    <phoneticPr fontId="1" type="noConversion"/>
  </si>
  <si>
    <t>AP3917D</t>
    <phoneticPr fontId="1" type="noConversion"/>
  </si>
  <si>
    <t>toff_max</t>
    <phoneticPr fontId="1" type="noConversion"/>
  </si>
  <si>
    <t>END：</t>
    <phoneticPr fontId="1" type="noConversion"/>
  </si>
  <si>
    <t>toff_BCD(uS)</t>
    <phoneticPr fontId="1" type="noConversion"/>
  </si>
  <si>
    <t>Ipk_BCD(mA)</t>
    <phoneticPr fontId="1" type="noConversion"/>
  </si>
  <si>
    <r>
      <t xml:space="preserve"> 计算点：</t>
    </r>
    <r>
      <rPr>
        <b/>
        <sz val="11"/>
        <color theme="1"/>
        <rFont val="Calibri"/>
        <family val="3"/>
        <charset val="134"/>
        <scheme val="minor"/>
      </rPr>
      <t>500</t>
    </r>
    <r>
      <rPr>
        <sz val="11"/>
        <color theme="1"/>
        <rFont val="Calibri"/>
        <family val="2"/>
        <scheme val="minor"/>
      </rPr>
      <t>个</t>
    </r>
    <phoneticPr fontId="1" type="noConversion"/>
  </si>
  <si>
    <t>知道了不同toff时的Ipk,可判断CCM或DCM?</t>
    <phoneticPr fontId="1" type="noConversion"/>
  </si>
  <si>
    <t>CCM→DCM位置</t>
    <phoneticPr fontId="1" type="noConversion"/>
  </si>
  <si>
    <t>toff(uS)</t>
    <phoneticPr fontId="1" type="noConversion"/>
  </si>
  <si>
    <t>Ipk(mA)</t>
    <phoneticPr fontId="1" type="noConversion"/>
  </si>
  <si>
    <t>计算CCM→DCM位置的Io(mA)</t>
    <phoneticPr fontId="1" type="noConversion"/>
  </si>
  <si>
    <t>uS</t>
    <phoneticPr fontId="1" type="noConversion"/>
  </si>
  <si>
    <t>ton_Vindc_rms_min</t>
    <phoneticPr fontId="1" type="noConversion"/>
  </si>
  <si>
    <t>tons_Vindc_rms_min</t>
    <phoneticPr fontId="1" type="noConversion"/>
  </si>
  <si>
    <t>这个参数是为了选择IC型号</t>
  </si>
  <si>
    <t>输出电流实际校准值</t>
    <phoneticPr fontId="1" type="noConversion"/>
  </si>
  <si>
    <t>B,Lm=1mH时</t>
    <phoneticPr fontId="1" type="noConversion"/>
  </si>
  <si>
    <t>C,Lm=1mH时</t>
    <phoneticPr fontId="1" type="noConversion"/>
  </si>
  <si>
    <t>D,Lm=1mH时</t>
    <phoneticPr fontId="1" type="noConversion"/>
  </si>
  <si>
    <t>B，实际选取Lm时</t>
    <phoneticPr fontId="1" type="noConversion"/>
  </si>
  <si>
    <t>C，实际选取Lm时</t>
    <phoneticPr fontId="1" type="noConversion"/>
  </si>
  <si>
    <t>D，实际选取Lm时</t>
    <phoneticPr fontId="1" type="noConversion"/>
  </si>
  <si>
    <t>Io_max_B</t>
    <phoneticPr fontId="1" type="noConversion"/>
  </si>
  <si>
    <t>Io_max_C</t>
    <phoneticPr fontId="1" type="noConversion"/>
  </si>
  <si>
    <t>Io_max_D</t>
    <phoneticPr fontId="1" type="noConversion"/>
  </si>
  <si>
    <t>mA</t>
    <phoneticPr fontId="1" type="noConversion"/>
  </si>
  <si>
    <t>mA</t>
    <phoneticPr fontId="1" type="noConversion"/>
  </si>
  <si>
    <t>Working Mode</t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</si>
  <si>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L_RMS</t>
    </r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</si>
  <si>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OUT_Max</t>
    </r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</si>
  <si>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L_PEAK_Max</t>
    </r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</si>
  <si>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L_PEAK_Min</t>
    </r>
    <phoneticPr fontId="1" type="noConversion"/>
  </si>
  <si>
    <t>OLP(Over Load Protection)</t>
    <phoneticPr fontId="1" type="noConversion"/>
  </si>
  <si>
    <r>
      <rPr>
        <sz val="11"/>
        <color theme="1"/>
        <rFont val="Calibri"/>
        <family val="2"/>
        <scheme val="minor"/>
      </rPr>
      <t>Vac_Min和</t>
    </r>
    <r>
      <rPr>
        <sz val="11"/>
        <color theme="1"/>
        <rFont val="Calibri"/>
        <family val="3"/>
        <charset val="134"/>
        <scheme val="minor"/>
      </rPr>
      <t>DCM时，</t>
    </r>
    <r>
      <rPr>
        <sz val="11"/>
        <color theme="1"/>
        <rFont val="Calibri"/>
        <family val="2"/>
        <scheme val="minor"/>
      </rPr>
      <t>计算I</t>
    </r>
    <r>
      <rPr>
        <vertAlign val="subscript"/>
        <sz val="11"/>
        <color theme="1"/>
        <rFont val="Calibri"/>
        <family val="3"/>
        <charset val="134"/>
        <scheme val="minor"/>
      </rPr>
      <t>OUT</t>
    </r>
    <r>
      <rPr>
        <sz val="11"/>
        <color theme="1"/>
        <rFont val="Calibri"/>
        <family val="2"/>
        <scheme val="minor"/>
      </rPr>
      <t>时的Ipk_Max(mA)</t>
    </r>
    <phoneticPr fontId="1" type="noConversion"/>
  </si>
  <si>
    <t>计算对应的Io(mA)</t>
    <phoneticPr fontId="1" type="noConversion"/>
  </si>
  <si>
    <t>FLAG：&gt;0,CCM,C;&lt;0,DCM，D</t>
    <phoneticPr fontId="1" type="noConversion"/>
  </si>
  <si>
    <t>toff_max</t>
    <phoneticPr fontId="1" type="noConversion"/>
  </si>
  <si>
    <t>Ipk_min</t>
    <phoneticPr fontId="1" type="noConversion"/>
  </si>
  <si>
    <t>Is there DCM?</t>
    <phoneticPr fontId="1" type="noConversion"/>
  </si>
  <si>
    <t>Fsw(kHz)</t>
    <phoneticPr fontId="1" type="noConversion"/>
  </si>
  <si>
    <t>根据用户实际选用电感量计算Io_max</t>
    <phoneticPr fontId="1" type="noConversion"/>
  </si>
  <si>
    <t>Vrrm</t>
    <phoneticPr fontId="1" type="noConversion"/>
  </si>
  <si>
    <t>V</t>
    <phoneticPr fontId="1" type="noConversion"/>
  </si>
  <si>
    <t>Trr</t>
    <phoneticPr fontId="1" type="noConversion"/>
  </si>
  <si>
    <t>nS</t>
    <phoneticPr fontId="1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</si>
  <si>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D_RMS</t>
    </r>
    <phoneticPr fontId="1" type="noConversion"/>
  </si>
  <si>
    <t>mA</t>
    <phoneticPr fontId="1" type="noConversion"/>
  </si>
  <si>
    <t>Vac at Vac_max</t>
    <phoneticPr fontId="1" type="noConversion"/>
  </si>
  <si>
    <t>Vt(t+deltat)@50Hz</t>
    <phoneticPr fontId="1" type="noConversion"/>
  </si>
  <si>
    <t>Vt(t+deltat)@50Hz</t>
    <phoneticPr fontId="1" type="noConversion"/>
  </si>
  <si>
    <t>Max(Vac,Vt)</t>
    <phoneticPr fontId="1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</si>
  <si>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Ripple</t>
    </r>
    <phoneticPr fontId="1" type="noConversion"/>
  </si>
  <si>
    <t>mV</t>
    <phoneticPr fontId="1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</si>
  <si>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OUT_ESR</t>
    </r>
    <phoneticPr fontId="1" type="noConversion"/>
  </si>
  <si>
    <t>mΩ</t>
    <phoneticPr fontId="1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</si>
  <si>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OUT</t>
    </r>
    <phoneticPr fontId="1" type="noConversion"/>
  </si>
  <si>
    <t>uF</t>
    <phoneticPr fontId="1" type="noConversion"/>
  </si>
  <si>
    <t>kΩ</t>
    <phoneticPr fontId="1" type="noConversion"/>
  </si>
  <si>
    <t>nF</t>
    <phoneticPr fontId="1" type="noConversion"/>
  </si>
  <si>
    <r>
      <t>R</t>
    </r>
    <r>
      <rPr>
        <b/>
        <vertAlign val="subscript"/>
        <sz val="10"/>
        <color theme="1"/>
        <rFont val="Arial Unicode MS"/>
        <family val="2"/>
        <charset val="134"/>
      </rPr>
      <t>FB_DOWN</t>
    </r>
    <phoneticPr fontId="1" type="noConversion"/>
  </si>
  <si>
    <r>
      <t>R</t>
    </r>
    <r>
      <rPr>
        <b/>
        <vertAlign val="subscript"/>
        <sz val="10"/>
        <color theme="1"/>
        <rFont val="Arial Unicode MS"/>
        <family val="2"/>
        <charset val="134"/>
      </rPr>
      <t>FB_UP</t>
    </r>
    <phoneticPr fontId="1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</si>
  <si>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SH</t>
    </r>
    <phoneticPr fontId="1" type="noConversion"/>
  </si>
  <si>
    <t>R1</t>
    <phoneticPr fontId="1" type="noConversion"/>
  </si>
  <si>
    <t>C1+C2</t>
    <phoneticPr fontId="1" type="noConversion"/>
  </si>
  <si>
    <t>Full Load</t>
    <phoneticPr fontId="1" type="noConversion"/>
  </si>
  <si>
    <t>under Full Load</t>
    <phoneticPr fontId="1" type="noConversion"/>
  </si>
  <si>
    <t>Other Parameters for Reference</t>
    <phoneticPr fontId="1" type="noConversion"/>
  </si>
  <si>
    <t>Iout SPEC.</t>
    <phoneticPr fontId="1" type="noConversion"/>
  </si>
  <si>
    <t>比较</t>
    <phoneticPr fontId="1" type="noConversion"/>
  </si>
  <si>
    <t>Find Iout</t>
    <phoneticPr fontId="1" type="noConversion"/>
  </si>
  <si>
    <t>toff</t>
    <phoneticPr fontId="1" type="noConversion"/>
  </si>
  <si>
    <t>Ipeak</t>
    <phoneticPr fontId="1" type="noConversion"/>
  </si>
  <si>
    <t>Vindc_RMS/Lm</t>
    <phoneticPr fontId="1" type="noConversion"/>
  </si>
  <si>
    <t>I1</t>
    <phoneticPr fontId="1" type="noConversion"/>
  </si>
  <si>
    <t>(Vo+Vf)/Lm</t>
    <phoneticPr fontId="1" type="noConversion"/>
  </si>
  <si>
    <t>Ton直推</t>
    <phoneticPr fontId="1" type="noConversion"/>
  </si>
  <si>
    <t>Ton反推</t>
    <phoneticPr fontId="1" type="noConversion"/>
  </si>
  <si>
    <t>IL_RMS_CCM</t>
    <phoneticPr fontId="1" type="noConversion"/>
  </si>
  <si>
    <t>Ton+Toff</t>
    <phoneticPr fontId="1" type="noConversion"/>
  </si>
  <si>
    <t>IL_RMS_DCM</t>
    <phoneticPr fontId="1" type="noConversion"/>
  </si>
  <si>
    <t>Toffs</t>
    <phoneticPr fontId="1" type="noConversion"/>
  </si>
  <si>
    <t>Ton+Toffs</t>
    <phoneticPr fontId="1" type="noConversion"/>
  </si>
  <si>
    <t>计算IL_RMS和ID_RMS</t>
    <phoneticPr fontId="1" type="noConversion"/>
  </si>
  <si>
    <t>ID_RMS_CCM</t>
    <phoneticPr fontId="1" type="noConversion"/>
  </si>
  <si>
    <t>ID_RMS_DCM</t>
    <phoneticPr fontId="1" type="noConversion"/>
  </si>
  <si>
    <t>kHz</t>
    <phoneticPr fontId="1" type="noConversion"/>
  </si>
  <si>
    <r>
      <t>F</t>
    </r>
    <r>
      <rPr>
        <b/>
        <vertAlign val="subscript"/>
        <sz val="10"/>
        <color theme="1"/>
        <rFont val="Arial Unicode MS"/>
        <family val="2"/>
        <charset val="134"/>
      </rPr>
      <t>SW</t>
    </r>
    <phoneticPr fontId="1" type="noConversion"/>
  </si>
  <si>
    <r>
      <t>F</t>
    </r>
    <r>
      <rPr>
        <b/>
        <vertAlign val="subscript"/>
        <sz val="10"/>
        <color theme="1"/>
        <rFont val="Arial Unicode MS"/>
        <family val="2"/>
        <charset val="134"/>
      </rPr>
      <t>SW_Max</t>
    </r>
    <phoneticPr fontId="1" type="noConversion"/>
  </si>
  <si>
    <r>
      <t>under Full Load and V</t>
    </r>
    <r>
      <rPr>
        <vertAlign val="subscript"/>
        <sz val="10"/>
        <color theme="0" tint="-0.249977111117893"/>
        <rFont val="Arial Unicode MS"/>
        <family val="2"/>
        <charset val="134"/>
      </rPr>
      <t>AC_Min</t>
    </r>
    <phoneticPr fontId="1" type="noConversion"/>
  </si>
  <si>
    <r>
      <t>under I</t>
    </r>
    <r>
      <rPr>
        <vertAlign val="subscript"/>
        <sz val="10"/>
        <color theme="0" tint="-0.249977111117893"/>
        <rFont val="Arial Unicode MS"/>
        <family val="2"/>
        <charset val="134"/>
      </rPr>
      <t xml:space="preserve">O_Max </t>
    </r>
    <r>
      <rPr>
        <sz val="10"/>
        <color theme="0" tint="-0.249977111117893"/>
        <rFont val="Arial Unicode MS"/>
        <family val="2"/>
        <charset val="134"/>
      </rPr>
      <t>and V</t>
    </r>
    <r>
      <rPr>
        <vertAlign val="subscript"/>
        <sz val="10"/>
        <color theme="0" tint="-0.249977111117893"/>
        <rFont val="Arial Unicode MS"/>
        <family val="2"/>
        <charset val="134"/>
      </rPr>
      <t>AC_Min</t>
    </r>
    <phoneticPr fontId="1" type="noConversion"/>
  </si>
  <si>
    <t>Fsw_Full load</t>
    <phoneticPr fontId="1" type="noConversion"/>
  </si>
  <si>
    <t>W</t>
    <phoneticPr fontId="1" type="noConversion"/>
  </si>
  <si>
    <r>
      <t>P</t>
    </r>
    <r>
      <rPr>
        <b/>
        <vertAlign val="subscript"/>
        <sz val="10"/>
        <rFont val="Arial Unicode MS"/>
        <family val="2"/>
        <charset val="134"/>
      </rPr>
      <t>OUT</t>
    </r>
    <phoneticPr fontId="1" type="noConversion"/>
  </si>
  <si>
    <t>绘制IL_peak</t>
    <phoneticPr fontId="1" type="noConversion"/>
  </si>
  <si>
    <t>Ton</t>
    <phoneticPr fontId="1" type="noConversion"/>
  </si>
  <si>
    <t>Ton+Toffs</t>
    <phoneticPr fontId="1" type="noConversion"/>
  </si>
  <si>
    <t>Ton+Toff</t>
    <phoneticPr fontId="1" type="noConversion"/>
  </si>
  <si>
    <t>T+Ton+Toffs</t>
    <phoneticPr fontId="1" type="noConversion"/>
  </si>
  <si>
    <t>T+Ton+Toff</t>
    <phoneticPr fontId="1" type="noConversion"/>
  </si>
  <si>
    <t>T+Ton</t>
    <phoneticPr fontId="1" type="noConversion"/>
  </si>
  <si>
    <t>Toff1=</t>
    <phoneticPr fontId="1" type="noConversion"/>
  </si>
  <si>
    <t>uS</t>
    <phoneticPr fontId="1" type="noConversion"/>
  </si>
  <si>
    <t>2T+Ton</t>
    <phoneticPr fontId="1" type="noConversion"/>
  </si>
  <si>
    <t>2T+Ton+Toffs</t>
    <phoneticPr fontId="1" type="noConversion"/>
  </si>
  <si>
    <t>2T+Ton+Toff</t>
    <phoneticPr fontId="1" type="noConversion"/>
  </si>
  <si>
    <t>计算电压纹波Vripple</t>
    <phoneticPr fontId="1" type="noConversion"/>
  </si>
  <si>
    <t>Delta(IL)</t>
    <phoneticPr fontId="1" type="noConversion"/>
  </si>
  <si>
    <t>mA</t>
    <phoneticPr fontId="1" type="noConversion"/>
  </si>
  <si>
    <t>mV</t>
    <phoneticPr fontId="1" type="noConversion"/>
  </si>
  <si>
    <t>Delta(Vcout_ripple)</t>
    <phoneticPr fontId="1" type="noConversion"/>
  </si>
  <si>
    <t>Delta(IL_ripple)</t>
    <phoneticPr fontId="1" type="noConversion"/>
  </si>
  <si>
    <t>Cout_min</t>
    <phoneticPr fontId="1" type="noConversion"/>
  </si>
  <si>
    <t>uF</t>
    <phoneticPr fontId="1" type="noConversion"/>
  </si>
  <si>
    <t>Max ESR</t>
    <phoneticPr fontId="1" type="noConversion"/>
  </si>
  <si>
    <t>mΩ</t>
    <phoneticPr fontId="1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</si>
  <si>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OUT_Min</t>
    </r>
    <phoneticPr fontId="1" type="noConversion"/>
  </si>
  <si>
    <t>pF</t>
    <phoneticPr fontId="1" type="noConversion"/>
  </si>
  <si>
    <r>
      <t>Minimum V</t>
    </r>
    <r>
      <rPr>
        <vertAlign val="subscript"/>
        <sz val="10"/>
        <color theme="0" tint="-0.249977111117893"/>
        <rFont val="Arial Unicode MS"/>
        <family val="2"/>
        <charset val="134"/>
      </rPr>
      <t>BUS</t>
    </r>
    <phoneticPr fontId="1" type="noConversion"/>
  </si>
  <si>
    <r>
      <t>Minimum RMS of V</t>
    </r>
    <r>
      <rPr>
        <vertAlign val="subscript"/>
        <sz val="10"/>
        <color theme="0" tint="-0.249977111117893"/>
        <rFont val="Arial Unicode MS"/>
        <family val="2"/>
        <charset val="134"/>
      </rPr>
      <t>BUS</t>
    </r>
    <r>
      <rPr>
        <sz val="10"/>
        <color theme="0" tint="-0.249977111117893"/>
        <rFont val="Arial Unicode MS"/>
        <family val="2"/>
        <charset val="134"/>
      </rPr>
      <t xml:space="preserve"> under V</t>
    </r>
    <r>
      <rPr>
        <vertAlign val="subscript"/>
        <sz val="10"/>
        <color theme="0" tint="-0.249977111117893"/>
        <rFont val="Arial Unicode MS"/>
        <family val="2"/>
        <charset val="134"/>
      </rPr>
      <t>AC_Min</t>
    </r>
    <phoneticPr fontId="1" type="noConversion"/>
  </si>
  <si>
    <r>
      <t>Maximium V</t>
    </r>
    <r>
      <rPr>
        <vertAlign val="subscript"/>
        <sz val="10"/>
        <color theme="0" tint="-0.249977111117893"/>
        <rFont val="Arial Unicode MS"/>
        <family val="2"/>
        <charset val="134"/>
      </rPr>
      <t>BUS</t>
    </r>
    <phoneticPr fontId="1" type="noConversion"/>
  </si>
  <si>
    <r>
      <t>Maximium RMS of V</t>
    </r>
    <r>
      <rPr>
        <vertAlign val="subscript"/>
        <sz val="10"/>
        <color theme="0" tint="-0.249977111117893"/>
        <rFont val="Arial Unicode MS"/>
        <family val="2"/>
        <charset val="134"/>
      </rPr>
      <t>BUS</t>
    </r>
    <r>
      <rPr>
        <sz val="10"/>
        <color theme="0" tint="-0.249977111117893"/>
        <rFont val="Arial Unicode MS"/>
        <family val="2"/>
        <charset val="134"/>
      </rPr>
      <t xml:space="preserve"> under V</t>
    </r>
    <r>
      <rPr>
        <vertAlign val="subscript"/>
        <sz val="10"/>
        <color theme="0" tint="-0.249977111117893"/>
        <rFont val="Arial Unicode MS"/>
        <family val="2"/>
        <charset val="134"/>
      </rPr>
      <t>AC_Max</t>
    </r>
    <phoneticPr fontId="1" type="noConversion"/>
  </si>
  <si>
    <t>The Capacitance of Input Capacitor</t>
    <phoneticPr fontId="2" type="noConversion"/>
  </si>
  <si>
    <r>
      <t>C</t>
    </r>
    <r>
      <rPr>
        <b/>
        <vertAlign val="subscript"/>
        <sz val="10"/>
        <rFont val="Arial Unicode MS"/>
        <family val="2"/>
        <charset val="134"/>
      </rPr>
      <t>IN</t>
    </r>
    <phoneticPr fontId="2" type="noConversion"/>
  </si>
  <si>
    <t>Minimum AC Input Voltage</t>
    <phoneticPr fontId="2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</si>
  <si>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AC Min</t>
    </r>
    <phoneticPr fontId="2" type="noConversion"/>
  </si>
  <si>
    <t>Maximum AC Input Voltage</t>
    <phoneticPr fontId="2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</si>
  <si>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AC Max</t>
    </r>
    <phoneticPr fontId="2" type="noConversion"/>
  </si>
  <si>
    <t>AC Input Frequency</t>
    <phoneticPr fontId="2" type="noConversion"/>
  </si>
  <si>
    <r>
      <t>f</t>
    </r>
    <r>
      <rPr>
        <b/>
        <vertAlign val="subscript"/>
        <sz val="10"/>
        <rFont val="Arial Unicode MS"/>
        <family val="2"/>
        <charset val="134"/>
      </rPr>
      <t>AC</t>
    </r>
    <phoneticPr fontId="2" type="noConversion"/>
  </si>
  <si>
    <t>Output Voltage</t>
    <phoneticPr fontId="2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</si>
  <si>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OUT</t>
    </r>
    <phoneticPr fontId="2" type="noConversion"/>
  </si>
  <si>
    <t>Output Currnet</t>
    <phoneticPr fontId="2" type="noConversion"/>
  </si>
  <si>
    <r>
      <t>I</t>
    </r>
    <r>
      <rPr>
        <b/>
        <sz val="6"/>
        <rFont val="Arial Unicode MS"/>
        <family val="2"/>
        <charset val="134"/>
      </rPr>
      <t>OUT</t>
    </r>
    <phoneticPr fontId="2" type="noConversion"/>
  </si>
  <si>
    <t>Nominal Output Power</t>
    <phoneticPr fontId="2" type="noConversion"/>
  </si>
  <si>
    <r>
      <t>P</t>
    </r>
    <r>
      <rPr>
        <b/>
        <vertAlign val="subscript"/>
        <sz val="10"/>
        <rFont val="Arial Unicode MS"/>
        <family val="2"/>
        <charset val="134"/>
      </rPr>
      <t>OUT</t>
    </r>
    <phoneticPr fontId="2" type="noConversion"/>
  </si>
  <si>
    <t>Conversion Efficency</t>
    <phoneticPr fontId="2" type="noConversion"/>
  </si>
  <si>
    <t>η</t>
    <phoneticPr fontId="2" type="noConversion"/>
  </si>
  <si>
    <t>The DC Voltage between C2</t>
    <phoneticPr fontId="2" type="noConversion"/>
  </si>
  <si>
    <r>
      <t>V</t>
    </r>
    <r>
      <rPr>
        <b/>
        <vertAlign val="subscript"/>
        <sz val="10"/>
        <rFont val="Arial Unicode MS"/>
        <family val="2"/>
        <charset val="134"/>
      </rPr>
      <t>BUS</t>
    </r>
    <phoneticPr fontId="2" type="noConversion"/>
  </si>
  <si>
    <t>The Inductance of Power Inductor</t>
    <phoneticPr fontId="2" type="noConversion"/>
  </si>
  <si>
    <t>Lm</t>
    <phoneticPr fontId="2" type="noConversion"/>
  </si>
  <si>
    <t>Maximum Output Current</t>
    <phoneticPr fontId="2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</si>
  <si>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OUT_Max</t>
    </r>
    <phoneticPr fontId="2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</si>
  <si>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L_PEAK_Max</t>
    </r>
    <phoneticPr fontId="2" type="noConversion"/>
  </si>
  <si>
    <t>Minimum Peak Current in Power Inductor</t>
    <phoneticPr fontId="2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</si>
  <si>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L_PEAK_Min</t>
    </r>
    <phoneticPr fontId="2" type="noConversion"/>
  </si>
  <si>
    <t>RMS Current in Power Inductor</t>
    <phoneticPr fontId="2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</si>
  <si>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L_RMS</t>
    </r>
    <phoneticPr fontId="2" type="noConversion"/>
  </si>
  <si>
    <t>Switching Frequency</t>
    <phoneticPr fontId="2" type="noConversion"/>
  </si>
  <si>
    <r>
      <t>F</t>
    </r>
    <r>
      <rPr>
        <b/>
        <vertAlign val="subscript"/>
        <sz val="10"/>
        <rFont val="Arial Unicode MS"/>
        <family val="2"/>
        <charset val="134"/>
      </rPr>
      <t>SW</t>
    </r>
    <phoneticPr fontId="2" type="noConversion"/>
  </si>
  <si>
    <t>Maximum Switching Frequency</t>
    <phoneticPr fontId="2" type="noConversion"/>
  </si>
  <si>
    <r>
      <t>F</t>
    </r>
    <r>
      <rPr>
        <b/>
        <vertAlign val="subscript"/>
        <sz val="10"/>
        <rFont val="Arial Unicode MS"/>
        <family val="2"/>
        <charset val="134"/>
      </rPr>
      <t>SW_Max</t>
    </r>
    <phoneticPr fontId="2" type="noConversion"/>
  </si>
  <si>
    <t>Vrrm</t>
    <phoneticPr fontId="2" type="noConversion"/>
  </si>
  <si>
    <t>Trr</t>
    <phoneticPr fontId="2" type="noConversion"/>
  </si>
  <si>
    <r>
      <t>I</t>
    </r>
    <r>
      <rPr>
        <b/>
        <vertAlign val="subscript"/>
        <sz val="10"/>
        <color theme="1"/>
        <rFont val="Arial Unicode MS"/>
        <family val="2"/>
        <charset val="134"/>
      </rPr>
      <t>D_RMS</t>
    </r>
    <phoneticPr fontId="2" type="noConversion"/>
  </si>
  <si>
    <t>Ripple of Output Voltage</t>
    <phoneticPr fontId="2" type="noConversion"/>
  </si>
  <si>
    <r>
      <t>V</t>
    </r>
    <r>
      <rPr>
        <b/>
        <vertAlign val="subscript"/>
        <sz val="10"/>
        <color theme="1"/>
        <rFont val="Arial Unicode MS"/>
        <family val="2"/>
        <charset val="134"/>
      </rPr>
      <t>Ripple</t>
    </r>
    <phoneticPr fontId="2" type="noConversion"/>
  </si>
  <si>
    <t>The Capacitance of Output Capacitor</t>
    <phoneticPr fontId="2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</si>
  <si>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OUT</t>
    </r>
    <phoneticPr fontId="2" type="noConversion"/>
  </si>
  <si>
    <t>Equivalent Series Resistance of Output Capacitor</t>
    <phoneticPr fontId="2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</si>
  <si>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OUT_ESR</t>
    </r>
    <phoneticPr fontId="2" type="noConversion"/>
  </si>
  <si>
    <t>Sampling and Holding Capacitor</t>
    <phoneticPr fontId="2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</si>
  <si>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SH</t>
    </r>
    <phoneticPr fontId="2" type="noConversion"/>
  </si>
  <si>
    <t>Parameter specification list</t>
    <phoneticPr fontId="2" type="noConversion"/>
  </si>
  <si>
    <t>AP3917X Proposal</t>
    <phoneticPr fontId="1" type="noConversion"/>
  </si>
  <si>
    <t>Step 1:  Fill in system input and get AP3917 model proposal:</t>
    <phoneticPr fontId="2" type="noConversion"/>
  </si>
  <si>
    <r>
      <t>Step 2:  Fill in inductance and get your design I</t>
    </r>
    <r>
      <rPr>
        <vertAlign val="subscript"/>
        <sz val="11"/>
        <color theme="1"/>
        <rFont val="Malgun Gothic"/>
        <family val="2"/>
        <charset val="129"/>
      </rPr>
      <t xml:space="preserve">L </t>
    </r>
    <r>
      <rPr>
        <sz val="11"/>
        <color theme="1"/>
        <rFont val="Malgun Gothic"/>
        <family val="2"/>
        <charset val="129"/>
      </rPr>
      <t>,fsw calculation:</t>
    </r>
    <phoneticPr fontId="2" type="noConversion"/>
  </si>
  <si>
    <t>Step 3:  Buck Diode ,Capacitance, Resistance caculation:</t>
    <phoneticPr fontId="2" type="noConversion"/>
  </si>
  <si>
    <r>
      <t>C</t>
    </r>
    <r>
      <rPr>
        <b/>
        <vertAlign val="subscript"/>
        <sz val="10"/>
        <color theme="1"/>
        <rFont val="Arial Unicode MS"/>
        <family val="2"/>
        <charset val="134"/>
      </rPr>
      <t>FB</t>
    </r>
    <phoneticPr fontId="1" type="noConversion"/>
  </si>
  <si>
    <t>R2//R3， recommend 1kΩ~20kΩ</t>
    <phoneticPr fontId="1" type="noConversion"/>
  </si>
  <si>
    <t>Reverse Recovery Time of Freewheeling Diode</t>
  </si>
  <si>
    <t>Peak Repetitive of Freewheeling Diode</t>
    <phoneticPr fontId="2" type="noConversion"/>
  </si>
  <si>
    <t>RMS Current in Freewheeling Diode</t>
    <phoneticPr fontId="2" type="noConversion"/>
  </si>
  <si>
    <t>DIODES AP3917B/C/D Buck Solutions Design Tool V1.0</t>
    <phoneticPr fontId="2" type="noConversion"/>
  </si>
  <si>
    <t>IC type recommended</t>
    <phoneticPr fontId="1" type="noConversion"/>
  </si>
  <si>
    <t>Select output Capacitor, C3</t>
    <phoneticPr fontId="1" type="noConversion"/>
  </si>
  <si>
    <t>Select the Free-wheeling Diode, D1</t>
    <phoneticPr fontId="1" type="noConversion"/>
  </si>
  <si>
    <r>
      <t>Power Inductor L2</t>
    </r>
    <r>
      <rPr>
        <b/>
        <vertAlign val="subscript"/>
        <sz val="10"/>
        <color theme="1"/>
        <rFont val="Arial Unicode MS"/>
        <family val="2"/>
        <charset val="134"/>
      </rPr>
      <t xml:space="preserve"> </t>
    </r>
    <r>
      <rPr>
        <b/>
        <sz val="10"/>
        <color theme="1"/>
        <rFont val="Arial Unicode MS"/>
        <family val="2"/>
        <charset val="134"/>
      </rPr>
      <t>and F</t>
    </r>
    <r>
      <rPr>
        <b/>
        <vertAlign val="subscript"/>
        <sz val="10"/>
        <color theme="1"/>
        <rFont val="Arial Unicode MS"/>
        <family val="2"/>
        <charset val="134"/>
      </rPr>
      <t xml:space="preserve">SW </t>
    </r>
    <r>
      <rPr>
        <b/>
        <sz val="10"/>
        <color theme="1"/>
        <rFont val="Arial Unicode MS"/>
        <family val="2"/>
        <charset val="134"/>
      </rPr>
      <t>Calculation</t>
    </r>
    <phoneticPr fontId="1" type="noConversion"/>
  </si>
  <si>
    <t>Enter System Requirements</t>
    <phoneticPr fontId="1" type="noConversion"/>
  </si>
  <si>
    <t>Select Voltage Feedback, R1, (R2//R3), C5, C6</t>
    <phoneticPr fontId="1" type="noConversion"/>
  </si>
  <si>
    <t>Minimum value recommened</t>
    <phoneticPr fontId="1" type="noConversion"/>
  </si>
  <si>
    <t>C5, Maximum value recommended</t>
    <phoneticPr fontId="1" type="noConversion"/>
  </si>
  <si>
    <t xml:space="preserve">C6, 220pF~1nF recommended </t>
    <phoneticPr fontId="1" type="noConversion"/>
  </si>
  <si>
    <t>Maximum Peak Current in Power Inductor</t>
    <phoneticPr fontId="2" type="noConversion"/>
  </si>
  <si>
    <t>/</t>
    <phoneticPr fontId="1" type="noConversion"/>
  </si>
  <si>
    <t>User inputs</t>
    <phoneticPr fontId="2" type="noConversion"/>
  </si>
  <si>
    <t>Calculation results</t>
    <phoneticPr fontId="2" type="noConversion"/>
  </si>
  <si>
    <t>Fill in the target value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</si>
</sst>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_ "/>
    <numFmt numFmtId="165" formatCode="0.0000000_ "/>
    <numFmt numFmtId="166" formatCode="0_ "/>
    <numFmt numFmtId="167" formatCode="0.00_);[Red]\(0.00\)"/>
    <numFmt numFmtId="168" formatCode="0.00_ "/>
  </numFmts>
  <fonts count="22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Calibri"/>
      <family val="3"/>
      <charset val="134"/>
      <scheme val="minor"/>
    </font>
    <font>
      <b/>
      <vertAlign val="subscript"/>
      <sz val="11"/>
      <color theme="1"/>
      <name val="Calibri"/>
      <family val="3"/>
      <charset val="134"/>
      <scheme val="minor"/>
    </font>
    <font>
      <b/>
      <sz val="10"/>
      <name val="Arial Unicode MS"/>
      <family val="2"/>
      <charset val="134"/>
    </font>
    <font>
      <b/>
      <vertAlign val="subscript"/>
      <sz val="10"/>
      <name val="Arial Unicode MS"/>
      <family val="2"/>
      <charset val="134"/>
    </font>
    <font>
      <b/>
      <sz val="6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b/>
      <vertAlign val="subscript"/>
      <sz val="10"/>
      <color theme="1"/>
      <name val="Arial Unicode MS"/>
      <family val="2"/>
      <charset val="134"/>
    </font>
    <font>
      <sz val="11"/>
      <color theme="1"/>
      <name val="Calibri"/>
      <family val="3"/>
      <charset val="134"/>
      <scheme val="minor"/>
    </font>
    <font>
      <vertAlign val="subscript"/>
      <sz val="11"/>
      <color theme="1"/>
      <name val="Calibri"/>
      <family val="3"/>
      <charset val="134"/>
      <scheme val="minor"/>
    </font>
    <font>
      <sz val="11"/>
      <color rgb="FFFFC000"/>
      <name val="Calibri"/>
      <family val="2"/>
      <scheme val="minor"/>
    </font>
    <font>
      <sz val="11"/>
      <color rgb="FFFFC000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0"/>
      <color rgb="FFFF0000"/>
      <name val="Arial Unicode MS"/>
      <family val="2"/>
      <charset val="134"/>
    </font>
    <font>
      <sz val="10"/>
      <color theme="0" tint="-0.249977111117893"/>
      <name val="Arial Unicode MS"/>
      <family val="2"/>
      <charset val="134"/>
    </font>
    <font>
      <vertAlign val="subscript"/>
      <sz val="10"/>
      <color theme="0" tint="-0.249977111117893"/>
      <name val="Arial Unicode MS"/>
      <family val="2"/>
      <charset val="134"/>
    </font>
    <font>
      <b/>
      <sz val="11"/>
      <color theme="1"/>
      <name val="Malgun Gothic"/>
      <family val="2"/>
      <charset val="129"/>
    </font>
    <font>
      <sz val="11"/>
      <color theme="1"/>
      <name val="Malgun Gothic"/>
      <family val="2"/>
      <charset val="129"/>
    </font>
    <font>
      <b/>
      <sz val="10"/>
      <name val="Malgun Gothic"/>
      <family val="2"/>
      <charset val="129"/>
    </font>
    <font>
      <vertAlign val="subscript"/>
      <sz val="11"/>
      <color theme="1"/>
      <name val="Malgun Gothic"/>
      <family val="2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5" fontId="0" fillId="0" borderId="0" xfId="0" applyNumberFormat="1"/>
    <xf numFmtId="164" fontId="0" fillId="0" borderId="0" xfId="0" applyNumberFormat="1" applyFill="1"/>
    <xf numFmtId="165" fontId="0" fillId="4" borderId="0" xfId="0" applyNumberFormat="1" applyFill="1"/>
    <xf numFmtId="166" fontId="0" fillId="0" borderId="0" xfId="0" applyNumberFormat="1"/>
    <xf numFmtId="167" fontId="0" fillId="0" borderId="0" xfId="0" applyNumberFormat="1"/>
    <xf numFmtId="165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165" fontId="10" fillId="4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/>
    <xf numFmtId="167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0" fillId="2" borderId="0" xfId="0" applyFill="1"/>
    <xf numFmtId="0" fontId="0" fillId="0" borderId="6" xfId="0" applyBorder="1"/>
    <xf numFmtId="0" fontId="0" fillId="0" borderId="0" xfId="0" applyFill="1" applyBorder="1"/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14" fillId="5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6" borderId="6" xfId="0" applyFill="1" applyBorder="1"/>
    <xf numFmtId="0" fontId="0" fillId="0" borderId="6" xfId="0" applyBorder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0" borderId="6" xfId="0" applyBorder="1" applyAlignment="1">
      <alignment horizontal="center" vertical="center"/>
    </xf>
    <xf numFmtId="0" fontId="0" fillId="2" borderId="6" xfId="0" applyFill="1" applyBorder="1"/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18" fillId="8" borderId="0" xfId="0" applyFont="1" applyFill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protection locked="0"/>
    </xf>
    <xf numFmtId="0" fontId="20" fillId="9" borderId="1" xfId="0" applyFont="1" applyFill="1" applyBorder="1" applyAlignment="1" applyProtection="1">
      <alignment horizontal="left" vertical="center"/>
      <protection locked="0"/>
    </xf>
    <xf numFmtId="0" fontId="20" fillId="9" borderId="2" xfId="0" applyFont="1" applyFill="1" applyBorder="1" applyAlignment="1" applyProtection="1">
      <alignment horizontal="left" vertical="center"/>
      <protection locked="0"/>
    </xf>
    <xf numFmtId="0" fontId="20" fillId="9" borderId="3" xfId="0" applyFont="1" applyFill="1" applyBorder="1" applyAlignment="1" applyProtection="1">
      <alignment horizontal="left" vertical="center"/>
      <protection locked="0"/>
    </xf>
    <xf numFmtId="0" fontId="20" fillId="9" borderId="4" xfId="0" applyFont="1" applyFill="1" applyBorder="1" applyAlignment="1" applyProtection="1">
      <alignment horizontal="left" vertical="center"/>
      <protection locked="0"/>
    </xf>
    <xf numFmtId="0" fontId="20" fillId="9" borderId="0" xfId="0" applyFont="1" applyFill="1" applyBorder="1" applyAlignment="1" applyProtection="1">
      <alignment horizontal="left" vertical="center"/>
      <protection locked="0"/>
    </xf>
    <xf numFmtId="0" fontId="20" fillId="9" borderId="5" xfId="0" applyFont="1" applyFill="1" applyBorder="1" applyAlignment="1" applyProtection="1">
      <alignment horizontal="left" vertical="center"/>
      <protection locked="0"/>
    </xf>
    <xf numFmtId="0" fontId="20" fillId="9" borderId="8" xfId="0" applyFont="1" applyFill="1" applyBorder="1" applyAlignment="1" applyProtection="1">
      <alignment horizontal="left" vertical="center"/>
      <protection locked="0"/>
    </xf>
    <xf numFmtId="0" fontId="20" fillId="9" borderId="9" xfId="0" applyFont="1" applyFill="1" applyBorder="1" applyAlignment="1" applyProtection="1">
      <alignment horizontal="left" vertical="center"/>
      <protection locked="0"/>
    </xf>
    <xf numFmtId="0" fontId="20" fillId="9" borderId="7" xfId="0" applyFont="1" applyFill="1" applyBorder="1" applyAlignment="1" applyProtection="1">
      <alignment horizontal="left" vertical="center"/>
      <protection locked="0"/>
    </xf>
    <xf numFmtId="0" fontId="19" fillId="7" borderId="0" xfId="0" applyFont="1" applyFill="1" applyBorder="1" applyProtection="1">
      <protection locked="0"/>
    </xf>
    <xf numFmtId="168" fontId="19" fillId="5" borderId="0" xfId="0" applyNumberFormat="1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top"/>
      <protection locked="0"/>
    </xf>
    <xf numFmtId="168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168" fontId="8" fillId="7" borderId="6" xfId="0" applyNumberFormat="1" applyFont="1" applyFill="1" applyBorder="1" applyAlignment="1" applyProtection="1">
      <alignment horizontal="center" vertical="center"/>
      <protection locked="0"/>
    </xf>
    <xf numFmtId="168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68" fontId="8" fillId="5" borderId="6" xfId="0" applyNumberFormat="1" applyFont="1" applyFill="1" applyBorder="1" applyAlignment="1" applyProtection="1">
      <alignment horizontal="center" vertical="center"/>
    </xf>
    <xf numFmtId="168" fontId="15" fillId="0" borderId="6" xfId="0" applyNumberFormat="1" applyFont="1" applyFill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8" fillId="8" borderId="0" xfId="0" applyFont="1" applyFill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left"/>
      <protection locked="0"/>
    </xf>
    <xf numFmtId="0" fontId="18" fillId="10" borderId="10" xfId="0" applyFont="1" applyFill="1" applyBorder="1" applyAlignment="1" applyProtection="1">
      <alignment horizontal="center"/>
      <protection locked="0"/>
    </xf>
    <xf numFmtId="0" fontId="18" fillId="10" borderId="11" xfId="0" applyFont="1" applyFill="1" applyBorder="1" applyAlignment="1" applyProtection="1">
      <alignment horizontal="center"/>
      <protection locked="0"/>
    </xf>
    <xf numFmtId="0" fontId="18" fillId="10" borderId="12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 applyProtection="1">
      <alignment horizontal="left"/>
      <protection locked="0"/>
    </xf>
    <xf numFmtId="0" fontId="8" fillId="3" borderId="15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1"/>
              <a:t>Vbus</a:t>
            </a:r>
            <a:r>
              <a:rPr lang="en-US" altLang="zh-CN" sz="1100" b="1" baseline="0"/>
              <a:t> under V</a:t>
            </a:r>
            <a:r>
              <a:rPr lang="en-US" altLang="zh-CN" sz="1100" b="1" baseline="-25000"/>
              <a:t>AC_Min</a:t>
            </a:r>
            <a:r>
              <a:rPr lang="en-US" altLang="zh-CN" sz="1100" b="1" baseline="0"/>
              <a:t> and full load</a:t>
            </a:r>
            <a:endParaRPr lang="zh-CN" altLang="en-US" sz="1100" b="1"/>
          </a:p>
        </c:rich>
      </c:tx>
      <c:layout>
        <c:manualLayout>
          <c:xMode val="edge"/>
          <c:yMode val="edge"/>
          <c:x val="0.27228206174784814"/>
          <c:y val="3.04912080290481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20144356955381E-2"/>
          <c:y val="0.14136714128350533"/>
          <c:w val="0.76492004544167513"/>
          <c:h val="0.7643413161437721"/>
        </c:manualLayout>
      </c:layout>
      <c:scatterChart>
        <c:scatterStyle val="smoothMarker"/>
        <c:varyColors val="0"/>
        <c:ser>
          <c:idx val="1"/>
          <c:order val="0"/>
          <c:tx>
            <c:v>Vbus</c:v>
          </c:tx>
          <c:spPr>
            <a:ln w="25400" cap="rnd" cmpd="tri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interdata!$A$2:$A$1002</c:f>
              <c:numCache>
                <c:formatCode>0.0000000_ </c:formatCode>
                <c:ptCount val="10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0.70000000000000007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1.6600000000000001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1.9000000000000001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2.2600000000000002</c:v>
                </c:pt>
                <c:pt idx="114">
                  <c:v>2.2800000000000002</c:v>
                </c:pt>
                <c:pt idx="115">
                  <c:v>2.3000000000000003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2.7600000000000002</c:v>
                </c:pt>
                <c:pt idx="139">
                  <c:v>2.7800000000000002</c:v>
                </c:pt>
                <c:pt idx="140">
                  <c:v>2.8000000000000003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3.2600000000000002</c:v>
                </c:pt>
                <c:pt idx="164">
                  <c:v>3.2800000000000002</c:v>
                </c:pt>
                <c:pt idx="165">
                  <c:v>3.3000000000000003</c:v>
                </c:pt>
                <c:pt idx="166">
                  <c:v>3.3200000000000003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3.7600000000000002</c:v>
                </c:pt>
                <c:pt idx="189">
                  <c:v>3.7800000000000002</c:v>
                </c:pt>
                <c:pt idx="190">
                  <c:v>3.8000000000000003</c:v>
                </c:pt>
                <c:pt idx="191">
                  <c:v>3.8200000000000003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4.0200000000000005</c:v>
                </c:pt>
                <c:pt idx="202">
                  <c:v>4.04</c:v>
                </c:pt>
                <c:pt idx="203">
                  <c:v>4.0600000000000005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4.5200000000000005</c:v>
                </c:pt>
                <c:pt idx="227">
                  <c:v>4.54</c:v>
                </c:pt>
                <c:pt idx="228">
                  <c:v>4.5600000000000005</c:v>
                </c:pt>
                <c:pt idx="229">
                  <c:v>4.58</c:v>
                </c:pt>
                <c:pt idx="230">
                  <c:v>4.6000000000000005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5.0200000000000005</c:v>
                </c:pt>
                <c:pt idx="252">
                  <c:v>5.04</c:v>
                </c:pt>
                <c:pt idx="253">
                  <c:v>5.0600000000000005</c:v>
                </c:pt>
                <c:pt idx="254">
                  <c:v>5.08</c:v>
                </c:pt>
                <c:pt idx="255">
                  <c:v>5.1000000000000005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5.5200000000000005</c:v>
                </c:pt>
                <c:pt idx="277">
                  <c:v>5.54</c:v>
                </c:pt>
                <c:pt idx="278">
                  <c:v>5.5600000000000005</c:v>
                </c:pt>
                <c:pt idx="279">
                  <c:v>5.58</c:v>
                </c:pt>
                <c:pt idx="280">
                  <c:v>5.6000000000000005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6.0200000000000005</c:v>
                </c:pt>
                <c:pt idx="302">
                  <c:v>6.04</c:v>
                </c:pt>
                <c:pt idx="303">
                  <c:v>6.0600000000000005</c:v>
                </c:pt>
                <c:pt idx="304">
                  <c:v>6.08</c:v>
                </c:pt>
                <c:pt idx="305">
                  <c:v>6.1000000000000005</c:v>
                </c:pt>
                <c:pt idx="306">
                  <c:v>6.12</c:v>
                </c:pt>
                <c:pt idx="307">
                  <c:v>6.1400000000000006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6.5200000000000005</c:v>
                </c:pt>
                <c:pt idx="327">
                  <c:v>6.54</c:v>
                </c:pt>
                <c:pt idx="328">
                  <c:v>6.5600000000000005</c:v>
                </c:pt>
                <c:pt idx="329">
                  <c:v>6.58</c:v>
                </c:pt>
                <c:pt idx="330">
                  <c:v>6.6000000000000005</c:v>
                </c:pt>
                <c:pt idx="331">
                  <c:v>6.62</c:v>
                </c:pt>
                <c:pt idx="332">
                  <c:v>6.6400000000000006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7.0200000000000005</c:v>
                </c:pt>
                <c:pt idx="352">
                  <c:v>7.04</c:v>
                </c:pt>
                <c:pt idx="353">
                  <c:v>7.0600000000000005</c:v>
                </c:pt>
                <c:pt idx="354">
                  <c:v>7.08</c:v>
                </c:pt>
                <c:pt idx="355">
                  <c:v>7.1000000000000005</c:v>
                </c:pt>
                <c:pt idx="356">
                  <c:v>7.12</c:v>
                </c:pt>
                <c:pt idx="357">
                  <c:v>7.1400000000000006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7.5200000000000005</c:v>
                </c:pt>
                <c:pt idx="377">
                  <c:v>7.54</c:v>
                </c:pt>
                <c:pt idx="378">
                  <c:v>7.5600000000000005</c:v>
                </c:pt>
                <c:pt idx="379">
                  <c:v>7.58</c:v>
                </c:pt>
                <c:pt idx="380">
                  <c:v>7.6000000000000005</c:v>
                </c:pt>
                <c:pt idx="381">
                  <c:v>7.62</c:v>
                </c:pt>
                <c:pt idx="382">
                  <c:v>7.6400000000000006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8.0400000000000009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8.120000000000001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8.5400000000000009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8.620000000000001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8.7000000000000011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9.0400000000000009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9.120000000000001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9.2000000000000011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9.5400000000000009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9.620000000000001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9.7000000000000011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10.040000000000001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10.120000000000001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10.200000000000001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10.540000000000001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10.620000000000001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10.700000000000001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11.040000000000001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11.120000000000001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11.200000000000001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11.540000000000001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11.620000000000001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11.700000000000001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12.040000000000001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12.120000000000001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12.200000000000001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12.280000000000001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12.540000000000001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12.620000000000001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12.700000000000001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12.780000000000001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13.040000000000001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13.120000000000001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13.200000000000001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13.280000000000001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13.540000000000001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13.620000000000001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13.700000000000001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13.780000000000001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14.040000000000001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14.120000000000001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14.200000000000001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14.280000000000001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14.540000000000001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14.620000000000001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14.700000000000001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14.780000000000001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15.040000000000001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15.120000000000001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15.200000000000001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15.280000000000001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15.540000000000001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15.620000000000001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15.700000000000001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15.780000000000001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15.860000000000001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16.080000000000002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16.240000000000002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16.580000000000002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16.740000000000002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17.080000000000002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17.240000000000002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17.400000000000002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17.580000000000002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17.740000000000002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17.900000000000002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18.080000000000002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18.240000000000002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18.400000000000002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18.580000000000002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18.740000000000002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18.900000000000002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19.080000000000002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19.240000000000002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19.400000000000002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19.580000000000002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19.740000000000002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19.900000000000002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</c:numCache>
            </c:numRef>
          </c:xVal>
          <c:yVal>
            <c:numRef>
              <c:f>interdata!$G$2:$G$1002</c:f>
              <c:numCache>
                <c:formatCode>0.00_);[Red]\(0.00\)</c:formatCode>
                <c:ptCount val="1001"/>
                <c:pt idx="0">
                  <c:v>127.27922061357856</c:v>
                </c:pt>
                <c:pt idx="1">
                  <c:v>127.27670823073211</c:v>
                </c:pt>
                <c:pt idx="2">
                  <c:v>127.26917118137735</c:v>
                </c:pt>
                <c:pt idx="3">
                  <c:v>127.25660976306406</c:v>
                </c:pt>
                <c:pt idx="4">
                  <c:v>127.23902447169556</c:v>
                </c:pt>
                <c:pt idx="5">
                  <c:v>127.21641600150903</c:v>
                </c:pt>
                <c:pt idx="6">
                  <c:v>127.18878524504812</c:v>
                </c:pt>
                <c:pt idx="7">
                  <c:v>127.15613329312785</c:v>
                </c:pt>
                <c:pt idx="8">
                  <c:v>127.11846143479133</c:v>
                </c:pt>
                <c:pt idx="9">
                  <c:v>127.07577115725904</c:v>
                </c:pt>
                <c:pt idx="10">
                  <c:v>127.02806414587003</c:v>
                </c:pt>
                <c:pt idx="11">
                  <c:v>126.97534228401543</c:v>
                </c:pt>
                <c:pt idx="12">
                  <c:v>126.91760765306405</c:v>
                </c:pt>
                <c:pt idx="13">
                  <c:v>126.85486253228029</c:v>
                </c:pt>
                <c:pt idx="14">
                  <c:v>126.78710939873409</c:v>
                </c:pt>
                <c:pt idx="15">
                  <c:v>126.71435092720311</c:v>
                </c:pt>
                <c:pt idx="16">
                  <c:v>126.63658999006725</c:v>
                </c:pt>
                <c:pt idx="17">
                  <c:v>126.55382965719517</c:v>
                </c:pt>
                <c:pt idx="18">
                  <c:v>126.46607319582306</c:v>
                </c:pt>
                <c:pt idx="19">
                  <c:v>126.3733240704258</c:v>
                </c:pt>
                <c:pt idx="20">
                  <c:v>126.27558594258002</c:v>
                </c:pt>
                <c:pt idx="21">
                  <c:v>126.17286267081967</c:v>
                </c:pt>
                <c:pt idx="22">
                  <c:v>126.06515831048361</c:v>
                </c:pt>
                <c:pt idx="23">
                  <c:v>125.95247711355559</c:v>
                </c:pt>
                <c:pt idx="24">
                  <c:v>125.85706178041819</c:v>
                </c:pt>
                <c:pt idx="25">
                  <c:v>125.79745625409124</c:v>
                </c:pt>
                <c:pt idx="26">
                  <c:v>125.73782247199925</c:v>
                </c:pt>
                <c:pt idx="27">
                  <c:v>125.67816039392046</c:v>
                </c:pt>
                <c:pt idx="28">
                  <c:v>125.61846997953764</c:v>
                </c:pt>
                <c:pt idx="29">
                  <c:v>125.55875118843767</c:v>
                </c:pt>
                <c:pt idx="30">
                  <c:v>125.49900398011133</c:v>
                </c:pt>
                <c:pt idx="31">
                  <c:v>125.43922831395288</c:v>
                </c:pt>
                <c:pt idx="32">
                  <c:v>125.37942414925983</c:v>
                </c:pt>
                <c:pt idx="33">
                  <c:v>125.31959144523253</c:v>
                </c:pt>
                <c:pt idx="34">
                  <c:v>125.25973016097392</c:v>
                </c:pt>
                <c:pt idx="35">
                  <c:v>125.19984025548914</c:v>
                </c:pt>
                <c:pt idx="36">
                  <c:v>125.13992168768526</c:v>
                </c:pt>
                <c:pt idx="37">
                  <c:v>125.0799744163709</c:v>
                </c:pt>
                <c:pt idx="38">
                  <c:v>125.01999840025594</c:v>
                </c:pt>
                <c:pt idx="39">
                  <c:v>124.95999359795117</c:v>
                </c:pt>
                <c:pt idx="40">
                  <c:v>124.89995996796794</c:v>
                </c:pt>
                <c:pt idx="41">
                  <c:v>124.83989746871789</c:v>
                </c:pt>
                <c:pt idx="42">
                  <c:v>124.77980605851252</c:v>
                </c:pt>
                <c:pt idx="43">
                  <c:v>124.7196856955629</c:v>
                </c:pt>
                <c:pt idx="44">
                  <c:v>124.65953633797936</c:v>
                </c:pt>
                <c:pt idx="45">
                  <c:v>124.59935794377111</c:v>
                </c:pt>
                <c:pt idx="46">
                  <c:v>124.5391504708459</c:v>
                </c:pt>
                <c:pt idx="47">
                  <c:v>124.47891387700969</c:v>
                </c:pt>
                <c:pt idx="48">
                  <c:v>124.41864811996631</c:v>
                </c:pt>
                <c:pt idx="49">
                  <c:v>124.35835315731708</c:v>
                </c:pt>
                <c:pt idx="50">
                  <c:v>124.29802894656052</c:v>
                </c:pt>
                <c:pt idx="51">
                  <c:v>124.23767544509192</c:v>
                </c:pt>
                <c:pt idx="52">
                  <c:v>124.17729261020308</c:v>
                </c:pt>
                <c:pt idx="53">
                  <c:v>124.11688039908188</c:v>
                </c:pt>
                <c:pt idx="54">
                  <c:v>124.05643876881199</c:v>
                </c:pt>
                <c:pt idx="55">
                  <c:v>123.99596767637243</c:v>
                </c:pt>
                <c:pt idx="56">
                  <c:v>123.93546707863733</c:v>
                </c:pt>
                <c:pt idx="57">
                  <c:v>123.87493693237546</c:v>
                </c:pt>
                <c:pt idx="58">
                  <c:v>123.81437719424993</c:v>
                </c:pt>
                <c:pt idx="59">
                  <c:v>123.75378782081782</c:v>
                </c:pt>
                <c:pt idx="60">
                  <c:v>123.6931687685298</c:v>
                </c:pt>
                <c:pt idx="61">
                  <c:v>123.63251999372979</c:v>
                </c:pt>
                <c:pt idx="62">
                  <c:v>123.57184145265457</c:v>
                </c:pt>
                <c:pt idx="63">
                  <c:v>123.5111331014334</c:v>
                </c:pt>
                <c:pt idx="64">
                  <c:v>123.45039489608772</c:v>
                </c:pt>
                <c:pt idx="65">
                  <c:v>123.38962679253066</c:v>
                </c:pt>
                <c:pt idx="66">
                  <c:v>123.3288287465668</c:v>
                </c:pt>
                <c:pt idx="67">
                  <c:v>123.26800071389169</c:v>
                </c:pt>
                <c:pt idx="68">
                  <c:v>123.20714265009153</c:v>
                </c:pt>
                <c:pt idx="69">
                  <c:v>123.14625451064276</c:v>
                </c:pt>
                <c:pt idx="70">
                  <c:v>123.08533625091172</c:v>
                </c:pt>
                <c:pt idx="71">
                  <c:v>123.02438782615422</c:v>
                </c:pt>
                <c:pt idx="72">
                  <c:v>122.9634091915152</c:v>
                </c:pt>
                <c:pt idx="73">
                  <c:v>122.9024003020283</c:v>
                </c:pt>
                <c:pt idx="74">
                  <c:v>122.8413611126155</c:v>
                </c:pt>
                <c:pt idx="75">
                  <c:v>122.78029157808676</c:v>
                </c:pt>
                <c:pt idx="76">
                  <c:v>122.71919165313959</c:v>
                </c:pt>
                <c:pt idx="77">
                  <c:v>122.65806129235862</c:v>
                </c:pt>
                <c:pt idx="78">
                  <c:v>122.59690045021532</c:v>
                </c:pt>
                <c:pt idx="79">
                  <c:v>122.53570908106748</c:v>
                </c:pt>
                <c:pt idx="80">
                  <c:v>122.47448713915892</c:v>
                </c:pt>
                <c:pt idx="81">
                  <c:v>122.41323457861901</c:v>
                </c:pt>
                <c:pt idx="82">
                  <c:v>122.3519513534623</c:v>
                </c:pt>
                <c:pt idx="83">
                  <c:v>122.29063741758812</c:v>
                </c:pt>
                <c:pt idx="84">
                  <c:v>122.22929272478018</c:v>
                </c:pt>
                <c:pt idx="85">
                  <c:v>122.16791722870617</c:v>
                </c:pt>
                <c:pt idx="86">
                  <c:v>122.10651088291731</c:v>
                </c:pt>
                <c:pt idx="87">
                  <c:v>122.04507364084796</c:v>
                </c:pt>
                <c:pt idx="88">
                  <c:v>121.98360545581525</c:v>
                </c:pt>
                <c:pt idx="89">
                  <c:v>121.92210628101861</c:v>
                </c:pt>
                <c:pt idx="90">
                  <c:v>121.86057606953939</c:v>
                </c:pt>
                <c:pt idx="91">
                  <c:v>121.79901477434042</c:v>
                </c:pt>
                <c:pt idx="92">
                  <c:v>121.7374223482656</c:v>
                </c:pt>
                <c:pt idx="93">
                  <c:v>121.67579874403947</c:v>
                </c:pt>
                <c:pt idx="94">
                  <c:v>121.6141439142668</c:v>
                </c:pt>
                <c:pt idx="95">
                  <c:v>121.55245781143218</c:v>
                </c:pt>
                <c:pt idx="96">
                  <c:v>121.49074038789952</c:v>
                </c:pt>
                <c:pt idx="97">
                  <c:v>121.42899159591173</c:v>
                </c:pt>
                <c:pt idx="98">
                  <c:v>121.36721138759019</c:v>
                </c:pt>
                <c:pt idx="99">
                  <c:v>121.30539971493438</c:v>
                </c:pt>
                <c:pt idx="100">
                  <c:v>121.24355652982142</c:v>
                </c:pt>
                <c:pt idx="101">
                  <c:v>121.18168178400563</c:v>
                </c:pt>
                <c:pt idx="102">
                  <c:v>121.11977542911811</c:v>
                </c:pt>
                <c:pt idx="103">
                  <c:v>121.05783741666626</c:v>
                </c:pt>
                <c:pt idx="104">
                  <c:v>120.99586769803339</c:v>
                </c:pt>
                <c:pt idx="105">
                  <c:v>120.93386622447825</c:v>
                </c:pt>
                <c:pt idx="106">
                  <c:v>120.87183294713455</c:v>
                </c:pt>
                <c:pt idx="107">
                  <c:v>120.80976781701057</c:v>
                </c:pt>
                <c:pt idx="108">
                  <c:v>120.74767078498866</c:v>
                </c:pt>
                <c:pt idx="109">
                  <c:v>120.68554180182481</c:v>
                </c:pt>
                <c:pt idx="110">
                  <c:v>120.62338081814821</c:v>
                </c:pt>
                <c:pt idx="111">
                  <c:v>120.56118778446074</c:v>
                </c:pt>
                <c:pt idx="112">
                  <c:v>120.49896265113657</c:v>
                </c:pt>
                <c:pt idx="113">
                  <c:v>120.43670536842166</c:v>
                </c:pt>
                <c:pt idx="114">
                  <c:v>120.3744158864333</c:v>
                </c:pt>
                <c:pt idx="115">
                  <c:v>120.31209415515967</c:v>
                </c:pt>
                <c:pt idx="116">
                  <c:v>120.24974012445934</c:v>
                </c:pt>
                <c:pt idx="117">
                  <c:v>120.1873537440608</c:v>
                </c:pt>
                <c:pt idx="118">
                  <c:v>120.12493496356203</c:v>
                </c:pt>
                <c:pt idx="119">
                  <c:v>120.06248373242995</c:v>
                </c:pt>
                <c:pt idx="120">
                  <c:v>120.00000000000003</c:v>
                </c:pt>
                <c:pt idx="121">
                  <c:v>119.93748371547574</c:v>
                </c:pt>
                <c:pt idx="122">
                  <c:v>119.87493482792809</c:v>
                </c:pt>
                <c:pt idx="123">
                  <c:v>119.81235328629518</c:v>
                </c:pt>
                <c:pt idx="124">
                  <c:v>119.74973903938165</c:v>
                </c:pt>
                <c:pt idx="125">
                  <c:v>119.68709203585826</c:v>
                </c:pt>
                <c:pt idx="126">
                  <c:v>119.62441222426133</c:v>
                </c:pt>
                <c:pt idx="127">
                  <c:v>119.56169955299232</c:v>
                </c:pt>
                <c:pt idx="128">
                  <c:v>119.49895397031727</c:v>
                </c:pt>
                <c:pt idx="129">
                  <c:v>119.43617542436633</c:v>
                </c:pt>
                <c:pt idx="130">
                  <c:v>119.37336386313325</c:v>
                </c:pt>
                <c:pt idx="131">
                  <c:v>119.31051923447491</c:v>
                </c:pt>
                <c:pt idx="132">
                  <c:v>119.24764148611078</c:v>
                </c:pt>
                <c:pt idx="133">
                  <c:v>119.18473056562242</c:v>
                </c:pt>
                <c:pt idx="134">
                  <c:v>119.12178642045296</c:v>
                </c:pt>
                <c:pt idx="135">
                  <c:v>119.05880899790662</c:v>
                </c:pt>
                <c:pt idx="136">
                  <c:v>118.99579824514818</c:v>
                </c:pt>
                <c:pt idx="137">
                  <c:v>118.93275410920245</c:v>
                </c:pt>
                <c:pt idx="138">
                  <c:v>118.86967653695375</c:v>
                </c:pt>
                <c:pt idx="139">
                  <c:v>118.8065654751454</c:v>
                </c:pt>
                <c:pt idx="140">
                  <c:v>118.74342087037923</c:v>
                </c:pt>
                <c:pt idx="141">
                  <c:v>118.68024266911495</c:v>
                </c:pt>
                <c:pt idx="142">
                  <c:v>118.61703081766974</c:v>
                </c:pt>
                <c:pt idx="143">
                  <c:v>118.55378526221764</c:v>
                </c:pt>
                <c:pt idx="144">
                  <c:v>118.49050594878905</c:v>
                </c:pt>
                <c:pt idx="145">
                  <c:v>118.42719282327016</c:v>
                </c:pt>
                <c:pt idx="146">
                  <c:v>118.36384583140247</c:v>
                </c:pt>
                <c:pt idx="147">
                  <c:v>118.30046491878218</c:v>
                </c:pt>
                <c:pt idx="148">
                  <c:v>118.23705003085968</c:v>
                </c:pt>
                <c:pt idx="149">
                  <c:v>118.17360111293898</c:v>
                </c:pt>
                <c:pt idx="150">
                  <c:v>118.11011811017723</c:v>
                </c:pt>
                <c:pt idx="151">
                  <c:v>118.04660096758404</c:v>
                </c:pt>
                <c:pt idx="152">
                  <c:v>117.98304963002106</c:v>
                </c:pt>
                <c:pt idx="153">
                  <c:v>117.91946404220133</c:v>
                </c:pt>
                <c:pt idx="154">
                  <c:v>117.85584414868875</c:v>
                </c:pt>
                <c:pt idx="155">
                  <c:v>117.79218989389751</c:v>
                </c:pt>
                <c:pt idx="156">
                  <c:v>117.72850122209155</c:v>
                </c:pt>
                <c:pt idx="157">
                  <c:v>117.66477807738394</c:v>
                </c:pt>
                <c:pt idx="158">
                  <c:v>117.60102040373634</c:v>
                </c:pt>
                <c:pt idx="159">
                  <c:v>117.53722814495845</c:v>
                </c:pt>
                <c:pt idx="160">
                  <c:v>117.47340124470736</c:v>
                </c:pt>
                <c:pt idx="161">
                  <c:v>117.40953964648705</c:v>
                </c:pt>
                <c:pt idx="162">
                  <c:v>117.34564329364774</c:v>
                </c:pt>
                <c:pt idx="163">
                  <c:v>117.28171212938535</c:v>
                </c:pt>
                <c:pt idx="164">
                  <c:v>117.2177460967409</c:v>
                </c:pt>
                <c:pt idx="165">
                  <c:v>117.15374513859989</c:v>
                </c:pt>
                <c:pt idx="166">
                  <c:v>117.08970919769173</c:v>
                </c:pt>
                <c:pt idx="167">
                  <c:v>117.02563821658917</c:v>
                </c:pt>
                <c:pt idx="168">
                  <c:v>116.96153213770764</c:v>
                </c:pt>
                <c:pt idx="169">
                  <c:v>116.89739090330467</c:v>
                </c:pt>
                <c:pt idx="170">
                  <c:v>116.83321445547929</c:v>
                </c:pt>
                <c:pt idx="171">
                  <c:v>116.76900273617146</c:v>
                </c:pt>
                <c:pt idx="172">
                  <c:v>116.70475568716134</c:v>
                </c:pt>
                <c:pt idx="173">
                  <c:v>116.64047325006881</c:v>
                </c:pt>
                <c:pt idx="174">
                  <c:v>116.57615536635275</c:v>
                </c:pt>
                <c:pt idx="175">
                  <c:v>116.5118019773105</c:v>
                </c:pt>
                <c:pt idx="176">
                  <c:v>116.44741302407716</c:v>
                </c:pt>
                <c:pt idx="177">
                  <c:v>116.38298844762501</c:v>
                </c:pt>
                <c:pt idx="178">
                  <c:v>116.31852818876284</c:v>
                </c:pt>
                <c:pt idx="179">
                  <c:v>116.25403218813538</c:v>
                </c:pt>
                <c:pt idx="180">
                  <c:v>116.18950038622259</c:v>
                </c:pt>
                <c:pt idx="181">
                  <c:v>116.12493272333904</c:v>
                </c:pt>
                <c:pt idx="182">
                  <c:v>116.06032913963331</c:v>
                </c:pt>
                <c:pt idx="183">
                  <c:v>115.9956895750873</c:v>
                </c:pt>
                <c:pt idx="184">
                  <c:v>115.93101396951558</c:v>
                </c:pt>
                <c:pt idx="185">
                  <c:v>115.86630226256474</c:v>
                </c:pt>
                <c:pt idx="186">
                  <c:v>115.80155439371276</c:v>
                </c:pt>
                <c:pt idx="187">
                  <c:v>115.73677030226831</c:v>
                </c:pt>
                <c:pt idx="188">
                  <c:v>115.67194992737011</c:v>
                </c:pt>
                <c:pt idx="189">
                  <c:v>115.60709320798624</c:v>
                </c:pt>
                <c:pt idx="190">
                  <c:v>115.54220008291351</c:v>
                </c:pt>
                <c:pt idx="191">
                  <c:v>115.47727049077675</c:v>
                </c:pt>
                <c:pt idx="192">
                  <c:v>115.41230437002815</c:v>
                </c:pt>
                <c:pt idx="193">
                  <c:v>115.34730165894658</c:v>
                </c:pt>
                <c:pt idx="194">
                  <c:v>115.28226229563688</c:v>
                </c:pt>
                <c:pt idx="195">
                  <c:v>115.21718621802921</c:v>
                </c:pt>
                <c:pt idx="196">
                  <c:v>115.15207336387834</c:v>
                </c:pt>
                <c:pt idx="197">
                  <c:v>115.08692367076296</c:v>
                </c:pt>
                <c:pt idx="198">
                  <c:v>115.02173707608496</c:v>
                </c:pt>
                <c:pt idx="199">
                  <c:v>114.95651351706879</c:v>
                </c:pt>
                <c:pt idx="200">
                  <c:v>114.89125293076066</c:v>
                </c:pt>
                <c:pt idx="201">
                  <c:v>114.82595525402792</c:v>
                </c:pt>
                <c:pt idx="202">
                  <c:v>114.76062042355828</c:v>
                </c:pt>
                <c:pt idx="203">
                  <c:v>114.69524837585915</c:v>
                </c:pt>
                <c:pt idx="204">
                  <c:v>114.62983904725689</c:v>
                </c:pt>
                <c:pt idx="205">
                  <c:v>114.5643923738961</c:v>
                </c:pt>
                <c:pt idx="206">
                  <c:v>114.49890829173884</c:v>
                </c:pt>
                <c:pt idx="207">
                  <c:v>114.433386736564</c:v>
                </c:pt>
                <c:pt idx="208">
                  <c:v>114.36782764396648</c:v>
                </c:pt>
                <c:pt idx="209">
                  <c:v>114.30223094935647</c:v>
                </c:pt>
                <c:pt idx="210">
                  <c:v>114.23659658795873</c:v>
                </c:pt>
                <c:pt idx="211">
                  <c:v>114.17092449481183</c:v>
                </c:pt>
                <c:pt idx="212">
                  <c:v>114.1052146047674</c:v>
                </c:pt>
                <c:pt idx="213">
                  <c:v>114.03946685248938</c:v>
                </c:pt>
                <c:pt idx="214">
                  <c:v>113.97368117245325</c:v>
                </c:pt>
                <c:pt idx="215">
                  <c:v>113.90785749894529</c:v>
                </c:pt>
                <c:pt idx="216">
                  <c:v>113.84199576606177</c:v>
                </c:pt>
                <c:pt idx="217">
                  <c:v>113.77609590770825</c:v>
                </c:pt>
                <c:pt idx="218">
                  <c:v>113.71015785759876</c:v>
                </c:pt>
                <c:pt idx="219">
                  <c:v>113.64418154925499</c:v>
                </c:pt>
                <c:pt idx="220">
                  <c:v>113.5781669160056</c:v>
                </c:pt>
                <c:pt idx="221">
                  <c:v>113.51211389098535</c:v>
                </c:pt>
                <c:pt idx="222">
                  <c:v>113.44602240713435</c:v>
                </c:pt>
                <c:pt idx="223">
                  <c:v>113.37989239719727</c:v>
                </c:pt>
                <c:pt idx="224">
                  <c:v>113.31372379372249</c:v>
                </c:pt>
                <c:pt idx="225">
                  <c:v>113.24751652906137</c:v>
                </c:pt>
                <c:pt idx="226">
                  <c:v>113.18127053536742</c:v>
                </c:pt>
                <c:pt idx="227">
                  <c:v>113.11498574459544</c:v>
                </c:pt>
                <c:pt idx="228">
                  <c:v>113.04866208850076</c:v>
                </c:pt>
                <c:pt idx="229">
                  <c:v>112.98229949863841</c:v>
                </c:pt>
                <c:pt idx="230">
                  <c:v>112.91589790636228</c:v>
                </c:pt>
                <c:pt idx="231">
                  <c:v>112.8494572428243</c:v>
                </c:pt>
                <c:pt idx="232">
                  <c:v>112.7829774389736</c:v>
                </c:pt>
                <c:pt idx="233">
                  <c:v>112.71645842555571</c:v>
                </c:pt>
                <c:pt idx="234">
                  <c:v>112.64990013311166</c:v>
                </c:pt>
                <c:pt idx="235">
                  <c:v>112.58330249197715</c:v>
                </c:pt>
                <c:pt idx="236">
                  <c:v>112.51666543228175</c:v>
                </c:pt>
                <c:pt idx="237">
                  <c:v>112.449988883948</c:v>
                </c:pt>
                <c:pt idx="238">
                  <c:v>112.38327277669052</c:v>
                </c:pt>
                <c:pt idx="239">
                  <c:v>112.31651704001521</c:v>
                </c:pt>
                <c:pt idx="240">
                  <c:v>112.24972160321836</c:v>
                </c:pt>
                <c:pt idx="241">
                  <c:v>112.18288639538576</c:v>
                </c:pt>
                <c:pt idx="242">
                  <c:v>112.11601134539183</c:v>
                </c:pt>
                <c:pt idx="243">
                  <c:v>112.04909638189872</c:v>
                </c:pt>
                <c:pt idx="244">
                  <c:v>111.98214143335548</c:v>
                </c:pt>
                <c:pt idx="245">
                  <c:v>111.9151464279971</c:v>
                </c:pt>
                <c:pt idx="246">
                  <c:v>111.84811129384364</c:v>
                </c:pt>
                <c:pt idx="247">
                  <c:v>111.78103595869933</c:v>
                </c:pt>
                <c:pt idx="248">
                  <c:v>111.71392035015168</c:v>
                </c:pt>
                <c:pt idx="249">
                  <c:v>111.64676439557053</c:v>
                </c:pt>
                <c:pt idx="250">
                  <c:v>111.57956802210714</c:v>
                </c:pt>
                <c:pt idx="251">
                  <c:v>111.51233115669332</c:v>
                </c:pt>
                <c:pt idx="252">
                  <c:v>111.44505372604043</c:v>
                </c:pt>
                <c:pt idx="253">
                  <c:v>111.37773565663848</c:v>
                </c:pt>
                <c:pt idx="254">
                  <c:v>111.31037687475521</c:v>
                </c:pt>
                <c:pt idx="255">
                  <c:v>111.24297730643512</c:v>
                </c:pt>
                <c:pt idx="256">
                  <c:v>111.17553687749854</c:v>
                </c:pt>
                <c:pt idx="257">
                  <c:v>111.10805551354068</c:v>
                </c:pt>
                <c:pt idx="258">
                  <c:v>111.04053313993064</c:v>
                </c:pt>
                <c:pt idx="259">
                  <c:v>110.97296968181051</c:v>
                </c:pt>
                <c:pt idx="260">
                  <c:v>110.90536506409433</c:v>
                </c:pt>
                <c:pt idx="261">
                  <c:v>110.83771921146715</c:v>
                </c:pt>
                <c:pt idx="262">
                  <c:v>110.77003204838407</c:v>
                </c:pt>
                <c:pt idx="263">
                  <c:v>110.70230349906922</c:v>
                </c:pt>
                <c:pt idx="264">
                  <c:v>110.6345334875148</c:v>
                </c:pt>
                <c:pt idx="265">
                  <c:v>110.56672193748005</c:v>
                </c:pt>
                <c:pt idx="266">
                  <c:v>110.4988687724903</c:v>
                </c:pt>
                <c:pt idx="267">
                  <c:v>110.43097391583591</c:v>
                </c:pt>
                <c:pt idx="268">
                  <c:v>110.3630372905713</c:v>
                </c:pt>
                <c:pt idx="269">
                  <c:v>110.2950588195139</c:v>
                </c:pt>
                <c:pt idx="270">
                  <c:v>110.22703842524315</c:v>
                </c:pt>
                <c:pt idx="271">
                  <c:v>110.15897603009948</c:v>
                </c:pt>
                <c:pt idx="272">
                  <c:v>110.09087155618323</c:v>
                </c:pt>
                <c:pt idx="273">
                  <c:v>110.02272492535364</c:v>
                </c:pt>
                <c:pt idx="274">
                  <c:v>109.95453605922783</c:v>
                </c:pt>
                <c:pt idx="275">
                  <c:v>109.8863048791797</c:v>
                </c:pt>
                <c:pt idx="276">
                  <c:v>109.81803130633891</c:v>
                </c:pt>
                <c:pt idx="277">
                  <c:v>109.74971526158978</c:v>
                </c:pt>
                <c:pt idx="278">
                  <c:v>109.68135666557026</c:v>
                </c:pt>
                <c:pt idx="279">
                  <c:v>109.61295543867082</c:v>
                </c:pt>
                <c:pt idx="280">
                  <c:v>109.54451150103338</c:v>
                </c:pt>
                <c:pt idx="281">
                  <c:v>109.47602477255025</c:v>
                </c:pt>
                <c:pt idx="282">
                  <c:v>109.40749517286297</c:v>
                </c:pt>
                <c:pt idx="283">
                  <c:v>109.33892262136129</c:v>
                </c:pt>
                <c:pt idx="284">
                  <c:v>109.27030703718204</c:v>
                </c:pt>
                <c:pt idx="285">
                  <c:v>109.20164833920794</c:v>
                </c:pt>
                <c:pt idx="286">
                  <c:v>109.13294644606657</c:v>
                </c:pt>
                <c:pt idx="287">
                  <c:v>109.06420127612925</c:v>
                </c:pt>
                <c:pt idx="288">
                  <c:v>108.99541274750986</c:v>
                </c:pt>
                <c:pt idx="289">
                  <c:v>108.92658077806369</c:v>
                </c:pt>
                <c:pt idx="290">
                  <c:v>108.85770528538636</c:v>
                </c:pt>
                <c:pt idx="291">
                  <c:v>108.78878618681262</c:v>
                </c:pt>
                <c:pt idx="292">
                  <c:v>108.7198233994152</c:v>
                </c:pt>
                <c:pt idx="293">
                  <c:v>108.65081684000369</c:v>
                </c:pt>
                <c:pt idx="294">
                  <c:v>108.58176642512328</c:v>
                </c:pt>
                <c:pt idx="295">
                  <c:v>108.51267207105366</c:v>
                </c:pt>
                <c:pt idx="296">
                  <c:v>108.44353369380781</c:v>
                </c:pt>
                <c:pt idx="297">
                  <c:v>108.37435120913079</c:v>
                </c:pt>
                <c:pt idx="298">
                  <c:v>108.3051245324986</c:v>
                </c:pt>
                <c:pt idx="299">
                  <c:v>108.23585357911688</c:v>
                </c:pt>
                <c:pt idx="300">
                  <c:v>108.1665382639198</c:v>
                </c:pt>
                <c:pt idx="301">
                  <c:v>108.09717850156879</c:v>
                </c:pt>
                <c:pt idx="302">
                  <c:v>108.0277742064513</c:v>
                </c:pt>
                <c:pt idx="303">
                  <c:v>107.9583252926796</c:v>
                </c:pt>
                <c:pt idx="304">
                  <c:v>107.88883167408953</c:v>
                </c:pt>
                <c:pt idx="305">
                  <c:v>107.81929326423923</c:v>
                </c:pt>
                <c:pt idx="306">
                  <c:v>107.74970997640793</c:v>
                </c:pt>
                <c:pt idx="307">
                  <c:v>107.68008172359464</c:v>
                </c:pt>
                <c:pt idx="308">
                  <c:v>107.61040841851694</c:v>
                </c:pt>
                <c:pt idx="309">
                  <c:v>107.54068997360963</c:v>
                </c:pt>
                <c:pt idx="310">
                  <c:v>107.4709263010235</c:v>
                </c:pt>
                <c:pt idx="311">
                  <c:v>107.40111731262401</c:v>
                </c:pt>
                <c:pt idx="312">
                  <c:v>107.33126291999002</c:v>
                </c:pt>
                <c:pt idx="313">
                  <c:v>107.26136303441247</c:v>
                </c:pt>
                <c:pt idx="314">
                  <c:v>107.19141756689304</c:v>
                </c:pt>
                <c:pt idx="315">
                  <c:v>107.12142642814287</c:v>
                </c:pt>
                <c:pt idx="316">
                  <c:v>107.05138952858121</c:v>
                </c:pt>
                <c:pt idx="317">
                  <c:v>106.98130677833407</c:v>
                </c:pt>
                <c:pt idx="318">
                  <c:v>106.9111780872329</c:v>
                </c:pt>
                <c:pt idx="319">
                  <c:v>106.8410033648132</c:v>
                </c:pt>
                <c:pt idx="320">
                  <c:v>106.77078252031323</c:v>
                </c:pt>
                <c:pt idx="321">
                  <c:v>106.70051546267256</c:v>
                </c:pt>
                <c:pt idx="322">
                  <c:v>106.63020210053072</c:v>
                </c:pt>
                <c:pt idx="323">
                  <c:v>106.55984234222583</c:v>
                </c:pt>
                <c:pt idx="324">
                  <c:v>106.48943609579321</c:v>
                </c:pt>
                <c:pt idx="325">
                  <c:v>106.41898326896393</c:v>
                </c:pt>
                <c:pt idx="326">
                  <c:v>106.34848376916347</c:v>
                </c:pt>
                <c:pt idx="327">
                  <c:v>106.27793750351023</c:v>
                </c:pt>
                <c:pt idx="328">
                  <c:v>106.20734437881416</c:v>
                </c:pt>
                <c:pt idx="329">
                  <c:v>106.13670430157528</c:v>
                </c:pt>
                <c:pt idx="330">
                  <c:v>106.06601717798226</c:v>
                </c:pt>
                <c:pt idx="331">
                  <c:v>105.99528291391097</c:v>
                </c:pt>
                <c:pt idx="332">
                  <c:v>105.92450141492301</c:v>
                </c:pt>
                <c:pt idx="333">
                  <c:v>105.85367258626422</c:v>
                </c:pt>
                <c:pt idx="334">
                  <c:v>105.78279633286324</c:v>
                </c:pt>
                <c:pt idx="335">
                  <c:v>105.71187255932999</c:v>
                </c:pt>
                <c:pt idx="336">
                  <c:v>105.64090116995418</c:v>
                </c:pt>
                <c:pt idx="337">
                  <c:v>105.56988206870379</c:v>
                </c:pt>
                <c:pt idx="338">
                  <c:v>105.4988151592236</c:v>
                </c:pt>
                <c:pt idx="339">
                  <c:v>105.4277003448336</c:v>
                </c:pt>
                <c:pt idx="340">
                  <c:v>105.35653752852751</c:v>
                </c:pt>
                <c:pt idx="341">
                  <c:v>105.28532661297122</c:v>
                </c:pt>
                <c:pt idx="342">
                  <c:v>105.21406750050122</c:v>
                </c:pt>
                <c:pt idx="343">
                  <c:v>105.14276009312303</c:v>
                </c:pt>
                <c:pt idx="344">
                  <c:v>105.0714042925097</c:v>
                </c:pt>
                <c:pt idx="345">
                  <c:v>105.00000000000013</c:v>
                </c:pt>
                <c:pt idx="346">
                  <c:v>104.92854711659753</c:v>
                </c:pt>
                <c:pt idx="347">
                  <c:v>104.85704554296782</c:v>
                </c:pt>
                <c:pt idx="348">
                  <c:v>104.78549517943803</c:v>
                </c:pt>
                <c:pt idx="349">
                  <c:v>104.71389592599461</c:v>
                </c:pt>
                <c:pt idx="350">
                  <c:v>104.64224768228189</c:v>
                </c:pt>
                <c:pt idx="351">
                  <c:v>104.57055034760039</c:v>
                </c:pt>
                <c:pt idx="352">
                  <c:v>104.49880382090518</c:v>
                </c:pt>
                <c:pt idx="353">
                  <c:v>104.42700800080421</c:v>
                </c:pt>
                <c:pt idx="354">
                  <c:v>104.35516278555664</c:v>
                </c:pt>
                <c:pt idx="355">
                  <c:v>104.28326807307117</c:v>
                </c:pt>
                <c:pt idx="356">
                  <c:v>104.21132376090434</c:v>
                </c:pt>
                <c:pt idx="357">
                  <c:v>104.13932974625881</c:v>
                </c:pt>
                <c:pt idx="358">
                  <c:v>104.06728592598168</c:v>
                </c:pt>
                <c:pt idx="359">
                  <c:v>103.99519219656274</c:v>
                </c:pt>
                <c:pt idx="360">
                  <c:v>103.92304845413275</c:v>
                </c:pt>
                <c:pt idx="361">
                  <c:v>103.85085459446168</c:v>
                </c:pt>
                <c:pt idx="362">
                  <c:v>103.77861051295696</c:v>
                </c:pt>
                <c:pt idx="363">
                  <c:v>103.70631610466172</c:v>
                </c:pt>
                <c:pt idx="364">
                  <c:v>103.63397126425302</c:v>
                </c:pt>
                <c:pt idx="365">
                  <c:v>103.56157588603999</c:v>
                </c:pt>
                <c:pt idx="366">
                  <c:v>103.48912986396213</c:v>
                </c:pt>
                <c:pt idx="367">
                  <c:v>103.41663309158744</c:v>
                </c:pt>
                <c:pt idx="368">
                  <c:v>103.3440854621106</c:v>
                </c:pt>
                <c:pt idx="369">
                  <c:v>103.27148686835113</c:v>
                </c:pt>
                <c:pt idx="370">
                  <c:v>103.19883720275156</c:v>
                </c:pt>
                <c:pt idx="371">
                  <c:v>103.12613635737557</c:v>
                </c:pt>
                <c:pt idx="372">
                  <c:v>103.05338422390611</c:v>
                </c:pt>
                <c:pt idx="373">
                  <c:v>102.9805806936435</c:v>
                </c:pt>
                <c:pt idx="374">
                  <c:v>102.90772565750359</c:v>
                </c:pt>
                <c:pt idx="375">
                  <c:v>102.83481900601578</c:v>
                </c:pt>
                <c:pt idx="376">
                  <c:v>102.76186062932115</c:v>
                </c:pt>
                <c:pt idx="377">
                  <c:v>102.68885041717053</c:v>
                </c:pt>
                <c:pt idx="378">
                  <c:v>102.61578825892254</c:v>
                </c:pt>
                <c:pt idx="379">
                  <c:v>102.54267404354162</c:v>
                </c:pt>
                <c:pt idx="380">
                  <c:v>102.4695076595961</c:v>
                </c:pt>
                <c:pt idx="381">
                  <c:v>102.3962889952562</c:v>
                </c:pt>
                <c:pt idx="382">
                  <c:v>102.323017938292</c:v>
                </c:pt>
                <c:pt idx="383">
                  <c:v>102.24969437607149</c:v>
                </c:pt>
                <c:pt idx="384">
                  <c:v>102.17631819555854</c:v>
                </c:pt>
                <c:pt idx="385">
                  <c:v>102.10288928331082</c:v>
                </c:pt>
                <c:pt idx="386">
                  <c:v>102.02940752547781</c:v>
                </c:pt>
                <c:pt idx="387">
                  <c:v>101.9558728077987</c:v>
                </c:pt>
                <c:pt idx="388">
                  <c:v>101.88228501560036</c:v>
                </c:pt>
                <c:pt idx="389">
                  <c:v>101.80864403379522</c:v>
                </c:pt>
                <c:pt idx="390">
                  <c:v>101.73494974687915</c:v>
                </c:pt>
                <c:pt idx="391">
                  <c:v>101.66120203892942</c:v>
                </c:pt>
                <c:pt idx="392">
                  <c:v>101.58740079360248</c:v>
                </c:pt>
                <c:pt idx="393">
                  <c:v>101.51354589413192</c:v>
                </c:pt>
                <c:pt idx="394">
                  <c:v>101.4396372233262</c:v>
                </c:pt>
                <c:pt idx="395">
                  <c:v>101.36567466356659</c:v>
                </c:pt>
                <c:pt idx="396">
                  <c:v>101.29165809680492</c:v>
                </c:pt>
                <c:pt idx="397">
                  <c:v>101.54265447431605</c:v>
                </c:pt>
                <c:pt idx="398">
                  <c:v>102.02282110394127</c:v>
                </c:pt>
                <c:pt idx="399">
                  <c:v>102.49896004728039</c:v>
                </c:pt>
                <c:pt idx="400">
                  <c:v>102.97105250718316</c:v>
                </c:pt>
                <c:pt idx="401">
                  <c:v>103.43907984624765</c:v>
                </c:pt>
                <c:pt idx="402">
                  <c:v>103.90302358755588</c:v>
                </c:pt>
                <c:pt idx="403">
                  <c:v>104.36286541540333</c:v>
                </c:pt>
                <c:pt idx="404">
                  <c:v>104.81858717602201</c:v>
                </c:pt>
                <c:pt idx="405">
                  <c:v>105.27017087829719</c:v>
                </c:pt>
                <c:pt idx="406">
                  <c:v>105.71759869447752</c:v>
                </c:pt>
                <c:pt idx="407">
                  <c:v>106.16085296087884</c:v>
                </c:pt>
                <c:pt idx="408">
                  <c:v>106.59991617858181</c:v>
                </c:pt>
                <c:pt idx="409">
                  <c:v>107.03477101412233</c:v>
                </c:pt>
                <c:pt idx="410">
                  <c:v>107.46540030017607</c:v>
                </c:pt>
                <c:pt idx="411">
                  <c:v>107.89178703623625</c:v>
                </c:pt>
                <c:pt idx="412">
                  <c:v>108.31391438928453</c:v>
                </c:pt>
                <c:pt idx="413">
                  <c:v>108.73176569445586</c:v>
                </c:pt>
                <c:pt idx="414">
                  <c:v>109.14532445569618</c:v>
                </c:pt>
                <c:pt idx="415">
                  <c:v>109.55457434641374</c:v>
                </c:pt>
                <c:pt idx="416">
                  <c:v>109.95949921012355</c:v>
                </c:pt>
                <c:pt idx="417">
                  <c:v>110.36008306108538</c:v>
                </c:pt>
                <c:pt idx="418">
                  <c:v>110.75631008493465</c:v>
                </c:pt>
                <c:pt idx="419">
                  <c:v>111.14816463930703</c:v>
                </c:pt>
                <c:pt idx="420">
                  <c:v>111.53563125445551</c:v>
                </c:pt>
                <c:pt idx="421">
                  <c:v>111.91869463386166</c:v>
                </c:pt>
                <c:pt idx="422">
                  <c:v>112.29733965483921</c:v>
                </c:pt>
                <c:pt idx="423">
                  <c:v>112.67155136913104</c:v>
                </c:pt>
                <c:pt idx="424">
                  <c:v>113.04131500349938</c:v>
                </c:pt>
                <c:pt idx="425">
                  <c:v>113.40661596030908</c:v>
                </c:pt>
                <c:pt idx="426">
                  <c:v>113.76743981810392</c:v>
                </c:pt>
                <c:pt idx="427">
                  <c:v>114.12377233217588</c:v>
                </c:pt>
                <c:pt idx="428">
                  <c:v>114.47559943512726</c:v>
                </c:pt>
                <c:pt idx="429">
                  <c:v>114.82290723742661</c:v>
                </c:pt>
                <c:pt idx="430">
                  <c:v>115.16568202795649</c:v>
                </c:pt>
                <c:pt idx="431">
                  <c:v>115.50391027455521</c:v>
                </c:pt>
                <c:pt idx="432">
                  <c:v>115.83757862455063</c:v>
                </c:pt>
                <c:pt idx="433">
                  <c:v>116.16667390528765</c:v>
                </c:pt>
                <c:pt idx="434">
                  <c:v>116.4911831246481</c:v>
                </c:pt>
                <c:pt idx="435">
                  <c:v>116.81109347156365</c:v>
                </c:pt>
                <c:pt idx="436">
                  <c:v>117.12639231652157</c:v>
                </c:pt>
                <c:pt idx="437">
                  <c:v>117.43706721206334</c:v>
                </c:pt>
                <c:pt idx="438">
                  <c:v>117.74310589327604</c:v>
                </c:pt>
                <c:pt idx="439">
                  <c:v>118.04449627827654</c:v>
                </c:pt>
                <c:pt idx="440">
                  <c:v>118.34122646868857</c:v>
                </c:pt>
                <c:pt idx="441">
                  <c:v>118.63328475011222</c:v>
                </c:pt>
                <c:pt idx="442">
                  <c:v>118.92065959258667</c:v>
                </c:pt>
                <c:pt idx="443">
                  <c:v>119.20333965104518</c:v>
                </c:pt>
                <c:pt idx="444">
                  <c:v>119.48131376576309</c:v>
                </c:pt>
                <c:pt idx="445">
                  <c:v>119.7545709627983</c:v>
                </c:pt>
                <c:pt idx="446">
                  <c:v>120.02310045442458</c:v>
                </c:pt>
                <c:pt idx="447">
                  <c:v>120.28689163955734</c:v>
                </c:pt>
                <c:pt idx="448">
                  <c:v>120.54593410417237</c:v>
                </c:pt>
                <c:pt idx="449">
                  <c:v>120.80021762171664</c:v>
                </c:pt>
                <c:pt idx="450">
                  <c:v>121.04973215351232</c:v>
                </c:pt>
                <c:pt idx="451">
                  <c:v>121.29446784915291</c:v>
                </c:pt>
                <c:pt idx="452">
                  <c:v>121.53441504689222</c:v>
                </c:pt>
                <c:pt idx="453">
                  <c:v>121.76956427402574</c:v>
                </c:pt>
                <c:pt idx="454">
                  <c:v>121.99990624726458</c:v>
                </c:pt>
                <c:pt idx="455">
                  <c:v>122.22543187310208</c:v>
                </c:pt>
                <c:pt idx="456">
                  <c:v>122.44613224817273</c:v>
                </c:pt>
                <c:pt idx="457">
                  <c:v>122.66199865960355</c:v>
                </c:pt>
                <c:pt idx="458">
                  <c:v>122.87302258535829</c:v>
                </c:pt>
                <c:pt idx="459">
                  <c:v>123.07919569457366</c:v>
                </c:pt>
                <c:pt idx="460">
                  <c:v>123.28050984788835</c:v>
                </c:pt>
                <c:pt idx="461">
                  <c:v>123.47695709776428</c:v>
                </c:pt>
                <c:pt idx="462">
                  <c:v>123.66852968880042</c:v>
                </c:pt>
                <c:pt idx="463">
                  <c:v>123.85522005803888</c:v>
                </c:pt>
                <c:pt idx="464">
                  <c:v>124.03702083526356</c:v>
                </c:pt>
                <c:pt idx="465">
                  <c:v>124.21392484329107</c:v>
                </c:pt>
                <c:pt idx="466">
                  <c:v>124.38592509825405</c:v>
                </c:pt>
                <c:pt idx="467">
                  <c:v>124.55301480987697</c:v>
                </c:pt>
                <c:pt idx="468">
                  <c:v>124.71518738174412</c:v>
                </c:pt>
                <c:pt idx="469">
                  <c:v>124.87243641156007</c:v>
                </c:pt>
                <c:pt idx="470">
                  <c:v>125.02475569140233</c:v>
                </c:pt>
                <c:pt idx="471">
                  <c:v>125.17213920796655</c:v>
                </c:pt>
                <c:pt idx="472">
                  <c:v>125.31458114280389</c:v>
                </c:pt>
                <c:pt idx="473">
                  <c:v>125.45207587255065</c:v>
                </c:pt>
                <c:pt idx="474">
                  <c:v>125.58461796915032</c:v>
                </c:pt>
                <c:pt idx="475">
                  <c:v>125.71220220006785</c:v>
                </c:pt>
                <c:pt idx="476">
                  <c:v>125.8348235284963</c:v>
                </c:pt>
                <c:pt idx="477">
                  <c:v>125.9524771135556</c:v>
                </c:pt>
                <c:pt idx="478">
                  <c:v>126.06515831048361</c:v>
                </c:pt>
                <c:pt idx="479">
                  <c:v>126.17286267081967</c:v>
                </c:pt>
                <c:pt idx="480">
                  <c:v>126.27558594258001</c:v>
                </c:pt>
                <c:pt idx="481">
                  <c:v>126.3733240704258</c:v>
                </c:pt>
                <c:pt idx="482">
                  <c:v>126.46607319582306</c:v>
                </c:pt>
                <c:pt idx="483">
                  <c:v>126.55382965719517</c:v>
                </c:pt>
                <c:pt idx="484">
                  <c:v>126.63658999006725</c:v>
                </c:pt>
                <c:pt idx="485">
                  <c:v>126.71435092720311</c:v>
                </c:pt>
                <c:pt idx="486">
                  <c:v>126.78710939873409</c:v>
                </c:pt>
                <c:pt idx="487">
                  <c:v>126.85486253228029</c:v>
                </c:pt>
                <c:pt idx="488">
                  <c:v>126.91760765306405</c:v>
                </c:pt>
                <c:pt idx="489">
                  <c:v>126.97534228401543</c:v>
                </c:pt>
                <c:pt idx="490">
                  <c:v>127.02806414587003</c:v>
                </c:pt>
                <c:pt idx="491">
                  <c:v>127.07577115725904</c:v>
                </c:pt>
                <c:pt idx="492">
                  <c:v>127.11846143479133</c:v>
                </c:pt>
                <c:pt idx="493">
                  <c:v>127.15613329312785</c:v>
                </c:pt>
                <c:pt idx="494">
                  <c:v>127.18878524504812</c:v>
                </c:pt>
                <c:pt idx="495">
                  <c:v>127.21641600150903</c:v>
                </c:pt>
                <c:pt idx="496">
                  <c:v>127.23902447169556</c:v>
                </c:pt>
                <c:pt idx="497">
                  <c:v>127.25660976306406</c:v>
                </c:pt>
                <c:pt idx="498">
                  <c:v>127.26917118137735</c:v>
                </c:pt>
                <c:pt idx="499">
                  <c:v>127.27670823073211</c:v>
                </c:pt>
                <c:pt idx="500">
                  <c:v>127.27922061357856</c:v>
                </c:pt>
                <c:pt idx="501">
                  <c:v>127.27670823073211</c:v>
                </c:pt>
                <c:pt idx="502">
                  <c:v>127.26917118137735</c:v>
                </c:pt>
                <c:pt idx="503">
                  <c:v>127.25660976306406</c:v>
                </c:pt>
                <c:pt idx="504">
                  <c:v>127.23902447169556</c:v>
                </c:pt>
                <c:pt idx="505">
                  <c:v>127.21641600150903</c:v>
                </c:pt>
                <c:pt idx="506">
                  <c:v>127.18878524504812</c:v>
                </c:pt>
                <c:pt idx="507">
                  <c:v>127.15613329312785</c:v>
                </c:pt>
                <c:pt idx="508">
                  <c:v>127.11846143479133</c:v>
                </c:pt>
                <c:pt idx="509">
                  <c:v>127.07577115725904</c:v>
                </c:pt>
                <c:pt idx="510">
                  <c:v>127.02806414587003</c:v>
                </c:pt>
                <c:pt idx="511">
                  <c:v>126.97534228401543</c:v>
                </c:pt>
                <c:pt idx="512">
                  <c:v>126.91760765306405</c:v>
                </c:pt>
                <c:pt idx="513">
                  <c:v>126.85486253228029</c:v>
                </c:pt>
                <c:pt idx="514">
                  <c:v>126.78710939873409</c:v>
                </c:pt>
                <c:pt idx="515">
                  <c:v>126.71435092720311</c:v>
                </c:pt>
                <c:pt idx="516">
                  <c:v>126.63658999006725</c:v>
                </c:pt>
                <c:pt idx="517">
                  <c:v>126.55382965719517</c:v>
                </c:pt>
                <c:pt idx="518">
                  <c:v>126.46607319582306</c:v>
                </c:pt>
                <c:pt idx="519">
                  <c:v>126.37332407042578</c:v>
                </c:pt>
                <c:pt idx="520">
                  <c:v>126.27558594258002</c:v>
                </c:pt>
                <c:pt idx="521">
                  <c:v>126.17286267081967</c:v>
                </c:pt>
                <c:pt idx="522">
                  <c:v>126.06515831048362</c:v>
                </c:pt>
                <c:pt idx="523">
                  <c:v>125.95247711355559</c:v>
                </c:pt>
                <c:pt idx="524">
                  <c:v>125.85706178041819</c:v>
                </c:pt>
                <c:pt idx="525">
                  <c:v>125.79745625409124</c:v>
                </c:pt>
                <c:pt idx="526">
                  <c:v>125.73782247199925</c:v>
                </c:pt>
                <c:pt idx="527">
                  <c:v>125.67816039392046</c:v>
                </c:pt>
                <c:pt idx="528">
                  <c:v>125.61846997953764</c:v>
                </c:pt>
                <c:pt idx="529">
                  <c:v>125.55875118843767</c:v>
                </c:pt>
                <c:pt idx="530">
                  <c:v>125.49900398011133</c:v>
                </c:pt>
                <c:pt idx="531">
                  <c:v>125.43922831395288</c:v>
                </c:pt>
                <c:pt idx="532">
                  <c:v>125.37942414925983</c:v>
                </c:pt>
                <c:pt idx="533">
                  <c:v>125.31959144523253</c:v>
                </c:pt>
                <c:pt idx="534">
                  <c:v>125.25973016097392</c:v>
                </c:pt>
                <c:pt idx="535">
                  <c:v>125.19984025548914</c:v>
                </c:pt>
                <c:pt idx="536">
                  <c:v>125.13992168768526</c:v>
                </c:pt>
                <c:pt idx="537">
                  <c:v>125.0799744163709</c:v>
                </c:pt>
                <c:pt idx="538">
                  <c:v>125.01999840025594</c:v>
                </c:pt>
                <c:pt idx="539">
                  <c:v>124.95999359795117</c:v>
                </c:pt>
                <c:pt idx="540">
                  <c:v>124.89995996796794</c:v>
                </c:pt>
                <c:pt idx="541">
                  <c:v>124.83989746871789</c:v>
                </c:pt>
                <c:pt idx="542">
                  <c:v>124.77980605851252</c:v>
                </c:pt>
                <c:pt idx="543">
                  <c:v>124.7196856955629</c:v>
                </c:pt>
                <c:pt idx="544">
                  <c:v>124.65953633797936</c:v>
                </c:pt>
                <c:pt idx="545">
                  <c:v>124.59935794377111</c:v>
                </c:pt>
                <c:pt idx="546">
                  <c:v>124.5391504708459</c:v>
                </c:pt>
                <c:pt idx="547">
                  <c:v>124.47891387700969</c:v>
                </c:pt>
                <c:pt idx="548">
                  <c:v>124.41864811996631</c:v>
                </c:pt>
                <c:pt idx="549">
                  <c:v>124.35835315731708</c:v>
                </c:pt>
                <c:pt idx="550">
                  <c:v>124.29802894656052</c:v>
                </c:pt>
                <c:pt idx="551">
                  <c:v>124.23767544509192</c:v>
                </c:pt>
                <c:pt idx="552">
                  <c:v>124.17729261020308</c:v>
                </c:pt>
                <c:pt idx="553">
                  <c:v>124.11688039908188</c:v>
                </c:pt>
                <c:pt idx="554">
                  <c:v>124.05643876881199</c:v>
                </c:pt>
                <c:pt idx="555">
                  <c:v>123.99596767637243</c:v>
                </c:pt>
                <c:pt idx="556">
                  <c:v>123.93546707863733</c:v>
                </c:pt>
                <c:pt idx="557">
                  <c:v>123.87493693237546</c:v>
                </c:pt>
                <c:pt idx="558">
                  <c:v>123.81437719424993</c:v>
                </c:pt>
                <c:pt idx="559">
                  <c:v>123.75378782081782</c:v>
                </c:pt>
                <c:pt idx="560">
                  <c:v>123.6931687685298</c:v>
                </c:pt>
                <c:pt idx="561">
                  <c:v>123.63251999372979</c:v>
                </c:pt>
                <c:pt idx="562">
                  <c:v>123.57184145265457</c:v>
                </c:pt>
                <c:pt idx="563">
                  <c:v>123.5111331014334</c:v>
                </c:pt>
                <c:pt idx="564">
                  <c:v>123.45039489608772</c:v>
                </c:pt>
                <c:pt idx="565">
                  <c:v>123.38962679253066</c:v>
                </c:pt>
                <c:pt idx="566">
                  <c:v>123.3288287465668</c:v>
                </c:pt>
                <c:pt idx="567">
                  <c:v>123.26800071389169</c:v>
                </c:pt>
                <c:pt idx="568">
                  <c:v>123.20714265009153</c:v>
                </c:pt>
                <c:pt idx="569">
                  <c:v>123.14625451064276</c:v>
                </c:pt>
                <c:pt idx="570">
                  <c:v>123.08533625091172</c:v>
                </c:pt>
                <c:pt idx="571">
                  <c:v>123.02438782615422</c:v>
                </c:pt>
                <c:pt idx="572">
                  <c:v>122.9634091915152</c:v>
                </c:pt>
                <c:pt idx="573">
                  <c:v>122.9024003020283</c:v>
                </c:pt>
                <c:pt idx="574">
                  <c:v>122.8413611126155</c:v>
                </c:pt>
                <c:pt idx="575">
                  <c:v>122.78029157808676</c:v>
                </c:pt>
                <c:pt idx="576">
                  <c:v>122.71919165313959</c:v>
                </c:pt>
                <c:pt idx="577">
                  <c:v>122.65806129235862</c:v>
                </c:pt>
                <c:pt idx="578">
                  <c:v>122.59690045021532</c:v>
                </c:pt>
                <c:pt idx="579">
                  <c:v>122.53570908106748</c:v>
                </c:pt>
                <c:pt idx="580">
                  <c:v>122.47448713915892</c:v>
                </c:pt>
                <c:pt idx="581">
                  <c:v>122.41323457861901</c:v>
                </c:pt>
                <c:pt idx="582">
                  <c:v>122.3519513534623</c:v>
                </c:pt>
                <c:pt idx="583">
                  <c:v>122.29063741758812</c:v>
                </c:pt>
                <c:pt idx="584">
                  <c:v>122.22929272478018</c:v>
                </c:pt>
                <c:pt idx="585">
                  <c:v>122.16791722870617</c:v>
                </c:pt>
                <c:pt idx="586">
                  <c:v>122.10651088291731</c:v>
                </c:pt>
                <c:pt idx="587">
                  <c:v>122.04507364084796</c:v>
                </c:pt>
                <c:pt idx="588">
                  <c:v>121.98360545581525</c:v>
                </c:pt>
                <c:pt idx="589">
                  <c:v>121.92210628101861</c:v>
                </c:pt>
                <c:pt idx="590">
                  <c:v>121.86057606953939</c:v>
                </c:pt>
                <c:pt idx="591">
                  <c:v>121.79901477434042</c:v>
                </c:pt>
                <c:pt idx="592">
                  <c:v>121.7374223482656</c:v>
                </c:pt>
                <c:pt idx="593">
                  <c:v>121.67579874403947</c:v>
                </c:pt>
                <c:pt idx="594">
                  <c:v>121.6141439142668</c:v>
                </c:pt>
                <c:pt idx="595">
                  <c:v>121.55245781143218</c:v>
                </c:pt>
                <c:pt idx="596">
                  <c:v>121.49074038789952</c:v>
                </c:pt>
                <c:pt idx="597">
                  <c:v>121.42899159591173</c:v>
                </c:pt>
                <c:pt idx="598">
                  <c:v>121.36721138759019</c:v>
                </c:pt>
                <c:pt idx="599">
                  <c:v>121.30539971493438</c:v>
                </c:pt>
                <c:pt idx="600">
                  <c:v>121.24355652982142</c:v>
                </c:pt>
                <c:pt idx="601">
                  <c:v>121.18168178400563</c:v>
                </c:pt>
                <c:pt idx="602">
                  <c:v>121.11977542911811</c:v>
                </c:pt>
                <c:pt idx="603">
                  <c:v>121.05783741666626</c:v>
                </c:pt>
                <c:pt idx="604">
                  <c:v>120.99586769803339</c:v>
                </c:pt>
                <c:pt idx="605">
                  <c:v>120.93386622447825</c:v>
                </c:pt>
                <c:pt idx="606">
                  <c:v>120.87183294713455</c:v>
                </c:pt>
                <c:pt idx="607">
                  <c:v>120.80976781701057</c:v>
                </c:pt>
                <c:pt idx="608">
                  <c:v>120.74767078498866</c:v>
                </c:pt>
                <c:pt idx="609">
                  <c:v>120.68554180182481</c:v>
                </c:pt>
                <c:pt idx="610">
                  <c:v>120.62338081814821</c:v>
                </c:pt>
                <c:pt idx="611">
                  <c:v>120.56118778446074</c:v>
                </c:pt>
                <c:pt idx="612">
                  <c:v>120.49896265113657</c:v>
                </c:pt>
                <c:pt idx="613">
                  <c:v>120.43670536842166</c:v>
                </c:pt>
                <c:pt idx="614">
                  <c:v>120.3744158864333</c:v>
                </c:pt>
                <c:pt idx="615">
                  <c:v>120.31209415515967</c:v>
                </c:pt>
                <c:pt idx="616">
                  <c:v>120.24974012445934</c:v>
                </c:pt>
                <c:pt idx="617">
                  <c:v>120.1873537440608</c:v>
                </c:pt>
                <c:pt idx="618">
                  <c:v>120.12493496356203</c:v>
                </c:pt>
                <c:pt idx="619">
                  <c:v>120.06248373242995</c:v>
                </c:pt>
                <c:pt idx="620">
                  <c:v>120.00000000000003</c:v>
                </c:pt>
                <c:pt idx="621">
                  <c:v>119.93748371547574</c:v>
                </c:pt>
                <c:pt idx="622">
                  <c:v>119.87493482792809</c:v>
                </c:pt>
                <c:pt idx="623">
                  <c:v>119.81235328629518</c:v>
                </c:pt>
                <c:pt idx="624">
                  <c:v>119.74973903938165</c:v>
                </c:pt>
                <c:pt idx="625">
                  <c:v>119.68709203585826</c:v>
                </c:pt>
                <c:pt idx="626">
                  <c:v>119.62441222426133</c:v>
                </c:pt>
                <c:pt idx="627">
                  <c:v>119.56169955299232</c:v>
                </c:pt>
                <c:pt idx="628">
                  <c:v>119.49895397031727</c:v>
                </c:pt>
                <c:pt idx="629">
                  <c:v>119.43617542436633</c:v>
                </c:pt>
                <c:pt idx="630">
                  <c:v>119.37336386313325</c:v>
                </c:pt>
                <c:pt idx="631">
                  <c:v>119.31051923447491</c:v>
                </c:pt>
                <c:pt idx="632">
                  <c:v>119.24764148611078</c:v>
                </c:pt>
                <c:pt idx="633">
                  <c:v>119.18473056562242</c:v>
                </c:pt>
                <c:pt idx="634">
                  <c:v>119.12178642045296</c:v>
                </c:pt>
                <c:pt idx="635">
                  <c:v>119.05880899790662</c:v>
                </c:pt>
                <c:pt idx="636">
                  <c:v>118.99579824514818</c:v>
                </c:pt>
                <c:pt idx="637">
                  <c:v>118.93275410920245</c:v>
                </c:pt>
                <c:pt idx="638">
                  <c:v>118.86967653695375</c:v>
                </c:pt>
                <c:pt idx="639">
                  <c:v>118.8065654751454</c:v>
                </c:pt>
                <c:pt idx="640">
                  <c:v>118.74342087037923</c:v>
                </c:pt>
                <c:pt idx="641">
                  <c:v>118.68024266911495</c:v>
                </c:pt>
                <c:pt idx="642">
                  <c:v>118.61703081766974</c:v>
                </c:pt>
                <c:pt idx="643">
                  <c:v>118.55378526221764</c:v>
                </c:pt>
                <c:pt idx="644">
                  <c:v>118.49050594878905</c:v>
                </c:pt>
                <c:pt idx="645">
                  <c:v>118.42719282327016</c:v>
                </c:pt>
                <c:pt idx="646">
                  <c:v>118.36384583140247</c:v>
                </c:pt>
                <c:pt idx="647">
                  <c:v>118.30046491878218</c:v>
                </c:pt>
                <c:pt idx="648">
                  <c:v>118.23705003085968</c:v>
                </c:pt>
                <c:pt idx="649">
                  <c:v>118.17360111293898</c:v>
                </c:pt>
                <c:pt idx="650">
                  <c:v>118.11011811017723</c:v>
                </c:pt>
                <c:pt idx="651">
                  <c:v>118.04660096758404</c:v>
                </c:pt>
                <c:pt idx="652">
                  <c:v>117.98304963002106</c:v>
                </c:pt>
                <c:pt idx="653">
                  <c:v>117.91946404220133</c:v>
                </c:pt>
                <c:pt idx="654">
                  <c:v>117.85584414868875</c:v>
                </c:pt>
                <c:pt idx="655">
                  <c:v>117.79218989389751</c:v>
                </c:pt>
                <c:pt idx="656">
                  <c:v>117.72850122209155</c:v>
                </c:pt>
                <c:pt idx="657">
                  <c:v>117.66477807738394</c:v>
                </c:pt>
                <c:pt idx="658">
                  <c:v>117.60102040373634</c:v>
                </c:pt>
                <c:pt idx="659">
                  <c:v>117.53722814495845</c:v>
                </c:pt>
                <c:pt idx="660">
                  <c:v>117.47340124470736</c:v>
                </c:pt>
                <c:pt idx="661">
                  <c:v>117.40953964648705</c:v>
                </c:pt>
                <c:pt idx="662">
                  <c:v>117.34564329364774</c:v>
                </c:pt>
                <c:pt idx="663">
                  <c:v>117.28171212938535</c:v>
                </c:pt>
                <c:pt idx="664">
                  <c:v>117.2177460967409</c:v>
                </c:pt>
                <c:pt idx="665">
                  <c:v>117.15374513859989</c:v>
                </c:pt>
                <c:pt idx="666">
                  <c:v>117.08970919769173</c:v>
                </c:pt>
                <c:pt idx="667">
                  <c:v>117.02563821658917</c:v>
                </c:pt>
                <c:pt idx="668">
                  <c:v>116.96153213770764</c:v>
                </c:pt>
                <c:pt idx="669">
                  <c:v>116.89739090330467</c:v>
                </c:pt>
                <c:pt idx="670">
                  <c:v>116.83321445547929</c:v>
                </c:pt>
                <c:pt idx="671">
                  <c:v>116.76900273617146</c:v>
                </c:pt>
                <c:pt idx="672">
                  <c:v>116.70475568716134</c:v>
                </c:pt>
                <c:pt idx="673">
                  <c:v>116.64047325006881</c:v>
                </c:pt>
                <c:pt idx="674">
                  <c:v>116.57615536635275</c:v>
                </c:pt>
                <c:pt idx="675">
                  <c:v>116.5118019773105</c:v>
                </c:pt>
                <c:pt idx="676">
                  <c:v>116.44741302407716</c:v>
                </c:pt>
                <c:pt idx="677">
                  <c:v>116.38298844762501</c:v>
                </c:pt>
                <c:pt idx="678">
                  <c:v>116.31852818876284</c:v>
                </c:pt>
                <c:pt idx="679">
                  <c:v>116.25403218813538</c:v>
                </c:pt>
                <c:pt idx="680">
                  <c:v>116.18950038622259</c:v>
                </c:pt>
                <c:pt idx="681">
                  <c:v>116.12493272333904</c:v>
                </c:pt>
                <c:pt idx="682">
                  <c:v>116.06032913963331</c:v>
                </c:pt>
                <c:pt idx="683">
                  <c:v>115.9956895750873</c:v>
                </c:pt>
                <c:pt idx="684">
                  <c:v>115.93101396951558</c:v>
                </c:pt>
                <c:pt idx="685">
                  <c:v>115.86630226256474</c:v>
                </c:pt>
                <c:pt idx="686">
                  <c:v>115.80155439371276</c:v>
                </c:pt>
                <c:pt idx="687">
                  <c:v>115.73677030226831</c:v>
                </c:pt>
                <c:pt idx="688">
                  <c:v>115.67194992737011</c:v>
                </c:pt>
                <c:pt idx="689">
                  <c:v>115.60709320798624</c:v>
                </c:pt>
                <c:pt idx="690">
                  <c:v>115.54220008291351</c:v>
                </c:pt>
                <c:pt idx="691">
                  <c:v>115.47727049077675</c:v>
                </c:pt>
                <c:pt idx="692">
                  <c:v>115.41230437002815</c:v>
                </c:pt>
                <c:pt idx="693">
                  <c:v>115.34730165894658</c:v>
                </c:pt>
                <c:pt idx="694">
                  <c:v>115.28226229563688</c:v>
                </c:pt>
                <c:pt idx="695">
                  <c:v>115.21718621802921</c:v>
                </c:pt>
                <c:pt idx="696">
                  <c:v>115.15207336387834</c:v>
                </c:pt>
                <c:pt idx="697">
                  <c:v>115.08692367076296</c:v>
                </c:pt>
                <c:pt idx="698">
                  <c:v>115.02173707608496</c:v>
                </c:pt>
                <c:pt idx="699">
                  <c:v>114.95651351706879</c:v>
                </c:pt>
                <c:pt idx="700">
                  <c:v>114.89125293076066</c:v>
                </c:pt>
                <c:pt idx="701">
                  <c:v>114.82595525402792</c:v>
                </c:pt>
                <c:pt idx="702">
                  <c:v>114.76062042355828</c:v>
                </c:pt>
                <c:pt idx="703">
                  <c:v>114.69524837585915</c:v>
                </c:pt>
                <c:pt idx="704">
                  <c:v>114.62983904725689</c:v>
                </c:pt>
                <c:pt idx="705">
                  <c:v>114.5643923738961</c:v>
                </c:pt>
                <c:pt idx="706">
                  <c:v>114.49890829173884</c:v>
                </c:pt>
                <c:pt idx="707">
                  <c:v>114.433386736564</c:v>
                </c:pt>
                <c:pt idx="708">
                  <c:v>114.36782764396648</c:v>
                </c:pt>
                <c:pt idx="709">
                  <c:v>114.30223094935647</c:v>
                </c:pt>
                <c:pt idx="710">
                  <c:v>114.23659658795873</c:v>
                </c:pt>
                <c:pt idx="711">
                  <c:v>114.17092449481183</c:v>
                </c:pt>
                <c:pt idx="712">
                  <c:v>114.1052146047674</c:v>
                </c:pt>
                <c:pt idx="713">
                  <c:v>114.03946685248938</c:v>
                </c:pt>
                <c:pt idx="714">
                  <c:v>113.97368117245325</c:v>
                </c:pt>
                <c:pt idx="715">
                  <c:v>113.90785749894529</c:v>
                </c:pt>
                <c:pt idx="716">
                  <c:v>113.84199576606177</c:v>
                </c:pt>
                <c:pt idx="717">
                  <c:v>113.77609590770825</c:v>
                </c:pt>
                <c:pt idx="718">
                  <c:v>113.71015785759876</c:v>
                </c:pt>
                <c:pt idx="719">
                  <c:v>113.64418154925499</c:v>
                </c:pt>
                <c:pt idx="720">
                  <c:v>113.5781669160056</c:v>
                </c:pt>
                <c:pt idx="721">
                  <c:v>113.51211389098535</c:v>
                </c:pt>
                <c:pt idx="722">
                  <c:v>113.44602240713435</c:v>
                </c:pt>
                <c:pt idx="723">
                  <c:v>113.37989239719727</c:v>
                </c:pt>
                <c:pt idx="724">
                  <c:v>113.31372379372249</c:v>
                </c:pt>
                <c:pt idx="725">
                  <c:v>113.24751652906137</c:v>
                </c:pt>
                <c:pt idx="726">
                  <c:v>113.18127053536742</c:v>
                </c:pt>
                <c:pt idx="727">
                  <c:v>113.11498574459544</c:v>
                </c:pt>
                <c:pt idx="728">
                  <c:v>113.04866208850076</c:v>
                </c:pt>
                <c:pt idx="729">
                  <c:v>112.98229949863841</c:v>
                </c:pt>
                <c:pt idx="730">
                  <c:v>112.91589790636228</c:v>
                </c:pt>
                <c:pt idx="731">
                  <c:v>112.8494572428243</c:v>
                </c:pt>
                <c:pt idx="732">
                  <c:v>112.7829774389736</c:v>
                </c:pt>
                <c:pt idx="733">
                  <c:v>112.71645842555571</c:v>
                </c:pt>
                <c:pt idx="734">
                  <c:v>112.64990013311166</c:v>
                </c:pt>
                <c:pt idx="735">
                  <c:v>112.58330249197715</c:v>
                </c:pt>
                <c:pt idx="736">
                  <c:v>112.51666543228175</c:v>
                </c:pt>
                <c:pt idx="737">
                  <c:v>112.449988883948</c:v>
                </c:pt>
                <c:pt idx="738">
                  <c:v>112.38327277669052</c:v>
                </c:pt>
                <c:pt idx="739">
                  <c:v>112.31651704001521</c:v>
                </c:pt>
                <c:pt idx="740">
                  <c:v>112.24972160321836</c:v>
                </c:pt>
                <c:pt idx="741">
                  <c:v>112.18288639538576</c:v>
                </c:pt>
                <c:pt idx="742">
                  <c:v>112.11601134539183</c:v>
                </c:pt>
                <c:pt idx="743">
                  <c:v>112.04909638189872</c:v>
                </c:pt>
                <c:pt idx="744">
                  <c:v>111.98214143335548</c:v>
                </c:pt>
                <c:pt idx="745">
                  <c:v>111.9151464279971</c:v>
                </c:pt>
                <c:pt idx="746">
                  <c:v>111.84811129384364</c:v>
                </c:pt>
                <c:pt idx="747">
                  <c:v>111.78103595869933</c:v>
                </c:pt>
                <c:pt idx="748">
                  <c:v>111.71392035015168</c:v>
                </c:pt>
                <c:pt idx="749">
                  <c:v>111.64676439557053</c:v>
                </c:pt>
                <c:pt idx="750">
                  <c:v>111.57956802210714</c:v>
                </c:pt>
                <c:pt idx="751">
                  <c:v>111.51233115669332</c:v>
                </c:pt>
                <c:pt idx="752">
                  <c:v>111.44505372604043</c:v>
                </c:pt>
                <c:pt idx="753">
                  <c:v>111.37773565663848</c:v>
                </c:pt>
                <c:pt idx="754">
                  <c:v>111.31037687475521</c:v>
                </c:pt>
                <c:pt idx="755">
                  <c:v>111.24297730643512</c:v>
                </c:pt>
                <c:pt idx="756">
                  <c:v>111.17553687749854</c:v>
                </c:pt>
                <c:pt idx="757">
                  <c:v>111.10805551354068</c:v>
                </c:pt>
                <c:pt idx="758">
                  <c:v>111.04053313993064</c:v>
                </c:pt>
                <c:pt idx="759">
                  <c:v>110.97296968181051</c:v>
                </c:pt>
                <c:pt idx="760">
                  <c:v>110.90536506409433</c:v>
                </c:pt>
                <c:pt idx="761">
                  <c:v>110.83771921146715</c:v>
                </c:pt>
                <c:pt idx="762">
                  <c:v>110.77003204838407</c:v>
                </c:pt>
                <c:pt idx="763">
                  <c:v>110.70230349906922</c:v>
                </c:pt>
                <c:pt idx="764">
                  <c:v>110.6345334875148</c:v>
                </c:pt>
                <c:pt idx="765">
                  <c:v>110.56672193748005</c:v>
                </c:pt>
                <c:pt idx="766">
                  <c:v>110.4988687724903</c:v>
                </c:pt>
                <c:pt idx="767">
                  <c:v>110.43097391583591</c:v>
                </c:pt>
                <c:pt idx="768">
                  <c:v>110.3630372905713</c:v>
                </c:pt>
                <c:pt idx="769">
                  <c:v>110.2950588195139</c:v>
                </c:pt>
                <c:pt idx="770">
                  <c:v>110.22703842524315</c:v>
                </c:pt>
                <c:pt idx="771">
                  <c:v>110.15897603009948</c:v>
                </c:pt>
                <c:pt idx="772">
                  <c:v>110.09087155618323</c:v>
                </c:pt>
                <c:pt idx="773">
                  <c:v>110.02272492535364</c:v>
                </c:pt>
                <c:pt idx="774">
                  <c:v>109.95453605922783</c:v>
                </c:pt>
                <c:pt idx="775">
                  <c:v>109.8863048791797</c:v>
                </c:pt>
                <c:pt idx="776">
                  <c:v>109.81803130633891</c:v>
                </c:pt>
                <c:pt idx="777">
                  <c:v>109.74971526158978</c:v>
                </c:pt>
                <c:pt idx="778">
                  <c:v>109.68135666557026</c:v>
                </c:pt>
                <c:pt idx="779">
                  <c:v>109.61295543867082</c:v>
                </c:pt>
                <c:pt idx="780">
                  <c:v>109.54451150103338</c:v>
                </c:pt>
                <c:pt idx="781">
                  <c:v>109.47602477255025</c:v>
                </c:pt>
                <c:pt idx="782">
                  <c:v>109.40749517286297</c:v>
                </c:pt>
                <c:pt idx="783">
                  <c:v>109.33892262136129</c:v>
                </c:pt>
                <c:pt idx="784">
                  <c:v>109.27030703718204</c:v>
                </c:pt>
                <c:pt idx="785">
                  <c:v>109.20164833920794</c:v>
                </c:pt>
                <c:pt idx="786">
                  <c:v>109.13294644606657</c:v>
                </c:pt>
                <c:pt idx="787">
                  <c:v>109.06420127612925</c:v>
                </c:pt>
                <c:pt idx="788">
                  <c:v>108.99541274750986</c:v>
                </c:pt>
                <c:pt idx="789">
                  <c:v>108.92658077806369</c:v>
                </c:pt>
                <c:pt idx="790">
                  <c:v>108.85770528538636</c:v>
                </c:pt>
                <c:pt idx="791">
                  <c:v>108.78878618681262</c:v>
                </c:pt>
                <c:pt idx="792">
                  <c:v>108.7198233994152</c:v>
                </c:pt>
                <c:pt idx="793">
                  <c:v>108.65081684000369</c:v>
                </c:pt>
                <c:pt idx="794">
                  <c:v>108.58176642512328</c:v>
                </c:pt>
                <c:pt idx="795">
                  <c:v>108.51267207105366</c:v>
                </c:pt>
                <c:pt idx="796">
                  <c:v>108.44353369380781</c:v>
                </c:pt>
                <c:pt idx="797">
                  <c:v>108.37435120913079</c:v>
                </c:pt>
                <c:pt idx="798">
                  <c:v>108.3051245324986</c:v>
                </c:pt>
                <c:pt idx="799">
                  <c:v>108.23585357911688</c:v>
                </c:pt>
                <c:pt idx="800">
                  <c:v>108.1665382639198</c:v>
                </c:pt>
                <c:pt idx="801">
                  <c:v>108.09717850156879</c:v>
                </c:pt>
                <c:pt idx="802">
                  <c:v>108.0277742064513</c:v>
                </c:pt>
                <c:pt idx="803">
                  <c:v>107.9583252926796</c:v>
                </c:pt>
                <c:pt idx="804">
                  <c:v>107.88883167408953</c:v>
                </c:pt>
                <c:pt idx="805">
                  <c:v>107.81929326423923</c:v>
                </c:pt>
                <c:pt idx="806">
                  <c:v>107.74970997640793</c:v>
                </c:pt>
                <c:pt idx="807">
                  <c:v>107.68008172359464</c:v>
                </c:pt>
                <c:pt idx="808">
                  <c:v>107.61040841851694</c:v>
                </c:pt>
                <c:pt idx="809">
                  <c:v>107.54068997360963</c:v>
                </c:pt>
                <c:pt idx="810">
                  <c:v>107.4709263010235</c:v>
                </c:pt>
                <c:pt idx="811">
                  <c:v>107.40111731262401</c:v>
                </c:pt>
                <c:pt idx="812">
                  <c:v>107.33126291999002</c:v>
                </c:pt>
                <c:pt idx="813">
                  <c:v>107.26136303441247</c:v>
                </c:pt>
                <c:pt idx="814">
                  <c:v>107.19141756689304</c:v>
                </c:pt>
                <c:pt idx="815">
                  <c:v>107.12142642814287</c:v>
                </c:pt>
                <c:pt idx="816">
                  <c:v>107.05138952858121</c:v>
                </c:pt>
                <c:pt idx="817">
                  <c:v>106.98130677833407</c:v>
                </c:pt>
                <c:pt idx="818">
                  <c:v>106.9111780872329</c:v>
                </c:pt>
                <c:pt idx="819">
                  <c:v>106.8410033648132</c:v>
                </c:pt>
                <c:pt idx="820">
                  <c:v>106.77078252031323</c:v>
                </c:pt>
                <c:pt idx="821">
                  <c:v>106.70051546267256</c:v>
                </c:pt>
                <c:pt idx="822">
                  <c:v>106.63020210053072</c:v>
                </c:pt>
                <c:pt idx="823">
                  <c:v>106.55984234222583</c:v>
                </c:pt>
                <c:pt idx="824">
                  <c:v>106.48943609579321</c:v>
                </c:pt>
                <c:pt idx="825">
                  <c:v>106.41898326896393</c:v>
                </c:pt>
                <c:pt idx="826">
                  <c:v>106.34848376916347</c:v>
                </c:pt>
                <c:pt idx="827">
                  <c:v>106.27793750351023</c:v>
                </c:pt>
                <c:pt idx="828">
                  <c:v>106.20734437881416</c:v>
                </c:pt>
                <c:pt idx="829">
                  <c:v>106.13670430157528</c:v>
                </c:pt>
                <c:pt idx="830">
                  <c:v>106.06601717798226</c:v>
                </c:pt>
                <c:pt idx="831">
                  <c:v>105.99528291391097</c:v>
                </c:pt>
                <c:pt idx="832">
                  <c:v>105.92450141492301</c:v>
                </c:pt>
                <c:pt idx="833">
                  <c:v>105.85367258626422</c:v>
                </c:pt>
                <c:pt idx="834">
                  <c:v>105.78279633286324</c:v>
                </c:pt>
                <c:pt idx="835">
                  <c:v>105.71187255932999</c:v>
                </c:pt>
                <c:pt idx="836">
                  <c:v>105.64090116995418</c:v>
                </c:pt>
                <c:pt idx="837">
                  <c:v>105.56988206870379</c:v>
                </c:pt>
                <c:pt idx="838">
                  <c:v>105.4988151592236</c:v>
                </c:pt>
                <c:pt idx="839">
                  <c:v>105.4277003448336</c:v>
                </c:pt>
                <c:pt idx="840">
                  <c:v>105.35653752852751</c:v>
                </c:pt>
                <c:pt idx="841">
                  <c:v>105.28532661297122</c:v>
                </c:pt>
                <c:pt idx="842">
                  <c:v>105.21406750050122</c:v>
                </c:pt>
                <c:pt idx="843">
                  <c:v>105.14276009312303</c:v>
                </c:pt>
                <c:pt idx="844">
                  <c:v>105.0714042925097</c:v>
                </c:pt>
                <c:pt idx="845">
                  <c:v>105.00000000000013</c:v>
                </c:pt>
                <c:pt idx="846">
                  <c:v>104.92854711659753</c:v>
                </c:pt>
                <c:pt idx="847">
                  <c:v>104.85704554296782</c:v>
                </c:pt>
                <c:pt idx="848">
                  <c:v>104.78549517943803</c:v>
                </c:pt>
                <c:pt idx="849">
                  <c:v>104.71389592599461</c:v>
                </c:pt>
                <c:pt idx="850">
                  <c:v>104.64224768228189</c:v>
                </c:pt>
                <c:pt idx="851">
                  <c:v>104.57055034760039</c:v>
                </c:pt>
                <c:pt idx="852">
                  <c:v>104.49880382090518</c:v>
                </c:pt>
                <c:pt idx="853">
                  <c:v>104.42700800080421</c:v>
                </c:pt>
                <c:pt idx="854">
                  <c:v>104.35516278555664</c:v>
                </c:pt>
                <c:pt idx="855">
                  <c:v>104.28326807307117</c:v>
                </c:pt>
                <c:pt idx="856">
                  <c:v>104.21132376090434</c:v>
                </c:pt>
                <c:pt idx="857">
                  <c:v>104.13932974625881</c:v>
                </c:pt>
                <c:pt idx="858">
                  <c:v>104.06728592598168</c:v>
                </c:pt>
                <c:pt idx="859">
                  <c:v>103.99519219656274</c:v>
                </c:pt>
                <c:pt idx="860">
                  <c:v>103.92304845413275</c:v>
                </c:pt>
                <c:pt idx="861">
                  <c:v>103.85085459446168</c:v>
                </c:pt>
                <c:pt idx="862">
                  <c:v>103.77861051295696</c:v>
                </c:pt>
                <c:pt idx="863">
                  <c:v>103.70631610466172</c:v>
                </c:pt>
                <c:pt idx="864">
                  <c:v>103.63397126425302</c:v>
                </c:pt>
                <c:pt idx="865">
                  <c:v>103.56157588603999</c:v>
                </c:pt>
                <c:pt idx="866">
                  <c:v>103.48912986396213</c:v>
                </c:pt>
                <c:pt idx="867">
                  <c:v>103.41663309158744</c:v>
                </c:pt>
                <c:pt idx="868">
                  <c:v>103.3440854621106</c:v>
                </c:pt>
                <c:pt idx="869">
                  <c:v>103.27148686835113</c:v>
                </c:pt>
                <c:pt idx="870">
                  <c:v>103.19883720275156</c:v>
                </c:pt>
                <c:pt idx="871">
                  <c:v>103.12613635737557</c:v>
                </c:pt>
                <c:pt idx="872">
                  <c:v>103.05338422390611</c:v>
                </c:pt>
                <c:pt idx="873">
                  <c:v>102.9805806936435</c:v>
                </c:pt>
                <c:pt idx="874">
                  <c:v>102.90772565750359</c:v>
                </c:pt>
                <c:pt idx="875">
                  <c:v>102.83481900601578</c:v>
                </c:pt>
                <c:pt idx="876">
                  <c:v>102.76186062932115</c:v>
                </c:pt>
                <c:pt idx="877">
                  <c:v>102.68885041717053</c:v>
                </c:pt>
                <c:pt idx="878">
                  <c:v>102.61578825892254</c:v>
                </c:pt>
                <c:pt idx="879">
                  <c:v>102.54267404354162</c:v>
                </c:pt>
                <c:pt idx="880">
                  <c:v>102.4695076595961</c:v>
                </c:pt>
                <c:pt idx="881">
                  <c:v>102.3962889952562</c:v>
                </c:pt>
                <c:pt idx="882">
                  <c:v>102.323017938292</c:v>
                </c:pt>
                <c:pt idx="883">
                  <c:v>102.24969437607149</c:v>
                </c:pt>
                <c:pt idx="884">
                  <c:v>102.17631819555854</c:v>
                </c:pt>
                <c:pt idx="885">
                  <c:v>102.10288928331082</c:v>
                </c:pt>
                <c:pt idx="886">
                  <c:v>102.02940752547781</c:v>
                </c:pt>
                <c:pt idx="887">
                  <c:v>101.9558728077987</c:v>
                </c:pt>
                <c:pt idx="888">
                  <c:v>101.88228501560036</c:v>
                </c:pt>
                <c:pt idx="889">
                  <c:v>101.80864403379522</c:v>
                </c:pt>
                <c:pt idx="890">
                  <c:v>101.73494974687915</c:v>
                </c:pt>
                <c:pt idx="891">
                  <c:v>101.66120203892942</c:v>
                </c:pt>
                <c:pt idx="892">
                  <c:v>101.58740079360248</c:v>
                </c:pt>
                <c:pt idx="893">
                  <c:v>101.51354589413192</c:v>
                </c:pt>
                <c:pt idx="894">
                  <c:v>101.4396372233262</c:v>
                </c:pt>
                <c:pt idx="895">
                  <c:v>101.36567466356659</c:v>
                </c:pt>
                <c:pt idx="896">
                  <c:v>101.29165809680492</c:v>
                </c:pt>
                <c:pt idx="897">
                  <c:v>101.54265447431604</c:v>
                </c:pt>
                <c:pt idx="898">
                  <c:v>102.02282110394127</c:v>
                </c:pt>
                <c:pt idx="899">
                  <c:v>102.49896004728042</c:v>
                </c:pt>
                <c:pt idx="900">
                  <c:v>102.97105250718316</c:v>
                </c:pt>
                <c:pt idx="901">
                  <c:v>103.43907984624761</c:v>
                </c:pt>
                <c:pt idx="902">
                  <c:v>103.90302358755588</c:v>
                </c:pt>
                <c:pt idx="903">
                  <c:v>104.36286541540329</c:v>
                </c:pt>
                <c:pt idx="904">
                  <c:v>104.81858717602204</c:v>
                </c:pt>
                <c:pt idx="905">
                  <c:v>105.27017087829718</c:v>
                </c:pt>
                <c:pt idx="906">
                  <c:v>105.7175986944775</c:v>
                </c:pt>
                <c:pt idx="907">
                  <c:v>106.16085296087883</c:v>
                </c:pt>
                <c:pt idx="908">
                  <c:v>106.59991617858176</c:v>
                </c:pt>
                <c:pt idx="909">
                  <c:v>107.03477101412231</c:v>
                </c:pt>
                <c:pt idx="910">
                  <c:v>107.46540030017606</c:v>
                </c:pt>
                <c:pt idx="911">
                  <c:v>107.89178703623625</c:v>
                </c:pt>
                <c:pt idx="912">
                  <c:v>108.31391438928458</c:v>
                </c:pt>
                <c:pt idx="913">
                  <c:v>108.73176569445587</c:v>
                </c:pt>
                <c:pt idx="914">
                  <c:v>109.14532445569618</c:v>
                </c:pt>
                <c:pt idx="915">
                  <c:v>109.55457434641374</c:v>
                </c:pt>
                <c:pt idx="916">
                  <c:v>109.95949921012354</c:v>
                </c:pt>
                <c:pt idx="917">
                  <c:v>110.36008306108533</c:v>
                </c:pt>
                <c:pt idx="918">
                  <c:v>110.75631008493467</c:v>
                </c:pt>
                <c:pt idx="919">
                  <c:v>111.14816463930697</c:v>
                </c:pt>
                <c:pt idx="920">
                  <c:v>111.53563125445557</c:v>
                </c:pt>
                <c:pt idx="921">
                  <c:v>111.9186946338617</c:v>
                </c:pt>
                <c:pt idx="922">
                  <c:v>112.29733965483922</c:v>
                </c:pt>
                <c:pt idx="923">
                  <c:v>112.671551369131</c:v>
                </c:pt>
                <c:pt idx="924">
                  <c:v>113.04131500349931</c:v>
                </c:pt>
                <c:pt idx="925">
                  <c:v>113.40661596030908</c:v>
                </c:pt>
                <c:pt idx="926">
                  <c:v>113.76743981810392</c:v>
                </c:pt>
                <c:pt idx="927">
                  <c:v>114.12377233217579</c:v>
                </c:pt>
                <c:pt idx="928">
                  <c:v>114.47559943512724</c:v>
                </c:pt>
                <c:pt idx="929">
                  <c:v>114.82290723742665</c:v>
                </c:pt>
                <c:pt idx="930">
                  <c:v>115.16568202795654</c:v>
                </c:pt>
                <c:pt idx="931">
                  <c:v>115.50391027455521</c:v>
                </c:pt>
                <c:pt idx="932">
                  <c:v>115.8375786245506</c:v>
                </c:pt>
                <c:pt idx="933">
                  <c:v>116.16667390528762</c:v>
                </c:pt>
                <c:pt idx="934">
                  <c:v>116.4911831246481</c:v>
                </c:pt>
                <c:pt idx="935">
                  <c:v>116.81109347156362</c:v>
                </c:pt>
                <c:pt idx="936">
                  <c:v>117.12639231652152</c:v>
                </c:pt>
                <c:pt idx="937">
                  <c:v>117.43706721206335</c:v>
                </c:pt>
                <c:pt idx="938">
                  <c:v>117.74310589327607</c:v>
                </c:pt>
                <c:pt idx="939">
                  <c:v>118.04449627827657</c:v>
                </c:pt>
                <c:pt idx="940">
                  <c:v>118.34122646868857</c:v>
                </c:pt>
                <c:pt idx="941">
                  <c:v>118.63328475011221</c:v>
                </c:pt>
                <c:pt idx="942">
                  <c:v>118.92065959258665</c:v>
                </c:pt>
                <c:pt idx="943">
                  <c:v>119.20333965104514</c:v>
                </c:pt>
                <c:pt idx="944">
                  <c:v>119.48131376576306</c:v>
                </c:pt>
                <c:pt idx="945">
                  <c:v>119.75457096279834</c:v>
                </c:pt>
                <c:pt idx="946">
                  <c:v>120.02310045442459</c:v>
                </c:pt>
                <c:pt idx="947">
                  <c:v>120.28689163955735</c:v>
                </c:pt>
                <c:pt idx="948">
                  <c:v>120.54593410417239</c:v>
                </c:pt>
                <c:pt idx="949">
                  <c:v>120.80021762171666</c:v>
                </c:pt>
                <c:pt idx="950">
                  <c:v>121.04973215351232</c:v>
                </c:pt>
                <c:pt idx="951">
                  <c:v>121.29446784915289</c:v>
                </c:pt>
                <c:pt idx="952">
                  <c:v>121.53441504689218</c:v>
                </c:pt>
                <c:pt idx="953">
                  <c:v>121.76956427402571</c:v>
                </c:pt>
                <c:pt idx="954">
                  <c:v>121.99990624726462</c:v>
                </c:pt>
                <c:pt idx="955">
                  <c:v>122.22543187310211</c:v>
                </c:pt>
                <c:pt idx="956">
                  <c:v>122.44613224817273</c:v>
                </c:pt>
                <c:pt idx="957">
                  <c:v>122.66199865960357</c:v>
                </c:pt>
                <c:pt idx="958">
                  <c:v>122.87302258535829</c:v>
                </c:pt>
                <c:pt idx="959">
                  <c:v>123.07919569457366</c:v>
                </c:pt>
                <c:pt idx="960">
                  <c:v>123.28050984788833</c:v>
                </c:pt>
                <c:pt idx="961">
                  <c:v>123.47695709776426</c:v>
                </c:pt>
                <c:pt idx="962">
                  <c:v>123.66852968880045</c:v>
                </c:pt>
                <c:pt idx="963">
                  <c:v>123.85522005803888</c:v>
                </c:pt>
                <c:pt idx="964">
                  <c:v>124.03702083526358</c:v>
                </c:pt>
                <c:pt idx="965">
                  <c:v>124.21392484329107</c:v>
                </c:pt>
                <c:pt idx="966">
                  <c:v>124.38592509825403</c:v>
                </c:pt>
                <c:pt idx="967">
                  <c:v>124.55301480987698</c:v>
                </c:pt>
                <c:pt idx="968">
                  <c:v>124.71518738174413</c:v>
                </c:pt>
                <c:pt idx="969">
                  <c:v>124.87243641156005</c:v>
                </c:pt>
                <c:pt idx="970">
                  <c:v>125.02475569140233</c:v>
                </c:pt>
                <c:pt idx="971">
                  <c:v>125.17213920796657</c:v>
                </c:pt>
                <c:pt idx="972">
                  <c:v>125.3145811428039</c:v>
                </c:pt>
                <c:pt idx="973">
                  <c:v>125.45207587255067</c:v>
                </c:pt>
                <c:pt idx="974">
                  <c:v>125.58461796915032</c:v>
                </c:pt>
                <c:pt idx="975">
                  <c:v>125.71220220006785</c:v>
                </c:pt>
                <c:pt idx="976">
                  <c:v>125.83482352849632</c:v>
                </c:pt>
                <c:pt idx="977">
                  <c:v>125.95247711355559</c:v>
                </c:pt>
                <c:pt idx="978">
                  <c:v>126.06515831048361</c:v>
                </c:pt>
                <c:pt idx="979">
                  <c:v>126.17286267081967</c:v>
                </c:pt>
                <c:pt idx="980">
                  <c:v>126.27558594258002</c:v>
                </c:pt>
                <c:pt idx="981">
                  <c:v>126.3733240704258</c:v>
                </c:pt>
                <c:pt idx="982">
                  <c:v>126.46607319582306</c:v>
                </c:pt>
                <c:pt idx="983">
                  <c:v>126.55382965719517</c:v>
                </c:pt>
                <c:pt idx="984">
                  <c:v>126.63658999006725</c:v>
                </c:pt>
                <c:pt idx="985">
                  <c:v>126.71435092720311</c:v>
                </c:pt>
                <c:pt idx="986">
                  <c:v>126.78710939873409</c:v>
                </c:pt>
                <c:pt idx="987">
                  <c:v>126.85486253228029</c:v>
                </c:pt>
                <c:pt idx="988">
                  <c:v>126.91760765306405</c:v>
                </c:pt>
                <c:pt idx="989">
                  <c:v>126.97534228401543</c:v>
                </c:pt>
                <c:pt idx="990">
                  <c:v>127.02806414587003</c:v>
                </c:pt>
                <c:pt idx="991">
                  <c:v>127.07577115725904</c:v>
                </c:pt>
                <c:pt idx="992">
                  <c:v>127.11846143479133</c:v>
                </c:pt>
                <c:pt idx="993">
                  <c:v>127.15613329312785</c:v>
                </c:pt>
                <c:pt idx="994">
                  <c:v>127.18878524504812</c:v>
                </c:pt>
                <c:pt idx="995">
                  <c:v>127.21641600150903</c:v>
                </c:pt>
                <c:pt idx="996">
                  <c:v>127.23902447169556</c:v>
                </c:pt>
                <c:pt idx="997">
                  <c:v>127.25660976306406</c:v>
                </c:pt>
                <c:pt idx="998">
                  <c:v>127.26917118137735</c:v>
                </c:pt>
                <c:pt idx="999">
                  <c:v>127.27670823073211</c:v>
                </c:pt>
                <c:pt idx="1000">
                  <c:v>127.27922061357856</c:v>
                </c:pt>
              </c:numCache>
            </c:numRef>
          </c:yVal>
          <c:smooth val="1"/>
        </c:ser>
        <c:ser>
          <c:idx val="0"/>
          <c:order val="1"/>
          <c:tx>
            <c:v>Vac</c:v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interdata!$A$2:$A$1002</c:f>
              <c:numCache>
                <c:formatCode>0.0000000_ </c:formatCode>
                <c:ptCount val="10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0.70000000000000007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1.6600000000000001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1.9000000000000001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2.2600000000000002</c:v>
                </c:pt>
                <c:pt idx="114">
                  <c:v>2.2800000000000002</c:v>
                </c:pt>
                <c:pt idx="115">
                  <c:v>2.3000000000000003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2.7600000000000002</c:v>
                </c:pt>
                <c:pt idx="139">
                  <c:v>2.7800000000000002</c:v>
                </c:pt>
                <c:pt idx="140">
                  <c:v>2.8000000000000003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3.2600000000000002</c:v>
                </c:pt>
                <c:pt idx="164">
                  <c:v>3.2800000000000002</c:v>
                </c:pt>
                <c:pt idx="165">
                  <c:v>3.3000000000000003</c:v>
                </c:pt>
                <c:pt idx="166">
                  <c:v>3.3200000000000003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3.7600000000000002</c:v>
                </c:pt>
                <c:pt idx="189">
                  <c:v>3.7800000000000002</c:v>
                </c:pt>
                <c:pt idx="190">
                  <c:v>3.8000000000000003</c:v>
                </c:pt>
                <c:pt idx="191">
                  <c:v>3.8200000000000003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4.0200000000000005</c:v>
                </c:pt>
                <c:pt idx="202">
                  <c:v>4.04</c:v>
                </c:pt>
                <c:pt idx="203">
                  <c:v>4.0600000000000005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4.5200000000000005</c:v>
                </c:pt>
                <c:pt idx="227">
                  <c:v>4.54</c:v>
                </c:pt>
                <c:pt idx="228">
                  <c:v>4.5600000000000005</c:v>
                </c:pt>
                <c:pt idx="229">
                  <c:v>4.58</c:v>
                </c:pt>
                <c:pt idx="230">
                  <c:v>4.6000000000000005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5.0200000000000005</c:v>
                </c:pt>
                <c:pt idx="252">
                  <c:v>5.04</c:v>
                </c:pt>
                <c:pt idx="253">
                  <c:v>5.0600000000000005</c:v>
                </c:pt>
                <c:pt idx="254">
                  <c:v>5.08</c:v>
                </c:pt>
                <c:pt idx="255">
                  <c:v>5.1000000000000005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5.5200000000000005</c:v>
                </c:pt>
                <c:pt idx="277">
                  <c:v>5.54</c:v>
                </c:pt>
                <c:pt idx="278">
                  <c:v>5.5600000000000005</c:v>
                </c:pt>
                <c:pt idx="279">
                  <c:v>5.58</c:v>
                </c:pt>
                <c:pt idx="280">
                  <c:v>5.6000000000000005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6.0200000000000005</c:v>
                </c:pt>
                <c:pt idx="302">
                  <c:v>6.04</c:v>
                </c:pt>
                <c:pt idx="303">
                  <c:v>6.0600000000000005</c:v>
                </c:pt>
                <c:pt idx="304">
                  <c:v>6.08</c:v>
                </c:pt>
                <c:pt idx="305">
                  <c:v>6.1000000000000005</c:v>
                </c:pt>
                <c:pt idx="306">
                  <c:v>6.12</c:v>
                </c:pt>
                <c:pt idx="307">
                  <c:v>6.1400000000000006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6.5200000000000005</c:v>
                </c:pt>
                <c:pt idx="327">
                  <c:v>6.54</c:v>
                </c:pt>
                <c:pt idx="328">
                  <c:v>6.5600000000000005</c:v>
                </c:pt>
                <c:pt idx="329">
                  <c:v>6.58</c:v>
                </c:pt>
                <c:pt idx="330">
                  <c:v>6.6000000000000005</c:v>
                </c:pt>
                <c:pt idx="331">
                  <c:v>6.62</c:v>
                </c:pt>
                <c:pt idx="332">
                  <c:v>6.6400000000000006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7.0200000000000005</c:v>
                </c:pt>
                <c:pt idx="352">
                  <c:v>7.04</c:v>
                </c:pt>
                <c:pt idx="353">
                  <c:v>7.0600000000000005</c:v>
                </c:pt>
                <c:pt idx="354">
                  <c:v>7.08</c:v>
                </c:pt>
                <c:pt idx="355">
                  <c:v>7.1000000000000005</c:v>
                </c:pt>
                <c:pt idx="356">
                  <c:v>7.12</c:v>
                </c:pt>
                <c:pt idx="357">
                  <c:v>7.1400000000000006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7.5200000000000005</c:v>
                </c:pt>
                <c:pt idx="377">
                  <c:v>7.54</c:v>
                </c:pt>
                <c:pt idx="378">
                  <c:v>7.5600000000000005</c:v>
                </c:pt>
                <c:pt idx="379">
                  <c:v>7.58</c:v>
                </c:pt>
                <c:pt idx="380">
                  <c:v>7.6000000000000005</c:v>
                </c:pt>
                <c:pt idx="381">
                  <c:v>7.62</c:v>
                </c:pt>
                <c:pt idx="382">
                  <c:v>7.6400000000000006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8.0400000000000009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8.120000000000001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8.5400000000000009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8.620000000000001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8.7000000000000011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9.0400000000000009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9.120000000000001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9.2000000000000011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9.5400000000000009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9.620000000000001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9.7000000000000011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10.040000000000001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10.120000000000001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10.200000000000001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10.540000000000001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10.620000000000001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10.700000000000001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11.040000000000001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11.120000000000001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11.200000000000001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11.540000000000001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11.620000000000001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11.700000000000001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12.040000000000001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12.120000000000001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12.200000000000001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12.280000000000001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12.540000000000001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12.620000000000001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12.700000000000001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12.780000000000001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13.040000000000001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13.120000000000001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13.200000000000001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13.280000000000001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13.540000000000001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13.620000000000001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13.700000000000001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13.780000000000001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14.040000000000001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14.120000000000001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14.200000000000001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14.280000000000001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14.540000000000001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14.620000000000001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14.700000000000001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14.780000000000001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15.040000000000001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15.120000000000001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15.200000000000001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15.280000000000001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15.540000000000001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15.620000000000001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15.700000000000001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15.780000000000001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15.860000000000001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16.080000000000002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16.240000000000002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16.580000000000002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16.740000000000002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17.080000000000002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17.240000000000002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17.400000000000002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17.580000000000002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17.740000000000002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17.900000000000002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18.080000000000002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18.240000000000002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18.400000000000002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18.580000000000002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18.740000000000002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18.900000000000002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19.080000000000002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19.240000000000002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19.400000000000002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19.580000000000002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19.740000000000002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19.900000000000002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</c:numCache>
            </c:numRef>
          </c:xVal>
          <c:yVal>
            <c:numRef>
              <c:f>interdata!$B$2:$B$1002</c:f>
              <c:numCache>
                <c:formatCode>0.00_);[Red]\(0.00\)</c:formatCode>
                <c:ptCount val="1001"/>
                <c:pt idx="0">
                  <c:v>127.27922061357856</c:v>
                </c:pt>
                <c:pt idx="1">
                  <c:v>127.27670823073211</c:v>
                </c:pt>
                <c:pt idx="2">
                  <c:v>127.26917118137735</c:v>
                </c:pt>
                <c:pt idx="3">
                  <c:v>127.25660976306406</c:v>
                </c:pt>
                <c:pt idx="4">
                  <c:v>127.23902447169556</c:v>
                </c:pt>
                <c:pt idx="5">
                  <c:v>127.21641600150903</c:v>
                </c:pt>
                <c:pt idx="6">
                  <c:v>127.18878524504812</c:v>
                </c:pt>
                <c:pt idx="7">
                  <c:v>127.15613329312785</c:v>
                </c:pt>
                <c:pt idx="8">
                  <c:v>127.11846143479133</c:v>
                </c:pt>
                <c:pt idx="9">
                  <c:v>127.07577115725904</c:v>
                </c:pt>
                <c:pt idx="10">
                  <c:v>127.02806414587003</c:v>
                </c:pt>
                <c:pt idx="11">
                  <c:v>126.97534228401543</c:v>
                </c:pt>
                <c:pt idx="12">
                  <c:v>126.91760765306405</c:v>
                </c:pt>
                <c:pt idx="13">
                  <c:v>126.85486253228029</c:v>
                </c:pt>
                <c:pt idx="14">
                  <c:v>126.78710939873409</c:v>
                </c:pt>
                <c:pt idx="15">
                  <c:v>126.71435092720311</c:v>
                </c:pt>
                <c:pt idx="16">
                  <c:v>126.63658999006725</c:v>
                </c:pt>
                <c:pt idx="17">
                  <c:v>126.55382965719517</c:v>
                </c:pt>
                <c:pt idx="18">
                  <c:v>126.46607319582306</c:v>
                </c:pt>
                <c:pt idx="19">
                  <c:v>126.3733240704258</c:v>
                </c:pt>
                <c:pt idx="20">
                  <c:v>126.27558594258002</c:v>
                </c:pt>
                <c:pt idx="21">
                  <c:v>126.17286267081967</c:v>
                </c:pt>
                <c:pt idx="22">
                  <c:v>126.06515831048361</c:v>
                </c:pt>
                <c:pt idx="23">
                  <c:v>125.95247711355559</c:v>
                </c:pt>
                <c:pt idx="24">
                  <c:v>125.83482352849632</c:v>
                </c:pt>
                <c:pt idx="25">
                  <c:v>125.71220220006786</c:v>
                </c:pt>
                <c:pt idx="26">
                  <c:v>125.5846179691503</c:v>
                </c:pt>
                <c:pt idx="27">
                  <c:v>125.45207587255065</c:v>
                </c:pt>
                <c:pt idx="28">
                  <c:v>125.31458114280389</c:v>
                </c:pt>
                <c:pt idx="29">
                  <c:v>125.17213920796657</c:v>
                </c:pt>
                <c:pt idx="30">
                  <c:v>125.02475569140233</c:v>
                </c:pt>
                <c:pt idx="31">
                  <c:v>124.87243641156006</c:v>
                </c:pt>
                <c:pt idx="32">
                  <c:v>124.71518738174413</c:v>
                </c:pt>
                <c:pt idx="33">
                  <c:v>124.55301480987697</c:v>
                </c:pt>
                <c:pt idx="34">
                  <c:v>124.38592509825405</c:v>
                </c:pt>
                <c:pt idx="35">
                  <c:v>124.21392484329107</c:v>
                </c:pt>
                <c:pt idx="36">
                  <c:v>124.03702083526356</c:v>
                </c:pt>
                <c:pt idx="37">
                  <c:v>123.85522005803888</c:v>
                </c:pt>
                <c:pt idx="38">
                  <c:v>123.66852968880043</c:v>
                </c:pt>
                <c:pt idx="39">
                  <c:v>123.47695709776428</c:v>
                </c:pt>
                <c:pt idx="40">
                  <c:v>123.28050984788834</c:v>
                </c:pt>
                <c:pt idx="41">
                  <c:v>123.07919569457366</c:v>
                </c:pt>
                <c:pt idx="42">
                  <c:v>122.87302258535829</c:v>
                </c:pt>
                <c:pt idx="43">
                  <c:v>122.66199865960355</c:v>
                </c:pt>
                <c:pt idx="44">
                  <c:v>122.44613224817273</c:v>
                </c:pt>
                <c:pt idx="45">
                  <c:v>122.2254318731021</c:v>
                </c:pt>
                <c:pt idx="46">
                  <c:v>121.99990624726458</c:v>
                </c:pt>
                <c:pt idx="47">
                  <c:v>121.76956427402573</c:v>
                </c:pt>
                <c:pt idx="48">
                  <c:v>121.53441504689222</c:v>
                </c:pt>
                <c:pt idx="49">
                  <c:v>121.29446784915292</c:v>
                </c:pt>
                <c:pt idx="50">
                  <c:v>121.04973215351232</c:v>
                </c:pt>
                <c:pt idx="51">
                  <c:v>120.80021762171666</c:v>
                </c:pt>
                <c:pt idx="52">
                  <c:v>120.54593410417237</c:v>
                </c:pt>
                <c:pt idx="53">
                  <c:v>120.28689163955735</c:v>
                </c:pt>
                <c:pt idx="54">
                  <c:v>120.02310045442456</c:v>
                </c:pt>
                <c:pt idx="55">
                  <c:v>119.7545709627983</c:v>
                </c:pt>
                <c:pt idx="56">
                  <c:v>119.48131376576309</c:v>
                </c:pt>
                <c:pt idx="57">
                  <c:v>119.20333965104518</c:v>
                </c:pt>
                <c:pt idx="58">
                  <c:v>118.92065959258667</c:v>
                </c:pt>
                <c:pt idx="59">
                  <c:v>118.63328475011222</c:v>
                </c:pt>
                <c:pt idx="60">
                  <c:v>118.34122646868857</c:v>
                </c:pt>
                <c:pt idx="61">
                  <c:v>118.04449627827654</c:v>
                </c:pt>
                <c:pt idx="62">
                  <c:v>117.74310589327602</c:v>
                </c:pt>
                <c:pt idx="63">
                  <c:v>117.43706721206334</c:v>
                </c:pt>
                <c:pt idx="64">
                  <c:v>117.12639231652157</c:v>
                </c:pt>
                <c:pt idx="65">
                  <c:v>116.81109347156365</c:v>
                </c:pt>
                <c:pt idx="66">
                  <c:v>116.4911831246481</c:v>
                </c:pt>
                <c:pt idx="67">
                  <c:v>116.16667390528765</c:v>
                </c:pt>
                <c:pt idx="68">
                  <c:v>115.83757862455062</c:v>
                </c:pt>
                <c:pt idx="69">
                  <c:v>115.5039102745552</c:v>
                </c:pt>
                <c:pt idx="70">
                  <c:v>115.16568202795652</c:v>
                </c:pt>
                <c:pt idx="71">
                  <c:v>114.82290723742661</c:v>
                </c:pt>
                <c:pt idx="72">
                  <c:v>114.47559943512726</c:v>
                </c:pt>
                <c:pt idx="73">
                  <c:v>114.12377233217585</c:v>
                </c:pt>
                <c:pt idx="74">
                  <c:v>113.76743981810395</c:v>
                </c:pt>
                <c:pt idx="75">
                  <c:v>113.4066159603091</c:v>
                </c:pt>
                <c:pt idx="76">
                  <c:v>113.04131500349936</c:v>
                </c:pt>
                <c:pt idx="77">
                  <c:v>112.67155136913102</c:v>
                </c:pt>
                <c:pt idx="78">
                  <c:v>112.29733965483922</c:v>
                </c:pt>
                <c:pt idx="79">
                  <c:v>111.91869463386168</c:v>
                </c:pt>
                <c:pt idx="80">
                  <c:v>111.53563125445551</c:v>
                </c:pt>
                <c:pt idx="81">
                  <c:v>111.148164639307</c:v>
                </c:pt>
                <c:pt idx="82">
                  <c:v>110.75631008493468</c:v>
                </c:pt>
                <c:pt idx="83">
                  <c:v>110.36008306108538</c:v>
                </c:pt>
                <c:pt idx="84">
                  <c:v>109.95949921012357</c:v>
                </c:pt>
                <c:pt idx="85">
                  <c:v>109.55457434641373</c:v>
                </c:pt>
                <c:pt idx="86">
                  <c:v>109.14532445569621</c:v>
                </c:pt>
                <c:pt idx="87">
                  <c:v>108.73176569445587</c:v>
                </c:pt>
                <c:pt idx="88">
                  <c:v>108.31391438928455</c:v>
                </c:pt>
                <c:pt idx="89">
                  <c:v>107.89178703623625</c:v>
                </c:pt>
                <c:pt idx="90">
                  <c:v>107.4654003001761</c:v>
                </c:pt>
                <c:pt idx="91">
                  <c:v>107.03477101412233</c:v>
                </c:pt>
                <c:pt idx="92">
                  <c:v>106.59991617858182</c:v>
                </c:pt>
                <c:pt idx="93">
                  <c:v>106.16085296087884</c:v>
                </c:pt>
                <c:pt idx="94">
                  <c:v>105.7175986944775</c:v>
                </c:pt>
                <c:pt idx="95">
                  <c:v>105.27017087829721</c:v>
                </c:pt>
                <c:pt idx="96">
                  <c:v>104.81858717602204</c:v>
                </c:pt>
                <c:pt idx="97">
                  <c:v>104.36286541540332</c:v>
                </c:pt>
                <c:pt idx="98">
                  <c:v>103.90302358755588</c:v>
                </c:pt>
                <c:pt idx="99">
                  <c:v>103.43907984624765</c:v>
                </c:pt>
                <c:pt idx="100">
                  <c:v>102.97105250718317</c:v>
                </c:pt>
                <c:pt idx="101">
                  <c:v>102.49896004728041</c:v>
                </c:pt>
                <c:pt idx="102">
                  <c:v>102.0228211039413</c:v>
                </c:pt>
                <c:pt idx="103">
                  <c:v>101.54265447431605</c:v>
                </c:pt>
                <c:pt idx="104">
                  <c:v>101.05847911456102</c:v>
                </c:pt>
                <c:pt idx="105">
                  <c:v>100.57031413909039</c:v>
                </c:pt>
                <c:pt idx="106">
                  <c:v>100.0781788198215</c:v>
                </c:pt>
                <c:pt idx="107">
                  <c:v>99.582092585414117</c:v>
                </c:pt>
                <c:pt idx="108">
                  <c:v>99.082075020503282</c:v>
                </c:pt>
                <c:pt idx="109">
                  <c:v>98.578145864926356</c:v>
                </c:pt>
                <c:pt idx="110">
                  <c:v>98.070325012943485</c:v>
                </c:pt>
                <c:pt idx="111">
                  <c:v>97.558632512452405</c:v>
                </c:pt>
                <c:pt idx="112">
                  <c:v>97.043088564196864</c:v>
                </c:pt>
                <c:pt idx="113">
                  <c:v>96.52371352096921</c:v>
                </c:pt>
                <c:pt idx="114">
                  <c:v>96.000527886806793</c:v>
                </c:pt>
                <c:pt idx="115">
                  <c:v>95.473552316182634</c:v>
                </c:pt>
                <c:pt idx="116">
                  <c:v>94.94280761318997</c:v>
                </c:pt>
                <c:pt idx="117">
                  <c:v>94.408314730720846</c:v>
                </c:pt>
                <c:pt idx="118">
                  <c:v>93.870094769639081</c:v>
                </c:pt>
                <c:pt idx="119">
                  <c:v>93.328168977947144</c:v>
                </c:pt>
                <c:pt idx="120">
                  <c:v>92.782558749947398</c:v>
                </c:pt>
                <c:pt idx="121">
                  <c:v>92.233285625397386</c:v>
                </c:pt>
                <c:pt idx="122">
                  <c:v>91.680371288659543</c:v>
                </c:pt>
                <c:pt idx="123">
                  <c:v>91.1238375678452</c:v>
                </c:pt>
                <c:pt idx="124">
                  <c:v>90.563706433952646</c:v>
                </c:pt>
                <c:pt idx="125">
                  <c:v>90.000000000000014</c:v>
                </c:pt>
                <c:pt idx="126">
                  <c:v>89.432740520152052</c:v>
                </c:pt>
                <c:pt idx="127">
                  <c:v>88.86195038884172</c:v>
                </c:pt>
                <c:pt idx="128">
                  <c:v>88.287652139886077</c:v>
                </c:pt>
                <c:pt idx="129">
                  <c:v>87.709868445596626</c:v>
                </c:pt>
                <c:pt idx="130">
                  <c:v>87.128622115884284</c:v>
                </c:pt>
                <c:pt idx="131">
                  <c:v>86.543936097358937</c:v>
                </c:pt>
                <c:pt idx="132">
                  <c:v>85.955833472423379</c:v>
                </c:pt>
                <c:pt idx="133">
                  <c:v>85.364337458362314</c:v>
                </c:pt>
                <c:pt idx="134">
                  <c:v>84.769471406425552</c:v>
                </c:pt>
                <c:pt idx="135">
                  <c:v>84.171258800906244</c:v>
                </c:pt>
                <c:pt idx="136">
                  <c:v>83.569723258213727</c:v>
                </c:pt>
                <c:pt idx="137">
                  <c:v>82.964888525941305</c:v>
                </c:pt>
                <c:pt idx="138">
                  <c:v>82.356778481928515</c:v>
                </c:pt>
                <c:pt idx="139">
                  <c:v>81.745417133318625</c:v>
                </c:pt>
                <c:pt idx="140">
                  <c:v>81.130828615610923</c:v>
                </c:pt>
                <c:pt idx="141">
                  <c:v>80.513037191707681</c:v>
                </c:pt>
                <c:pt idx="142">
                  <c:v>79.892067250956529</c:v>
                </c:pt>
                <c:pt idx="143">
                  <c:v>79.267943308187427</c:v>
                </c:pt>
                <c:pt idx="144">
                  <c:v>78.640690002744947</c:v>
                </c:pt>
                <c:pt idx="145">
                  <c:v>78.010332097515644</c:v>
                </c:pt>
                <c:pt idx="146">
                  <c:v>77.376894477950174</c:v>
                </c:pt>
                <c:pt idx="147">
                  <c:v>76.740402151081199</c:v>
                </c:pt>
                <c:pt idx="148">
                  <c:v>76.100880244535887</c:v>
                </c:pt>
                <c:pt idx="149">
                  <c:v>75.458354005544123</c:v>
                </c:pt>
                <c:pt idx="150">
                  <c:v>74.812848799941619</c:v>
                </c:pt>
                <c:pt idx="151">
                  <c:v>74.164390111168615</c:v>
                </c:pt>
                <c:pt idx="152">
                  <c:v>73.513003539263792</c:v>
                </c:pt>
                <c:pt idx="153">
                  <c:v>72.858714799853644</c:v>
                </c:pt>
                <c:pt idx="154">
                  <c:v>72.201549723137319</c:v>
                </c:pt>
                <c:pt idx="155">
                  <c:v>71.541534252866768</c:v>
                </c:pt>
                <c:pt idx="156">
                  <c:v>70.878694445322651</c:v>
                </c:pt>
                <c:pt idx="157">
                  <c:v>70.213056468285586</c:v>
                </c:pt>
                <c:pt idx="158">
                  <c:v>69.544646600003162</c:v>
                </c:pt>
                <c:pt idx="159">
                  <c:v>68.873491228152503</c:v>
                </c:pt>
                <c:pt idx="160">
                  <c:v>68.199616848798428</c:v>
                </c:pt>
                <c:pt idx="161">
                  <c:v>67.523050065347618</c:v>
                </c:pt>
                <c:pt idx="162">
                  <c:v>66.843817587498222</c:v>
                </c:pt>
                <c:pt idx="163">
                  <c:v>66.161946230185436</c:v>
                </c:pt>
                <c:pt idx="164">
                  <c:v>65.477462912522853</c:v>
                </c:pt>
                <c:pt idx="165">
                  <c:v>64.790394656739892</c:v>
                </c:pt>
                <c:pt idx="166">
                  <c:v>64.100768587114743</c:v>
                </c:pt>
                <c:pt idx="167">
                  <c:v>63.40861192890393</c:v>
                </c:pt>
                <c:pt idx="168">
                  <c:v>62.713952007267096</c:v>
                </c:pt>
                <c:pt idx="169">
                  <c:v>62.016816246188448</c:v>
                </c:pt>
                <c:pt idx="170">
                  <c:v>61.317232167394252</c:v>
                </c:pt>
                <c:pt idx="171">
                  <c:v>60.615227389265982</c:v>
                </c:pt>
                <c:pt idx="172">
                  <c:v>59.910829625750303</c:v>
                </c:pt>
                <c:pt idx="173">
                  <c:v>59.204066685264713</c:v>
                </c:pt>
                <c:pt idx="174">
                  <c:v>58.494966469600044</c:v>
                </c:pt>
                <c:pt idx="175">
                  <c:v>57.783556972818559</c:v>
                </c:pt>
                <c:pt idx="176">
                  <c:v>57.069866280149078</c:v>
                </c:pt>
                <c:pt idx="177">
                  <c:v>56.353922566878154</c:v>
                </c:pt>
                <c:pt idx="178">
                  <c:v>55.635754097237601</c:v>
                </c:pt>
                <c:pt idx="179">
                  <c:v>54.915389223289012</c:v>
                </c:pt>
                <c:pt idx="180">
                  <c:v>54.19285638380407</c:v>
                </c:pt>
                <c:pt idx="181">
                  <c:v>53.468184103142157</c:v>
                </c:pt>
                <c:pt idx="182">
                  <c:v>52.741400990123992</c:v>
                </c:pt>
                <c:pt idx="183">
                  <c:v>52.012535736902528</c:v>
                </c:pt>
                <c:pt idx="184">
                  <c:v>51.281617117829882</c:v>
                </c:pt>
                <c:pt idx="185">
                  <c:v>50.548673988321603</c:v>
                </c:pt>
                <c:pt idx="186">
                  <c:v>49.81373528371747</c:v>
                </c:pt>
                <c:pt idx="187">
                  <c:v>49.076830018139113</c:v>
                </c:pt>
                <c:pt idx="188">
                  <c:v>48.337987283344646</c:v>
                </c:pt>
                <c:pt idx="189">
                  <c:v>47.597236247580106</c:v>
                </c:pt>
                <c:pt idx="190">
                  <c:v>46.854606154428062</c:v>
                </c:pt>
                <c:pt idx="191">
                  <c:v>46.110126321652928</c:v>
                </c:pt>
                <c:pt idx="192">
                  <c:v>45.363826140043848</c:v>
                </c:pt>
                <c:pt idx="193">
                  <c:v>44.615735072254061</c:v>
                </c:pt>
                <c:pt idx="194">
                  <c:v>43.865882651637953</c:v>
                </c:pt>
                <c:pt idx="195">
                  <c:v>43.114298481085235</c:v>
                </c:pt>
                <c:pt idx="196">
                  <c:v>42.361012231851952</c:v>
                </c:pt>
                <c:pt idx="197">
                  <c:v>41.606053642389462</c:v>
                </c:pt>
                <c:pt idx="198">
                  <c:v>40.849452517170086</c:v>
                </c:pt>
                <c:pt idx="199">
                  <c:v>40.091238725510848</c:v>
                </c:pt>
                <c:pt idx="200">
                  <c:v>39.331442200393901</c:v>
                </c:pt>
                <c:pt idx="201">
                  <c:v>38.570092937285104</c:v>
                </c:pt>
                <c:pt idx="202">
                  <c:v>37.807220992949745</c:v>
                </c:pt>
                <c:pt idx="203">
                  <c:v>37.042856484265847</c:v>
                </c:pt>
                <c:pt idx="204">
                  <c:v>36.27702958703555</c:v>
                </c:pt>
                <c:pt idx="205">
                  <c:v>35.509770534793383</c:v>
                </c:pt>
                <c:pt idx="206">
                  <c:v>34.741109617612928</c:v>
                </c:pt>
                <c:pt idx="207">
                  <c:v>33.971077180911081</c:v>
                </c:pt>
                <c:pt idx="208">
                  <c:v>33.199703624249942</c:v>
                </c:pt>
                <c:pt idx="209">
                  <c:v>32.427019400136729</c:v>
                </c:pt>
                <c:pt idx="210">
                  <c:v>31.653055012821504</c:v>
                </c:pt>
                <c:pt idx="211">
                  <c:v>30.877841017093139</c:v>
                </c:pt>
                <c:pt idx="212">
                  <c:v>30.101408017072696</c:v>
                </c:pt>
                <c:pt idx="213">
                  <c:v>29.323786665005684</c:v>
                </c:pt>
                <c:pt idx="214">
                  <c:v>28.545007660051425</c:v>
                </c:pt>
                <c:pt idx="215">
                  <c:v>27.765101747071682</c:v>
                </c:pt>
                <c:pt idx="216">
                  <c:v>26.984099715416377</c:v>
                </c:pt>
                <c:pt idx="217">
                  <c:v>26.202032397708543</c:v>
                </c:pt>
                <c:pt idx="218">
                  <c:v>25.418930668626682</c:v>
                </c:pt>
                <c:pt idx="219">
                  <c:v>24.634825443686207</c:v>
                </c:pt>
                <c:pt idx="220">
                  <c:v>23.849747678018797</c:v>
                </c:pt>
                <c:pt idx="221">
                  <c:v>23.063728365150389</c:v>
                </c:pt>
                <c:pt idx="222">
                  <c:v>22.27679853577753</c:v>
                </c:pt>
                <c:pt idx="223">
                  <c:v>21.488989256542467</c:v>
                </c:pt>
                <c:pt idx="224">
                  <c:v>20.700331628806598</c:v>
                </c:pt>
                <c:pt idx="225">
                  <c:v>19.910856787422695</c:v>
                </c:pt>
                <c:pt idx="226">
                  <c:v>19.120595899505645</c:v>
                </c:pt>
                <c:pt idx="227">
                  <c:v>18.329580163202213</c:v>
                </c:pt>
                <c:pt idx="228">
                  <c:v>17.537840806459155</c:v>
                </c:pt>
                <c:pt idx="229">
                  <c:v>16.745409085790701</c:v>
                </c:pt>
                <c:pt idx="230">
                  <c:v>15.952316285044223</c:v>
                </c:pt>
                <c:pt idx="231">
                  <c:v>15.158593714165631</c:v>
                </c:pt>
                <c:pt idx="232">
                  <c:v>14.364272707962822</c:v>
                </c:pt>
                <c:pt idx="233">
                  <c:v>13.569384624869075</c:v>
                </c:pt>
                <c:pt idx="234">
                  <c:v>12.773960845704874</c:v>
                </c:pt>
                <c:pt idx="235">
                  <c:v>11.978032772438953</c:v>
                </c:pt>
                <c:pt idx="236">
                  <c:v>11.181631826948911</c:v>
                </c:pt>
                <c:pt idx="237">
                  <c:v>10.384789449780303</c:v>
                </c:pt>
                <c:pt idx="238">
                  <c:v>9.5875370989059103</c:v>
                </c:pt>
                <c:pt idx="239">
                  <c:v>8.7899062484832609</c:v>
                </c:pt>
                <c:pt idx="240">
                  <c:v>7.9919283876127096</c:v>
                </c:pt>
                <c:pt idx="241">
                  <c:v>7.1936350190937306</c:v>
                </c:pt>
                <c:pt idx="242">
                  <c:v>6.3950576581817309</c:v>
                </c:pt>
                <c:pt idx="243">
                  <c:v>5.5962278313434508</c:v>
                </c:pt>
                <c:pt idx="244">
                  <c:v>4.797177075012665</c:v>
                </c:pt>
                <c:pt idx="245">
                  <c:v>3.9979369343450415</c:v>
                </c:pt>
                <c:pt idx="246">
                  <c:v>3.1985389619728428</c:v>
                </c:pt>
                <c:pt idx="247">
                  <c:v>2.3990147167591731</c:v>
                </c:pt>
                <c:pt idx="248">
                  <c:v>1.5993957625522566</c:v>
                </c:pt>
                <c:pt idx="249">
                  <c:v>0.79971366693923884</c:v>
                </c:pt>
                <c:pt idx="250">
                  <c:v>7.7967970238349571E-15</c:v>
                </c:pt>
                <c:pt idx="251">
                  <c:v>0.79971366693925161</c:v>
                </c:pt>
                <c:pt idx="252">
                  <c:v>1.599395762552241</c:v>
                </c:pt>
                <c:pt idx="253">
                  <c:v>2.399014716759186</c:v>
                </c:pt>
                <c:pt idx="254">
                  <c:v>3.1985389619728273</c:v>
                </c:pt>
                <c:pt idx="255">
                  <c:v>3.9979369343450828</c:v>
                </c:pt>
                <c:pt idx="256">
                  <c:v>4.7971770750126783</c:v>
                </c:pt>
                <c:pt idx="257">
                  <c:v>5.5962278313434064</c:v>
                </c:pt>
                <c:pt idx="258">
                  <c:v>6.3950576581817149</c:v>
                </c:pt>
                <c:pt idx="259">
                  <c:v>7.193635019093743</c:v>
                </c:pt>
                <c:pt idx="260">
                  <c:v>7.9919283876126936</c:v>
                </c:pt>
                <c:pt idx="261">
                  <c:v>8.7899062484832466</c:v>
                </c:pt>
                <c:pt idx="262">
                  <c:v>9.5875370989058659</c:v>
                </c:pt>
                <c:pt idx="263">
                  <c:v>10.384789449780287</c:v>
                </c:pt>
                <c:pt idx="264">
                  <c:v>11.181631826948923</c:v>
                </c:pt>
                <c:pt idx="265">
                  <c:v>11.978032772438937</c:v>
                </c:pt>
                <c:pt idx="266">
                  <c:v>12.773960845704858</c:v>
                </c:pt>
                <c:pt idx="267">
                  <c:v>13.569384624869061</c:v>
                </c:pt>
                <c:pt idx="268">
                  <c:v>14.364272707962806</c:v>
                </c:pt>
                <c:pt idx="269">
                  <c:v>15.158593714165619</c:v>
                </c:pt>
                <c:pt idx="270">
                  <c:v>15.952316285044237</c:v>
                </c:pt>
                <c:pt idx="271">
                  <c:v>16.745409085790687</c:v>
                </c:pt>
                <c:pt idx="272">
                  <c:v>17.537840806459194</c:v>
                </c:pt>
                <c:pt idx="273">
                  <c:v>18.329580163202174</c:v>
                </c:pt>
                <c:pt idx="274">
                  <c:v>19.120595899505656</c:v>
                </c:pt>
                <c:pt idx="275">
                  <c:v>19.910856787422652</c:v>
                </c:pt>
                <c:pt idx="276">
                  <c:v>20.700331628806609</c:v>
                </c:pt>
                <c:pt idx="277">
                  <c:v>21.488989256542478</c:v>
                </c:pt>
                <c:pt idx="278">
                  <c:v>22.276798535777544</c:v>
                </c:pt>
                <c:pt idx="279">
                  <c:v>23.063728365150375</c:v>
                </c:pt>
                <c:pt idx="280">
                  <c:v>23.849747678018808</c:v>
                </c:pt>
                <c:pt idx="281">
                  <c:v>24.634825443686193</c:v>
                </c:pt>
                <c:pt idx="282">
                  <c:v>25.418930668626668</c:v>
                </c:pt>
                <c:pt idx="283">
                  <c:v>26.202032397708528</c:v>
                </c:pt>
                <c:pt idx="284">
                  <c:v>26.98409971541636</c:v>
                </c:pt>
                <c:pt idx="285">
                  <c:v>27.765101747071665</c:v>
                </c:pt>
                <c:pt idx="286">
                  <c:v>28.545007660051379</c:v>
                </c:pt>
                <c:pt idx="287">
                  <c:v>29.32378666500567</c:v>
                </c:pt>
                <c:pt idx="288">
                  <c:v>30.101408017072707</c:v>
                </c:pt>
                <c:pt idx="289">
                  <c:v>30.877841017093125</c:v>
                </c:pt>
                <c:pt idx="290">
                  <c:v>31.65305501282149</c:v>
                </c:pt>
                <c:pt idx="291">
                  <c:v>32.427019400136686</c:v>
                </c:pt>
                <c:pt idx="292">
                  <c:v>33.199703624249928</c:v>
                </c:pt>
                <c:pt idx="293">
                  <c:v>33.971077180911095</c:v>
                </c:pt>
                <c:pt idx="294">
                  <c:v>34.741109617612885</c:v>
                </c:pt>
                <c:pt idx="295">
                  <c:v>35.509770534793361</c:v>
                </c:pt>
                <c:pt idx="296">
                  <c:v>36.277029587035564</c:v>
                </c:pt>
                <c:pt idx="297">
                  <c:v>37.042856484265862</c:v>
                </c:pt>
                <c:pt idx="298">
                  <c:v>37.80722099294973</c:v>
                </c:pt>
                <c:pt idx="299">
                  <c:v>38.570092937285082</c:v>
                </c:pt>
                <c:pt idx="300">
                  <c:v>39.331442200393887</c:v>
                </c:pt>
                <c:pt idx="301">
                  <c:v>40.091238725510863</c:v>
                </c:pt>
                <c:pt idx="302">
                  <c:v>40.849452517170072</c:v>
                </c:pt>
                <c:pt idx="303">
                  <c:v>41.606053642389448</c:v>
                </c:pt>
                <c:pt idx="304">
                  <c:v>42.361012231851909</c:v>
                </c:pt>
                <c:pt idx="305">
                  <c:v>43.114298481085243</c:v>
                </c:pt>
                <c:pt idx="306">
                  <c:v>43.865882651637961</c:v>
                </c:pt>
                <c:pt idx="307">
                  <c:v>44.615735072254047</c:v>
                </c:pt>
                <c:pt idx="308">
                  <c:v>45.363826140043834</c:v>
                </c:pt>
                <c:pt idx="309">
                  <c:v>46.110126321652935</c:v>
                </c:pt>
                <c:pt idx="310">
                  <c:v>46.854606154428048</c:v>
                </c:pt>
                <c:pt idx="311">
                  <c:v>47.597236247580092</c:v>
                </c:pt>
                <c:pt idx="312">
                  <c:v>48.337987283344631</c:v>
                </c:pt>
                <c:pt idx="313">
                  <c:v>49.076830018139098</c:v>
                </c:pt>
                <c:pt idx="314">
                  <c:v>49.813735283717513</c:v>
                </c:pt>
                <c:pt idx="315">
                  <c:v>50.548673988321589</c:v>
                </c:pt>
                <c:pt idx="316">
                  <c:v>51.281617117829889</c:v>
                </c:pt>
                <c:pt idx="317">
                  <c:v>52.012535736902514</c:v>
                </c:pt>
                <c:pt idx="318">
                  <c:v>52.741400990123999</c:v>
                </c:pt>
                <c:pt idx="319">
                  <c:v>53.468184103142143</c:v>
                </c:pt>
                <c:pt idx="320">
                  <c:v>54.192856383804077</c:v>
                </c:pt>
                <c:pt idx="321">
                  <c:v>54.915389223288969</c:v>
                </c:pt>
                <c:pt idx="322">
                  <c:v>55.635754097237637</c:v>
                </c:pt>
                <c:pt idx="323">
                  <c:v>56.353922566878119</c:v>
                </c:pt>
                <c:pt idx="324">
                  <c:v>57.069866280149114</c:v>
                </c:pt>
                <c:pt idx="325">
                  <c:v>57.783556972818545</c:v>
                </c:pt>
                <c:pt idx="326">
                  <c:v>58.49496646960003</c:v>
                </c:pt>
                <c:pt idx="327">
                  <c:v>59.204066685264728</c:v>
                </c:pt>
                <c:pt idx="328">
                  <c:v>59.910829625750289</c:v>
                </c:pt>
                <c:pt idx="329">
                  <c:v>60.615227389265996</c:v>
                </c:pt>
                <c:pt idx="330">
                  <c:v>61.317232167394216</c:v>
                </c:pt>
                <c:pt idx="331">
                  <c:v>62.016816246188441</c:v>
                </c:pt>
                <c:pt idx="332">
                  <c:v>62.71395200726711</c:v>
                </c:pt>
                <c:pt idx="333">
                  <c:v>63.408611928903916</c:v>
                </c:pt>
                <c:pt idx="334">
                  <c:v>64.100768587114757</c:v>
                </c:pt>
                <c:pt idx="335">
                  <c:v>64.790394656739878</c:v>
                </c:pt>
                <c:pt idx="336">
                  <c:v>65.47746291252281</c:v>
                </c:pt>
                <c:pt idx="337">
                  <c:v>66.16194623018545</c:v>
                </c:pt>
                <c:pt idx="338">
                  <c:v>66.843817587498251</c:v>
                </c:pt>
                <c:pt idx="339">
                  <c:v>67.523050065347604</c:v>
                </c:pt>
                <c:pt idx="340">
                  <c:v>68.199616848798414</c:v>
                </c:pt>
                <c:pt idx="341">
                  <c:v>68.873491228152488</c:v>
                </c:pt>
                <c:pt idx="342">
                  <c:v>69.544646600003162</c:v>
                </c:pt>
                <c:pt idx="343">
                  <c:v>70.213056468285586</c:v>
                </c:pt>
                <c:pt idx="344">
                  <c:v>70.878694445322594</c:v>
                </c:pt>
                <c:pt idx="345">
                  <c:v>71.541534252866782</c:v>
                </c:pt>
                <c:pt idx="346">
                  <c:v>72.201549723137333</c:v>
                </c:pt>
                <c:pt idx="347">
                  <c:v>72.858714799853658</c:v>
                </c:pt>
                <c:pt idx="348">
                  <c:v>73.51300353926375</c:v>
                </c:pt>
                <c:pt idx="349">
                  <c:v>74.164390111168586</c:v>
                </c:pt>
                <c:pt idx="350">
                  <c:v>74.812848799941605</c:v>
                </c:pt>
                <c:pt idx="351">
                  <c:v>75.458354005544166</c:v>
                </c:pt>
                <c:pt idx="352">
                  <c:v>76.100880244535901</c:v>
                </c:pt>
                <c:pt idx="353">
                  <c:v>76.740402151081199</c:v>
                </c:pt>
                <c:pt idx="354">
                  <c:v>77.376894477950145</c:v>
                </c:pt>
                <c:pt idx="355">
                  <c:v>78.010332097515644</c:v>
                </c:pt>
                <c:pt idx="356">
                  <c:v>78.640690002744975</c:v>
                </c:pt>
                <c:pt idx="357">
                  <c:v>79.267943308187384</c:v>
                </c:pt>
                <c:pt idx="358">
                  <c:v>79.892067250956501</c:v>
                </c:pt>
                <c:pt idx="359">
                  <c:v>80.513037191707667</c:v>
                </c:pt>
                <c:pt idx="360">
                  <c:v>81.130828615610923</c:v>
                </c:pt>
                <c:pt idx="361">
                  <c:v>81.745417133318639</c:v>
                </c:pt>
                <c:pt idx="362">
                  <c:v>82.356778481928473</c:v>
                </c:pt>
                <c:pt idx="363">
                  <c:v>82.964888525941291</c:v>
                </c:pt>
                <c:pt idx="364">
                  <c:v>83.56972325821377</c:v>
                </c:pt>
                <c:pt idx="365">
                  <c:v>84.171258800906216</c:v>
                </c:pt>
                <c:pt idx="366">
                  <c:v>84.769471406425538</c:v>
                </c:pt>
                <c:pt idx="367">
                  <c:v>85.364337458362314</c:v>
                </c:pt>
                <c:pt idx="368">
                  <c:v>85.955833472423393</c:v>
                </c:pt>
                <c:pt idx="369">
                  <c:v>86.543936097358937</c:v>
                </c:pt>
                <c:pt idx="370">
                  <c:v>87.128622115884298</c:v>
                </c:pt>
                <c:pt idx="371">
                  <c:v>87.709868445596598</c:v>
                </c:pt>
                <c:pt idx="372">
                  <c:v>88.287652139886106</c:v>
                </c:pt>
                <c:pt idx="373">
                  <c:v>88.861950388841692</c:v>
                </c:pt>
                <c:pt idx="374">
                  <c:v>89.432740520152066</c:v>
                </c:pt>
                <c:pt idx="375">
                  <c:v>90</c:v>
                </c:pt>
                <c:pt idx="376">
                  <c:v>90.563706433952646</c:v>
                </c:pt>
                <c:pt idx="377">
                  <c:v>91.1238375678452</c:v>
                </c:pt>
                <c:pt idx="378">
                  <c:v>91.680371288659558</c:v>
                </c:pt>
                <c:pt idx="379">
                  <c:v>92.233285625397386</c:v>
                </c:pt>
                <c:pt idx="380">
                  <c:v>92.78255874994737</c:v>
                </c:pt>
                <c:pt idx="381">
                  <c:v>93.328168977947115</c:v>
                </c:pt>
                <c:pt idx="382">
                  <c:v>93.870094769639095</c:v>
                </c:pt>
                <c:pt idx="383">
                  <c:v>94.408314730720818</c:v>
                </c:pt>
                <c:pt idx="384">
                  <c:v>94.942807613189956</c:v>
                </c:pt>
                <c:pt idx="385">
                  <c:v>95.473552316182648</c:v>
                </c:pt>
                <c:pt idx="386">
                  <c:v>96.000527886806765</c:v>
                </c:pt>
                <c:pt idx="387">
                  <c:v>96.52371352096921</c:v>
                </c:pt>
                <c:pt idx="388">
                  <c:v>97.043088564196893</c:v>
                </c:pt>
                <c:pt idx="389">
                  <c:v>97.558632512452391</c:v>
                </c:pt>
                <c:pt idx="390">
                  <c:v>98.070325012943485</c:v>
                </c:pt>
                <c:pt idx="391">
                  <c:v>98.578145864926341</c:v>
                </c:pt>
                <c:pt idx="392">
                  <c:v>99.082075020503282</c:v>
                </c:pt>
                <c:pt idx="393">
                  <c:v>99.582092585414117</c:v>
                </c:pt>
                <c:pt idx="394">
                  <c:v>100.07817881982147</c:v>
                </c:pt>
                <c:pt idx="395">
                  <c:v>100.5703141390904</c:v>
                </c:pt>
                <c:pt idx="396">
                  <c:v>101.05847911456102</c:v>
                </c:pt>
                <c:pt idx="397">
                  <c:v>101.54265447431605</c:v>
                </c:pt>
                <c:pt idx="398">
                  <c:v>102.02282110394127</c:v>
                </c:pt>
                <c:pt idx="399">
                  <c:v>102.49896004728039</c:v>
                </c:pt>
                <c:pt idx="400">
                  <c:v>102.97105250718316</c:v>
                </c:pt>
                <c:pt idx="401">
                  <c:v>103.43907984624765</c:v>
                </c:pt>
                <c:pt idx="402">
                  <c:v>103.90302358755588</c:v>
                </c:pt>
                <c:pt idx="403">
                  <c:v>104.36286541540333</c:v>
                </c:pt>
                <c:pt idx="404">
                  <c:v>104.81858717602201</c:v>
                </c:pt>
                <c:pt idx="405">
                  <c:v>105.27017087829719</c:v>
                </c:pt>
                <c:pt idx="406">
                  <c:v>105.71759869447752</c:v>
                </c:pt>
                <c:pt idx="407">
                  <c:v>106.16085296087884</c:v>
                </c:pt>
                <c:pt idx="408">
                  <c:v>106.59991617858181</c:v>
                </c:pt>
                <c:pt idx="409">
                  <c:v>107.03477101412233</c:v>
                </c:pt>
                <c:pt idx="410">
                  <c:v>107.46540030017607</c:v>
                </c:pt>
                <c:pt idx="411">
                  <c:v>107.89178703623625</c:v>
                </c:pt>
                <c:pt idx="412">
                  <c:v>108.31391438928453</c:v>
                </c:pt>
                <c:pt idx="413">
                  <c:v>108.73176569445586</c:v>
                </c:pt>
                <c:pt idx="414">
                  <c:v>109.14532445569618</c:v>
                </c:pt>
                <c:pt idx="415">
                  <c:v>109.55457434641374</c:v>
                </c:pt>
                <c:pt idx="416">
                  <c:v>109.95949921012355</c:v>
                </c:pt>
                <c:pt idx="417">
                  <c:v>110.36008306108538</c:v>
                </c:pt>
                <c:pt idx="418">
                  <c:v>110.75631008493465</c:v>
                </c:pt>
                <c:pt idx="419">
                  <c:v>111.14816463930703</c:v>
                </c:pt>
                <c:pt idx="420">
                  <c:v>111.53563125445551</c:v>
                </c:pt>
                <c:pt idx="421">
                  <c:v>111.91869463386166</c:v>
                </c:pt>
                <c:pt idx="422">
                  <c:v>112.29733965483921</c:v>
                </c:pt>
                <c:pt idx="423">
                  <c:v>112.67155136913104</c:v>
                </c:pt>
                <c:pt idx="424">
                  <c:v>113.04131500349938</c:v>
                </c:pt>
                <c:pt idx="425">
                  <c:v>113.40661596030908</c:v>
                </c:pt>
                <c:pt idx="426">
                  <c:v>113.76743981810392</c:v>
                </c:pt>
                <c:pt idx="427">
                  <c:v>114.12377233217588</c:v>
                </c:pt>
                <c:pt idx="428">
                  <c:v>114.47559943512726</c:v>
                </c:pt>
                <c:pt idx="429">
                  <c:v>114.82290723742661</c:v>
                </c:pt>
                <c:pt idx="430">
                  <c:v>115.16568202795649</c:v>
                </c:pt>
                <c:pt idx="431">
                  <c:v>115.50391027455521</c:v>
                </c:pt>
                <c:pt idx="432">
                  <c:v>115.83757862455063</c:v>
                </c:pt>
                <c:pt idx="433">
                  <c:v>116.16667390528765</c:v>
                </c:pt>
                <c:pt idx="434">
                  <c:v>116.4911831246481</c:v>
                </c:pt>
                <c:pt idx="435">
                  <c:v>116.81109347156365</c:v>
                </c:pt>
                <c:pt idx="436">
                  <c:v>117.12639231652157</c:v>
                </c:pt>
                <c:pt idx="437">
                  <c:v>117.43706721206334</c:v>
                </c:pt>
                <c:pt idx="438">
                  <c:v>117.74310589327604</c:v>
                </c:pt>
                <c:pt idx="439">
                  <c:v>118.04449627827654</c:v>
                </c:pt>
                <c:pt idx="440">
                  <c:v>118.34122646868857</c:v>
                </c:pt>
                <c:pt idx="441">
                  <c:v>118.63328475011222</c:v>
                </c:pt>
                <c:pt idx="442">
                  <c:v>118.92065959258667</c:v>
                </c:pt>
                <c:pt idx="443">
                  <c:v>119.20333965104518</c:v>
                </c:pt>
                <c:pt idx="444">
                  <c:v>119.48131376576309</c:v>
                </c:pt>
                <c:pt idx="445">
                  <c:v>119.7545709627983</c:v>
                </c:pt>
                <c:pt idx="446">
                  <c:v>120.02310045442458</c:v>
                </c:pt>
                <c:pt idx="447">
                  <c:v>120.28689163955734</c:v>
                </c:pt>
                <c:pt idx="448">
                  <c:v>120.54593410417237</c:v>
                </c:pt>
                <c:pt idx="449">
                  <c:v>120.80021762171664</c:v>
                </c:pt>
                <c:pt idx="450">
                  <c:v>121.04973215351232</c:v>
                </c:pt>
                <c:pt idx="451">
                  <c:v>121.29446784915291</c:v>
                </c:pt>
                <c:pt idx="452">
                  <c:v>121.53441504689222</c:v>
                </c:pt>
                <c:pt idx="453">
                  <c:v>121.76956427402574</c:v>
                </c:pt>
                <c:pt idx="454">
                  <c:v>121.99990624726458</c:v>
                </c:pt>
                <c:pt idx="455">
                  <c:v>122.22543187310208</c:v>
                </c:pt>
                <c:pt idx="456">
                  <c:v>122.44613224817273</c:v>
                </c:pt>
                <c:pt idx="457">
                  <c:v>122.66199865960355</c:v>
                </c:pt>
                <c:pt idx="458">
                  <c:v>122.87302258535829</c:v>
                </c:pt>
                <c:pt idx="459">
                  <c:v>123.07919569457366</c:v>
                </c:pt>
                <c:pt idx="460">
                  <c:v>123.28050984788835</c:v>
                </c:pt>
                <c:pt idx="461">
                  <c:v>123.47695709776428</c:v>
                </c:pt>
                <c:pt idx="462">
                  <c:v>123.66852968880042</c:v>
                </c:pt>
                <c:pt idx="463">
                  <c:v>123.85522005803888</c:v>
                </c:pt>
                <c:pt idx="464">
                  <c:v>124.03702083526356</c:v>
                </c:pt>
                <c:pt idx="465">
                  <c:v>124.21392484329107</c:v>
                </c:pt>
                <c:pt idx="466">
                  <c:v>124.38592509825405</c:v>
                </c:pt>
                <c:pt idx="467">
                  <c:v>124.55301480987697</c:v>
                </c:pt>
                <c:pt idx="468">
                  <c:v>124.71518738174412</c:v>
                </c:pt>
                <c:pt idx="469">
                  <c:v>124.87243641156007</c:v>
                </c:pt>
                <c:pt idx="470">
                  <c:v>125.02475569140233</c:v>
                </c:pt>
                <c:pt idx="471">
                  <c:v>125.17213920796655</c:v>
                </c:pt>
                <c:pt idx="472">
                  <c:v>125.31458114280389</c:v>
                </c:pt>
                <c:pt idx="473">
                  <c:v>125.45207587255065</c:v>
                </c:pt>
                <c:pt idx="474">
                  <c:v>125.58461796915032</c:v>
                </c:pt>
                <c:pt idx="475">
                  <c:v>125.71220220006785</c:v>
                </c:pt>
                <c:pt idx="476">
                  <c:v>125.8348235284963</c:v>
                </c:pt>
                <c:pt idx="477">
                  <c:v>125.9524771135556</c:v>
                </c:pt>
                <c:pt idx="478">
                  <c:v>126.06515831048361</c:v>
                </c:pt>
                <c:pt idx="479">
                  <c:v>126.17286267081967</c:v>
                </c:pt>
                <c:pt idx="480">
                  <c:v>126.27558594258001</c:v>
                </c:pt>
                <c:pt idx="481">
                  <c:v>126.3733240704258</c:v>
                </c:pt>
                <c:pt idx="482">
                  <c:v>126.46607319582306</c:v>
                </c:pt>
                <c:pt idx="483">
                  <c:v>126.55382965719517</c:v>
                </c:pt>
                <c:pt idx="484">
                  <c:v>126.63658999006725</c:v>
                </c:pt>
                <c:pt idx="485">
                  <c:v>126.71435092720311</c:v>
                </c:pt>
                <c:pt idx="486">
                  <c:v>126.78710939873409</c:v>
                </c:pt>
                <c:pt idx="487">
                  <c:v>126.85486253228029</c:v>
                </c:pt>
                <c:pt idx="488">
                  <c:v>126.91760765306405</c:v>
                </c:pt>
                <c:pt idx="489">
                  <c:v>126.97534228401543</c:v>
                </c:pt>
                <c:pt idx="490">
                  <c:v>127.02806414587003</c:v>
                </c:pt>
                <c:pt idx="491">
                  <c:v>127.07577115725904</c:v>
                </c:pt>
                <c:pt idx="492">
                  <c:v>127.11846143479133</c:v>
                </c:pt>
                <c:pt idx="493">
                  <c:v>127.15613329312785</c:v>
                </c:pt>
                <c:pt idx="494">
                  <c:v>127.18878524504812</c:v>
                </c:pt>
                <c:pt idx="495">
                  <c:v>127.21641600150903</c:v>
                </c:pt>
                <c:pt idx="496">
                  <c:v>127.23902447169556</c:v>
                </c:pt>
                <c:pt idx="497">
                  <c:v>127.25660976306406</c:v>
                </c:pt>
                <c:pt idx="498">
                  <c:v>127.26917118137735</c:v>
                </c:pt>
                <c:pt idx="499">
                  <c:v>127.27670823073211</c:v>
                </c:pt>
                <c:pt idx="500">
                  <c:v>127.27922061357856</c:v>
                </c:pt>
                <c:pt idx="501">
                  <c:v>127.27670823073211</c:v>
                </c:pt>
                <c:pt idx="502">
                  <c:v>127.26917118137735</c:v>
                </c:pt>
                <c:pt idx="503">
                  <c:v>127.25660976306406</c:v>
                </c:pt>
                <c:pt idx="504">
                  <c:v>127.23902447169556</c:v>
                </c:pt>
                <c:pt idx="505">
                  <c:v>127.21641600150903</c:v>
                </c:pt>
                <c:pt idx="506">
                  <c:v>127.18878524504812</c:v>
                </c:pt>
                <c:pt idx="507">
                  <c:v>127.15613329312785</c:v>
                </c:pt>
                <c:pt idx="508">
                  <c:v>127.11846143479133</c:v>
                </c:pt>
                <c:pt idx="509">
                  <c:v>127.07577115725904</c:v>
                </c:pt>
                <c:pt idx="510">
                  <c:v>127.02806414587003</c:v>
                </c:pt>
                <c:pt idx="511">
                  <c:v>126.97534228401543</c:v>
                </c:pt>
                <c:pt idx="512">
                  <c:v>126.91760765306405</c:v>
                </c:pt>
                <c:pt idx="513">
                  <c:v>126.85486253228029</c:v>
                </c:pt>
                <c:pt idx="514">
                  <c:v>126.78710939873409</c:v>
                </c:pt>
                <c:pt idx="515">
                  <c:v>126.71435092720311</c:v>
                </c:pt>
                <c:pt idx="516">
                  <c:v>126.63658999006725</c:v>
                </c:pt>
                <c:pt idx="517">
                  <c:v>126.55382965719517</c:v>
                </c:pt>
                <c:pt idx="518">
                  <c:v>126.46607319582306</c:v>
                </c:pt>
                <c:pt idx="519">
                  <c:v>126.37332407042578</c:v>
                </c:pt>
                <c:pt idx="520">
                  <c:v>126.27558594258002</c:v>
                </c:pt>
                <c:pt idx="521">
                  <c:v>126.17286267081967</c:v>
                </c:pt>
                <c:pt idx="522">
                  <c:v>126.06515831048362</c:v>
                </c:pt>
                <c:pt idx="523">
                  <c:v>125.95247711355559</c:v>
                </c:pt>
                <c:pt idx="524">
                  <c:v>125.83482352849632</c:v>
                </c:pt>
                <c:pt idx="525">
                  <c:v>125.71220220006786</c:v>
                </c:pt>
                <c:pt idx="526">
                  <c:v>125.58461796915032</c:v>
                </c:pt>
                <c:pt idx="527">
                  <c:v>125.45207587255065</c:v>
                </c:pt>
                <c:pt idx="528">
                  <c:v>125.31458114280389</c:v>
                </c:pt>
                <c:pt idx="529">
                  <c:v>125.17213920796655</c:v>
                </c:pt>
                <c:pt idx="530">
                  <c:v>125.02475569140233</c:v>
                </c:pt>
                <c:pt idx="531">
                  <c:v>124.87243641156006</c:v>
                </c:pt>
                <c:pt idx="532">
                  <c:v>124.71518738174413</c:v>
                </c:pt>
                <c:pt idx="533">
                  <c:v>124.55301480987698</c:v>
                </c:pt>
                <c:pt idx="534">
                  <c:v>124.38592509825405</c:v>
                </c:pt>
                <c:pt idx="535">
                  <c:v>124.21392484329105</c:v>
                </c:pt>
                <c:pt idx="536">
                  <c:v>124.03702083526356</c:v>
                </c:pt>
                <c:pt idx="537">
                  <c:v>123.8552200580389</c:v>
                </c:pt>
                <c:pt idx="538">
                  <c:v>123.66852968880042</c:v>
                </c:pt>
                <c:pt idx="539">
                  <c:v>123.4769570977643</c:v>
                </c:pt>
                <c:pt idx="540">
                  <c:v>123.28050984788835</c:v>
                </c:pt>
                <c:pt idx="541">
                  <c:v>123.07919569457366</c:v>
                </c:pt>
                <c:pt idx="542">
                  <c:v>122.87302258535829</c:v>
                </c:pt>
                <c:pt idx="543">
                  <c:v>122.66199865960357</c:v>
                </c:pt>
                <c:pt idx="544">
                  <c:v>122.44613224817272</c:v>
                </c:pt>
                <c:pt idx="545">
                  <c:v>122.2254318731021</c:v>
                </c:pt>
                <c:pt idx="546">
                  <c:v>121.99990624726459</c:v>
                </c:pt>
                <c:pt idx="547">
                  <c:v>121.76956427402573</c:v>
                </c:pt>
                <c:pt idx="548">
                  <c:v>121.53441504689222</c:v>
                </c:pt>
                <c:pt idx="549">
                  <c:v>121.29446784915292</c:v>
                </c:pt>
                <c:pt idx="550">
                  <c:v>121.04973215351235</c:v>
                </c:pt>
                <c:pt idx="551">
                  <c:v>120.80021762171666</c:v>
                </c:pt>
                <c:pt idx="552">
                  <c:v>120.54593410417237</c:v>
                </c:pt>
                <c:pt idx="553">
                  <c:v>120.28689163955737</c:v>
                </c:pt>
                <c:pt idx="554">
                  <c:v>120.02310045442456</c:v>
                </c:pt>
                <c:pt idx="555">
                  <c:v>119.75457096279831</c:v>
                </c:pt>
                <c:pt idx="556">
                  <c:v>119.48131376576309</c:v>
                </c:pt>
                <c:pt idx="557">
                  <c:v>119.20333965104518</c:v>
                </c:pt>
                <c:pt idx="558">
                  <c:v>118.92065959258669</c:v>
                </c:pt>
                <c:pt idx="559">
                  <c:v>118.63328475011225</c:v>
                </c:pt>
                <c:pt idx="560">
                  <c:v>118.34122646868857</c:v>
                </c:pt>
                <c:pt idx="561">
                  <c:v>118.04449627827654</c:v>
                </c:pt>
                <c:pt idx="562">
                  <c:v>117.74310589327604</c:v>
                </c:pt>
                <c:pt idx="563">
                  <c:v>117.43706721206333</c:v>
                </c:pt>
                <c:pt idx="564">
                  <c:v>117.12639231652159</c:v>
                </c:pt>
                <c:pt idx="565">
                  <c:v>116.81109347156364</c:v>
                </c:pt>
                <c:pt idx="566">
                  <c:v>116.49118312464812</c:v>
                </c:pt>
                <c:pt idx="567">
                  <c:v>116.16667390528767</c:v>
                </c:pt>
                <c:pt idx="568">
                  <c:v>115.83757862455064</c:v>
                </c:pt>
                <c:pt idx="569">
                  <c:v>115.50391027455521</c:v>
                </c:pt>
                <c:pt idx="570">
                  <c:v>115.16568202795651</c:v>
                </c:pt>
                <c:pt idx="571">
                  <c:v>114.82290723742662</c:v>
                </c:pt>
                <c:pt idx="572">
                  <c:v>114.47559943512731</c:v>
                </c:pt>
                <c:pt idx="573">
                  <c:v>114.1237723321758</c:v>
                </c:pt>
                <c:pt idx="574">
                  <c:v>113.76743981810394</c:v>
                </c:pt>
                <c:pt idx="575">
                  <c:v>113.4066159603091</c:v>
                </c:pt>
                <c:pt idx="576">
                  <c:v>113.04131500349936</c:v>
                </c:pt>
                <c:pt idx="577">
                  <c:v>112.671551369131</c:v>
                </c:pt>
                <c:pt idx="578">
                  <c:v>112.29733965483922</c:v>
                </c:pt>
                <c:pt idx="579">
                  <c:v>111.9186946338617</c:v>
                </c:pt>
                <c:pt idx="580">
                  <c:v>111.53563125445552</c:v>
                </c:pt>
                <c:pt idx="581">
                  <c:v>111.14816463930698</c:v>
                </c:pt>
                <c:pt idx="582">
                  <c:v>110.7563100849347</c:v>
                </c:pt>
                <c:pt idx="583">
                  <c:v>110.36008306108536</c:v>
                </c:pt>
                <c:pt idx="584">
                  <c:v>109.95949921012357</c:v>
                </c:pt>
                <c:pt idx="585">
                  <c:v>109.55457434641373</c:v>
                </c:pt>
                <c:pt idx="586">
                  <c:v>109.14532445569617</c:v>
                </c:pt>
                <c:pt idx="587">
                  <c:v>108.73176569445587</c:v>
                </c:pt>
                <c:pt idx="588">
                  <c:v>108.31391438928458</c:v>
                </c:pt>
                <c:pt idx="589">
                  <c:v>107.89178703623627</c:v>
                </c:pt>
                <c:pt idx="590">
                  <c:v>107.46540030017609</c:v>
                </c:pt>
                <c:pt idx="591">
                  <c:v>107.03477101412234</c:v>
                </c:pt>
                <c:pt idx="592">
                  <c:v>106.59991617858179</c:v>
                </c:pt>
                <c:pt idx="593">
                  <c:v>106.16085296087886</c:v>
                </c:pt>
                <c:pt idx="594">
                  <c:v>105.7175986944775</c:v>
                </c:pt>
                <c:pt idx="595">
                  <c:v>105.27017087829724</c:v>
                </c:pt>
                <c:pt idx="596">
                  <c:v>104.81858717602202</c:v>
                </c:pt>
                <c:pt idx="597">
                  <c:v>104.36286541540335</c:v>
                </c:pt>
                <c:pt idx="598">
                  <c:v>103.90302358755589</c:v>
                </c:pt>
                <c:pt idx="599">
                  <c:v>103.43907984624764</c:v>
                </c:pt>
                <c:pt idx="600">
                  <c:v>102.97105250718319</c:v>
                </c:pt>
                <c:pt idx="601">
                  <c:v>102.49896004728043</c:v>
                </c:pt>
                <c:pt idx="602">
                  <c:v>102.02282110394125</c:v>
                </c:pt>
                <c:pt idx="603">
                  <c:v>101.54265447431604</c:v>
                </c:pt>
                <c:pt idx="604">
                  <c:v>101.05847911456105</c:v>
                </c:pt>
                <c:pt idx="605">
                  <c:v>100.57031413909039</c:v>
                </c:pt>
                <c:pt idx="606">
                  <c:v>100.0781788198215</c:v>
                </c:pt>
                <c:pt idx="607">
                  <c:v>99.582092585414131</c:v>
                </c:pt>
                <c:pt idx="608">
                  <c:v>99.082075020503339</c:v>
                </c:pt>
                <c:pt idx="609">
                  <c:v>98.57814586492637</c:v>
                </c:pt>
                <c:pt idx="610">
                  <c:v>98.070325012943471</c:v>
                </c:pt>
                <c:pt idx="611">
                  <c:v>97.558632512452405</c:v>
                </c:pt>
                <c:pt idx="612">
                  <c:v>97.043088564196879</c:v>
                </c:pt>
                <c:pt idx="613">
                  <c:v>96.523713520969238</c:v>
                </c:pt>
                <c:pt idx="614">
                  <c:v>96.000527886806793</c:v>
                </c:pt>
                <c:pt idx="615">
                  <c:v>95.473552316182619</c:v>
                </c:pt>
                <c:pt idx="616">
                  <c:v>94.94280761318997</c:v>
                </c:pt>
                <c:pt idx="617">
                  <c:v>94.408314730720889</c:v>
                </c:pt>
                <c:pt idx="618">
                  <c:v>93.870094769639081</c:v>
                </c:pt>
                <c:pt idx="619">
                  <c:v>93.328168977947101</c:v>
                </c:pt>
                <c:pt idx="620">
                  <c:v>92.782558749947398</c:v>
                </c:pt>
                <c:pt idx="621">
                  <c:v>92.233285625397372</c:v>
                </c:pt>
                <c:pt idx="622">
                  <c:v>91.680371288659586</c:v>
                </c:pt>
                <c:pt idx="623">
                  <c:v>91.123837567845172</c:v>
                </c:pt>
                <c:pt idx="624">
                  <c:v>90.56370643395266</c:v>
                </c:pt>
                <c:pt idx="625">
                  <c:v>90.000000000000028</c:v>
                </c:pt>
                <c:pt idx="626">
                  <c:v>89.432740520152095</c:v>
                </c:pt>
                <c:pt idx="627">
                  <c:v>88.86195038884172</c:v>
                </c:pt>
                <c:pt idx="628">
                  <c:v>88.287652139886035</c:v>
                </c:pt>
                <c:pt idx="629">
                  <c:v>87.709868445596626</c:v>
                </c:pt>
                <c:pt idx="630">
                  <c:v>87.128622115884326</c:v>
                </c:pt>
                <c:pt idx="631">
                  <c:v>86.543936097358966</c:v>
                </c:pt>
                <c:pt idx="632">
                  <c:v>85.955833472423365</c:v>
                </c:pt>
                <c:pt idx="633">
                  <c:v>85.364337458362328</c:v>
                </c:pt>
                <c:pt idx="634">
                  <c:v>84.769471406425552</c:v>
                </c:pt>
                <c:pt idx="635">
                  <c:v>84.171258800906202</c:v>
                </c:pt>
                <c:pt idx="636">
                  <c:v>83.569723258213742</c:v>
                </c:pt>
                <c:pt idx="637">
                  <c:v>82.964888525941348</c:v>
                </c:pt>
                <c:pt idx="638">
                  <c:v>82.356778481928501</c:v>
                </c:pt>
                <c:pt idx="639">
                  <c:v>81.745417133318583</c:v>
                </c:pt>
                <c:pt idx="640">
                  <c:v>81.130828615610895</c:v>
                </c:pt>
                <c:pt idx="641">
                  <c:v>80.513037191707696</c:v>
                </c:pt>
                <c:pt idx="642">
                  <c:v>79.892067250956572</c:v>
                </c:pt>
                <c:pt idx="643">
                  <c:v>79.267943308187498</c:v>
                </c:pt>
                <c:pt idx="644">
                  <c:v>78.640690002744918</c:v>
                </c:pt>
                <c:pt idx="645">
                  <c:v>78.010332097515629</c:v>
                </c:pt>
                <c:pt idx="646">
                  <c:v>77.376894477950216</c:v>
                </c:pt>
                <c:pt idx="647">
                  <c:v>76.74040215108117</c:v>
                </c:pt>
                <c:pt idx="648">
                  <c:v>76.10088024453583</c:v>
                </c:pt>
                <c:pt idx="649">
                  <c:v>75.458354005544095</c:v>
                </c:pt>
                <c:pt idx="650">
                  <c:v>74.812848799941634</c:v>
                </c:pt>
                <c:pt idx="651">
                  <c:v>74.164390111168672</c:v>
                </c:pt>
                <c:pt idx="652">
                  <c:v>73.513003539263778</c:v>
                </c:pt>
                <c:pt idx="653">
                  <c:v>72.858714799853686</c:v>
                </c:pt>
                <c:pt idx="654">
                  <c:v>72.201549723137305</c:v>
                </c:pt>
                <c:pt idx="655">
                  <c:v>71.541534252866811</c:v>
                </c:pt>
                <c:pt idx="656">
                  <c:v>70.878694445322623</c:v>
                </c:pt>
                <c:pt idx="657">
                  <c:v>70.213056468285529</c:v>
                </c:pt>
                <c:pt idx="658">
                  <c:v>69.544646600003148</c:v>
                </c:pt>
                <c:pt idx="659">
                  <c:v>68.873491228152503</c:v>
                </c:pt>
                <c:pt idx="660">
                  <c:v>68.199616848798499</c:v>
                </c:pt>
                <c:pt idx="661">
                  <c:v>67.523050065347633</c:v>
                </c:pt>
                <c:pt idx="662">
                  <c:v>66.843817587498279</c:v>
                </c:pt>
                <c:pt idx="663">
                  <c:v>66.161946230185436</c:v>
                </c:pt>
                <c:pt idx="664">
                  <c:v>65.477462912522796</c:v>
                </c:pt>
                <c:pt idx="665">
                  <c:v>64.790394656739849</c:v>
                </c:pt>
                <c:pt idx="666">
                  <c:v>64.100768587114786</c:v>
                </c:pt>
                <c:pt idx="667">
                  <c:v>63.408611928903895</c:v>
                </c:pt>
                <c:pt idx="668">
                  <c:v>62.713952007267089</c:v>
                </c:pt>
                <c:pt idx="669">
                  <c:v>62.016816246188512</c:v>
                </c:pt>
                <c:pt idx="670">
                  <c:v>61.317232167394245</c:v>
                </c:pt>
                <c:pt idx="671">
                  <c:v>60.615227389266025</c:v>
                </c:pt>
                <c:pt idx="672">
                  <c:v>59.910829625750367</c:v>
                </c:pt>
                <c:pt idx="673">
                  <c:v>59.204066685264657</c:v>
                </c:pt>
                <c:pt idx="674">
                  <c:v>58.494966469600008</c:v>
                </c:pt>
                <c:pt idx="675">
                  <c:v>57.783556972818573</c:v>
                </c:pt>
                <c:pt idx="676">
                  <c:v>57.069866280149043</c:v>
                </c:pt>
                <c:pt idx="677">
                  <c:v>56.353922566878147</c:v>
                </c:pt>
                <c:pt idx="678">
                  <c:v>55.635754097237665</c:v>
                </c:pt>
                <c:pt idx="679">
                  <c:v>54.915389223289104</c:v>
                </c:pt>
                <c:pt idx="680">
                  <c:v>54.192856383804106</c:v>
                </c:pt>
                <c:pt idx="681">
                  <c:v>53.468184103142121</c:v>
                </c:pt>
                <c:pt idx="682">
                  <c:v>52.741400990124028</c:v>
                </c:pt>
                <c:pt idx="683">
                  <c:v>52.012535736902493</c:v>
                </c:pt>
                <c:pt idx="684">
                  <c:v>51.281617117829896</c:v>
                </c:pt>
                <c:pt idx="685">
                  <c:v>50.548673988321568</c:v>
                </c:pt>
                <c:pt idx="686">
                  <c:v>49.813735283717484</c:v>
                </c:pt>
                <c:pt idx="687">
                  <c:v>49.076830018139177</c:v>
                </c:pt>
                <c:pt idx="688">
                  <c:v>48.337987283344738</c:v>
                </c:pt>
                <c:pt idx="689">
                  <c:v>47.597236247580149</c:v>
                </c:pt>
                <c:pt idx="690">
                  <c:v>46.854606154428033</c:v>
                </c:pt>
                <c:pt idx="691">
                  <c:v>46.110126321652963</c:v>
                </c:pt>
                <c:pt idx="692">
                  <c:v>45.363826140043805</c:v>
                </c:pt>
                <c:pt idx="693">
                  <c:v>44.615735072254054</c:v>
                </c:pt>
                <c:pt idx="694">
                  <c:v>43.865882651637911</c:v>
                </c:pt>
                <c:pt idx="695">
                  <c:v>43.114298481085221</c:v>
                </c:pt>
                <c:pt idx="696">
                  <c:v>42.361012231851994</c:v>
                </c:pt>
                <c:pt idx="697">
                  <c:v>41.606053642389526</c:v>
                </c:pt>
                <c:pt idx="698">
                  <c:v>40.849452517170128</c:v>
                </c:pt>
                <c:pt idx="699">
                  <c:v>40.091238725510813</c:v>
                </c:pt>
                <c:pt idx="700">
                  <c:v>39.331442200393916</c:v>
                </c:pt>
                <c:pt idx="701">
                  <c:v>38.570092937285168</c:v>
                </c:pt>
                <c:pt idx="702">
                  <c:v>37.807220992949624</c:v>
                </c:pt>
                <c:pt idx="703">
                  <c:v>37.042856484265812</c:v>
                </c:pt>
                <c:pt idx="704">
                  <c:v>36.277029587035543</c:v>
                </c:pt>
                <c:pt idx="705">
                  <c:v>35.509770534793397</c:v>
                </c:pt>
                <c:pt idx="706">
                  <c:v>34.741109617612892</c:v>
                </c:pt>
                <c:pt idx="707">
                  <c:v>33.971077180911095</c:v>
                </c:pt>
                <c:pt idx="708">
                  <c:v>33.199703624250013</c:v>
                </c:pt>
                <c:pt idx="709">
                  <c:v>32.427019400136722</c:v>
                </c:pt>
                <c:pt idx="710">
                  <c:v>31.653055012821465</c:v>
                </c:pt>
                <c:pt idx="711">
                  <c:v>30.877841017093129</c:v>
                </c:pt>
                <c:pt idx="712">
                  <c:v>30.101408017072657</c:v>
                </c:pt>
                <c:pt idx="713">
                  <c:v>29.323786665005645</c:v>
                </c:pt>
                <c:pt idx="714">
                  <c:v>28.545007660051468</c:v>
                </c:pt>
                <c:pt idx="715">
                  <c:v>27.76510174707164</c:v>
                </c:pt>
                <c:pt idx="716">
                  <c:v>26.98409971541642</c:v>
                </c:pt>
                <c:pt idx="717">
                  <c:v>26.202032397708614</c:v>
                </c:pt>
                <c:pt idx="718">
                  <c:v>25.418930668626697</c:v>
                </c:pt>
                <c:pt idx="719">
                  <c:v>24.634825443686168</c:v>
                </c:pt>
                <c:pt idx="720">
                  <c:v>23.849747678018812</c:v>
                </c:pt>
                <c:pt idx="721">
                  <c:v>23.063728365150322</c:v>
                </c:pt>
                <c:pt idx="722">
                  <c:v>22.27679853577752</c:v>
                </c:pt>
                <c:pt idx="723">
                  <c:v>21.48898925654251</c:v>
                </c:pt>
                <c:pt idx="724">
                  <c:v>20.700331628806698</c:v>
                </c:pt>
                <c:pt idx="725">
                  <c:v>19.910856787422709</c:v>
                </c:pt>
                <c:pt idx="726">
                  <c:v>19.120595899505716</c:v>
                </c:pt>
                <c:pt idx="727">
                  <c:v>18.329580163202202</c:v>
                </c:pt>
                <c:pt idx="728">
                  <c:v>17.537840806459112</c:v>
                </c:pt>
                <c:pt idx="729">
                  <c:v>16.745409085790691</c:v>
                </c:pt>
                <c:pt idx="730">
                  <c:v>15.952316285044294</c:v>
                </c:pt>
                <c:pt idx="731">
                  <c:v>15.158593714165592</c:v>
                </c:pt>
                <c:pt idx="732">
                  <c:v>14.364272707962837</c:v>
                </c:pt>
                <c:pt idx="733">
                  <c:v>13.569384624869146</c:v>
                </c:pt>
                <c:pt idx="734">
                  <c:v>12.773960845704861</c:v>
                </c:pt>
                <c:pt idx="735">
                  <c:v>11.978032772438912</c:v>
                </c:pt>
                <c:pt idx="736">
                  <c:v>11.181631826948896</c:v>
                </c:pt>
                <c:pt idx="737">
                  <c:v>10.384789449780376</c:v>
                </c:pt>
                <c:pt idx="738">
                  <c:v>9.5875370989058695</c:v>
                </c:pt>
                <c:pt idx="739">
                  <c:v>8.7899062484831934</c:v>
                </c:pt>
                <c:pt idx="740">
                  <c:v>7.9919283876126688</c:v>
                </c:pt>
                <c:pt idx="741">
                  <c:v>7.1936350190937741</c:v>
                </c:pt>
                <c:pt idx="742">
                  <c:v>6.3950576581818028</c:v>
                </c:pt>
                <c:pt idx="743">
                  <c:v>5.5962278313435787</c:v>
                </c:pt>
                <c:pt idx="744">
                  <c:v>4.7971770750126241</c:v>
                </c:pt>
                <c:pt idx="745">
                  <c:v>3.997936934345057</c:v>
                </c:pt>
                <c:pt idx="746">
                  <c:v>3.1985389619728868</c:v>
                </c:pt>
                <c:pt idx="747">
                  <c:v>2.3990147167591602</c:v>
                </c:pt>
                <c:pt idx="748">
                  <c:v>1.5993957625521873</c:v>
                </c:pt>
                <c:pt idx="749">
                  <c:v>0.79971366693922619</c:v>
                </c:pt>
                <c:pt idx="750">
                  <c:v>2.3390391071504871E-14</c:v>
                </c:pt>
                <c:pt idx="751">
                  <c:v>0.79971366693917934</c:v>
                </c:pt>
                <c:pt idx="752">
                  <c:v>1.5993957625522537</c:v>
                </c:pt>
                <c:pt idx="753">
                  <c:v>2.3990147167591136</c:v>
                </c:pt>
                <c:pt idx="754">
                  <c:v>3.1985389619728397</c:v>
                </c:pt>
                <c:pt idx="755">
                  <c:v>3.9979369343450104</c:v>
                </c:pt>
                <c:pt idx="756">
                  <c:v>4.7971770750126908</c:v>
                </c:pt>
                <c:pt idx="757">
                  <c:v>5.5962278313435316</c:v>
                </c:pt>
                <c:pt idx="758">
                  <c:v>6.3950576581817558</c:v>
                </c:pt>
                <c:pt idx="759">
                  <c:v>7.193635019093727</c:v>
                </c:pt>
                <c:pt idx="760">
                  <c:v>7.9919283876126208</c:v>
                </c:pt>
                <c:pt idx="761">
                  <c:v>8.7899062484832573</c:v>
                </c:pt>
                <c:pt idx="762">
                  <c:v>9.5875370989058233</c:v>
                </c:pt>
                <c:pt idx="763">
                  <c:v>10.384789449780328</c:v>
                </c:pt>
                <c:pt idx="764">
                  <c:v>11.181631826948964</c:v>
                </c:pt>
                <c:pt idx="765">
                  <c:v>11.978032772438979</c:v>
                </c:pt>
                <c:pt idx="766">
                  <c:v>12.773960845704815</c:v>
                </c:pt>
                <c:pt idx="767">
                  <c:v>13.5693846248691</c:v>
                </c:pt>
                <c:pt idx="768">
                  <c:v>14.36427270796279</c:v>
                </c:pt>
                <c:pt idx="769">
                  <c:v>15.158593714165546</c:v>
                </c:pt>
                <c:pt idx="770">
                  <c:v>15.952316285044247</c:v>
                </c:pt>
                <c:pt idx="771">
                  <c:v>16.745409085790644</c:v>
                </c:pt>
                <c:pt idx="772">
                  <c:v>17.537840806459066</c:v>
                </c:pt>
                <c:pt idx="773">
                  <c:v>18.329580163202266</c:v>
                </c:pt>
                <c:pt idx="774">
                  <c:v>19.12059589950567</c:v>
                </c:pt>
                <c:pt idx="775">
                  <c:v>19.910856787422663</c:v>
                </c:pt>
                <c:pt idx="776">
                  <c:v>20.700331628806651</c:v>
                </c:pt>
                <c:pt idx="777">
                  <c:v>21.488989256542464</c:v>
                </c:pt>
                <c:pt idx="778">
                  <c:v>22.276798535777473</c:v>
                </c:pt>
                <c:pt idx="779">
                  <c:v>23.063728365150276</c:v>
                </c:pt>
                <c:pt idx="780">
                  <c:v>23.849747678018765</c:v>
                </c:pt>
                <c:pt idx="781">
                  <c:v>24.634825443686236</c:v>
                </c:pt>
                <c:pt idx="782">
                  <c:v>25.418930668626651</c:v>
                </c:pt>
                <c:pt idx="783">
                  <c:v>26.202032397708567</c:v>
                </c:pt>
                <c:pt idx="784">
                  <c:v>26.984099715416374</c:v>
                </c:pt>
                <c:pt idx="785">
                  <c:v>27.765101747071707</c:v>
                </c:pt>
                <c:pt idx="786">
                  <c:v>28.545007660051422</c:v>
                </c:pt>
                <c:pt idx="787">
                  <c:v>29.323786665005599</c:v>
                </c:pt>
                <c:pt idx="788">
                  <c:v>30.101408017072611</c:v>
                </c:pt>
                <c:pt idx="789">
                  <c:v>30.877841017093083</c:v>
                </c:pt>
                <c:pt idx="790">
                  <c:v>31.653055012821529</c:v>
                </c:pt>
                <c:pt idx="791">
                  <c:v>32.427019400136672</c:v>
                </c:pt>
                <c:pt idx="792">
                  <c:v>33.19970362424997</c:v>
                </c:pt>
                <c:pt idx="793">
                  <c:v>33.971077180911159</c:v>
                </c:pt>
                <c:pt idx="794">
                  <c:v>34.741109617612956</c:v>
                </c:pt>
                <c:pt idx="795">
                  <c:v>35.509770534793347</c:v>
                </c:pt>
                <c:pt idx="796">
                  <c:v>36.277029587035493</c:v>
                </c:pt>
                <c:pt idx="797">
                  <c:v>37.042856484265769</c:v>
                </c:pt>
                <c:pt idx="798">
                  <c:v>37.807220992949688</c:v>
                </c:pt>
                <c:pt idx="799">
                  <c:v>38.570092937285125</c:v>
                </c:pt>
                <c:pt idx="800">
                  <c:v>39.331442200393873</c:v>
                </c:pt>
                <c:pt idx="801">
                  <c:v>40.091238725510763</c:v>
                </c:pt>
                <c:pt idx="802">
                  <c:v>40.849452517170086</c:v>
                </c:pt>
                <c:pt idx="803">
                  <c:v>41.606053642389377</c:v>
                </c:pt>
                <c:pt idx="804">
                  <c:v>42.361012231851952</c:v>
                </c:pt>
                <c:pt idx="805">
                  <c:v>43.114298481085179</c:v>
                </c:pt>
                <c:pt idx="806">
                  <c:v>43.865882651637975</c:v>
                </c:pt>
                <c:pt idx="807">
                  <c:v>44.615735072254004</c:v>
                </c:pt>
                <c:pt idx="808">
                  <c:v>45.363826140043763</c:v>
                </c:pt>
                <c:pt idx="809">
                  <c:v>46.11012632165292</c:v>
                </c:pt>
                <c:pt idx="810">
                  <c:v>46.854606154427984</c:v>
                </c:pt>
                <c:pt idx="811">
                  <c:v>47.597236247580106</c:v>
                </c:pt>
                <c:pt idx="812">
                  <c:v>48.337987283344695</c:v>
                </c:pt>
                <c:pt idx="813">
                  <c:v>49.076830018139134</c:v>
                </c:pt>
                <c:pt idx="814">
                  <c:v>49.813735283717442</c:v>
                </c:pt>
                <c:pt idx="815">
                  <c:v>50.548673988321625</c:v>
                </c:pt>
                <c:pt idx="816">
                  <c:v>51.281617117829853</c:v>
                </c:pt>
                <c:pt idx="817">
                  <c:v>52.01253573690245</c:v>
                </c:pt>
                <c:pt idx="818">
                  <c:v>52.741400990123992</c:v>
                </c:pt>
                <c:pt idx="819">
                  <c:v>53.468184103142079</c:v>
                </c:pt>
                <c:pt idx="820">
                  <c:v>54.192856383803964</c:v>
                </c:pt>
                <c:pt idx="821">
                  <c:v>54.915389223289061</c:v>
                </c:pt>
                <c:pt idx="822">
                  <c:v>55.635754097237623</c:v>
                </c:pt>
                <c:pt idx="823">
                  <c:v>56.353922566878104</c:v>
                </c:pt>
                <c:pt idx="824">
                  <c:v>57.069866280149</c:v>
                </c:pt>
                <c:pt idx="825">
                  <c:v>57.783556972818538</c:v>
                </c:pt>
                <c:pt idx="826">
                  <c:v>58.494966469599966</c:v>
                </c:pt>
                <c:pt idx="827">
                  <c:v>59.204066685264614</c:v>
                </c:pt>
                <c:pt idx="828">
                  <c:v>59.910829625750225</c:v>
                </c:pt>
                <c:pt idx="829">
                  <c:v>60.615227389266082</c:v>
                </c:pt>
                <c:pt idx="830">
                  <c:v>61.317232167394302</c:v>
                </c:pt>
                <c:pt idx="831">
                  <c:v>62.016816246188476</c:v>
                </c:pt>
                <c:pt idx="832">
                  <c:v>62.713952007267046</c:v>
                </c:pt>
                <c:pt idx="833">
                  <c:v>63.408611928903859</c:v>
                </c:pt>
                <c:pt idx="834">
                  <c:v>64.100768587114743</c:v>
                </c:pt>
                <c:pt idx="835">
                  <c:v>64.790394656739821</c:v>
                </c:pt>
                <c:pt idx="836">
                  <c:v>65.477462912522753</c:v>
                </c:pt>
                <c:pt idx="837">
                  <c:v>66.161946230185492</c:v>
                </c:pt>
                <c:pt idx="838">
                  <c:v>66.843817587498336</c:v>
                </c:pt>
                <c:pt idx="839">
                  <c:v>67.523050065347689</c:v>
                </c:pt>
                <c:pt idx="840">
                  <c:v>68.199616848798456</c:v>
                </c:pt>
                <c:pt idx="841">
                  <c:v>68.873491228152474</c:v>
                </c:pt>
                <c:pt idx="842">
                  <c:v>69.544646600003105</c:v>
                </c:pt>
                <c:pt idx="843">
                  <c:v>70.213056468285487</c:v>
                </c:pt>
                <c:pt idx="844">
                  <c:v>70.878694445322594</c:v>
                </c:pt>
                <c:pt idx="845">
                  <c:v>71.541534252866668</c:v>
                </c:pt>
                <c:pt idx="846">
                  <c:v>72.201549723137362</c:v>
                </c:pt>
                <c:pt idx="847">
                  <c:v>72.858714799853658</c:v>
                </c:pt>
                <c:pt idx="848">
                  <c:v>73.513003539263835</c:v>
                </c:pt>
                <c:pt idx="849">
                  <c:v>74.164390111168629</c:v>
                </c:pt>
                <c:pt idx="850">
                  <c:v>74.812848799941591</c:v>
                </c:pt>
                <c:pt idx="851">
                  <c:v>75.458354005544066</c:v>
                </c:pt>
                <c:pt idx="852">
                  <c:v>76.100880244535787</c:v>
                </c:pt>
                <c:pt idx="853">
                  <c:v>76.740402151081142</c:v>
                </c:pt>
                <c:pt idx="854">
                  <c:v>77.376894477950259</c:v>
                </c:pt>
                <c:pt idx="855">
                  <c:v>78.010332097515686</c:v>
                </c:pt>
                <c:pt idx="856">
                  <c:v>78.640690002744961</c:v>
                </c:pt>
                <c:pt idx="857">
                  <c:v>79.267943308187469</c:v>
                </c:pt>
                <c:pt idx="858">
                  <c:v>79.892067250956543</c:v>
                </c:pt>
                <c:pt idx="859">
                  <c:v>80.513037191707653</c:v>
                </c:pt>
                <c:pt idx="860">
                  <c:v>81.130828615610866</c:v>
                </c:pt>
                <c:pt idx="861">
                  <c:v>81.74541713331854</c:v>
                </c:pt>
                <c:pt idx="862">
                  <c:v>82.356778481928558</c:v>
                </c:pt>
                <c:pt idx="863">
                  <c:v>82.964888525941319</c:v>
                </c:pt>
                <c:pt idx="864">
                  <c:v>83.569723258213799</c:v>
                </c:pt>
                <c:pt idx="865">
                  <c:v>84.171258800906244</c:v>
                </c:pt>
                <c:pt idx="866">
                  <c:v>84.769471406425524</c:v>
                </c:pt>
                <c:pt idx="867">
                  <c:v>85.364337458362343</c:v>
                </c:pt>
                <c:pt idx="868">
                  <c:v>85.955833472423379</c:v>
                </c:pt>
                <c:pt idx="869">
                  <c:v>86.54393609735888</c:v>
                </c:pt>
                <c:pt idx="870">
                  <c:v>87.128622115884284</c:v>
                </c:pt>
                <c:pt idx="871">
                  <c:v>87.709868445596669</c:v>
                </c:pt>
                <c:pt idx="872">
                  <c:v>88.287652139886092</c:v>
                </c:pt>
                <c:pt idx="873">
                  <c:v>88.861950388841763</c:v>
                </c:pt>
                <c:pt idx="874">
                  <c:v>89.432740520152052</c:v>
                </c:pt>
                <c:pt idx="875">
                  <c:v>89.999999999999986</c:v>
                </c:pt>
                <c:pt idx="876">
                  <c:v>90.563706433952675</c:v>
                </c:pt>
                <c:pt idx="877">
                  <c:v>91.123837567845186</c:v>
                </c:pt>
                <c:pt idx="878">
                  <c:v>91.680371288659501</c:v>
                </c:pt>
                <c:pt idx="879">
                  <c:v>92.233285625397386</c:v>
                </c:pt>
                <c:pt idx="880">
                  <c:v>92.782558749947441</c:v>
                </c:pt>
                <c:pt idx="881">
                  <c:v>93.328168977947144</c:v>
                </c:pt>
                <c:pt idx="882">
                  <c:v>93.870094769639053</c:v>
                </c:pt>
                <c:pt idx="883">
                  <c:v>94.408314730720846</c:v>
                </c:pt>
                <c:pt idx="884">
                  <c:v>94.942807613189942</c:v>
                </c:pt>
                <c:pt idx="885">
                  <c:v>95.473552316182591</c:v>
                </c:pt>
                <c:pt idx="886">
                  <c:v>96.000527886806793</c:v>
                </c:pt>
                <c:pt idx="887">
                  <c:v>96.523713520969238</c:v>
                </c:pt>
                <c:pt idx="888">
                  <c:v>97.043088564196879</c:v>
                </c:pt>
                <c:pt idx="889">
                  <c:v>97.558632512452377</c:v>
                </c:pt>
                <c:pt idx="890">
                  <c:v>98.070325012943513</c:v>
                </c:pt>
                <c:pt idx="891">
                  <c:v>98.578145864926341</c:v>
                </c:pt>
                <c:pt idx="892">
                  <c:v>99.082075020503311</c:v>
                </c:pt>
                <c:pt idx="893">
                  <c:v>99.582092585414102</c:v>
                </c:pt>
                <c:pt idx="894">
                  <c:v>100.07817881982147</c:v>
                </c:pt>
                <c:pt idx="895">
                  <c:v>100.57031413909039</c:v>
                </c:pt>
                <c:pt idx="896">
                  <c:v>101.05847911456105</c:v>
                </c:pt>
                <c:pt idx="897">
                  <c:v>101.54265447431604</c:v>
                </c:pt>
                <c:pt idx="898">
                  <c:v>102.02282110394127</c:v>
                </c:pt>
                <c:pt idx="899">
                  <c:v>102.49896004728042</c:v>
                </c:pt>
                <c:pt idx="900">
                  <c:v>102.97105250718316</c:v>
                </c:pt>
                <c:pt idx="901">
                  <c:v>103.43907984624761</c:v>
                </c:pt>
                <c:pt idx="902">
                  <c:v>103.90302358755588</c:v>
                </c:pt>
                <c:pt idx="903">
                  <c:v>104.36286541540329</c:v>
                </c:pt>
                <c:pt idx="904">
                  <c:v>104.81858717602204</c:v>
                </c:pt>
                <c:pt idx="905">
                  <c:v>105.27017087829718</c:v>
                </c:pt>
                <c:pt idx="906">
                  <c:v>105.7175986944775</c:v>
                </c:pt>
                <c:pt idx="907">
                  <c:v>106.16085296087883</c:v>
                </c:pt>
                <c:pt idx="908">
                  <c:v>106.59991617858176</c:v>
                </c:pt>
                <c:pt idx="909">
                  <c:v>107.03477101412231</c:v>
                </c:pt>
                <c:pt idx="910">
                  <c:v>107.46540030017606</c:v>
                </c:pt>
                <c:pt idx="911">
                  <c:v>107.89178703623625</c:v>
                </c:pt>
                <c:pt idx="912">
                  <c:v>108.31391438928458</c:v>
                </c:pt>
                <c:pt idx="913">
                  <c:v>108.73176569445587</c:v>
                </c:pt>
                <c:pt idx="914">
                  <c:v>109.14532445569618</c:v>
                </c:pt>
                <c:pt idx="915">
                  <c:v>109.55457434641374</c:v>
                </c:pt>
                <c:pt idx="916">
                  <c:v>109.95949921012354</c:v>
                </c:pt>
                <c:pt idx="917">
                  <c:v>110.36008306108533</c:v>
                </c:pt>
                <c:pt idx="918">
                  <c:v>110.75631008493467</c:v>
                </c:pt>
                <c:pt idx="919">
                  <c:v>111.14816463930697</c:v>
                </c:pt>
                <c:pt idx="920">
                  <c:v>111.53563125445557</c:v>
                </c:pt>
                <c:pt idx="921">
                  <c:v>111.9186946338617</c:v>
                </c:pt>
                <c:pt idx="922">
                  <c:v>112.29733965483922</c:v>
                </c:pt>
                <c:pt idx="923">
                  <c:v>112.671551369131</c:v>
                </c:pt>
                <c:pt idx="924">
                  <c:v>113.04131500349931</c:v>
                </c:pt>
                <c:pt idx="925">
                  <c:v>113.40661596030908</c:v>
                </c:pt>
                <c:pt idx="926">
                  <c:v>113.76743981810392</c:v>
                </c:pt>
                <c:pt idx="927">
                  <c:v>114.12377233217579</c:v>
                </c:pt>
                <c:pt idx="928">
                  <c:v>114.47559943512724</c:v>
                </c:pt>
                <c:pt idx="929">
                  <c:v>114.82290723742665</c:v>
                </c:pt>
                <c:pt idx="930">
                  <c:v>115.16568202795654</c:v>
                </c:pt>
                <c:pt idx="931">
                  <c:v>115.50391027455521</c:v>
                </c:pt>
                <c:pt idx="932">
                  <c:v>115.8375786245506</c:v>
                </c:pt>
                <c:pt idx="933">
                  <c:v>116.16667390528762</c:v>
                </c:pt>
                <c:pt idx="934">
                  <c:v>116.4911831246481</c:v>
                </c:pt>
                <c:pt idx="935">
                  <c:v>116.81109347156362</c:v>
                </c:pt>
                <c:pt idx="936">
                  <c:v>117.12639231652152</c:v>
                </c:pt>
                <c:pt idx="937">
                  <c:v>117.43706721206335</c:v>
                </c:pt>
                <c:pt idx="938">
                  <c:v>117.74310589327607</c:v>
                </c:pt>
                <c:pt idx="939">
                  <c:v>118.04449627827657</c:v>
                </c:pt>
                <c:pt idx="940">
                  <c:v>118.34122646868857</c:v>
                </c:pt>
                <c:pt idx="941">
                  <c:v>118.63328475011221</c:v>
                </c:pt>
                <c:pt idx="942">
                  <c:v>118.92065959258665</c:v>
                </c:pt>
                <c:pt idx="943">
                  <c:v>119.20333965104514</c:v>
                </c:pt>
                <c:pt idx="944">
                  <c:v>119.48131376576306</c:v>
                </c:pt>
                <c:pt idx="945">
                  <c:v>119.75457096279834</c:v>
                </c:pt>
                <c:pt idx="946">
                  <c:v>120.02310045442459</c:v>
                </c:pt>
                <c:pt idx="947">
                  <c:v>120.28689163955735</c:v>
                </c:pt>
                <c:pt idx="948">
                  <c:v>120.54593410417239</c:v>
                </c:pt>
                <c:pt idx="949">
                  <c:v>120.80021762171666</c:v>
                </c:pt>
                <c:pt idx="950">
                  <c:v>121.04973215351232</c:v>
                </c:pt>
                <c:pt idx="951">
                  <c:v>121.29446784915289</c:v>
                </c:pt>
                <c:pt idx="952">
                  <c:v>121.53441504689218</c:v>
                </c:pt>
                <c:pt idx="953">
                  <c:v>121.76956427402571</c:v>
                </c:pt>
                <c:pt idx="954">
                  <c:v>121.99990624726462</c:v>
                </c:pt>
                <c:pt idx="955">
                  <c:v>122.22543187310211</c:v>
                </c:pt>
                <c:pt idx="956">
                  <c:v>122.44613224817273</c:v>
                </c:pt>
                <c:pt idx="957">
                  <c:v>122.66199865960357</c:v>
                </c:pt>
                <c:pt idx="958">
                  <c:v>122.87302258535829</c:v>
                </c:pt>
                <c:pt idx="959">
                  <c:v>123.07919569457366</c:v>
                </c:pt>
                <c:pt idx="960">
                  <c:v>123.28050984788833</c:v>
                </c:pt>
                <c:pt idx="961">
                  <c:v>123.47695709776426</c:v>
                </c:pt>
                <c:pt idx="962">
                  <c:v>123.66852968880045</c:v>
                </c:pt>
                <c:pt idx="963">
                  <c:v>123.85522005803888</c:v>
                </c:pt>
                <c:pt idx="964">
                  <c:v>124.03702083526358</c:v>
                </c:pt>
                <c:pt idx="965">
                  <c:v>124.21392484329107</c:v>
                </c:pt>
                <c:pt idx="966">
                  <c:v>124.38592509825403</c:v>
                </c:pt>
                <c:pt idx="967">
                  <c:v>124.55301480987698</c:v>
                </c:pt>
                <c:pt idx="968">
                  <c:v>124.71518738174413</c:v>
                </c:pt>
                <c:pt idx="969">
                  <c:v>124.87243641156005</c:v>
                </c:pt>
                <c:pt idx="970">
                  <c:v>125.02475569140233</c:v>
                </c:pt>
                <c:pt idx="971">
                  <c:v>125.17213920796657</c:v>
                </c:pt>
                <c:pt idx="972">
                  <c:v>125.3145811428039</c:v>
                </c:pt>
                <c:pt idx="973">
                  <c:v>125.45207587255067</c:v>
                </c:pt>
                <c:pt idx="974">
                  <c:v>125.58461796915032</c:v>
                </c:pt>
                <c:pt idx="975">
                  <c:v>125.71220220006785</c:v>
                </c:pt>
                <c:pt idx="976">
                  <c:v>125.83482352849632</c:v>
                </c:pt>
                <c:pt idx="977">
                  <c:v>125.95247711355559</c:v>
                </c:pt>
                <c:pt idx="978">
                  <c:v>126.06515831048361</c:v>
                </c:pt>
                <c:pt idx="979">
                  <c:v>126.17286267081967</c:v>
                </c:pt>
                <c:pt idx="980">
                  <c:v>126.27558594258002</c:v>
                </c:pt>
                <c:pt idx="981">
                  <c:v>126.3733240704258</c:v>
                </c:pt>
                <c:pt idx="982">
                  <c:v>126.46607319582306</c:v>
                </c:pt>
                <c:pt idx="983">
                  <c:v>126.55382965719517</c:v>
                </c:pt>
                <c:pt idx="984">
                  <c:v>126.63658999006725</c:v>
                </c:pt>
                <c:pt idx="985">
                  <c:v>126.71435092720311</c:v>
                </c:pt>
                <c:pt idx="986">
                  <c:v>126.78710939873409</c:v>
                </c:pt>
                <c:pt idx="987">
                  <c:v>126.85486253228029</c:v>
                </c:pt>
                <c:pt idx="988">
                  <c:v>126.91760765306405</c:v>
                </c:pt>
                <c:pt idx="989">
                  <c:v>126.97534228401543</c:v>
                </c:pt>
                <c:pt idx="990">
                  <c:v>127.02806414587003</c:v>
                </c:pt>
                <c:pt idx="991">
                  <c:v>127.07577115725904</c:v>
                </c:pt>
                <c:pt idx="992">
                  <c:v>127.11846143479133</c:v>
                </c:pt>
                <c:pt idx="993">
                  <c:v>127.15613329312785</c:v>
                </c:pt>
                <c:pt idx="994">
                  <c:v>127.18878524504812</c:v>
                </c:pt>
                <c:pt idx="995">
                  <c:v>127.21641600150903</c:v>
                </c:pt>
                <c:pt idx="996">
                  <c:v>127.23902447169556</c:v>
                </c:pt>
                <c:pt idx="997">
                  <c:v>127.25660976306406</c:v>
                </c:pt>
                <c:pt idx="998">
                  <c:v>127.26917118137735</c:v>
                </c:pt>
                <c:pt idx="999">
                  <c:v>127.27670823073211</c:v>
                </c:pt>
                <c:pt idx="1000">
                  <c:v>127.27922061357856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10592"/>
        <c:axId val="48113152"/>
      </c:scatterChart>
      <c:valAx>
        <c:axId val="481105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(uS)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87164985623948266"/>
              <c:y val="0.874283564803357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3152"/>
        <c:crosses val="autoZero"/>
        <c:crossBetween val="midCat"/>
        <c:majorUnit val="2"/>
      </c:valAx>
      <c:valAx>
        <c:axId val="481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(V)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7.3088813843366646E-3"/>
              <c:y val="3.017441918017042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_);[Red]\(#,##0.0\)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10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6467606116900664"/>
          <c:y val="0.32506459053068176"/>
          <c:w val="0.12070617606232001"/>
          <c:h val="0.31900693915126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1"/>
              <a:t>Switching</a:t>
            </a:r>
            <a:r>
              <a:rPr lang="en-US" altLang="zh-CN" sz="1100" b="1" baseline="0"/>
              <a:t> Frequency under </a:t>
            </a:r>
            <a:r>
              <a:rPr lang="en-US" altLang="zh-CN" sz="1100" b="1" i="0" u="none" strike="noStrike" baseline="0">
                <a:effectLst/>
              </a:rPr>
              <a:t>V</a:t>
            </a:r>
            <a:r>
              <a:rPr lang="en-US" altLang="zh-CN" sz="1100" b="1" i="0" u="none" strike="noStrike" baseline="-25000">
                <a:effectLst/>
              </a:rPr>
              <a:t>AC_Min</a:t>
            </a:r>
            <a:r>
              <a:rPr lang="en-US" altLang="zh-CN" sz="1100" b="1" i="0" u="none" strike="noStrike" baseline="0">
                <a:effectLst/>
              </a:rPr>
              <a:t> (</a:t>
            </a:r>
            <a:r>
              <a:rPr lang="en-US" altLang="zh-CN" sz="1100" b="1" baseline="0"/>
              <a:t>Fsw vs. I</a:t>
            </a:r>
            <a:r>
              <a:rPr lang="en-US" altLang="zh-CN" sz="1100" b="1" baseline="-25000"/>
              <a:t>OUT</a:t>
            </a:r>
            <a:r>
              <a:rPr lang="en-US" altLang="zh-CN" sz="1100" b="1" baseline="0"/>
              <a:t>)</a:t>
            </a:r>
            <a:endParaRPr lang="zh-CN" altLang="en-US" sz="1100" b="1" baseline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148492290553717E-2"/>
          <c:y val="0.16377275521073009"/>
          <c:w val="0.77409717902909192"/>
          <c:h val="0.6301248196065523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'Ipk-toff'!$L$2:$L$602</c:f>
              <c:numCache>
                <c:formatCode>General</c:formatCode>
                <c:ptCount val="601"/>
                <c:pt idx="0">
                  <c:v>400.41250000000002</c:v>
                </c:pt>
                <c:pt idx="1">
                  <c:v>398.45781249999999</c:v>
                </c:pt>
                <c:pt idx="2">
                  <c:v>396.50312500000001</c:v>
                </c:pt>
                <c:pt idx="3">
                  <c:v>394.54843749999998</c:v>
                </c:pt>
                <c:pt idx="4">
                  <c:v>392.59375</c:v>
                </c:pt>
                <c:pt idx="5">
                  <c:v>390.63906250000002</c:v>
                </c:pt>
                <c:pt idx="6">
                  <c:v>388.68437499999999</c:v>
                </c:pt>
                <c:pt idx="7">
                  <c:v>386.72968750000001</c:v>
                </c:pt>
                <c:pt idx="8">
                  <c:v>384.77499999999998</c:v>
                </c:pt>
                <c:pt idx="9">
                  <c:v>382.8203125</c:v>
                </c:pt>
                <c:pt idx="10">
                  <c:v>380.86562500000002</c:v>
                </c:pt>
                <c:pt idx="11">
                  <c:v>378.91093749999999</c:v>
                </c:pt>
                <c:pt idx="12">
                  <c:v>376.95625000000001</c:v>
                </c:pt>
                <c:pt idx="13">
                  <c:v>375.00156249999998</c:v>
                </c:pt>
                <c:pt idx="14">
                  <c:v>373.046875</c:v>
                </c:pt>
                <c:pt idx="15">
                  <c:v>371.09218750000002</c:v>
                </c:pt>
                <c:pt idx="16">
                  <c:v>369.13749999999999</c:v>
                </c:pt>
                <c:pt idx="17">
                  <c:v>367.18281250000001</c:v>
                </c:pt>
                <c:pt idx="18">
                  <c:v>365.22812499999998</c:v>
                </c:pt>
                <c:pt idx="19">
                  <c:v>363.2734375</c:v>
                </c:pt>
                <c:pt idx="20">
                  <c:v>361.31875000000002</c:v>
                </c:pt>
                <c:pt idx="21">
                  <c:v>359.36406249999999</c:v>
                </c:pt>
                <c:pt idx="22">
                  <c:v>357.40937500000001</c:v>
                </c:pt>
                <c:pt idx="23">
                  <c:v>355.45468749999998</c:v>
                </c:pt>
                <c:pt idx="24">
                  <c:v>353.5</c:v>
                </c:pt>
                <c:pt idx="25">
                  <c:v>351.54531250000002</c:v>
                </c:pt>
                <c:pt idx="26">
                  <c:v>349.59062500000005</c:v>
                </c:pt>
                <c:pt idx="27">
                  <c:v>347.63593750000001</c:v>
                </c:pt>
                <c:pt idx="28">
                  <c:v>345.68124999999998</c:v>
                </c:pt>
                <c:pt idx="29">
                  <c:v>343.7265625</c:v>
                </c:pt>
                <c:pt idx="30">
                  <c:v>341.77187500000002</c:v>
                </c:pt>
                <c:pt idx="31">
                  <c:v>339.81718750000005</c:v>
                </c:pt>
                <c:pt idx="32">
                  <c:v>337.86250000000001</c:v>
                </c:pt>
                <c:pt idx="33">
                  <c:v>335.90781249999998</c:v>
                </c:pt>
                <c:pt idx="34">
                  <c:v>333.953125</c:v>
                </c:pt>
                <c:pt idx="35">
                  <c:v>331.99843750000002</c:v>
                </c:pt>
                <c:pt idx="36">
                  <c:v>330.04375000000005</c:v>
                </c:pt>
                <c:pt idx="37">
                  <c:v>328.08906250000001</c:v>
                </c:pt>
                <c:pt idx="38">
                  <c:v>326.13437499999998</c:v>
                </c:pt>
                <c:pt idx="39">
                  <c:v>324.1796875</c:v>
                </c:pt>
                <c:pt idx="40">
                  <c:v>322.22500000000002</c:v>
                </c:pt>
                <c:pt idx="41">
                  <c:v>320.27031250000005</c:v>
                </c:pt>
                <c:pt idx="42">
                  <c:v>318.31562500000001</c:v>
                </c:pt>
                <c:pt idx="43">
                  <c:v>316.36093749999998</c:v>
                </c:pt>
                <c:pt idx="44">
                  <c:v>314.40625</c:v>
                </c:pt>
                <c:pt idx="45">
                  <c:v>312.45156250000002</c:v>
                </c:pt>
                <c:pt idx="46">
                  <c:v>310.49687500000005</c:v>
                </c:pt>
                <c:pt idx="47">
                  <c:v>308.54218750000001</c:v>
                </c:pt>
                <c:pt idx="48">
                  <c:v>306.58749999999998</c:v>
                </c:pt>
                <c:pt idx="49">
                  <c:v>304.6328125</c:v>
                </c:pt>
                <c:pt idx="50">
                  <c:v>302.67812500000002</c:v>
                </c:pt>
                <c:pt idx="51">
                  <c:v>300.72343750000005</c:v>
                </c:pt>
                <c:pt idx="52">
                  <c:v>298.76875000000001</c:v>
                </c:pt>
                <c:pt idx="53">
                  <c:v>296.81406249999998</c:v>
                </c:pt>
                <c:pt idx="54">
                  <c:v>294.859375</c:v>
                </c:pt>
                <c:pt idx="55">
                  <c:v>292.90468750000002</c:v>
                </c:pt>
                <c:pt idx="56">
                  <c:v>290.95000000000005</c:v>
                </c:pt>
                <c:pt idx="57">
                  <c:v>288.99531250000001</c:v>
                </c:pt>
                <c:pt idx="58">
                  <c:v>287.04062499999998</c:v>
                </c:pt>
                <c:pt idx="59">
                  <c:v>285.0859375</c:v>
                </c:pt>
                <c:pt idx="60">
                  <c:v>283.13125000000002</c:v>
                </c:pt>
                <c:pt idx="61">
                  <c:v>281.17656250000005</c:v>
                </c:pt>
                <c:pt idx="62">
                  <c:v>279.22187500000001</c:v>
                </c:pt>
                <c:pt idx="63">
                  <c:v>277.26718749999998</c:v>
                </c:pt>
                <c:pt idx="64">
                  <c:v>275.3125</c:v>
                </c:pt>
                <c:pt idx="65">
                  <c:v>273.35781250000002</c:v>
                </c:pt>
                <c:pt idx="66">
                  <c:v>271.40312500000005</c:v>
                </c:pt>
                <c:pt idx="67">
                  <c:v>269.44843750000001</c:v>
                </c:pt>
                <c:pt idx="68">
                  <c:v>267.49374999999998</c:v>
                </c:pt>
                <c:pt idx="69">
                  <c:v>265.5390625</c:v>
                </c:pt>
                <c:pt idx="70">
                  <c:v>263.58437500000002</c:v>
                </c:pt>
                <c:pt idx="71">
                  <c:v>261.62968750000005</c:v>
                </c:pt>
                <c:pt idx="72">
                  <c:v>259.67500000000001</c:v>
                </c:pt>
                <c:pt idx="73">
                  <c:v>257.72031249999998</c:v>
                </c:pt>
                <c:pt idx="74">
                  <c:v>255.765625</c:v>
                </c:pt>
                <c:pt idx="75">
                  <c:v>253.81093749999999</c:v>
                </c:pt>
                <c:pt idx="76">
                  <c:v>251.85625000000002</c:v>
                </c:pt>
                <c:pt idx="77">
                  <c:v>249.90156250000001</c:v>
                </c:pt>
                <c:pt idx="78">
                  <c:v>247.94687500000001</c:v>
                </c:pt>
                <c:pt idx="79">
                  <c:v>245.9921875</c:v>
                </c:pt>
                <c:pt idx="80">
                  <c:v>244.03749999999999</c:v>
                </c:pt>
                <c:pt idx="81">
                  <c:v>242.08281250000002</c:v>
                </c:pt>
                <c:pt idx="82">
                  <c:v>240.12812500000001</c:v>
                </c:pt>
                <c:pt idx="83">
                  <c:v>238.17343750000001</c:v>
                </c:pt>
                <c:pt idx="84">
                  <c:v>236.21875</c:v>
                </c:pt>
                <c:pt idx="85">
                  <c:v>234.26406249999999</c:v>
                </c:pt>
                <c:pt idx="86">
                  <c:v>232.30937500000002</c:v>
                </c:pt>
                <c:pt idx="87">
                  <c:v>230.35468750000001</c:v>
                </c:pt>
                <c:pt idx="88">
                  <c:v>228.4</c:v>
                </c:pt>
                <c:pt idx="89">
                  <c:v>226.4453125</c:v>
                </c:pt>
                <c:pt idx="90">
                  <c:v>224.49062499999999</c:v>
                </c:pt>
                <c:pt idx="91">
                  <c:v>222.53593750000002</c:v>
                </c:pt>
                <c:pt idx="92">
                  <c:v>220.58125000000001</c:v>
                </c:pt>
                <c:pt idx="93">
                  <c:v>218.62656250000001</c:v>
                </c:pt>
                <c:pt idx="94">
                  <c:v>216.671875</c:v>
                </c:pt>
                <c:pt idx="95">
                  <c:v>214.71718749999999</c:v>
                </c:pt>
                <c:pt idx="96">
                  <c:v>212.89185952587866</c:v>
                </c:pt>
                <c:pt idx="97">
                  <c:v>211.11891868935808</c:v>
                </c:pt>
                <c:pt idx="98">
                  <c:v>209.36436351564444</c:v>
                </c:pt>
                <c:pt idx="99">
                  <c:v>207.62792942842228</c:v>
                </c:pt>
                <c:pt idx="100">
                  <c:v>205.90935690360655</c:v>
                </c:pt>
                <c:pt idx="101">
                  <c:v>204.2083913493214</c:v>
                </c:pt>
                <c:pt idx="102">
                  <c:v>202.52478298928486</c:v>
                </c:pt>
                <c:pt idx="103">
                  <c:v>200.8582867494859</c:v>
                </c:pt>
                <c:pt idx="104">
                  <c:v>199.20866214804735</c:v>
                </c:pt>
                <c:pt idx="105">
                  <c:v>197.57567318816942</c:v>
                </c:pt>
                <c:pt idx="106">
                  <c:v>195.95908825405451</c:v>
                </c:pt>
                <c:pt idx="107">
                  <c:v>194.35868000971684</c:v>
                </c:pt>
                <c:pt idx="108">
                  <c:v>192.77422530058334</c:v>
                </c:pt>
                <c:pt idx="109">
                  <c:v>191.20550505779769</c:v>
                </c:pt>
                <c:pt idx="110">
                  <c:v>189.65230420513976</c:v>
                </c:pt>
                <c:pt idx="111">
                  <c:v>188.11441156847877</c:v>
                </c:pt>
                <c:pt idx="112">
                  <c:v>186.59161978767901</c:v>
                </c:pt>
                <c:pt idx="113">
                  <c:v>185.08372523088178</c:v>
                </c:pt>
                <c:pt idx="114">
                  <c:v>183.59052791108863</c:v>
                </c:pt>
                <c:pt idx="115">
                  <c:v>182.11183140497417</c:v>
                </c:pt>
                <c:pt idx="116">
                  <c:v>180.64744277385947</c:v>
                </c:pt>
                <c:pt idx="117">
                  <c:v>179.19717248677915</c:v>
                </c:pt>
                <c:pt idx="118">
                  <c:v>177.76083434557756</c:v>
                </c:pt>
                <c:pt idx="119">
                  <c:v>176.33824541197222</c:v>
                </c:pt>
                <c:pt idx="120">
                  <c:v>174.92922593652403</c:v>
                </c:pt>
                <c:pt idx="121">
                  <c:v>173.53359928945716</c:v>
                </c:pt>
                <c:pt idx="122">
                  <c:v>172.15119189327149</c:v>
                </c:pt>
                <c:pt idx="123">
                  <c:v>170.78183315709478</c:v>
                </c:pt>
                <c:pt idx="124">
                  <c:v>169.42535541272167</c:v>
                </c:pt>
                <c:pt idx="125">
                  <c:v>168.08159385228973</c:v>
                </c:pt>
                <c:pt idx="126">
                  <c:v>166.75038646754288</c:v>
                </c:pt>
                <c:pt idx="127">
                  <c:v>165.43157399063671</c:v>
                </c:pt>
                <c:pt idx="128">
                  <c:v>164.12499983643889</c:v>
                </c:pt>
                <c:pt idx="129">
                  <c:v>162.83051004628135</c:v>
                </c:pt>
                <c:pt idx="130">
                  <c:v>161.5479532331218</c:v>
                </c:pt>
                <c:pt idx="131">
                  <c:v>160.27718052807376</c:v>
                </c:pt>
                <c:pt idx="132">
                  <c:v>159.01804552826482</c:v>
                </c:pt>
                <c:pt idx="133">
                  <c:v>157.77040424598539</c:v>
                </c:pt>
                <c:pt idx="134">
                  <c:v>156.53411505909034</c:v>
                </c:pt>
                <c:pt idx="135">
                  <c:v>155.30903866261829</c:v>
                </c:pt>
                <c:pt idx="136">
                  <c:v>154.0950380215931</c:v>
                </c:pt>
                <c:pt idx="137">
                  <c:v>152.89197832497462</c:v>
                </c:pt>
                <c:pt idx="138">
                  <c:v>151.69972694072558</c:v>
                </c:pt>
                <c:pt idx="139">
                  <c:v>150.5181533719639</c:v>
                </c:pt>
                <c:pt idx="140">
                  <c:v>149.34712921416917</c:v>
                </c:pt>
                <c:pt idx="141">
                  <c:v>148.18652811341451</c:v>
                </c:pt>
                <c:pt idx="142">
                  <c:v>147.03622572559499</c:v>
                </c:pt>
                <c:pt idx="143">
                  <c:v>145.89609967662477</c:v>
                </c:pt>
                <c:pt idx="144">
                  <c:v>144.76602952357652</c:v>
                </c:pt>
                <c:pt idx="145">
                  <c:v>143.64589671673733</c:v>
                </c:pt>
                <c:pt idx="146">
                  <c:v>142.53558456255539</c:v>
                </c:pt>
                <c:pt idx="147">
                  <c:v>141.43497818745371</c:v>
                </c:pt>
                <c:pt idx="148">
                  <c:v>140.34396450248721</c:v>
                </c:pt>
                <c:pt idx="149">
                  <c:v>139.26243216882</c:v>
                </c:pt>
                <c:pt idx="150">
                  <c:v>138.19027156400099</c:v>
                </c:pt>
                <c:pt idx="151">
                  <c:v>137.12737474901667</c:v>
                </c:pt>
                <c:pt idx="152">
                  <c:v>136.07363543609929</c:v>
                </c:pt>
                <c:pt idx="153">
                  <c:v>135.02894895727175</c:v>
                </c:pt>
                <c:pt idx="154">
                  <c:v>133.99321223360801</c:v>
                </c:pt>
                <c:pt idx="155">
                  <c:v>132.96632374519143</c:v>
                </c:pt>
                <c:pt idx="156">
                  <c:v>131.94818350175183</c:v>
                </c:pt>
                <c:pt idx="157">
                  <c:v>130.93869301396376</c:v>
                </c:pt>
                <c:pt idx="158">
                  <c:v>129.93775526538872</c:v>
                </c:pt>
                <c:pt idx="159">
                  <c:v>128.9452746850441</c:v>
                </c:pt>
                <c:pt idx="160">
                  <c:v>127.96115712058337</c:v>
                </c:pt>
                <c:pt idx="161">
                  <c:v>126.98530981207085</c:v>
                </c:pt>
                <c:pt idx="162">
                  <c:v>126.01764136633614</c:v>
                </c:pt>
                <c:pt idx="163">
                  <c:v>125.05806173189355</c:v>
                </c:pt>
                <c:pt idx="164">
                  <c:v>124.10648217441155</c:v>
                </c:pt>
                <c:pt idx="165">
                  <c:v>123.16281525271836</c:v>
                </c:pt>
                <c:pt idx="166">
                  <c:v>122.22697479533053</c:v>
                </c:pt>
                <c:pt idx="167">
                  <c:v>121.2988758774906</c:v>
                </c:pt>
                <c:pt idx="168">
                  <c:v>120.37843479870135</c:v>
                </c:pt>
                <c:pt idx="169">
                  <c:v>119.4655690607442</c:v>
                </c:pt>
                <c:pt idx="170">
                  <c:v>118.56019734616929</c:v>
                </c:pt>
                <c:pt idx="171">
                  <c:v>117.66223949724608</c:v>
                </c:pt>
                <c:pt idx="172">
                  <c:v>116.7716164953623</c:v>
                </c:pt>
                <c:pt idx="173">
                  <c:v>115.88825044086066</c:v>
                </c:pt>
                <c:pt idx="174">
                  <c:v>115.01206453330241</c:v>
                </c:pt>
                <c:pt idx="175">
                  <c:v>114.14298305214689</c:v>
                </c:pt>
                <c:pt idx="176">
                  <c:v>113.28093133783754</c:v>
                </c:pt>
                <c:pt idx="177">
                  <c:v>112.42583577328355</c:v>
                </c:pt>
                <c:pt idx="178">
                  <c:v>111.57762376572873</c:v>
                </c:pt>
                <c:pt idx="179">
                  <c:v>110.73622372899661</c:v>
                </c:pt>
                <c:pt idx="180">
                  <c:v>109.90156506610442</c:v>
                </c:pt>
                <c:pt idx="181">
                  <c:v>109.07357815223556</c:v>
                </c:pt>
                <c:pt idx="182">
                  <c:v>108.25219431806279</c:v>
                </c:pt>
                <c:pt idx="183">
                  <c:v>107.43734583341376</c:v>
                </c:pt>
                <c:pt idx="184">
                  <c:v>106.62896589127017</c:v>
                </c:pt>
                <c:pt idx="185">
                  <c:v>105.82698859209303</c:v>
                </c:pt>
                <c:pt idx="186">
                  <c:v>105.03134892846644</c:v>
                </c:pt>
                <c:pt idx="187">
                  <c:v>104.24198277005173</c:v>
                </c:pt>
                <c:pt idx="188">
                  <c:v>103.45882684884566</c:v>
                </c:pt>
                <c:pt idx="189">
                  <c:v>102.6818187447343</c:v>
                </c:pt>
                <c:pt idx="190">
                  <c:v>101.91089687133686</c:v>
                </c:pt>
                <c:pt idx="191">
                  <c:v>101.14600046213199</c:v>
                </c:pt>
                <c:pt idx="192">
                  <c:v>100.38706955686008</c:v>
                </c:pt>
                <c:pt idx="193">
                  <c:v>99.634044988195654</c:v>
                </c:pt>
                <c:pt idx="194">
                  <c:v>98.88686836868284</c:v>
                </c:pt>
                <c:pt idx="195">
                  <c:v>98.145482077928534</c:v>
                </c:pt>
                <c:pt idx="196">
                  <c:v>97.409829250047167</c:v>
                </c:pt>
                <c:pt idx="197">
                  <c:v>96.679853761351026</c:v>
                </c:pt>
                <c:pt idx="198">
                  <c:v>95.955500218281045</c:v>
                </c:pt>
                <c:pt idx="199">
                  <c:v>95.236713945572205</c:v>
                </c:pt>
                <c:pt idx="200">
                  <c:v>94.523440974648352</c:v>
                </c:pt>
                <c:pt idx="201">
                  <c:v>93.815628032241491</c:v>
                </c:pt>
                <c:pt idx="202">
                  <c:v>93.113222529229986</c:v>
                </c:pt>
                <c:pt idx="203">
                  <c:v>92.416172549691439</c:v>
                </c:pt>
                <c:pt idx="204">
                  <c:v>91.72442684016481</c:v>
                </c:pt>
                <c:pt idx="205">
                  <c:v>91.037934799117593</c:v>
                </c:pt>
                <c:pt idx="206">
                  <c:v>90.356646466613299</c:v>
                </c:pt>
                <c:pt idx="207">
                  <c:v>89.680512514174623</c:v>
                </c:pt>
                <c:pt idx="208">
                  <c:v>89.009484234838524</c:v>
                </c:pt>
                <c:pt idx="209">
                  <c:v>88.343513533398479</c:v>
                </c:pt>
                <c:pt idx="210">
                  <c:v>87.682552916829863</c:v>
                </c:pt>
                <c:pt idx="211">
                  <c:v>87.026555484895027</c:v>
                </c:pt>
                <c:pt idx="212">
                  <c:v>86.375474920923097</c:v>
                </c:pt>
                <c:pt idx="213">
                  <c:v>85.729265482761917</c:v>
                </c:pt>
                <c:pt idx="214">
                  <c:v>85.087881993897483</c:v>
                </c:pt>
                <c:pt idx="215">
                  <c:v>84.451279834737676</c:v>
                </c:pt>
                <c:pt idx="216">
                  <c:v>83.819414934056709</c:v>
                </c:pt>
                <c:pt idx="217">
                  <c:v>83.192243760596753</c:v>
                </c:pt>
                <c:pt idx="218">
                  <c:v>82.569723314823477</c:v>
                </c:pt>
                <c:pt idx="219">
                  <c:v>81.951811120832218</c:v>
                </c:pt>
                <c:pt idx="220">
                  <c:v>81.338465218401453</c:v>
                </c:pt>
                <c:pt idx="221">
                  <c:v>80.72964415519057</c:v>
                </c:pt>
                <c:pt idx="222">
                  <c:v>80.125306979079014</c:v>
                </c:pt>
                <c:pt idx="223">
                  <c:v>79.525413230643451</c:v>
                </c:pt>
                <c:pt idx="224">
                  <c:v>78.929922935770421</c:v>
                </c:pt>
                <c:pt idx="225">
                  <c:v>78.338796598401601</c:v>
                </c:pt>
                <c:pt idx="226">
                  <c:v>77.751995193408561</c:v>
                </c:pt>
                <c:pt idx="227">
                  <c:v>77.169480159594798</c:v>
                </c:pt>
                <c:pt idx="228">
                  <c:v>76.591213392822155</c:v>
                </c:pt>
                <c:pt idx="229">
                  <c:v>76.017157239258921</c:v>
                </c:pt>
                <c:pt idx="230">
                  <c:v>75.44727448874761</c:v>
                </c:pt>
                <c:pt idx="231">
                  <c:v>74.881528368289167</c:v>
                </c:pt>
                <c:pt idx="232">
                  <c:v>74.319882535642051</c:v>
                </c:pt>
                <c:pt idx="233">
                  <c:v>73.762301073033271</c:v>
                </c:pt>
                <c:pt idx="234">
                  <c:v>73.208748480979239</c:v>
                </c:pt>
                <c:pt idx="235">
                  <c:v>72.659189672214481</c:v>
                </c:pt>
                <c:pt idx="236">
                  <c:v>72.11358996572551</c:v>
                </c:pt>
                <c:pt idx="237">
                  <c:v>71.571915080888189</c:v>
                </c:pt>
                <c:pt idx="238">
                  <c:v>71.034131131706303</c:v>
                </c:pt>
                <c:pt idx="239">
                  <c:v>70.500204621149237</c:v>
                </c:pt>
                <c:pt idx="240">
                  <c:v>69.97010243558708</c:v>
                </c:pt>
                <c:pt idx="241">
                  <c:v>69.44379183932071</c:v>
                </c:pt>
                <c:pt idx="242">
                  <c:v>68.9212404692055</c:v>
                </c:pt>
                <c:pt idx="243">
                  <c:v>68.402416329366488</c:v>
                </c:pt>
                <c:pt idx="244">
                  <c:v>67.887287786003029</c:v>
                </c:pt>
                <c:pt idx="245">
                  <c:v>67.375823562281838</c:v>
                </c:pt>
                <c:pt idx="246">
                  <c:v>66.867992733315745</c:v>
                </c:pt>
                <c:pt idx="247">
                  <c:v>66.363764721227298</c:v>
                </c:pt>
                <c:pt idx="248">
                  <c:v>65.863109290295128</c:v>
                </c:pt>
                <c:pt idx="249">
                  <c:v>65.365996542181435</c:v>
                </c:pt>
                <c:pt idx="250">
                  <c:v>64.872396911239363</c:v>
                </c:pt>
                <c:pt idx="251">
                  <c:v>64.38228115989827</c:v>
                </c:pt>
                <c:pt idx="252">
                  <c:v>63.895620374125635</c:v>
                </c:pt>
                <c:pt idx="253">
                  <c:v>63.412385958964322</c:v>
                </c:pt>
                <c:pt idx="254">
                  <c:v>62.932549634143079</c:v>
                </c:pt>
                <c:pt idx="255">
                  <c:v>62.456083429759708</c:v>
                </c:pt>
                <c:pt idx="256">
                  <c:v>61.982959682034888</c:v>
                </c:pt>
                <c:pt idx="257">
                  <c:v>61.513151029135493</c:v>
                </c:pt>
                <c:pt idx="258">
                  <c:v>61.046630407066331</c:v>
                </c:pt>
                <c:pt idx="259">
                  <c:v>60.583371045628468</c:v>
                </c:pt>
                <c:pt idx="260">
                  <c:v>60.123346464443443</c:v>
                </c:pt>
                <c:pt idx="261">
                  <c:v>59.666530469041746</c:v>
                </c:pt>
                <c:pt idx="262">
                  <c:v>59.212897147014459</c:v>
                </c:pt>
                <c:pt idx="263">
                  <c:v>58.762420864227039</c:v>
                </c:pt>
                <c:pt idx="264">
                  <c:v>58.315076261093701</c:v>
                </c:pt>
                <c:pt idx="265">
                  <c:v>57.87083824891171</c:v>
                </c:pt>
                <c:pt idx="266">
                  <c:v>57.42968200625409</c:v>
                </c:pt>
                <c:pt idx="267">
                  <c:v>56.991582975419938</c:v>
                </c:pt>
                <c:pt idx="268">
                  <c:v>56.556516858941052</c:v>
                </c:pt>
                <c:pt idx="269">
                  <c:v>56.12445961614408</c:v>
                </c:pt>
                <c:pt idx="270">
                  <c:v>55.695387459766906</c:v>
                </c:pt>
                <c:pt idx="271">
                  <c:v>55.269276852628408</c:v>
                </c:pt>
                <c:pt idx="272">
                  <c:v>54.846104504350649</c:v>
                </c:pt>
                <c:pt idx="273">
                  <c:v>54.425847368132509</c:v>
                </c:pt>
                <c:pt idx="274">
                  <c:v>54.00848263757365</c:v>
                </c:pt>
                <c:pt idx="275">
                  <c:v>53.593987743548261</c:v>
                </c:pt>
                <c:pt idx="276">
                  <c:v>53.182340351127259</c:v>
                </c:pt>
                <c:pt idx="277">
                  <c:v>52.773518356548422</c:v>
                </c:pt>
                <c:pt idx="278">
                  <c:v>52.367499884233332</c:v>
                </c:pt>
                <c:pt idx="279">
                  <c:v>51.964263283850514</c:v>
                </c:pt>
                <c:pt idx="280">
                  <c:v>51.563787127423673</c:v>
                </c:pt>
                <c:pt idx="281">
                  <c:v>51.166050206484464</c:v>
                </c:pt>
                <c:pt idx="282">
                  <c:v>50.771031529268932</c:v>
                </c:pt>
                <c:pt idx="283">
                  <c:v>50.378710317956639</c:v>
                </c:pt>
                <c:pt idx="284">
                  <c:v>49.98906600595209</c:v>
                </c:pt>
                <c:pt idx="285">
                  <c:v>49.602078235207451</c:v>
                </c:pt>
                <c:pt idx="286">
                  <c:v>49.217726853585788</c:v>
                </c:pt>
                <c:pt idx="287">
                  <c:v>48.835991912264319</c:v>
                </c:pt>
                <c:pt idx="288">
                  <c:v>48.456853663176837</c:v>
                </c:pt>
                <c:pt idx="289">
                  <c:v>48.080292556494584</c:v>
                </c:pt>
                <c:pt idx="290">
                  <c:v>47.706289238145125</c:v>
                </c:pt>
                <c:pt idx="291">
                  <c:v>47.334824547368136</c:v>
                </c:pt>
                <c:pt idx="292">
                  <c:v>46.965879514308014</c:v>
                </c:pt>
                <c:pt idx="293">
                  <c:v>46.599435357642122</c:v>
                </c:pt>
                <c:pt idx="294">
                  <c:v>46.235473482244416</c:v>
                </c:pt>
                <c:pt idx="295">
                  <c:v>45.873975476883835</c:v>
                </c:pt>
                <c:pt idx="296">
                  <c:v>45.514923111956513</c:v>
                </c:pt>
                <c:pt idx="297">
                  <c:v>45.158298337251658</c:v>
                </c:pt>
                <c:pt idx="298">
                  <c:v>44.804083279750259</c:v>
                </c:pt>
                <c:pt idx="299">
                  <c:v>44.452260241456095</c:v>
                </c:pt>
                <c:pt idx="300">
                  <c:v>44.102811697258637</c:v>
                </c:pt>
                <c:pt idx="301">
                  <c:v>43.755720292827029</c:v>
                </c:pt>
                <c:pt idx="302">
                  <c:v>43.410968842534913</c:v>
                </c:pt>
                <c:pt idx="303">
                  <c:v>43.068540327415427</c:v>
                </c:pt>
                <c:pt idx="304">
                  <c:v>42.728417893145711</c:v>
                </c:pt>
                <c:pt idx="305">
                  <c:v>42.390584848060904</c:v>
                </c:pt>
                <c:pt idx="306">
                  <c:v>42.055024661196477</c:v>
                </c:pt>
                <c:pt idx="307">
                  <c:v>41.721720960359036</c:v>
                </c:pt>
                <c:pt idx="308">
                  <c:v>41.390657530224701</c:v>
                </c:pt>
                <c:pt idx="309">
                  <c:v>41.061818310464815</c:v>
                </c:pt>
                <c:pt idx="310">
                  <c:v>40.735187393898414</c:v>
                </c:pt>
                <c:pt idx="311">
                  <c:v>40.410749024671141</c:v>
                </c:pt>
                <c:pt idx="312">
                  <c:v>40.088487596459998</c:v>
                </c:pt>
                <c:pt idx="313">
                  <c:v>39.768387650703637</c:v>
                </c:pt>
                <c:pt idx="314">
                  <c:v>39.450433874857708</c:v>
                </c:pt>
                <c:pt idx="315">
                  <c:v>39.134611100674938</c:v>
                </c:pt>
                <c:pt idx="316">
                  <c:v>38.820904302509298</c:v>
                </c:pt>
                <c:pt idx="317">
                  <c:v>38.509298595644239</c:v>
                </c:pt>
                <c:pt idx="318">
                  <c:v>38.199779234644225</c:v>
                </c:pt>
                <c:pt idx="319">
                  <c:v>37.892331611729446</c:v>
                </c:pt>
                <c:pt idx="320">
                  <c:v>37.586941255173208</c:v>
                </c:pt>
                <c:pt idx="321">
                  <c:v>37.283593827721617</c:v>
                </c:pt>
                <c:pt idx="322">
                  <c:v>36.982275125035329</c:v>
                </c:pt>
                <c:pt idx="323">
                  <c:v>36.682971074152846</c:v>
                </c:pt>
                <c:pt idx="324">
                  <c:v>36.385667731975104</c:v>
                </c:pt>
                <c:pt idx="325">
                  <c:v>36.090351283770985</c:v>
                </c:pt>
                <c:pt idx="326">
                  <c:v>35.797008041703442</c:v>
                </c:pt>
                <c:pt idx="327">
                  <c:v>35.505624443375893</c:v>
                </c:pt>
                <c:pt idx="328">
                  <c:v>35.216187050398425</c:v>
                </c:pt>
                <c:pt idx="329">
                  <c:v>34.92868254697386</c:v>
                </c:pt>
                <c:pt idx="330">
                  <c:v>34.643097738502874</c:v>
                </c:pt>
                <c:pt idx="331">
                  <c:v>34.35941955020828</c:v>
                </c:pt>
                <c:pt idx="332">
                  <c:v>34.077635025777958</c:v>
                </c:pt>
                <c:pt idx="333">
                  <c:v>33.797731326026124</c:v>
                </c:pt>
                <c:pt idx="334">
                  <c:v>33.519695727572888</c:v>
                </c:pt>
                <c:pt idx="335">
                  <c:v>33.243515621541377</c:v>
                </c:pt>
                <c:pt idx="336">
                  <c:v>32.96917851227267</c:v>
                </c:pt>
                <c:pt idx="337">
                  <c:v>32.696672016057839</c:v>
                </c:pt>
                <c:pt idx="338">
                  <c:v>32.425983859887005</c:v>
                </c:pt>
                <c:pt idx="339">
                  <c:v>32.157101880215215</c:v>
                </c:pt>
                <c:pt idx="340">
                  <c:v>31.890014021744694</c:v>
                </c:pt>
                <c:pt idx="341">
                  <c:v>31.624708336223385</c:v>
                </c:pt>
                <c:pt idx="342">
                  <c:v>31.361172981259436</c:v>
                </c:pt>
                <c:pt idx="343">
                  <c:v>31.099396219151373</c:v>
                </c:pt>
                <c:pt idx="344">
                  <c:v>30.839366415733828</c:v>
                </c:pt>
                <c:pt idx="345">
                  <c:v>30.581072039238428</c:v>
                </c:pt>
                <c:pt idx="346">
                  <c:v>30.324501659169705</c:v>
                </c:pt>
                <c:pt idx="347">
                  <c:v>30.069643945195867</c:v>
                </c:pt>
                <c:pt idx="348">
                  <c:v>29.816487666053966</c:v>
                </c:pt>
                <c:pt idx="349">
                  <c:v>29.565021688469521</c:v>
                </c:pt>
                <c:pt idx="350">
                  <c:v>29.315234976090224</c:v>
                </c:pt>
                <c:pt idx="351">
                  <c:v>29.067116588433443</c:v>
                </c:pt>
                <c:pt idx="352">
                  <c:v>28.820655679847583</c:v>
                </c:pt>
                <c:pt idx="353">
                  <c:v>28.575841498486742</c:v>
                </c:pt>
                <c:pt idx="354">
                  <c:v>28.332663385298787</c:v>
                </c:pt>
                <c:pt idx="355">
                  <c:v>28.091110773026404</c:v>
                </c:pt>
                <c:pt idx="356">
                  <c:v>27.851173185221043</c:v>
                </c:pt>
                <c:pt idx="357">
                  <c:v>27.61284023526964</c:v>
                </c:pt>
                <c:pt idx="358">
                  <c:v>27.376101625433648</c:v>
                </c:pt>
                <c:pt idx="359">
                  <c:v>27.140947145900565</c:v>
                </c:pt>
                <c:pt idx="360">
                  <c:v>26.907366673847473</c:v>
                </c:pt>
                <c:pt idx="361">
                  <c:v>26.675350172516517</c:v>
                </c:pt>
                <c:pt idx="362">
                  <c:v>26.444887690302249</c:v>
                </c:pt>
                <c:pt idx="363">
                  <c:v>26.215969359850412</c:v>
                </c:pt>
                <c:pt idx="364">
                  <c:v>25.988585397168279</c:v>
                </c:pt>
                <c:pt idx="365">
                  <c:v>25.762726100746185</c:v>
                </c:pt>
                <c:pt idx="366">
                  <c:v>25.538381850690115</c:v>
                </c:pt>
                <c:pt idx="367">
                  <c:v>25.315543107865278</c:v>
                </c:pt>
                <c:pt idx="368">
                  <c:v>25.094200413050398</c:v>
                </c:pt>
                <c:pt idx="369">
                  <c:v>24.874344386102649</c:v>
                </c:pt>
                <c:pt idx="370">
                  <c:v>24.655965725132962</c:v>
                </c:pt>
                <c:pt idx="371">
                  <c:v>24.439055205691755</c:v>
                </c:pt>
                <c:pt idx="372">
                  <c:v>24.223603679964679</c:v>
                </c:pt>
                <c:pt idx="373">
                  <c:v>24.009602075978449</c:v>
                </c:pt>
                <c:pt idx="374">
                  <c:v>23.797041396816535</c:v>
                </c:pt>
                <c:pt idx="375">
                  <c:v>23.585912719844462</c:v>
                </c:pt>
                <c:pt idx="376">
                  <c:v>23.376207195944875</c:v>
                </c:pt>
                <c:pt idx="377">
                  <c:v>23.167916048761811</c:v>
                </c:pt>
                <c:pt idx="378">
                  <c:v>22.961030573954464</c:v>
                </c:pt>
                <c:pt idx="379">
                  <c:v>22.755542138460005</c:v>
                </c:pt>
                <c:pt idx="380">
                  <c:v>22.551442179765473</c:v>
                </c:pt>
                <c:pt idx="381">
                  <c:v>22.348722205188601</c:v>
                </c:pt>
                <c:pt idx="382">
                  <c:v>22.147373791167357</c:v>
                </c:pt>
                <c:pt idx="383">
                  <c:v>21.947388582558194</c:v>
                </c:pt>
                <c:pt idx="384">
                  <c:v>21.748758291942817</c:v>
                </c:pt>
                <c:pt idx="385">
                  <c:v>21.551474698943352</c:v>
                </c:pt>
                <c:pt idx="386">
                  <c:v>21.355529649545836</c:v>
                </c:pt>
                <c:pt idx="387">
                  <c:v>21.160915055431822</c:v>
                </c:pt>
                <c:pt idx="388">
                  <c:v>20.967622893318147</c:v>
                </c:pt>
                <c:pt idx="389">
                  <c:v>20.775645204304531</c:v>
                </c:pt>
                <c:pt idx="390">
                  <c:v>20.584974093229089</c:v>
                </c:pt>
                <c:pt idx="391">
                  <c:v>20.395601728031568</c:v>
                </c:pt>
                <c:pt idx="392">
                  <c:v>20.207520339124152</c:v>
                </c:pt>
                <c:pt idx="393">
                  <c:v>20.02072221876983</c:v>
                </c:pt>
                <c:pt idx="394">
                  <c:v>19.835199720468164</c:v>
                </c:pt>
                <c:pt idx="395">
                  <c:v>19.650945258348319</c:v>
                </c:pt>
                <c:pt idx="396">
                  <c:v>19.467951306569379</c:v>
                </c:pt>
                <c:pt idx="397">
                  <c:v>19.286210398727672</c:v>
                </c:pt>
                <c:pt idx="398">
                  <c:v>19.105715127271171</c:v>
                </c:pt>
                <c:pt idx="399">
                  <c:v>18.926458142920808</c:v>
                </c:pt>
                <c:pt idx="400">
                  <c:v>18.748432154098538</c:v>
                </c:pt>
                <c:pt idx="401">
                  <c:v>18.571629926362196</c:v>
                </c:pt>
                <c:pt idx="402">
                  <c:v>18.396044281846923</c:v>
                </c:pt>
                <c:pt idx="403">
                  <c:v>18.221668098713209</c:v>
                </c:pt>
                <c:pt idx="404">
                  <c:v>18.048494310601303</c:v>
                </c:pt>
                <c:pt idx="405">
                  <c:v>17.876515906092035</c:v>
                </c:pt>
                <c:pt idx="406">
                  <c:v>17.705725928173898</c:v>
                </c:pt>
                <c:pt idx="407">
                  <c:v>17.536117473716335</c:v>
                </c:pt>
                <c:pt idx="408">
                  <c:v>17.367683692949104</c:v>
                </c:pt>
                <c:pt idx="409">
                  <c:v>17.200417788947718</c:v>
                </c:pt>
                <c:pt idx="410">
                  <c:v>17.034313017124759</c:v>
                </c:pt>
                <c:pt idx="411">
                  <c:v>16.869362684727118</c:v>
                </c:pt>
                <c:pt idx="412">
                  <c:v>16.705560150338993</c:v>
                </c:pt>
                <c:pt idx="413">
                  <c:v>16.54289882339059</c:v>
                </c:pt>
                <c:pt idx="414">
                  <c:v>16.381372163672474</c:v>
                </c:pt>
                <c:pt idx="415">
                  <c:v>16.220973680855455</c:v>
                </c:pt>
                <c:pt idx="416">
                  <c:v>16.061696934015966</c:v>
                </c:pt>
                <c:pt idx="417">
                  <c:v>15.903535531166858</c:v>
                </c:pt>
                <c:pt idx="418">
                  <c:v>15.746483128793516</c:v>
                </c:pt>
                <c:pt idx="419">
                  <c:v>15.590533431395251</c:v>
                </c:pt>
                <c:pt idx="420">
                  <c:v>15.435680191031881</c:v>
                </c:pt>
                <c:pt idx="421">
                  <c:v>15.281917206875468</c:v>
                </c:pt>
                <c:pt idx="422">
                  <c:v>15.129238324767073</c:v>
                </c:pt>
                <c:pt idx="423">
                  <c:v>14.977637436778529</c:v>
                </c:pt>
                <c:pt idx="424">
                  <c:v>14.827108480779165</c:v>
                </c:pt>
                <c:pt idx="425">
                  <c:v>14.677645440007323</c:v>
                </c:pt>
                <c:pt idx="426">
                  <c:v>14.529242342646786</c:v>
                </c:pt>
                <c:pt idx="427">
                  <c:v>14.381893261407816</c:v>
                </c:pt>
                <c:pt idx="428">
                  <c:v>14.235592313112985</c:v>
                </c:pt>
                <c:pt idx="429">
                  <c:v>14.090333658287532</c:v>
                </c:pt>
                <c:pt idx="430">
                  <c:v>13.946111500754334</c:v>
                </c:pt>
                <c:pt idx="431">
                  <c:v>13.802920087233355</c:v>
                </c:pt>
                <c:pt idx="432">
                  <c:v>13.660753706945513</c:v>
                </c:pt>
                <c:pt idx="433">
                  <c:v>13.519606691220964</c:v>
                </c:pt>
                <c:pt idx="434">
                  <c:v>13.379473413111684</c:v>
                </c:pt>
                <c:pt idx="435">
                  <c:v>13.240348287008333</c:v>
                </c:pt>
                <c:pt idx="436">
                  <c:v>13.102225768261329</c:v>
                </c:pt>
                <c:pt idx="437">
                  <c:v>12.965100352806081</c:v>
                </c:pt>
                <c:pt idx="438">
                  <c:v>12.828966576792334</c:v>
                </c:pt>
                <c:pt idx="439">
                  <c:v>12.693819016217573</c:v>
                </c:pt>
                <c:pt idx="440">
                  <c:v>12.5596522865644</c:v>
                </c:pt>
                <c:pt idx="441">
                  <c:v>12.426461042441918</c:v>
                </c:pt>
                <c:pt idx="442">
                  <c:v>12.294239977230962</c:v>
                </c:pt>
                <c:pt idx="443">
                  <c:v>12.162983822733224</c:v>
                </c:pt>
                <c:pt idx="444">
                  <c:v>12.032687348824144</c:v>
                </c:pt>
                <c:pt idx="445">
                  <c:v>11.962657243094819</c:v>
                </c:pt>
                <c:pt idx="446">
                  <c:v>11.940353073822322</c:v>
                </c:pt>
                <c:pt idx="447">
                  <c:v>11.918131921248808</c:v>
                </c:pt>
                <c:pt idx="448">
                  <c:v>11.895993322749751</c:v>
                </c:pt>
                <c:pt idx="449">
                  <c:v>11.873936819131659</c:v>
                </c:pt>
                <c:pt idx="450">
                  <c:v>11.85196195460032</c:v>
                </c:pt>
                <c:pt idx="451">
                  <c:v>11.830068276729408</c:v>
                </c:pt>
                <c:pt idx="452">
                  <c:v>11.808255336429436</c:v>
                </c:pt>
                <c:pt idx="453">
                  <c:v>11.786522687917039</c:v>
                </c:pt>
                <c:pt idx="454">
                  <c:v>11.764869888684618</c:v>
                </c:pt>
                <c:pt idx="455">
                  <c:v>11.743296499470302</c:v>
                </c:pt>
                <c:pt idx="456">
                  <c:v>11.721802084228237</c:v>
                </c:pt>
                <c:pt idx="457">
                  <c:v>11.700386210099218</c:v>
                </c:pt>
                <c:pt idx="458">
                  <c:v>11.679048447381627</c:v>
                </c:pt>
                <c:pt idx="459">
                  <c:v>11.65778836950269</c:v>
                </c:pt>
                <c:pt idx="460">
                  <c:v>11.636605552990057</c:v>
                </c:pt>
                <c:pt idx="461">
                  <c:v>11.61549957744368</c:v>
                </c:pt>
                <c:pt idx="462">
                  <c:v>11.594470025508006</c:v>
                </c:pt>
                <c:pt idx="463">
                  <c:v>11.573516482844459</c:v>
                </c:pt>
                <c:pt idx="464">
                  <c:v>11.55263853810424</c:v>
                </c:pt>
                <c:pt idx="465">
                  <c:v>11.531835782901394</c:v>
                </c:pt>
                <c:pt idx="466">
                  <c:v>11.511107811786196</c:v>
                </c:pt>
                <c:pt idx="467">
                  <c:v>11.4904542222188</c:v>
                </c:pt>
                <c:pt idx="468">
                  <c:v>11.469874614543185</c:v>
                </c:pt>
                <c:pt idx="469">
                  <c:v>11.449368591961374</c:v>
                </c:pt>
                <c:pt idx="470">
                  <c:v>11.428935760507937</c:v>
                </c:pt>
                <c:pt idx="471">
                  <c:v>11.408575729024749</c:v>
                </c:pt>
                <c:pt idx="472">
                  <c:v>11.388288109136044</c:v>
                </c:pt>
                <c:pt idx="473">
                  <c:v>11.368072515223707</c:v>
                </c:pt>
                <c:pt idx="474">
                  <c:v>11.347928564402851</c:v>
                </c:pt>
                <c:pt idx="475">
                  <c:v>11.327855876497638</c:v>
                </c:pt>
                <c:pt idx="476">
                  <c:v>11.307854074017365</c:v>
                </c:pt>
                <c:pt idx="477">
                  <c:v>11.287922782132798</c:v>
                </c:pt>
                <c:pt idx="478">
                  <c:v>11.268061628652756</c:v>
                </c:pt>
                <c:pt idx="479">
                  <c:v>11.248270244000947</c:v>
                </c:pt>
                <c:pt idx="480">
                  <c:v>11.228548261193046</c:v>
                </c:pt>
                <c:pt idx="481">
                  <c:v>11.208895315814004</c:v>
                </c:pt>
                <c:pt idx="482">
                  <c:v>11.189311045995611</c:v>
                </c:pt>
                <c:pt idx="483">
                  <c:v>11.169795092394279</c:v>
                </c:pt>
                <c:pt idx="484">
                  <c:v>11.150347098169068</c:v>
                </c:pt>
                <c:pt idx="485">
                  <c:v>11.130966708959935</c:v>
                </c:pt>
                <c:pt idx="486">
                  <c:v>11.11165357286621</c:v>
                </c:pt>
                <c:pt idx="487">
                  <c:v>11.0924073404253</c:v>
                </c:pt>
                <c:pt idx="488">
                  <c:v>11.073227664591609</c:v>
                </c:pt>
                <c:pt idx="489">
                  <c:v>11.054114200715681</c:v>
                </c:pt>
                <c:pt idx="490">
                  <c:v>11.035066606523545</c:v>
                </c:pt>
                <c:pt idx="491">
                  <c:v>11.016084542096301</c:v>
                </c:pt>
                <c:pt idx="492">
                  <c:v>10.997167669849885</c:v>
                </c:pt>
                <c:pt idx="493">
                  <c:v>10.978315654515063</c:v>
                </c:pt>
                <c:pt idx="494">
                  <c:v>10.959528163117623</c:v>
                </c:pt>
                <c:pt idx="495">
                  <c:v>10.940804864958771</c:v>
                </c:pt>
                <c:pt idx="496">
                  <c:v>10.922145431595727</c:v>
                </c:pt>
                <c:pt idx="497">
                  <c:v>10.903549536822515</c:v>
                </c:pt>
                <c:pt idx="498">
                  <c:v>10.885016856650967</c:v>
                </c:pt>
                <c:pt idx="499">
                  <c:v>10.866547069291892</c:v>
                </c:pt>
                <c:pt idx="500">
                  <c:v>10.848139855136457</c:v>
                </c:pt>
                <c:pt idx="501">
                  <c:v>10.751011828066506</c:v>
                </c:pt>
                <c:pt idx="502">
                  <c:v>10.655607624249493</c:v>
                </c:pt>
                <c:pt idx="503">
                  <c:v>10.561881755852994</c:v>
                </c:pt>
                <c:pt idx="504">
                  <c:v>10.469790321519348</c:v>
                </c:pt>
                <c:pt idx="505">
                  <c:v>10.379290937799352</c:v>
                </c:pt>
                <c:pt idx="506">
                  <c:v>10.290342674111534</c:v>
                </c:pt>
                <c:pt idx="507">
                  <c:v>10.202905991017317</c:v>
                </c:pt>
                <c:pt idx="508">
                  <c:v>10.116942681616525</c:v>
                </c:pt>
                <c:pt idx="509">
                  <c:v>10.032415815880698</c:v>
                </c:pt>
                <c:pt idx="510">
                  <c:v>9.9492896877538914</c:v>
                </c:pt>
                <c:pt idx="511">
                  <c:v>9.8675297648616844</c:v>
                </c:pt>
                <c:pt idx="512">
                  <c:v>9.7871026406796435</c:v>
                </c:pt>
                <c:pt idx="513">
                  <c:v>9.7079759890220299</c:v>
                </c:pt>
                <c:pt idx="514">
                  <c:v>9.6301185207204938</c:v>
                </c:pt>
                <c:pt idx="515">
                  <c:v>9.5534999423707969</c:v>
                </c:pt>
                <c:pt idx="516">
                  <c:v>9.4780909170332848</c:v>
                </c:pt>
                <c:pt idx="517">
                  <c:v>9.4038630267800123</c:v>
                </c:pt>
                <c:pt idx="518">
                  <c:v>9.3307887369880724</c:v>
                </c:pt>
                <c:pt idx="519">
                  <c:v>9.2588413622848851</c:v>
                </c:pt>
                <c:pt idx="520">
                  <c:v>9.1879950340569359</c:v>
                </c:pt>
                <c:pt idx="521">
                  <c:v>9.1182246694388898</c:v>
                </c:pt>
                <c:pt idx="522">
                  <c:v>9.0495059417049735</c:v>
                </c:pt>
                <c:pt idx="523">
                  <c:v>8.9818152519891914</c:v>
                </c:pt>
                <c:pt idx="524">
                  <c:v>8.9151297022653253</c:v>
                </c:pt>
                <c:pt idx="525">
                  <c:v>8.8494270695217239</c:v>
                </c:pt>
                <c:pt idx="526">
                  <c:v>8.784685781069701</c:v>
                </c:pt>
                <c:pt idx="527">
                  <c:v>8.7208848909278984</c:v>
                </c:pt>
                <c:pt idx="528">
                  <c:v>8.6580040572283181</c:v>
                </c:pt>
                <c:pt idx="529">
                  <c:v>8.5960235205928246</c:v>
                </c:pt>
                <c:pt idx="530">
                  <c:v>8.5349240834318252</c:v>
                </c:pt>
                <c:pt idx="531">
                  <c:v>8.4746870901195752</c:v>
                </c:pt>
                <c:pt idx="532">
                  <c:v>8.4152944080031027</c:v>
                </c:pt>
                <c:pt idx="533">
                  <c:v>8.3567284092041358</c:v>
                </c:pt>
                <c:pt idx="534">
                  <c:v>8.2989719531756787</c:v>
                </c:pt>
                <c:pt idx="535">
                  <c:v>8.2420083699769666</c:v>
                </c:pt>
                <c:pt idx="536">
                  <c:v>8.1858214442325181</c:v>
                </c:pt>
                <c:pt idx="537">
                  <c:v>8.1303953997428753</c:v>
                </c:pt>
                <c:pt idx="538">
                  <c:v>8.07571488471633</c:v>
                </c:pt>
                <c:pt idx="539">
                  <c:v>8.0217649575926231</c:v>
                </c:pt>
                <c:pt idx="540">
                  <c:v>7.9685310734310848</c:v>
                </c:pt>
                <c:pt idx="541">
                  <c:v>7.9159990708371994</c:v>
                </c:pt>
                <c:pt idx="542">
                  <c:v>7.8641551594028938</c:v>
                </c:pt>
                <c:pt idx="543">
                  <c:v>7.8129859076371568</c:v>
                </c:pt>
                <c:pt idx="544">
                  <c:v>7.762478231364792</c:v>
                </c:pt>
                <c:pt idx="545">
                  <c:v>7.7126193825722789</c:v>
                </c:pt>
                <c:pt idx="546">
                  <c:v>7.6633969386807337</c:v>
                </c:pt>
                <c:pt idx="547">
                  <c:v>7.6147987922270453</c:v>
                </c:pt>
                <c:pt idx="548">
                  <c:v>7.5668131409351567</c:v>
                </c:pt>
                <c:pt idx="549">
                  <c:v>7.5194284781603997</c:v>
                </c:pt>
                <c:pt idx="550">
                  <c:v>7.4726335836906337</c:v>
                </c:pt>
                <c:pt idx="551">
                  <c:v>7.4264175148887315</c:v>
                </c:pt>
                <c:pt idx="552">
                  <c:v>7.3807695981617405</c:v>
                </c:pt>
                <c:pt idx="553">
                  <c:v>7.335679420742732</c:v>
                </c:pt>
                <c:pt idx="554">
                  <c:v>7.2911368227720619</c:v>
                </c:pt>
                <c:pt idx="555">
                  <c:v>7.247131889665388</c:v>
                </c:pt>
                <c:pt idx="556">
                  <c:v>7.2036549447563987</c:v>
                </c:pt>
                <c:pt idx="557">
                  <c:v>7.1606965422027899</c:v>
                </c:pt>
                <c:pt idx="558">
                  <c:v>7.1182474601445662</c:v>
                </c:pt>
                <c:pt idx="559">
                  <c:v>7.0762986941042545</c:v>
                </c:pt>
                <c:pt idx="560">
                  <c:v>7.0348414506191128</c:v>
                </c:pt>
                <c:pt idx="561">
                  <c:v>6.9938671410958699</c:v>
                </c:pt>
                <c:pt idx="562">
                  <c:v>6.9533673758789858</c:v>
                </c:pt>
                <c:pt idx="563">
                  <c:v>6.9133339585238112</c:v>
                </c:pt>
                <c:pt idx="564">
                  <c:v>6.8737588802664575</c:v>
                </c:pt>
                <c:pt idx="565">
                  <c:v>6.834634314682515</c:v>
                </c:pt>
                <c:pt idx="566">
                  <c:v>6.7959526125271621</c:v>
                </c:pt>
                <c:pt idx="567">
                  <c:v>6.7577062967494967</c:v>
                </c:pt>
                <c:pt idx="568">
                  <c:v>6.7198880576742823</c:v>
                </c:pt>
                <c:pt idx="569">
                  <c:v>6.6824907483445832</c:v>
                </c:pt>
                <c:pt idx="570">
                  <c:v>6.6455073800190423</c:v>
                </c:pt>
                <c:pt idx="571">
                  <c:v>6.6089311178178649</c:v>
                </c:pt>
                <c:pt idx="572">
                  <c:v>6.5727552765117991</c:v>
                </c:pt>
                <c:pt idx="573">
                  <c:v>6.5369733164486536</c:v>
                </c:pt>
                <c:pt idx="574">
                  <c:v>6.5015788396121668</c:v>
                </c:pt>
                <c:pt idx="575">
                  <c:v>6.4665655858082092</c:v>
                </c:pt>
                <c:pt idx="576">
                  <c:v>6.431927428973566</c:v>
                </c:pt>
                <c:pt idx="577">
                  <c:v>6.3976583736027122</c:v>
                </c:pt>
                <c:pt idx="578">
                  <c:v>6.3637525512882158</c:v>
                </c:pt>
                <c:pt idx="579">
                  <c:v>6.3302042173705715</c:v>
                </c:pt>
                <c:pt idx="580">
                  <c:v>6.2970077476934394</c:v>
                </c:pt>
                <c:pt idx="581">
                  <c:v>6.264157635460454</c:v>
                </c:pt>
                <c:pt idx="582">
                  <c:v>6.2316484881899052</c:v>
                </c:pt>
                <c:pt idx="583">
                  <c:v>6.1994750247637533</c:v>
                </c:pt>
                <c:pt idx="584">
                  <c:v>6.1676320725675922</c:v>
                </c:pt>
                <c:pt idx="585">
                  <c:v>6.1361145647182989</c:v>
                </c:pt>
                <c:pt idx="586">
                  <c:v>6.1049175373762559</c:v>
                </c:pt>
                <c:pt idx="587">
                  <c:v>6.0740361271391556</c:v>
                </c:pt>
                <c:pt idx="588">
                  <c:v>6.0434655685144936</c:v>
                </c:pt>
                <c:pt idx="589">
                  <c:v>6.013201191468017</c:v>
                </c:pt>
                <c:pt idx="590">
                  <c:v>5.9832384190454606</c:v>
                </c:pt>
                <c:pt idx="591">
                  <c:v>5.9535727650650347</c:v>
                </c:pt>
                <c:pt idx="592">
                  <c:v>5.9241998318782212</c:v>
                </c:pt>
                <c:pt idx="593">
                  <c:v>5.8951153081965284</c:v>
                </c:pt>
                <c:pt idx="594">
                  <c:v>5.866314966981947</c:v>
                </c:pt>
                <c:pt idx="595">
                  <c:v>5.8377946633989479</c:v>
                </c:pt>
                <c:pt idx="596">
                  <c:v>5.8095503328259248</c:v>
                </c:pt>
                <c:pt idx="597">
                  <c:v>5.7815779889240915</c:v>
                </c:pt>
                <c:pt idx="598">
                  <c:v>5.7538737217618934</c:v>
                </c:pt>
                <c:pt idx="599">
                  <c:v>5.7264336959930926</c:v>
                </c:pt>
                <c:pt idx="600">
                  <c:v>5.6992541490867357</c:v>
                </c:pt>
              </c:numCache>
            </c:numRef>
          </c:xVal>
          <c:yVal>
            <c:numRef>
              <c:f>'Ipk-toff'!$P$602</c:f>
              <c:numCache>
                <c:formatCode>General</c:formatCode>
                <c:ptCount val="1"/>
                <c:pt idx="0">
                  <c:v>4.746330499796966</c:v>
                </c:pt>
              </c:numCache>
            </c:numRef>
          </c:yVal>
          <c:smooth val="1"/>
        </c:ser>
        <c:ser>
          <c:idx val="1"/>
          <c:order val="1"/>
          <c:tx>
            <c:v>F_SW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'Ipk-toff'!$L$2:$L$602</c:f>
              <c:numCache>
                <c:formatCode>General</c:formatCode>
                <c:ptCount val="601"/>
                <c:pt idx="0">
                  <c:v>400.41250000000002</c:v>
                </c:pt>
                <c:pt idx="1">
                  <c:v>398.45781249999999</c:v>
                </c:pt>
                <c:pt idx="2">
                  <c:v>396.50312500000001</c:v>
                </c:pt>
                <c:pt idx="3">
                  <c:v>394.54843749999998</c:v>
                </c:pt>
                <c:pt idx="4">
                  <c:v>392.59375</c:v>
                </c:pt>
                <c:pt idx="5">
                  <c:v>390.63906250000002</c:v>
                </c:pt>
                <c:pt idx="6">
                  <c:v>388.68437499999999</c:v>
                </c:pt>
                <c:pt idx="7">
                  <c:v>386.72968750000001</c:v>
                </c:pt>
                <c:pt idx="8">
                  <c:v>384.77499999999998</c:v>
                </c:pt>
                <c:pt idx="9">
                  <c:v>382.8203125</c:v>
                </c:pt>
                <c:pt idx="10">
                  <c:v>380.86562500000002</c:v>
                </c:pt>
                <c:pt idx="11">
                  <c:v>378.91093749999999</c:v>
                </c:pt>
                <c:pt idx="12">
                  <c:v>376.95625000000001</c:v>
                </c:pt>
                <c:pt idx="13">
                  <c:v>375.00156249999998</c:v>
                </c:pt>
                <c:pt idx="14">
                  <c:v>373.046875</c:v>
                </c:pt>
                <c:pt idx="15">
                  <c:v>371.09218750000002</c:v>
                </c:pt>
                <c:pt idx="16">
                  <c:v>369.13749999999999</c:v>
                </c:pt>
                <c:pt idx="17">
                  <c:v>367.18281250000001</c:v>
                </c:pt>
                <c:pt idx="18">
                  <c:v>365.22812499999998</c:v>
                </c:pt>
                <c:pt idx="19">
                  <c:v>363.2734375</c:v>
                </c:pt>
                <c:pt idx="20">
                  <c:v>361.31875000000002</c:v>
                </c:pt>
                <c:pt idx="21">
                  <c:v>359.36406249999999</c:v>
                </c:pt>
                <c:pt idx="22">
                  <c:v>357.40937500000001</c:v>
                </c:pt>
                <c:pt idx="23">
                  <c:v>355.45468749999998</c:v>
                </c:pt>
                <c:pt idx="24">
                  <c:v>353.5</c:v>
                </c:pt>
                <c:pt idx="25">
                  <c:v>351.54531250000002</c:v>
                </c:pt>
                <c:pt idx="26">
                  <c:v>349.59062500000005</c:v>
                </c:pt>
                <c:pt idx="27">
                  <c:v>347.63593750000001</c:v>
                </c:pt>
                <c:pt idx="28">
                  <c:v>345.68124999999998</c:v>
                </c:pt>
                <c:pt idx="29">
                  <c:v>343.7265625</c:v>
                </c:pt>
                <c:pt idx="30">
                  <c:v>341.77187500000002</c:v>
                </c:pt>
                <c:pt idx="31">
                  <c:v>339.81718750000005</c:v>
                </c:pt>
                <c:pt idx="32">
                  <c:v>337.86250000000001</c:v>
                </c:pt>
                <c:pt idx="33">
                  <c:v>335.90781249999998</c:v>
                </c:pt>
                <c:pt idx="34">
                  <c:v>333.953125</c:v>
                </c:pt>
                <c:pt idx="35">
                  <c:v>331.99843750000002</c:v>
                </c:pt>
                <c:pt idx="36">
                  <c:v>330.04375000000005</c:v>
                </c:pt>
                <c:pt idx="37">
                  <c:v>328.08906250000001</c:v>
                </c:pt>
                <c:pt idx="38">
                  <c:v>326.13437499999998</c:v>
                </c:pt>
                <c:pt idx="39">
                  <c:v>324.1796875</c:v>
                </c:pt>
                <c:pt idx="40">
                  <c:v>322.22500000000002</c:v>
                </c:pt>
                <c:pt idx="41">
                  <c:v>320.27031250000005</c:v>
                </c:pt>
                <c:pt idx="42">
                  <c:v>318.31562500000001</c:v>
                </c:pt>
                <c:pt idx="43">
                  <c:v>316.36093749999998</c:v>
                </c:pt>
                <c:pt idx="44">
                  <c:v>314.40625</c:v>
                </c:pt>
                <c:pt idx="45">
                  <c:v>312.45156250000002</c:v>
                </c:pt>
                <c:pt idx="46">
                  <c:v>310.49687500000005</c:v>
                </c:pt>
                <c:pt idx="47">
                  <c:v>308.54218750000001</c:v>
                </c:pt>
                <c:pt idx="48">
                  <c:v>306.58749999999998</c:v>
                </c:pt>
                <c:pt idx="49">
                  <c:v>304.6328125</c:v>
                </c:pt>
                <c:pt idx="50">
                  <c:v>302.67812500000002</c:v>
                </c:pt>
                <c:pt idx="51">
                  <c:v>300.72343750000005</c:v>
                </c:pt>
                <c:pt idx="52">
                  <c:v>298.76875000000001</c:v>
                </c:pt>
                <c:pt idx="53">
                  <c:v>296.81406249999998</c:v>
                </c:pt>
                <c:pt idx="54">
                  <c:v>294.859375</c:v>
                </c:pt>
                <c:pt idx="55">
                  <c:v>292.90468750000002</c:v>
                </c:pt>
                <c:pt idx="56">
                  <c:v>290.95000000000005</c:v>
                </c:pt>
                <c:pt idx="57">
                  <c:v>288.99531250000001</c:v>
                </c:pt>
                <c:pt idx="58">
                  <c:v>287.04062499999998</c:v>
                </c:pt>
                <c:pt idx="59">
                  <c:v>285.0859375</c:v>
                </c:pt>
                <c:pt idx="60">
                  <c:v>283.13125000000002</c:v>
                </c:pt>
                <c:pt idx="61">
                  <c:v>281.17656250000005</c:v>
                </c:pt>
                <c:pt idx="62">
                  <c:v>279.22187500000001</c:v>
                </c:pt>
                <c:pt idx="63">
                  <c:v>277.26718749999998</c:v>
                </c:pt>
                <c:pt idx="64">
                  <c:v>275.3125</c:v>
                </c:pt>
                <c:pt idx="65">
                  <c:v>273.35781250000002</c:v>
                </c:pt>
                <c:pt idx="66">
                  <c:v>271.40312500000005</c:v>
                </c:pt>
                <c:pt idx="67">
                  <c:v>269.44843750000001</c:v>
                </c:pt>
                <c:pt idx="68">
                  <c:v>267.49374999999998</c:v>
                </c:pt>
                <c:pt idx="69">
                  <c:v>265.5390625</c:v>
                </c:pt>
                <c:pt idx="70">
                  <c:v>263.58437500000002</c:v>
                </c:pt>
                <c:pt idx="71">
                  <c:v>261.62968750000005</c:v>
                </c:pt>
                <c:pt idx="72">
                  <c:v>259.67500000000001</c:v>
                </c:pt>
                <c:pt idx="73">
                  <c:v>257.72031249999998</c:v>
                </c:pt>
                <c:pt idx="74">
                  <c:v>255.765625</c:v>
                </c:pt>
                <c:pt idx="75">
                  <c:v>253.81093749999999</c:v>
                </c:pt>
                <c:pt idx="76">
                  <c:v>251.85625000000002</c:v>
                </c:pt>
                <c:pt idx="77">
                  <c:v>249.90156250000001</c:v>
                </c:pt>
                <c:pt idx="78">
                  <c:v>247.94687500000001</c:v>
                </c:pt>
                <c:pt idx="79">
                  <c:v>245.9921875</c:v>
                </c:pt>
                <c:pt idx="80">
                  <c:v>244.03749999999999</c:v>
                </c:pt>
                <c:pt idx="81">
                  <c:v>242.08281250000002</c:v>
                </c:pt>
                <c:pt idx="82">
                  <c:v>240.12812500000001</c:v>
                </c:pt>
                <c:pt idx="83">
                  <c:v>238.17343750000001</c:v>
                </c:pt>
                <c:pt idx="84">
                  <c:v>236.21875</c:v>
                </c:pt>
                <c:pt idx="85">
                  <c:v>234.26406249999999</c:v>
                </c:pt>
                <c:pt idx="86">
                  <c:v>232.30937500000002</c:v>
                </c:pt>
                <c:pt idx="87">
                  <c:v>230.35468750000001</c:v>
                </c:pt>
                <c:pt idx="88">
                  <c:v>228.4</c:v>
                </c:pt>
                <c:pt idx="89">
                  <c:v>226.4453125</c:v>
                </c:pt>
                <c:pt idx="90">
                  <c:v>224.49062499999999</c:v>
                </c:pt>
                <c:pt idx="91">
                  <c:v>222.53593750000002</c:v>
                </c:pt>
                <c:pt idx="92">
                  <c:v>220.58125000000001</c:v>
                </c:pt>
                <c:pt idx="93">
                  <c:v>218.62656250000001</c:v>
                </c:pt>
                <c:pt idx="94">
                  <c:v>216.671875</c:v>
                </c:pt>
                <c:pt idx="95">
                  <c:v>214.71718749999999</c:v>
                </c:pt>
                <c:pt idx="96">
                  <c:v>212.89185952587866</c:v>
                </c:pt>
                <c:pt idx="97">
                  <c:v>211.11891868935808</c:v>
                </c:pt>
                <c:pt idx="98">
                  <c:v>209.36436351564444</c:v>
                </c:pt>
                <c:pt idx="99">
                  <c:v>207.62792942842228</c:v>
                </c:pt>
                <c:pt idx="100">
                  <c:v>205.90935690360655</c:v>
                </c:pt>
                <c:pt idx="101">
                  <c:v>204.2083913493214</c:v>
                </c:pt>
                <c:pt idx="102">
                  <c:v>202.52478298928486</c:v>
                </c:pt>
                <c:pt idx="103">
                  <c:v>200.8582867494859</c:v>
                </c:pt>
                <c:pt idx="104">
                  <c:v>199.20866214804735</c:v>
                </c:pt>
                <c:pt idx="105">
                  <c:v>197.57567318816942</c:v>
                </c:pt>
                <c:pt idx="106">
                  <c:v>195.95908825405451</c:v>
                </c:pt>
                <c:pt idx="107">
                  <c:v>194.35868000971684</c:v>
                </c:pt>
                <c:pt idx="108">
                  <c:v>192.77422530058334</c:v>
                </c:pt>
                <c:pt idx="109">
                  <c:v>191.20550505779769</c:v>
                </c:pt>
                <c:pt idx="110">
                  <c:v>189.65230420513976</c:v>
                </c:pt>
                <c:pt idx="111">
                  <c:v>188.11441156847877</c:v>
                </c:pt>
                <c:pt idx="112">
                  <c:v>186.59161978767901</c:v>
                </c:pt>
                <c:pt idx="113">
                  <c:v>185.08372523088178</c:v>
                </c:pt>
                <c:pt idx="114">
                  <c:v>183.59052791108863</c:v>
                </c:pt>
                <c:pt idx="115">
                  <c:v>182.11183140497417</c:v>
                </c:pt>
                <c:pt idx="116">
                  <c:v>180.64744277385947</c:v>
                </c:pt>
                <c:pt idx="117">
                  <c:v>179.19717248677915</c:v>
                </c:pt>
                <c:pt idx="118">
                  <c:v>177.76083434557756</c:v>
                </c:pt>
                <c:pt idx="119">
                  <c:v>176.33824541197222</c:v>
                </c:pt>
                <c:pt idx="120">
                  <c:v>174.92922593652403</c:v>
                </c:pt>
                <c:pt idx="121">
                  <c:v>173.53359928945716</c:v>
                </c:pt>
                <c:pt idx="122">
                  <c:v>172.15119189327149</c:v>
                </c:pt>
                <c:pt idx="123">
                  <c:v>170.78183315709478</c:v>
                </c:pt>
                <c:pt idx="124">
                  <c:v>169.42535541272167</c:v>
                </c:pt>
                <c:pt idx="125">
                  <c:v>168.08159385228973</c:v>
                </c:pt>
                <c:pt idx="126">
                  <c:v>166.75038646754288</c:v>
                </c:pt>
                <c:pt idx="127">
                  <c:v>165.43157399063671</c:v>
                </c:pt>
                <c:pt idx="128">
                  <c:v>164.12499983643889</c:v>
                </c:pt>
                <c:pt idx="129">
                  <c:v>162.83051004628135</c:v>
                </c:pt>
                <c:pt idx="130">
                  <c:v>161.5479532331218</c:v>
                </c:pt>
                <c:pt idx="131">
                  <c:v>160.27718052807376</c:v>
                </c:pt>
                <c:pt idx="132">
                  <c:v>159.01804552826482</c:v>
                </c:pt>
                <c:pt idx="133">
                  <c:v>157.77040424598539</c:v>
                </c:pt>
                <c:pt idx="134">
                  <c:v>156.53411505909034</c:v>
                </c:pt>
                <c:pt idx="135">
                  <c:v>155.30903866261829</c:v>
                </c:pt>
                <c:pt idx="136">
                  <c:v>154.0950380215931</c:v>
                </c:pt>
                <c:pt idx="137">
                  <c:v>152.89197832497462</c:v>
                </c:pt>
                <c:pt idx="138">
                  <c:v>151.69972694072558</c:v>
                </c:pt>
                <c:pt idx="139">
                  <c:v>150.5181533719639</c:v>
                </c:pt>
                <c:pt idx="140">
                  <c:v>149.34712921416917</c:v>
                </c:pt>
                <c:pt idx="141">
                  <c:v>148.18652811341451</c:v>
                </c:pt>
                <c:pt idx="142">
                  <c:v>147.03622572559499</c:v>
                </c:pt>
                <c:pt idx="143">
                  <c:v>145.89609967662477</c:v>
                </c:pt>
                <c:pt idx="144">
                  <c:v>144.76602952357652</c:v>
                </c:pt>
                <c:pt idx="145">
                  <c:v>143.64589671673733</c:v>
                </c:pt>
                <c:pt idx="146">
                  <c:v>142.53558456255539</c:v>
                </c:pt>
                <c:pt idx="147">
                  <c:v>141.43497818745371</c:v>
                </c:pt>
                <c:pt idx="148">
                  <c:v>140.34396450248721</c:v>
                </c:pt>
                <c:pt idx="149">
                  <c:v>139.26243216882</c:v>
                </c:pt>
                <c:pt idx="150">
                  <c:v>138.19027156400099</c:v>
                </c:pt>
                <c:pt idx="151">
                  <c:v>137.12737474901667</c:v>
                </c:pt>
                <c:pt idx="152">
                  <c:v>136.07363543609929</c:v>
                </c:pt>
                <c:pt idx="153">
                  <c:v>135.02894895727175</c:v>
                </c:pt>
                <c:pt idx="154">
                  <c:v>133.99321223360801</c:v>
                </c:pt>
                <c:pt idx="155">
                  <c:v>132.96632374519143</c:v>
                </c:pt>
                <c:pt idx="156">
                  <c:v>131.94818350175183</c:v>
                </c:pt>
                <c:pt idx="157">
                  <c:v>130.93869301396376</c:v>
                </c:pt>
                <c:pt idx="158">
                  <c:v>129.93775526538872</c:v>
                </c:pt>
                <c:pt idx="159">
                  <c:v>128.9452746850441</c:v>
                </c:pt>
                <c:pt idx="160">
                  <c:v>127.96115712058337</c:v>
                </c:pt>
                <c:pt idx="161">
                  <c:v>126.98530981207085</c:v>
                </c:pt>
                <c:pt idx="162">
                  <c:v>126.01764136633614</c:v>
                </c:pt>
                <c:pt idx="163">
                  <c:v>125.05806173189355</c:v>
                </c:pt>
                <c:pt idx="164">
                  <c:v>124.10648217441155</c:v>
                </c:pt>
                <c:pt idx="165">
                  <c:v>123.16281525271836</c:v>
                </c:pt>
                <c:pt idx="166">
                  <c:v>122.22697479533053</c:v>
                </c:pt>
                <c:pt idx="167">
                  <c:v>121.2988758774906</c:v>
                </c:pt>
                <c:pt idx="168">
                  <c:v>120.37843479870135</c:v>
                </c:pt>
                <c:pt idx="169">
                  <c:v>119.4655690607442</c:v>
                </c:pt>
                <c:pt idx="170">
                  <c:v>118.56019734616929</c:v>
                </c:pt>
                <c:pt idx="171">
                  <c:v>117.66223949724608</c:v>
                </c:pt>
                <c:pt idx="172">
                  <c:v>116.7716164953623</c:v>
                </c:pt>
                <c:pt idx="173">
                  <c:v>115.88825044086066</c:v>
                </c:pt>
                <c:pt idx="174">
                  <c:v>115.01206453330241</c:v>
                </c:pt>
                <c:pt idx="175">
                  <c:v>114.14298305214689</c:v>
                </c:pt>
                <c:pt idx="176">
                  <c:v>113.28093133783754</c:v>
                </c:pt>
                <c:pt idx="177">
                  <c:v>112.42583577328355</c:v>
                </c:pt>
                <c:pt idx="178">
                  <c:v>111.57762376572873</c:v>
                </c:pt>
                <c:pt idx="179">
                  <c:v>110.73622372899661</c:v>
                </c:pt>
                <c:pt idx="180">
                  <c:v>109.90156506610442</c:v>
                </c:pt>
                <c:pt idx="181">
                  <c:v>109.07357815223556</c:v>
                </c:pt>
                <c:pt idx="182">
                  <c:v>108.25219431806279</c:v>
                </c:pt>
                <c:pt idx="183">
                  <c:v>107.43734583341376</c:v>
                </c:pt>
                <c:pt idx="184">
                  <c:v>106.62896589127017</c:v>
                </c:pt>
                <c:pt idx="185">
                  <c:v>105.82698859209303</c:v>
                </c:pt>
                <c:pt idx="186">
                  <c:v>105.03134892846644</c:v>
                </c:pt>
                <c:pt idx="187">
                  <c:v>104.24198277005173</c:v>
                </c:pt>
                <c:pt idx="188">
                  <c:v>103.45882684884566</c:v>
                </c:pt>
                <c:pt idx="189">
                  <c:v>102.6818187447343</c:v>
                </c:pt>
                <c:pt idx="190">
                  <c:v>101.91089687133686</c:v>
                </c:pt>
                <c:pt idx="191">
                  <c:v>101.14600046213199</c:v>
                </c:pt>
                <c:pt idx="192">
                  <c:v>100.38706955686008</c:v>
                </c:pt>
                <c:pt idx="193">
                  <c:v>99.634044988195654</c:v>
                </c:pt>
                <c:pt idx="194">
                  <c:v>98.88686836868284</c:v>
                </c:pt>
                <c:pt idx="195">
                  <c:v>98.145482077928534</c:v>
                </c:pt>
                <c:pt idx="196">
                  <c:v>97.409829250047167</c:v>
                </c:pt>
                <c:pt idx="197">
                  <c:v>96.679853761351026</c:v>
                </c:pt>
                <c:pt idx="198">
                  <c:v>95.955500218281045</c:v>
                </c:pt>
                <c:pt idx="199">
                  <c:v>95.236713945572205</c:v>
                </c:pt>
                <c:pt idx="200">
                  <c:v>94.523440974648352</c:v>
                </c:pt>
                <c:pt idx="201">
                  <c:v>93.815628032241491</c:v>
                </c:pt>
                <c:pt idx="202">
                  <c:v>93.113222529229986</c:v>
                </c:pt>
                <c:pt idx="203">
                  <c:v>92.416172549691439</c:v>
                </c:pt>
                <c:pt idx="204">
                  <c:v>91.72442684016481</c:v>
                </c:pt>
                <c:pt idx="205">
                  <c:v>91.037934799117593</c:v>
                </c:pt>
                <c:pt idx="206">
                  <c:v>90.356646466613299</c:v>
                </c:pt>
                <c:pt idx="207">
                  <c:v>89.680512514174623</c:v>
                </c:pt>
                <c:pt idx="208">
                  <c:v>89.009484234838524</c:v>
                </c:pt>
                <c:pt idx="209">
                  <c:v>88.343513533398479</c:v>
                </c:pt>
                <c:pt idx="210">
                  <c:v>87.682552916829863</c:v>
                </c:pt>
                <c:pt idx="211">
                  <c:v>87.026555484895027</c:v>
                </c:pt>
                <c:pt idx="212">
                  <c:v>86.375474920923097</c:v>
                </c:pt>
                <c:pt idx="213">
                  <c:v>85.729265482761917</c:v>
                </c:pt>
                <c:pt idx="214">
                  <c:v>85.087881993897483</c:v>
                </c:pt>
                <c:pt idx="215">
                  <c:v>84.451279834737676</c:v>
                </c:pt>
                <c:pt idx="216">
                  <c:v>83.819414934056709</c:v>
                </c:pt>
                <c:pt idx="217">
                  <c:v>83.192243760596753</c:v>
                </c:pt>
                <c:pt idx="218">
                  <c:v>82.569723314823477</c:v>
                </c:pt>
                <c:pt idx="219">
                  <c:v>81.951811120832218</c:v>
                </c:pt>
                <c:pt idx="220">
                  <c:v>81.338465218401453</c:v>
                </c:pt>
                <c:pt idx="221">
                  <c:v>80.72964415519057</c:v>
                </c:pt>
                <c:pt idx="222">
                  <c:v>80.125306979079014</c:v>
                </c:pt>
                <c:pt idx="223">
                  <c:v>79.525413230643451</c:v>
                </c:pt>
                <c:pt idx="224">
                  <c:v>78.929922935770421</c:v>
                </c:pt>
                <c:pt idx="225">
                  <c:v>78.338796598401601</c:v>
                </c:pt>
                <c:pt idx="226">
                  <c:v>77.751995193408561</c:v>
                </c:pt>
                <c:pt idx="227">
                  <c:v>77.169480159594798</c:v>
                </c:pt>
                <c:pt idx="228">
                  <c:v>76.591213392822155</c:v>
                </c:pt>
                <c:pt idx="229">
                  <c:v>76.017157239258921</c:v>
                </c:pt>
                <c:pt idx="230">
                  <c:v>75.44727448874761</c:v>
                </c:pt>
                <c:pt idx="231">
                  <c:v>74.881528368289167</c:v>
                </c:pt>
                <c:pt idx="232">
                  <c:v>74.319882535642051</c:v>
                </c:pt>
                <c:pt idx="233">
                  <c:v>73.762301073033271</c:v>
                </c:pt>
                <c:pt idx="234">
                  <c:v>73.208748480979239</c:v>
                </c:pt>
                <c:pt idx="235">
                  <c:v>72.659189672214481</c:v>
                </c:pt>
                <c:pt idx="236">
                  <c:v>72.11358996572551</c:v>
                </c:pt>
                <c:pt idx="237">
                  <c:v>71.571915080888189</c:v>
                </c:pt>
                <c:pt idx="238">
                  <c:v>71.034131131706303</c:v>
                </c:pt>
                <c:pt idx="239">
                  <c:v>70.500204621149237</c:v>
                </c:pt>
                <c:pt idx="240">
                  <c:v>69.97010243558708</c:v>
                </c:pt>
                <c:pt idx="241">
                  <c:v>69.44379183932071</c:v>
                </c:pt>
                <c:pt idx="242">
                  <c:v>68.9212404692055</c:v>
                </c:pt>
                <c:pt idx="243">
                  <c:v>68.402416329366488</c:v>
                </c:pt>
                <c:pt idx="244">
                  <c:v>67.887287786003029</c:v>
                </c:pt>
                <c:pt idx="245">
                  <c:v>67.375823562281838</c:v>
                </c:pt>
                <c:pt idx="246">
                  <c:v>66.867992733315745</c:v>
                </c:pt>
                <c:pt idx="247">
                  <c:v>66.363764721227298</c:v>
                </c:pt>
                <c:pt idx="248">
                  <c:v>65.863109290295128</c:v>
                </c:pt>
                <c:pt idx="249">
                  <c:v>65.365996542181435</c:v>
                </c:pt>
                <c:pt idx="250">
                  <c:v>64.872396911239363</c:v>
                </c:pt>
                <c:pt idx="251">
                  <c:v>64.38228115989827</c:v>
                </c:pt>
                <c:pt idx="252">
                  <c:v>63.895620374125635</c:v>
                </c:pt>
                <c:pt idx="253">
                  <c:v>63.412385958964322</c:v>
                </c:pt>
                <c:pt idx="254">
                  <c:v>62.932549634143079</c:v>
                </c:pt>
                <c:pt idx="255">
                  <c:v>62.456083429759708</c:v>
                </c:pt>
                <c:pt idx="256">
                  <c:v>61.982959682034888</c:v>
                </c:pt>
                <c:pt idx="257">
                  <c:v>61.513151029135493</c:v>
                </c:pt>
                <c:pt idx="258">
                  <c:v>61.046630407066331</c:v>
                </c:pt>
                <c:pt idx="259">
                  <c:v>60.583371045628468</c:v>
                </c:pt>
                <c:pt idx="260">
                  <c:v>60.123346464443443</c:v>
                </c:pt>
                <c:pt idx="261">
                  <c:v>59.666530469041746</c:v>
                </c:pt>
                <c:pt idx="262">
                  <c:v>59.212897147014459</c:v>
                </c:pt>
                <c:pt idx="263">
                  <c:v>58.762420864227039</c:v>
                </c:pt>
                <c:pt idx="264">
                  <c:v>58.315076261093701</c:v>
                </c:pt>
                <c:pt idx="265">
                  <c:v>57.87083824891171</c:v>
                </c:pt>
                <c:pt idx="266">
                  <c:v>57.42968200625409</c:v>
                </c:pt>
                <c:pt idx="267">
                  <c:v>56.991582975419938</c:v>
                </c:pt>
                <c:pt idx="268">
                  <c:v>56.556516858941052</c:v>
                </c:pt>
                <c:pt idx="269">
                  <c:v>56.12445961614408</c:v>
                </c:pt>
                <c:pt idx="270">
                  <c:v>55.695387459766906</c:v>
                </c:pt>
                <c:pt idx="271">
                  <c:v>55.269276852628408</c:v>
                </c:pt>
                <c:pt idx="272">
                  <c:v>54.846104504350649</c:v>
                </c:pt>
                <c:pt idx="273">
                  <c:v>54.425847368132509</c:v>
                </c:pt>
                <c:pt idx="274">
                  <c:v>54.00848263757365</c:v>
                </c:pt>
                <c:pt idx="275">
                  <c:v>53.593987743548261</c:v>
                </c:pt>
                <c:pt idx="276">
                  <c:v>53.182340351127259</c:v>
                </c:pt>
                <c:pt idx="277">
                  <c:v>52.773518356548422</c:v>
                </c:pt>
                <c:pt idx="278">
                  <c:v>52.367499884233332</c:v>
                </c:pt>
                <c:pt idx="279">
                  <c:v>51.964263283850514</c:v>
                </c:pt>
                <c:pt idx="280">
                  <c:v>51.563787127423673</c:v>
                </c:pt>
                <c:pt idx="281">
                  <c:v>51.166050206484464</c:v>
                </c:pt>
                <c:pt idx="282">
                  <c:v>50.771031529268932</c:v>
                </c:pt>
                <c:pt idx="283">
                  <c:v>50.378710317956639</c:v>
                </c:pt>
                <c:pt idx="284">
                  <c:v>49.98906600595209</c:v>
                </c:pt>
                <c:pt idx="285">
                  <c:v>49.602078235207451</c:v>
                </c:pt>
                <c:pt idx="286">
                  <c:v>49.217726853585788</c:v>
                </c:pt>
                <c:pt idx="287">
                  <c:v>48.835991912264319</c:v>
                </c:pt>
                <c:pt idx="288">
                  <c:v>48.456853663176837</c:v>
                </c:pt>
                <c:pt idx="289">
                  <c:v>48.080292556494584</c:v>
                </c:pt>
                <c:pt idx="290">
                  <c:v>47.706289238145125</c:v>
                </c:pt>
                <c:pt idx="291">
                  <c:v>47.334824547368136</c:v>
                </c:pt>
                <c:pt idx="292">
                  <c:v>46.965879514308014</c:v>
                </c:pt>
                <c:pt idx="293">
                  <c:v>46.599435357642122</c:v>
                </c:pt>
                <c:pt idx="294">
                  <c:v>46.235473482244416</c:v>
                </c:pt>
                <c:pt idx="295">
                  <c:v>45.873975476883835</c:v>
                </c:pt>
                <c:pt idx="296">
                  <c:v>45.514923111956513</c:v>
                </c:pt>
                <c:pt idx="297">
                  <c:v>45.158298337251658</c:v>
                </c:pt>
                <c:pt idx="298">
                  <c:v>44.804083279750259</c:v>
                </c:pt>
                <c:pt idx="299">
                  <c:v>44.452260241456095</c:v>
                </c:pt>
                <c:pt idx="300">
                  <c:v>44.102811697258637</c:v>
                </c:pt>
                <c:pt idx="301">
                  <c:v>43.755720292827029</c:v>
                </c:pt>
                <c:pt idx="302">
                  <c:v>43.410968842534913</c:v>
                </c:pt>
                <c:pt idx="303">
                  <c:v>43.068540327415427</c:v>
                </c:pt>
                <c:pt idx="304">
                  <c:v>42.728417893145711</c:v>
                </c:pt>
                <c:pt idx="305">
                  <c:v>42.390584848060904</c:v>
                </c:pt>
                <c:pt idx="306">
                  <c:v>42.055024661196477</c:v>
                </c:pt>
                <c:pt idx="307">
                  <c:v>41.721720960359036</c:v>
                </c:pt>
                <c:pt idx="308">
                  <c:v>41.390657530224701</c:v>
                </c:pt>
                <c:pt idx="309">
                  <c:v>41.061818310464815</c:v>
                </c:pt>
                <c:pt idx="310">
                  <c:v>40.735187393898414</c:v>
                </c:pt>
                <c:pt idx="311">
                  <c:v>40.410749024671141</c:v>
                </c:pt>
                <c:pt idx="312">
                  <c:v>40.088487596459998</c:v>
                </c:pt>
                <c:pt idx="313">
                  <c:v>39.768387650703637</c:v>
                </c:pt>
                <c:pt idx="314">
                  <c:v>39.450433874857708</c:v>
                </c:pt>
                <c:pt idx="315">
                  <c:v>39.134611100674938</c:v>
                </c:pt>
                <c:pt idx="316">
                  <c:v>38.820904302509298</c:v>
                </c:pt>
                <c:pt idx="317">
                  <c:v>38.509298595644239</c:v>
                </c:pt>
                <c:pt idx="318">
                  <c:v>38.199779234644225</c:v>
                </c:pt>
                <c:pt idx="319">
                  <c:v>37.892331611729446</c:v>
                </c:pt>
                <c:pt idx="320">
                  <c:v>37.586941255173208</c:v>
                </c:pt>
                <c:pt idx="321">
                  <c:v>37.283593827721617</c:v>
                </c:pt>
                <c:pt idx="322">
                  <c:v>36.982275125035329</c:v>
                </c:pt>
                <c:pt idx="323">
                  <c:v>36.682971074152846</c:v>
                </c:pt>
                <c:pt idx="324">
                  <c:v>36.385667731975104</c:v>
                </c:pt>
                <c:pt idx="325">
                  <c:v>36.090351283770985</c:v>
                </c:pt>
                <c:pt idx="326">
                  <c:v>35.797008041703442</c:v>
                </c:pt>
                <c:pt idx="327">
                  <c:v>35.505624443375893</c:v>
                </c:pt>
                <c:pt idx="328">
                  <c:v>35.216187050398425</c:v>
                </c:pt>
                <c:pt idx="329">
                  <c:v>34.92868254697386</c:v>
                </c:pt>
                <c:pt idx="330">
                  <c:v>34.643097738502874</c:v>
                </c:pt>
                <c:pt idx="331">
                  <c:v>34.35941955020828</c:v>
                </c:pt>
                <c:pt idx="332">
                  <c:v>34.077635025777958</c:v>
                </c:pt>
                <c:pt idx="333">
                  <c:v>33.797731326026124</c:v>
                </c:pt>
                <c:pt idx="334">
                  <c:v>33.519695727572888</c:v>
                </c:pt>
                <c:pt idx="335">
                  <c:v>33.243515621541377</c:v>
                </c:pt>
                <c:pt idx="336">
                  <c:v>32.96917851227267</c:v>
                </c:pt>
                <c:pt idx="337">
                  <c:v>32.696672016057839</c:v>
                </c:pt>
                <c:pt idx="338">
                  <c:v>32.425983859887005</c:v>
                </c:pt>
                <c:pt idx="339">
                  <c:v>32.157101880215215</c:v>
                </c:pt>
                <c:pt idx="340">
                  <c:v>31.890014021744694</c:v>
                </c:pt>
                <c:pt idx="341">
                  <c:v>31.624708336223385</c:v>
                </c:pt>
                <c:pt idx="342">
                  <c:v>31.361172981259436</c:v>
                </c:pt>
                <c:pt idx="343">
                  <c:v>31.099396219151373</c:v>
                </c:pt>
                <c:pt idx="344">
                  <c:v>30.839366415733828</c:v>
                </c:pt>
                <c:pt idx="345">
                  <c:v>30.581072039238428</c:v>
                </c:pt>
                <c:pt idx="346">
                  <c:v>30.324501659169705</c:v>
                </c:pt>
                <c:pt idx="347">
                  <c:v>30.069643945195867</c:v>
                </c:pt>
                <c:pt idx="348">
                  <c:v>29.816487666053966</c:v>
                </c:pt>
                <c:pt idx="349">
                  <c:v>29.565021688469521</c:v>
                </c:pt>
                <c:pt idx="350">
                  <c:v>29.315234976090224</c:v>
                </c:pt>
                <c:pt idx="351">
                  <c:v>29.067116588433443</c:v>
                </c:pt>
                <c:pt idx="352">
                  <c:v>28.820655679847583</c:v>
                </c:pt>
                <c:pt idx="353">
                  <c:v>28.575841498486742</c:v>
                </c:pt>
                <c:pt idx="354">
                  <c:v>28.332663385298787</c:v>
                </c:pt>
                <c:pt idx="355">
                  <c:v>28.091110773026404</c:v>
                </c:pt>
                <c:pt idx="356">
                  <c:v>27.851173185221043</c:v>
                </c:pt>
                <c:pt idx="357">
                  <c:v>27.61284023526964</c:v>
                </c:pt>
                <c:pt idx="358">
                  <c:v>27.376101625433648</c:v>
                </c:pt>
                <c:pt idx="359">
                  <c:v>27.140947145900565</c:v>
                </c:pt>
                <c:pt idx="360">
                  <c:v>26.907366673847473</c:v>
                </c:pt>
                <c:pt idx="361">
                  <c:v>26.675350172516517</c:v>
                </c:pt>
                <c:pt idx="362">
                  <c:v>26.444887690302249</c:v>
                </c:pt>
                <c:pt idx="363">
                  <c:v>26.215969359850412</c:v>
                </c:pt>
                <c:pt idx="364">
                  <c:v>25.988585397168279</c:v>
                </c:pt>
                <c:pt idx="365">
                  <c:v>25.762726100746185</c:v>
                </c:pt>
                <c:pt idx="366">
                  <c:v>25.538381850690115</c:v>
                </c:pt>
                <c:pt idx="367">
                  <c:v>25.315543107865278</c:v>
                </c:pt>
                <c:pt idx="368">
                  <c:v>25.094200413050398</c:v>
                </c:pt>
                <c:pt idx="369">
                  <c:v>24.874344386102649</c:v>
                </c:pt>
                <c:pt idx="370">
                  <c:v>24.655965725132962</c:v>
                </c:pt>
                <c:pt idx="371">
                  <c:v>24.439055205691755</c:v>
                </c:pt>
                <c:pt idx="372">
                  <c:v>24.223603679964679</c:v>
                </c:pt>
                <c:pt idx="373">
                  <c:v>24.009602075978449</c:v>
                </c:pt>
                <c:pt idx="374">
                  <c:v>23.797041396816535</c:v>
                </c:pt>
                <c:pt idx="375">
                  <c:v>23.585912719844462</c:v>
                </c:pt>
                <c:pt idx="376">
                  <c:v>23.376207195944875</c:v>
                </c:pt>
                <c:pt idx="377">
                  <c:v>23.167916048761811</c:v>
                </c:pt>
                <c:pt idx="378">
                  <c:v>22.961030573954464</c:v>
                </c:pt>
                <c:pt idx="379">
                  <c:v>22.755542138460005</c:v>
                </c:pt>
                <c:pt idx="380">
                  <c:v>22.551442179765473</c:v>
                </c:pt>
                <c:pt idx="381">
                  <c:v>22.348722205188601</c:v>
                </c:pt>
                <c:pt idx="382">
                  <c:v>22.147373791167357</c:v>
                </c:pt>
                <c:pt idx="383">
                  <c:v>21.947388582558194</c:v>
                </c:pt>
                <c:pt idx="384">
                  <c:v>21.748758291942817</c:v>
                </c:pt>
                <c:pt idx="385">
                  <c:v>21.551474698943352</c:v>
                </c:pt>
                <c:pt idx="386">
                  <c:v>21.355529649545836</c:v>
                </c:pt>
                <c:pt idx="387">
                  <c:v>21.160915055431822</c:v>
                </c:pt>
                <c:pt idx="388">
                  <c:v>20.967622893318147</c:v>
                </c:pt>
                <c:pt idx="389">
                  <c:v>20.775645204304531</c:v>
                </c:pt>
                <c:pt idx="390">
                  <c:v>20.584974093229089</c:v>
                </c:pt>
                <c:pt idx="391">
                  <c:v>20.395601728031568</c:v>
                </c:pt>
                <c:pt idx="392">
                  <c:v>20.207520339124152</c:v>
                </c:pt>
                <c:pt idx="393">
                  <c:v>20.02072221876983</c:v>
                </c:pt>
                <c:pt idx="394">
                  <c:v>19.835199720468164</c:v>
                </c:pt>
                <c:pt idx="395">
                  <c:v>19.650945258348319</c:v>
                </c:pt>
                <c:pt idx="396">
                  <c:v>19.467951306569379</c:v>
                </c:pt>
                <c:pt idx="397">
                  <c:v>19.286210398727672</c:v>
                </c:pt>
                <c:pt idx="398">
                  <c:v>19.105715127271171</c:v>
                </c:pt>
                <c:pt idx="399">
                  <c:v>18.926458142920808</c:v>
                </c:pt>
                <c:pt idx="400">
                  <c:v>18.748432154098538</c:v>
                </c:pt>
                <c:pt idx="401">
                  <c:v>18.571629926362196</c:v>
                </c:pt>
                <c:pt idx="402">
                  <c:v>18.396044281846923</c:v>
                </c:pt>
                <c:pt idx="403">
                  <c:v>18.221668098713209</c:v>
                </c:pt>
                <c:pt idx="404">
                  <c:v>18.048494310601303</c:v>
                </c:pt>
                <c:pt idx="405">
                  <c:v>17.876515906092035</c:v>
                </c:pt>
                <c:pt idx="406">
                  <c:v>17.705725928173898</c:v>
                </c:pt>
                <c:pt idx="407">
                  <c:v>17.536117473716335</c:v>
                </c:pt>
                <c:pt idx="408">
                  <c:v>17.367683692949104</c:v>
                </c:pt>
                <c:pt idx="409">
                  <c:v>17.200417788947718</c:v>
                </c:pt>
                <c:pt idx="410">
                  <c:v>17.034313017124759</c:v>
                </c:pt>
                <c:pt idx="411">
                  <c:v>16.869362684727118</c:v>
                </c:pt>
                <c:pt idx="412">
                  <c:v>16.705560150338993</c:v>
                </c:pt>
                <c:pt idx="413">
                  <c:v>16.54289882339059</c:v>
                </c:pt>
                <c:pt idx="414">
                  <c:v>16.381372163672474</c:v>
                </c:pt>
                <c:pt idx="415">
                  <c:v>16.220973680855455</c:v>
                </c:pt>
                <c:pt idx="416">
                  <c:v>16.061696934015966</c:v>
                </c:pt>
                <c:pt idx="417">
                  <c:v>15.903535531166858</c:v>
                </c:pt>
                <c:pt idx="418">
                  <c:v>15.746483128793516</c:v>
                </c:pt>
                <c:pt idx="419">
                  <c:v>15.590533431395251</c:v>
                </c:pt>
                <c:pt idx="420">
                  <c:v>15.435680191031881</c:v>
                </c:pt>
                <c:pt idx="421">
                  <c:v>15.281917206875468</c:v>
                </c:pt>
                <c:pt idx="422">
                  <c:v>15.129238324767073</c:v>
                </c:pt>
                <c:pt idx="423">
                  <c:v>14.977637436778529</c:v>
                </c:pt>
                <c:pt idx="424">
                  <c:v>14.827108480779165</c:v>
                </c:pt>
                <c:pt idx="425">
                  <c:v>14.677645440007323</c:v>
                </c:pt>
                <c:pt idx="426">
                  <c:v>14.529242342646786</c:v>
                </c:pt>
                <c:pt idx="427">
                  <c:v>14.381893261407816</c:v>
                </c:pt>
                <c:pt idx="428">
                  <c:v>14.235592313112985</c:v>
                </c:pt>
                <c:pt idx="429">
                  <c:v>14.090333658287532</c:v>
                </c:pt>
                <c:pt idx="430">
                  <c:v>13.946111500754334</c:v>
                </c:pt>
                <c:pt idx="431">
                  <c:v>13.802920087233355</c:v>
                </c:pt>
                <c:pt idx="432">
                  <c:v>13.660753706945513</c:v>
                </c:pt>
                <c:pt idx="433">
                  <c:v>13.519606691220964</c:v>
                </c:pt>
                <c:pt idx="434">
                  <c:v>13.379473413111684</c:v>
                </c:pt>
                <c:pt idx="435">
                  <c:v>13.240348287008333</c:v>
                </c:pt>
                <c:pt idx="436">
                  <c:v>13.102225768261329</c:v>
                </c:pt>
                <c:pt idx="437">
                  <c:v>12.965100352806081</c:v>
                </c:pt>
                <c:pt idx="438">
                  <c:v>12.828966576792334</c:v>
                </c:pt>
                <c:pt idx="439">
                  <c:v>12.693819016217573</c:v>
                </c:pt>
                <c:pt idx="440">
                  <c:v>12.5596522865644</c:v>
                </c:pt>
                <c:pt idx="441">
                  <c:v>12.426461042441918</c:v>
                </c:pt>
                <c:pt idx="442">
                  <c:v>12.294239977230962</c:v>
                </c:pt>
                <c:pt idx="443">
                  <c:v>12.162983822733224</c:v>
                </c:pt>
                <c:pt idx="444">
                  <c:v>12.032687348824144</c:v>
                </c:pt>
                <c:pt idx="445">
                  <c:v>11.962657243094819</c:v>
                </c:pt>
                <c:pt idx="446">
                  <c:v>11.940353073822322</c:v>
                </c:pt>
                <c:pt idx="447">
                  <c:v>11.918131921248808</c:v>
                </c:pt>
                <c:pt idx="448">
                  <c:v>11.895993322749751</c:v>
                </c:pt>
                <c:pt idx="449">
                  <c:v>11.873936819131659</c:v>
                </c:pt>
                <c:pt idx="450">
                  <c:v>11.85196195460032</c:v>
                </c:pt>
                <c:pt idx="451">
                  <c:v>11.830068276729408</c:v>
                </c:pt>
                <c:pt idx="452">
                  <c:v>11.808255336429436</c:v>
                </c:pt>
                <c:pt idx="453">
                  <c:v>11.786522687917039</c:v>
                </c:pt>
                <c:pt idx="454">
                  <c:v>11.764869888684618</c:v>
                </c:pt>
                <c:pt idx="455">
                  <c:v>11.743296499470302</c:v>
                </c:pt>
                <c:pt idx="456">
                  <c:v>11.721802084228237</c:v>
                </c:pt>
                <c:pt idx="457">
                  <c:v>11.700386210099218</c:v>
                </c:pt>
                <c:pt idx="458">
                  <c:v>11.679048447381627</c:v>
                </c:pt>
                <c:pt idx="459">
                  <c:v>11.65778836950269</c:v>
                </c:pt>
                <c:pt idx="460">
                  <c:v>11.636605552990057</c:v>
                </c:pt>
                <c:pt idx="461">
                  <c:v>11.61549957744368</c:v>
                </c:pt>
                <c:pt idx="462">
                  <c:v>11.594470025508006</c:v>
                </c:pt>
                <c:pt idx="463">
                  <c:v>11.573516482844459</c:v>
                </c:pt>
                <c:pt idx="464">
                  <c:v>11.55263853810424</c:v>
                </c:pt>
                <c:pt idx="465">
                  <c:v>11.531835782901394</c:v>
                </c:pt>
                <c:pt idx="466">
                  <c:v>11.511107811786196</c:v>
                </c:pt>
                <c:pt idx="467">
                  <c:v>11.4904542222188</c:v>
                </c:pt>
                <c:pt idx="468">
                  <c:v>11.469874614543185</c:v>
                </c:pt>
                <c:pt idx="469">
                  <c:v>11.449368591961374</c:v>
                </c:pt>
                <c:pt idx="470">
                  <c:v>11.428935760507937</c:v>
                </c:pt>
                <c:pt idx="471">
                  <c:v>11.408575729024749</c:v>
                </c:pt>
                <c:pt idx="472">
                  <c:v>11.388288109136044</c:v>
                </c:pt>
                <c:pt idx="473">
                  <c:v>11.368072515223707</c:v>
                </c:pt>
                <c:pt idx="474">
                  <c:v>11.347928564402851</c:v>
                </c:pt>
                <c:pt idx="475">
                  <c:v>11.327855876497638</c:v>
                </c:pt>
                <c:pt idx="476">
                  <c:v>11.307854074017365</c:v>
                </c:pt>
                <c:pt idx="477">
                  <c:v>11.287922782132798</c:v>
                </c:pt>
                <c:pt idx="478">
                  <c:v>11.268061628652756</c:v>
                </c:pt>
                <c:pt idx="479">
                  <c:v>11.248270244000947</c:v>
                </c:pt>
                <c:pt idx="480">
                  <c:v>11.228548261193046</c:v>
                </c:pt>
                <c:pt idx="481">
                  <c:v>11.208895315814004</c:v>
                </c:pt>
                <c:pt idx="482">
                  <c:v>11.189311045995611</c:v>
                </c:pt>
                <c:pt idx="483">
                  <c:v>11.169795092394279</c:v>
                </c:pt>
                <c:pt idx="484">
                  <c:v>11.150347098169068</c:v>
                </c:pt>
                <c:pt idx="485">
                  <c:v>11.130966708959935</c:v>
                </c:pt>
                <c:pt idx="486">
                  <c:v>11.11165357286621</c:v>
                </c:pt>
                <c:pt idx="487">
                  <c:v>11.0924073404253</c:v>
                </c:pt>
                <c:pt idx="488">
                  <c:v>11.073227664591609</c:v>
                </c:pt>
                <c:pt idx="489">
                  <c:v>11.054114200715681</c:v>
                </c:pt>
                <c:pt idx="490">
                  <c:v>11.035066606523545</c:v>
                </c:pt>
                <c:pt idx="491">
                  <c:v>11.016084542096301</c:v>
                </c:pt>
                <c:pt idx="492">
                  <c:v>10.997167669849885</c:v>
                </c:pt>
                <c:pt idx="493">
                  <c:v>10.978315654515063</c:v>
                </c:pt>
                <c:pt idx="494">
                  <c:v>10.959528163117623</c:v>
                </c:pt>
                <c:pt idx="495">
                  <c:v>10.940804864958771</c:v>
                </c:pt>
                <c:pt idx="496">
                  <c:v>10.922145431595727</c:v>
                </c:pt>
                <c:pt idx="497">
                  <c:v>10.903549536822515</c:v>
                </c:pt>
                <c:pt idx="498">
                  <c:v>10.885016856650967</c:v>
                </c:pt>
                <c:pt idx="499">
                  <c:v>10.866547069291892</c:v>
                </c:pt>
                <c:pt idx="500">
                  <c:v>10.848139855136457</c:v>
                </c:pt>
                <c:pt idx="501">
                  <c:v>10.751011828066506</c:v>
                </c:pt>
                <c:pt idx="502">
                  <c:v>10.655607624249493</c:v>
                </c:pt>
                <c:pt idx="503">
                  <c:v>10.561881755852994</c:v>
                </c:pt>
                <c:pt idx="504">
                  <c:v>10.469790321519348</c:v>
                </c:pt>
                <c:pt idx="505">
                  <c:v>10.379290937799352</c:v>
                </c:pt>
                <c:pt idx="506">
                  <c:v>10.290342674111534</c:v>
                </c:pt>
                <c:pt idx="507">
                  <c:v>10.202905991017317</c:v>
                </c:pt>
                <c:pt idx="508">
                  <c:v>10.116942681616525</c:v>
                </c:pt>
                <c:pt idx="509">
                  <c:v>10.032415815880698</c:v>
                </c:pt>
                <c:pt idx="510">
                  <c:v>9.9492896877538914</c:v>
                </c:pt>
                <c:pt idx="511">
                  <c:v>9.8675297648616844</c:v>
                </c:pt>
                <c:pt idx="512">
                  <c:v>9.7871026406796435</c:v>
                </c:pt>
                <c:pt idx="513">
                  <c:v>9.7079759890220299</c:v>
                </c:pt>
                <c:pt idx="514">
                  <c:v>9.6301185207204938</c:v>
                </c:pt>
                <c:pt idx="515">
                  <c:v>9.5534999423707969</c:v>
                </c:pt>
                <c:pt idx="516">
                  <c:v>9.4780909170332848</c:v>
                </c:pt>
                <c:pt idx="517">
                  <c:v>9.4038630267800123</c:v>
                </c:pt>
                <c:pt idx="518">
                  <c:v>9.3307887369880724</c:v>
                </c:pt>
                <c:pt idx="519">
                  <c:v>9.2588413622848851</c:v>
                </c:pt>
                <c:pt idx="520">
                  <c:v>9.1879950340569359</c:v>
                </c:pt>
                <c:pt idx="521">
                  <c:v>9.1182246694388898</c:v>
                </c:pt>
                <c:pt idx="522">
                  <c:v>9.0495059417049735</c:v>
                </c:pt>
                <c:pt idx="523">
                  <c:v>8.9818152519891914</c:v>
                </c:pt>
                <c:pt idx="524">
                  <c:v>8.9151297022653253</c:v>
                </c:pt>
                <c:pt idx="525">
                  <c:v>8.8494270695217239</c:v>
                </c:pt>
                <c:pt idx="526">
                  <c:v>8.784685781069701</c:v>
                </c:pt>
                <c:pt idx="527">
                  <c:v>8.7208848909278984</c:v>
                </c:pt>
                <c:pt idx="528">
                  <c:v>8.6580040572283181</c:v>
                </c:pt>
                <c:pt idx="529">
                  <c:v>8.5960235205928246</c:v>
                </c:pt>
                <c:pt idx="530">
                  <c:v>8.5349240834318252</c:v>
                </c:pt>
                <c:pt idx="531">
                  <c:v>8.4746870901195752</c:v>
                </c:pt>
                <c:pt idx="532">
                  <c:v>8.4152944080031027</c:v>
                </c:pt>
                <c:pt idx="533">
                  <c:v>8.3567284092041358</c:v>
                </c:pt>
                <c:pt idx="534">
                  <c:v>8.2989719531756787</c:v>
                </c:pt>
                <c:pt idx="535">
                  <c:v>8.2420083699769666</c:v>
                </c:pt>
                <c:pt idx="536">
                  <c:v>8.1858214442325181</c:v>
                </c:pt>
                <c:pt idx="537">
                  <c:v>8.1303953997428753</c:v>
                </c:pt>
                <c:pt idx="538">
                  <c:v>8.07571488471633</c:v>
                </c:pt>
                <c:pt idx="539">
                  <c:v>8.0217649575926231</c:v>
                </c:pt>
                <c:pt idx="540">
                  <c:v>7.9685310734310848</c:v>
                </c:pt>
                <c:pt idx="541">
                  <c:v>7.9159990708371994</c:v>
                </c:pt>
                <c:pt idx="542">
                  <c:v>7.8641551594028938</c:v>
                </c:pt>
                <c:pt idx="543">
                  <c:v>7.8129859076371568</c:v>
                </c:pt>
                <c:pt idx="544">
                  <c:v>7.762478231364792</c:v>
                </c:pt>
                <c:pt idx="545">
                  <c:v>7.7126193825722789</c:v>
                </c:pt>
                <c:pt idx="546">
                  <c:v>7.6633969386807337</c:v>
                </c:pt>
                <c:pt idx="547">
                  <c:v>7.6147987922270453</c:v>
                </c:pt>
                <c:pt idx="548">
                  <c:v>7.5668131409351567</c:v>
                </c:pt>
                <c:pt idx="549">
                  <c:v>7.5194284781603997</c:v>
                </c:pt>
                <c:pt idx="550">
                  <c:v>7.4726335836906337</c:v>
                </c:pt>
                <c:pt idx="551">
                  <c:v>7.4264175148887315</c:v>
                </c:pt>
                <c:pt idx="552">
                  <c:v>7.3807695981617405</c:v>
                </c:pt>
                <c:pt idx="553">
                  <c:v>7.335679420742732</c:v>
                </c:pt>
                <c:pt idx="554">
                  <c:v>7.2911368227720619</c:v>
                </c:pt>
                <c:pt idx="555">
                  <c:v>7.247131889665388</c:v>
                </c:pt>
                <c:pt idx="556">
                  <c:v>7.2036549447563987</c:v>
                </c:pt>
                <c:pt idx="557">
                  <c:v>7.1606965422027899</c:v>
                </c:pt>
                <c:pt idx="558">
                  <c:v>7.1182474601445662</c:v>
                </c:pt>
                <c:pt idx="559">
                  <c:v>7.0762986941042545</c:v>
                </c:pt>
                <c:pt idx="560">
                  <c:v>7.0348414506191128</c:v>
                </c:pt>
                <c:pt idx="561">
                  <c:v>6.9938671410958699</c:v>
                </c:pt>
                <c:pt idx="562">
                  <c:v>6.9533673758789858</c:v>
                </c:pt>
                <c:pt idx="563">
                  <c:v>6.9133339585238112</c:v>
                </c:pt>
                <c:pt idx="564">
                  <c:v>6.8737588802664575</c:v>
                </c:pt>
                <c:pt idx="565">
                  <c:v>6.834634314682515</c:v>
                </c:pt>
                <c:pt idx="566">
                  <c:v>6.7959526125271621</c:v>
                </c:pt>
                <c:pt idx="567">
                  <c:v>6.7577062967494967</c:v>
                </c:pt>
                <c:pt idx="568">
                  <c:v>6.7198880576742823</c:v>
                </c:pt>
                <c:pt idx="569">
                  <c:v>6.6824907483445832</c:v>
                </c:pt>
                <c:pt idx="570">
                  <c:v>6.6455073800190423</c:v>
                </c:pt>
                <c:pt idx="571">
                  <c:v>6.6089311178178649</c:v>
                </c:pt>
                <c:pt idx="572">
                  <c:v>6.5727552765117991</c:v>
                </c:pt>
                <c:pt idx="573">
                  <c:v>6.5369733164486536</c:v>
                </c:pt>
                <c:pt idx="574">
                  <c:v>6.5015788396121668</c:v>
                </c:pt>
                <c:pt idx="575">
                  <c:v>6.4665655858082092</c:v>
                </c:pt>
                <c:pt idx="576">
                  <c:v>6.431927428973566</c:v>
                </c:pt>
                <c:pt idx="577">
                  <c:v>6.3976583736027122</c:v>
                </c:pt>
                <c:pt idx="578">
                  <c:v>6.3637525512882158</c:v>
                </c:pt>
                <c:pt idx="579">
                  <c:v>6.3302042173705715</c:v>
                </c:pt>
                <c:pt idx="580">
                  <c:v>6.2970077476934394</c:v>
                </c:pt>
                <c:pt idx="581">
                  <c:v>6.264157635460454</c:v>
                </c:pt>
                <c:pt idx="582">
                  <c:v>6.2316484881899052</c:v>
                </c:pt>
                <c:pt idx="583">
                  <c:v>6.1994750247637533</c:v>
                </c:pt>
                <c:pt idx="584">
                  <c:v>6.1676320725675922</c:v>
                </c:pt>
                <c:pt idx="585">
                  <c:v>6.1361145647182989</c:v>
                </c:pt>
                <c:pt idx="586">
                  <c:v>6.1049175373762559</c:v>
                </c:pt>
                <c:pt idx="587">
                  <c:v>6.0740361271391556</c:v>
                </c:pt>
                <c:pt idx="588">
                  <c:v>6.0434655685144936</c:v>
                </c:pt>
                <c:pt idx="589">
                  <c:v>6.013201191468017</c:v>
                </c:pt>
                <c:pt idx="590">
                  <c:v>5.9832384190454606</c:v>
                </c:pt>
                <c:pt idx="591">
                  <c:v>5.9535727650650347</c:v>
                </c:pt>
                <c:pt idx="592">
                  <c:v>5.9241998318782212</c:v>
                </c:pt>
                <c:pt idx="593">
                  <c:v>5.8951153081965284</c:v>
                </c:pt>
                <c:pt idx="594">
                  <c:v>5.866314966981947</c:v>
                </c:pt>
                <c:pt idx="595">
                  <c:v>5.8377946633989479</c:v>
                </c:pt>
                <c:pt idx="596">
                  <c:v>5.8095503328259248</c:v>
                </c:pt>
                <c:pt idx="597">
                  <c:v>5.7815779889240915</c:v>
                </c:pt>
                <c:pt idx="598">
                  <c:v>5.7538737217618934</c:v>
                </c:pt>
                <c:pt idx="599">
                  <c:v>5.7264336959930926</c:v>
                </c:pt>
                <c:pt idx="600">
                  <c:v>5.6992541490867357</c:v>
                </c:pt>
              </c:numCache>
            </c:numRef>
          </c:xVal>
          <c:yVal>
            <c:numRef>
              <c:f>'Ipk-toff'!$P$2:$P$602</c:f>
              <c:numCache>
                <c:formatCode>General</c:formatCode>
                <c:ptCount val="601"/>
                <c:pt idx="0">
                  <c:v>58.072781746928975</c:v>
                </c:pt>
                <c:pt idx="1">
                  <c:v>57.378684753937797</c:v>
                </c:pt>
                <c:pt idx="2">
                  <c:v>56.700983752907035</c:v>
                </c:pt>
                <c:pt idx="3">
                  <c:v>56.039104565129911</c:v>
                </c:pt>
                <c:pt idx="4">
                  <c:v>55.392499512455338</c:v>
                </c:pt>
                <c:pt idx="5">
                  <c:v>54.76064590584938</c:v>
                </c:pt>
                <c:pt idx="6">
                  <c:v>54.143044636234535</c:v>
                </c:pt>
                <c:pt idx="7">
                  <c:v>53.53921885962226</c:v>
                </c:pt>
                <c:pt idx="8">
                  <c:v>52.948712769258776</c:v>
                </c:pt>
                <c:pt idx="9">
                  <c:v>52.371090448139583</c:v>
                </c:pt>
                <c:pt idx="10">
                  <c:v>51.805934795821535</c:v>
                </c:pt>
                <c:pt idx="11">
                  <c:v>51.252846523980025</c:v>
                </c:pt>
                <c:pt idx="12">
                  <c:v>50.711443215628123</c:v>
                </c:pt>
                <c:pt idx="13">
                  <c:v>50.181358443339327</c:v>
                </c:pt>
                <c:pt idx="14">
                  <c:v>49.662240942201336</c:v>
                </c:pt>
                <c:pt idx="15">
                  <c:v>49.153753833578108</c:v>
                </c:pt>
                <c:pt idx="16">
                  <c:v>48.65557389607563</c:v>
                </c:pt>
                <c:pt idx="17">
                  <c:v>48.167390880395942</c:v>
                </c:pt>
                <c:pt idx="18">
                  <c:v>47.688906865027768</c:v>
                </c:pt>
                <c:pt idx="19">
                  <c:v>47.219835649961929</c:v>
                </c:pt>
                <c:pt idx="20">
                  <c:v>46.759902185838918</c:v>
                </c:pt>
                <c:pt idx="21">
                  <c:v>46.308842036136291</c:v>
                </c:pt>
                <c:pt idx="22">
                  <c:v>45.866400870185949</c:v>
                </c:pt>
                <c:pt idx="23">
                  <c:v>45.432333984979138</c:v>
                </c:pt>
                <c:pt idx="24">
                  <c:v>45.00640585386995</c:v>
                </c:pt>
                <c:pt idx="25">
                  <c:v>44.588389700428444</c:v>
                </c:pt>
                <c:pt idx="26">
                  <c:v>44.178067095823266</c:v>
                </c:pt>
                <c:pt idx="27">
                  <c:v>43.775227578232176</c:v>
                </c:pt>
                <c:pt idx="28">
                  <c:v>43.379668292886713</c:v>
                </c:pt>
                <c:pt idx="29">
                  <c:v>42.99119365145787</c:v>
                </c:pt>
                <c:pt idx="30">
                  <c:v>42.60961500958102</c:v>
                </c:pt>
                <c:pt idx="31">
                  <c:v>42.234750361402895</c:v>
                </c:pt>
                <c:pt idx="32">
                  <c:v>41.86642405011159</c:v>
                </c:pt>
                <c:pt idx="33">
                  <c:v>41.504466493482376</c:v>
                </c:pt>
                <c:pt idx="34">
                  <c:v>41.148713923538253</c:v>
                </c:pt>
                <c:pt idx="35">
                  <c:v>40.799008139485508</c:v>
                </c:pt>
                <c:pt idx="36">
                  <c:v>40.455196273141532</c:v>
                </c:pt>
                <c:pt idx="37">
                  <c:v>40.117130566123642</c:v>
                </c:pt>
                <c:pt idx="38">
                  <c:v>39.784668158117093</c:v>
                </c:pt>
                <c:pt idx="39">
                  <c:v>39.457670885584619</c:v>
                </c:pt>
                <c:pt idx="40">
                  <c:v>39.136005090321703</c:v>
                </c:pt>
                <c:pt idx="41">
                  <c:v>38.819541437300231</c:v>
                </c:pt>
                <c:pt idx="42">
                  <c:v>38.508154741279107</c:v>
                </c:pt>
                <c:pt idx="43">
                  <c:v>38.201723801693333</c:v>
                </c:pt>
                <c:pt idx="44">
                  <c:v>37.900131245364179</c:v>
                </c:pt>
                <c:pt idx="45">
                  <c:v>37.603263376601525</c:v>
                </c:pt>
                <c:pt idx="46">
                  <c:v>37.311010034296338</c:v>
                </c:pt>
                <c:pt idx="47">
                  <c:v>37.023264455625672</c:v>
                </c:pt>
                <c:pt idx="48">
                  <c:v>36.739923146016288</c:v>
                </c:pt>
                <c:pt idx="49">
                  <c:v>36.460885755033885</c:v>
                </c:pt>
                <c:pt idx="50">
                  <c:v>36.186054957885389</c:v>
                </c:pt>
                <c:pt idx="51">
                  <c:v>35.915336342240366</c:v>
                </c:pt>
                <c:pt idx="52">
                  <c:v>35.648638300095016</c:v>
                </c:pt>
                <c:pt idx="53">
                  <c:v>35.385871924418637</c:v>
                </c:pt>
                <c:pt idx="54">
                  <c:v>35.126950910337527</c:v>
                </c:pt>
                <c:pt idx="55">
                  <c:v>34.871791460625637</c:v>
                </c:pt>
                <c:pt idx="56">
                  <c:v>34.620312195284583</c:v>
                </c:pt>
                <c:pt idx="57">
                  <c:v>34.372434065008079</c:v>
                </c:pt>
                <c:pt idx="58">
                  <c:v>34.128080268337406</c:v>
                </c:pt>
                <c:pt idx="59">
                  <c:v>33.887176172325617</c:v>
                </c:pt>
                <c:pt idx="60">
                  <c:v>33.649649236538288</c:v>
                </c:pt>
                <c:pt idx="61">
                  <c:v>33.415428940228274</c:v>
                </c:pt>
                <c:pt idx="62">
                  <c:v>33.184446712530843</c:v>
                </c:pt>
                <c:pt idx="63">
                  <c:v>32.956635865534068</c:v>
                </c:pt>
                <c:pt idx="64">
                  <c:v>32.731931530087245</c:v>
                </c:pt>
                <c:pt idx="65">
                  <c:v>32.510270594217573</c:v>
                </c:pt>
                <c:pt idx="66">
                  <c:v>32.291591644032259</c:v>
                </c:pt>
                <c:pt idx="67">
                  <c:v>32.075834906989726</c:v>
                </c:pt>
                <c:pt idx="68">
                  <c:v>31.862942197430058</c:v>
                </c:pt>
                <c:pt idx="69">
                  <c:v>31.65285686426019</c:v>
                </c:pt>
                <c:pt idx="70">
                  <c:v>31.445523740695169</c:v>
                </c:pt>
                <c:pt idx="71">
                  <c:v>31.240889095961794</c:v>
                </c:pt>
                <c:pt idx="72">
                  <c:v>31.03890058887583</c:v>
                </c:pt>
                <c:pt idx="73">
                  <c:v>30.839507223208535</c:v>
                </c:pt>
                <c:pt idx="74">
                  <c:v>30.642659304762528</c:v>
                </c:pt>
                <c:pt idx="75">
                  <c:v>30.448308400081153</c:v>
                </c:pt>
                <c:pt idx="76">
                  <c:v>30.256407296719299</c:v>
                </c:pt>
                <c:pt idx="77">
                  <c:v>30.066909965007071</c:v>
                </c:pt>
                <c:pt idx="78">
                  <c:v>29.879771521241462</c:v>
                </c:pt>
                <c:pt idx="79">
                  <c:v>29.694948192244095</c:v>
                </c:pt>
                <c:pt idx="80">
                  <c:v>29.512397281226203</c:v>
                </c:pt>
                <c:pt idx="81">
                  <c:v>29.33207713490506</c:v>
                </c:pt>
                <c:pt idx="82">
                  <c:v>29.153947111818596</c:v>
                </c:pt>
                <c:pt idx="83">
                  <c:v>28.977967551787497</c:v>
                </c:pt>
                <c:pt idx="84">
                  <c:v>28.804099746476769</c:v>
                </c:pt>
                <c:pt idx="85">
                  <c:v>28.632305911010707</c:v>
                </c:pt>
                <c:pt idx="86">
                  <c:v>28.462549156597603</c:v>
                </c:pt>
                <c:pt idx="87">
                  <c:v>28.294793464122566</c:v>
                </c:pt>
                <c:pt idx="88">
                  <c:v>28.129003658668722</c:v>
                </c:pt>
                <c:pt idx="89">
                  <c:v>27.96514538492891</c:v>
                </c:pt>
                <c:pt idx="90">
                  <c:v>27.803185083471785</c:v>
                </c:pt>
                <c:pt idx="91">
                  <c:v>27.643089967827997</c:v>
                </c:pt>
                <c:pt idx="92">
                  <c:v>27.484828002363333</c:v>
                </c:pt>
                <c:pt idx="93">
                  <c:v>27.328367880907752</c:v>
                </c:pt>
                <c:pt idx="94">
                  <c:v>27.173679006110163</c:v>
                </c:pt>
                <c:pt idx="95">
                  <c:v>27.020731469490407</c:v>
                </c:pt>
                <c:pt idx="96">
                  <c:v>26.884933621182402</c:v>
                </c:pt>
                <c:pt idx="97">
                  <c:v>26.754723141969695</c:v>
                </c:pt>
                <c:pt idx="98">
                  <c:v>26.625767867529074</c:v>
                </c:pt>
                <c:pt idx="99">
                  <c:v>26.498049735011406</c:v>
                </c:pt>
                <c:pt idx="100">
                  <c:v>26.371551026487587</c:v>
                </c:pt>
                <c:pt idx="101">
                  <c:v>26.246254360754627</c:v>
                </c:pt>
                <c:pt idx="102">
                  <c:v>26.122142685374197</c:v>
                </c:pt>
                <c:pt idx="103">
                  <c:v>25.999199268935985</c:v>
                </c:pt>
                <c:pt idx="104">
                  <c:v>25.877407693538562</c:v>
                </c:pt>
                <c:pt idx="105">
                  <c:v>25.756751847480515</c:v>
                </c:pt>
                <c:pt idx="106">
                  <c:v>25.637215918155174</c:v>
                </c:pt>
                <c:pt idx="107">
                  <c:v>25.518784385142236</c:v>
                </c:pt>
                <c:pt idx="108">
                  <c:v>25.401442013490005</c:v>
                </c:pt>
                <c:pt idx="109">
                  <c:v>25.28517384718209</c:v>
                </c:pt>
                <c:pt idx="110">
                  <c:v>25.169965202782791</c:v>
                </c:pt>
                <c:pt idx="111">
                  <c:v>25.055801663255338</c:v>
                </c:pt>
                <c:pt idx="112">
                  <c:v>24.942669071947638</c:v>
                </c:pt>
                <c:pt idx="113">
                  <c:v>24.830553526740225</c:v>
                </c:pt>
                <c:pt idx="114">
                  <c:v>24.719441374351327</c:v>
                </c:pt>
                <c:pt idx="115">
                  <c:v>24.609319204794154</c:v>
                </c:pt>
                <c:pt idx="116">
                  <c:v>24.500173845981685</c:v>
                </c:pt>
                <c:pt idx="117">
                  <c:v>24.391992358474379</c:v>
                </c:pt>
                <c:pt idx="118">
                  <c:v>24.284762030366451</c:v>
                </c:pt>
                <c:pt idx="119">
                  <c:v>24.178470372306403</c:v>
                </c:pt>
                <c:pt idx="120">
                  <c:v>24.073105112647788</c:v>
                </c:pt>
                <c:pt idx="121">
                  <c:v>23.968654192726209</c:v>
                </c:pt>
                <c:pt idx="122">
                  <c:v>23.865105762258711</c:v>
                </c:pt>
                <c:pt idx="123">
                  <c:v>23.762448174861966</c:v>
                </c:pt>
                <c:pt idx="124">
                  <c:v>23.660669983685583</c:v>
                </c:pt>
                <c:pt idx="125">
                  <c:v>23.559759937157196</c:v>
                </c:pt>
                <c:pt idx="126">
                  <c:v>23.459706974835957</c:v>
                </c:pt>
                <c:pt idx="127">
                  <c:v>23.360500223371222</c:v>
                </c:pt>
                <c:pt idx="128">
                  <c:v>23.262128992563387</c:v>
                </c:pt>
                <c:pt idx="129">
                  <c:v>23.164582771523783</c:v>
                </c:pt>
                <c:pt idx="130">
                  <c:v>23.067851224930813</c:v>
                </c:pt>
                <c:pt idx="131">
                  <c:v>22.971924189379504</c:v>
                </c:pt>
                <c:pt idx="132">
                  <c:v>22.876791669821756</c:v>
                </c:pt>
                <c:pt idx="133">
                  <c:v>22.782443836094686</c:v>
                </c:pt>
                <c:pt idx="134">
                  <c:v>22.688871019534492</c:v>
                </c:pt>
                <c:pt idx="135">
                  <c:v>22.596063709673469</c:v>
                </c:pt>
                <c:pt idx="136">
                  <c:v>22.504012551017738</c:v>
                </c:pt>
                <c:pt idx="137">
                  <c:v>22.412708339903396</c:v>
                </c:pt>
                <c:pt idx="138">
                  <c:v>22.322142021428931</c:v>
                </c:pt>
                <c:pt idx="139">
                  <c:v>22.232304686461674</c:v>
                </c:pt>
                <c:pt idx="140">
                  <c:v>22.143187568716254</c:v>
                </c:pt>
                <c:pt idx="141">
                  <c:v>22.054782041903071</c:v>
                </c:pt>
                <c:pt idx="142">
                  <c:v>21.967079616944758</c:v>
                </c:pt>
                <c:pt idx="143">
                  <c:v>21.880071939258833</c:v>
                </c:pt>
                <c:pt idx="144">
                  <c:v>21.793750786104635</c:v>
                </c:pt>
                <c:pt idx="145">
                  <c:v>21.708108063992846</c:v>
                </c:pt>
                <c:pt idx="146">
                  <c:v>21.623135806155851</c:v>
                </c:pt>
                <c:pt idx="147">
                  <c:v>21.538826170077257</c:v>
                </c:pt>
                <c:pt idx="148">
                  <c:v>21.455171435079002</c:v>
                </c:pt>
                <c:pt idx="149">
                  <c:v>21.372163999964449</c:v>
                </c:pt>
                <c:pt idx="150">
                  <c:v>21.28979638071602</c:v>
                </c:pt>
                <c:pt idx="151">
                  <c:v>21.208061208245837</c:v>
                </c:pt>
                <c:pt idx="152">
                  <c:v>21.126951226197978</c:v>
                </c:pt>
                <c:pt idx="153">
                  <c:v>21.046459288800985</c:v>
                </c:pt>
                <c:pt idx="154">
                  <c:v>20.966578358769286</c:v>
                </c:pt>
                <c:pt idx="155">
                  <c:v>20.887301505252172</c:v>
                </c:pt>
                <c:pt idx="156">
                  <c:v>20.808621901829216</c:v>
                </c:pt>
                <c:pt idx="157">
                  <c:v>20.73053282455075</c:v>
                </c:pt>
                <c:pt idx="158">
                  <c:v>20.653027650022345</c:v>
                </c:pt>
                <c:pt idx="159">
                  <c:v>20.576099853532074</c:v>
                </c:pt>
                <c:pt idx="160">
                  <c:v>20.4997430072195</c:v>
                </c:pt>
                <c:pt idx="161">
                  <c:v>20.423950778285235</c:v>
                </c:pt>
                <c:pt idx="162">
                  <c:v>20.348716927240137</c:v>
                </c:pt>
                <c:pt idx="163">
                  <c:v>20.274035306193003</c:v>
                </c:pt>
                <c:pt idx="164">
                  <c:v>20.199899857175861</c:v>
                </c:pt>
                <c:pt idx="165">
                  <c:v>20.126304610505862</c:v>
                </c:pt>
                <c:pt idx="166">
                  <c:v>20.053243683182838</c:v>
                </c:pt>
                <c:pt idx="167">
                  <c:v>19.980711277321667</c:v>
                </c:pt>
                <c:pt idx="168">
                  <c:v>19.908701678618517</c:v>
                </c:pt>
                <c:pt idx="169">
                  <c:v>19.837209254850123</c:v>
                </c:pt>
                <c:pt idx="170">
                  <c:v>19.766228454405319</c:v>
                </c:pt>
                <c:pt idx="171">
                  <c:v>19.695753804847939</c:v>
                </c:pt>
                <c:pt idx="172">
                  <c:v>19.625779911510403</c:v>
                </c:pt>
                <c:pt idx="173">
                  <c:v>19.556301456117126</c:v>
                </c:pt>
                <c:pt idx="174">
                  <c:v>19.487313195437107</c:v>
                </c:pt>
                <c:pt idx="175">
                  <c:v>19.418809959964904</c:v>
                </c:pt>
                <c:pt idx="176">
                  <c:v>19.350786652629349</c:v>
                </c:pt>
                <c:pt idx="177">
                  <c:v>19.283238247529308</c:v>
                </c:pt>
                <c:pt idx="178">
                  <c:v>19.216159788695819</c:v>
                </c:pt>
                <c:pt idx="179">
                  <c:v>19.149546388879997</c:v>
                </c:pt>
                <c:pt idx="180">
                  <c:v>19.083393228366027</c:v>
                </c:pt>
                <c:pt idx="181">
                  <c:v>19.017695553808711</c:v>
                </c:pt>
                <c:pt idx="182">
                  <c:v>18.952448677094917</c:v>
                </c:pt>
                <c:pt idx="183">
                  <c:v>18.887647974228408</c:v>
                </c:pt>
                <c:pt idx="184">
                  <c:v>18.823288884237463</c:v>
                </c:pt>
                <c:pt idx="185">
                  <c:v>18.759366908104745</c:v>
                </c:pt>
                <c:pt idx="186">
                  <c:v>18.695877607718902</c:v>
                </c:pt>
                <c:pt idx="187">
                  <c:v>18.632816604847406</c:v>
                </c:pt>
                <c:pt idx="188">
                  <c:v>18.570179580130077</c:v>
                </c:pt>
                <c:pt idx="189">
                  <c:v>18.507962272092875</c:v>
                </c:pt>
                <c:pt idx="190">
                  <c:v>18.446160476181426</c:v>
                </c:pt>
                <c:pt idx="191">
                  <c:v>18.384770043813841</c:v>
                </c:pt>
                <c:pt idx="192">
                  <c:v>18.323786881452413</c:v>
                </c:pt>
                <c:pt idx="193">
                  <c:v>18.263206949693721</c:v>
                </c:pt>
                <c:pt idx="194">
                  <c:v>18.203026262376699</c:v>
                </c:pt>
                <c:pt idx="195">
                  <c:v>18.143240885708309</c:v>
                </c:pt>
                <c:pt idx="196">
                  <c:v>18.083846937406374</c:v>
                </c:pt>
                <c:pt idx="197">
                  <c:v>18.024840585859199</c:v>
                </c:pt>
                <c:pt idx="198">
                  <c:v>17.966218049301595</c:v>
                </c:pt>
                <c:pt idx="199">
                  <c:v>17.907975595006903</c:v>
                </c:pt>
                <c:pt idx="200">
                  <c:v>17.850109538494721</c:v>
                </c:pt>
                <c:pt idx="201">
                  <c:v>17.792616242753926</c:v>
                </c:pt>
                <c:pt idx="202">
                  <c:v>17.735492117480636</c:v>
                </c:pt>
                <c:pt idx="203">
                  <c:v>17.67873361833086</c:v>
                </c:pt>
                <c:pt idx="204">
                  <c:v>17.622337246187403</c:v>
                </c:pt>
                <c:pt idx="205">
                  <c:v>17.566299546440781</c:v>
                </c:pt>
                <c:pt idx="206">
                  <c:v>17.510617108283814</c:v>
                </c:pt>
                <c:pt idx="207">
                  <c:v>17.45528656401958</c:v>
                </c:pt>
                <c:pt idx="208">
                  <c:v>17.400304588382454</c:v>
                </c:pt>
                <c:pt idx="209">
                  <c:v>17.345667897871952</c:v>
                </c:pt>
                <c:pt idx="210">
                  <c:v>17.291373250099063</c:v>
                </c:pt>
                <c:pt idx="211">
                  <c:v>17.237417443144828</c:v>
                </c:pt>
                <c:pt idx="212">
                  <c:v>17.18379731493091</c:v>
                </c:pt>
                <c:pt idx="213">
                  <c:v>17.130509742601827</c:v>
                </c:pt>
                <c:pt idx="214">
                  <c:v>17.077551641918713</c:v>
                </c:pt>
                <c:pt idx="215">
                  <c:v>17.024919966664218</c:v>
                </c:pt>
                <c:pt idx="216">
                  <c:v>16.97261170805843</c:v>
                </c:pt>
                <c:pt idx="217">
                  <c:v>16.92062389418551</c:v>
                </c:pt>
                <c:pt idx="218">
                  <c:v>16.868953589430827</c:v>
                </c:pt>
                <c:pt idx="219">
                  <c:v>16.817597893928394</c:v>
                </c:pt>
                <c:pt idx="220">
                  <c:v>16.766553943018344</c:v>
                </c:pt>
                <c:pt idx="221">
                  <c:v>16.715818906714283</c:v>
                </c:pt>
                <c:pt idx="222">
                  <c:v>16.665389989180252</c:v>
                </c:pt>
                <c:pt idx="223">
                  <c:v>16.615264428217145</c:v>
                </c:pt>
                <c:pt idx="224">
                  <c:v>16.56543949475839</c:v>
                </c:pt>
                <c:pt idx="225">
                  <c:v>16.515912492374625</c:v>
                </c:pt>
                <c:pt idx="226">
                  <c:v>16.466680756787277</c:v>
                </c:pt>
                <c:pt idx="227">
                  <c:v>16.417741655390806</c:v>
                </c:pt>
                <c:pt idx="228">
                  <c:v>16.369092586783427</c:v>
                </c:pt>
                <c:pt idx="229">
                  <c:v>16.320730980306152</c:v>
                </c:pt>
                <c:pt idx="230">
                  <c:v>16.272654295590016</c:v>
                </c:pt>
                <c:pt idx="231">
                  <c:v>16.224860022111226</c:v>
                </c:pt>
                <c:pt idx="232">
                  <c:v>16.177345678754175</c:v>
                </c:pt>
                <c:pt idx="233">
                  <c:v>16.130108813382076</c:v>
                </c:pt>
                <c:pt idx="234">
                  <c:v>16.083147002415117</c:v>
                </c:pt>
                <c:pt idx="235">
                  <c:v>16.036457850415967</c:v>
                </c:pt>
                <c:pt idx="236">
                  <c:v>15.990038989682461</c:v>
                </c:pt>
                <c:pt idx="237">
                  <c:v>15.943888079847353</c:v>
                </c:pt>
                <c:pt idx="238">
                  <c:v>15.898002807484982</c:v>
                </c:pt>
                <c:pt idx="239">
                  <c:v>15.852380885724697</c:v>
                </c:pt>
                <c:pt idx="240">
                  <c:v>15.807020053870936</c:v>
                </c:pt>
                <c:pt idx="241">
                  <c:v>15.761918077029794</c:v>
                </c:pt>
                <c:pt idx="242">
                  <c:v>15.717072745741978</c:v>
                </c:pt>
                <c:pt idx="243">
                  <c:v>15.672481875622001</c:v>
                </c:pt>
                <c:pt idx="244">
                  <c:v>15.628143307003505</c:v>
                </c:pt>
                <c:pt idx="245">
                  <c:v>15.584054904590584</c:v>
                </c:pt>
                <c:pt idx="246">
                  <c:v>15.540214557115005</c:v>
                </c:pt>
                <c:pt idx="247">
                  <c:v>15.496620176999171</c:v>
                </c:pt>
                <c:pt idx="248">
                  <c:v>15.453269700024778</c:v>
                </c:pt>
                <c:pt idx="249">
                  <c:v>15.410161085006978</c:v>
                </c:pt>
                <c:pt idx="250">
                  <c:v>15.367292313474023</c:v>
                </c:pt>
                <c:pt idx="251">
                  <c:v>15.324661389352197</c:v>
                </c:pt>
                <c:pt idx="252">
                  <c:v>15.282266338656012</c:v>
                </c:pt>
                <c:pt idx="253">
                  <c:v>15.240105209183527</c:v>
                </c:pt>
                <c:pt idx="254">
                  <c:v>15.198176070216666</c:v>
                </c:pt>
                <c:pt idx="255">
                  <c:v>15.156477012226523</c:v>
                </c:pt>
                <c:pt idx="256">
                  <c:v>15.115006146583449</c:v>
                </c:pt>
                <c:pt idx="257">
                  <c:v>15.073761605271919</c:v>
                </c:pt>
                <c:pt idx="258">
                  <c:v>15.032741540610063</c:v>
                </c:pt>
                <c:pt idx="259">
                  <c:v>14.991944124973724</c:v>
                </c:pt>
                <c:pt idx="260">
                  <c:v>14.951367550525038</c:v>
                </c:pt>
                <c:pt idx="261">
                  <c:v>14.911010028945384</c:v>
                </c:pt>
                <c:pt idx="262">
                  <c:v>14.870869791172655</c:v>
                </c:pt>
                <c:pt idx="263">
                  <c:v>14.83094508714278</c:v>
                </c:pt>
                <c:pt idx="264">
                  <c:v>14.791234185535354</c:v>
                </c:pt>
                <c:pt idx="265">
                  <c:v>14.751735373523395</c:v>
                </c:pt>
                <c:pt idx="266">
                  <c:v>14.712446956527055</c:v>
                </c:pt>
                <c:pt idx="267">
                  <c:v>14.6733672579713</c:v>
                </c:pt>
                <c:pt idx="268">
                  <c:v>14.634494619047395</c:v>
                </c:pt>
                <c:pt idx="269">
                  <c:v>14.595827398478203</c:v>
                </c:pt>
                <c:pt idx="270">
                  <c:v>14.557363972287197</c:v>
                </c:pt>
                <c:pt idx="271">
                  <c:v>14.519102733571085</c:v>
                </c:pt>
                <c:pt idx="272">
                  <c:v>14.481042092276038</c:v>
                </c:pt>
                <c:pt idx="273">
                  <c:v>14.443180474977424</c:v>
                </c:pt>
                <c:pt idx="274">
                  <c:v>14.405516324662974</c:v>
                </c:pt>
                <c:pt idx="275">
                  <c:v>14.368048100519358</c:v>
                </c:pt>
                <c:pt idx="276">
                  <c:v>14.330774277722044</c:v>
                </c:pt>
                <c:pt idx="277">
                  <c:v>14.293693347228469</c:v>
                </c:pt>
                <c:pt idx="278">
                  <c:v>14.256803815574365</c:v>
                </c:pt>
                <c:pt idx="279">
                  <c:v>14.220104204673261</c:v>
                </c:pt>
                <c:pt idx="280">
                  <c:v>14.18359305161907</c:v>
                </c:pt>
                <c:pt idx="281">
                  <c:v>14.147268908491695</c:v>
                </c:pt>
                <c:pt idx="282">
                  <c:v>14.111130342165628</c:v>
                </c:pt>
                <c:pt idx="283">
                  <c:v>14.075175934121475</c:v>
                </c:pt>
                <c:pt idx="284">
                  <c:v>14.039404280260337</c:v>
                </c:pt>
                <c:pt idx="285">
                  <c:v>14.003813990721047</c:v>
                </c:pt>
                <c:pt idx="286">
                  <c:v>13.968403689700148</c:v>
                </c:pt>
                <c:pt idx="287">
                  <c:v>13.933172015274614</c:v>
                </c:pt>
                <c:pt idx="288">
                  <c:v>13.898117619227238</c:v>
                </c:pt>
                <c:pt idx="289">
                  <c:v>13.863239166874651</c:v>
                </c:pt>
                <c:pt idx="290">
                  <c:v>13.828535336897936</c:v>
                </c:pt>
                <c:pt idx="291">
                  <c:v>13.794004821175758</c:v>
                </c:pt>
                <c:pt idx="292">
                  <c:v>13.759646324620007</c:v>
                </c:pt>
                <c:pt idx="293">
                  <c:v>13.725458565013881</c:v>
                </c:pt>
                <c:pt idx="294">
                  <c:v>13.69144027285237</c:v>
                </c:pt>
                <c:pt idx="295">
                  <c:v>13.657590191185143</c:v>
                </c:pt>
                <c:pt idx="296">
                  <c:v>13.623907075461696</c:v>
                </c:pt>
                <c:pt idx="297">
                  <c:v>13.59038969337886</c:v>
                </c:pt>
                <c:pt idx="298">
                  <c:v>13.557036824730481</c:v>
                </c:pt>
                <c:pt idx="299">
                  <c:v>13.523847261259368</c:v>
                </c:pt>
                <c:pt idx="300">
                  <c:v>13.490819806511384</c:v>
                </c:pt>
                <c:pt idx="301">
                  <c:v>13.457953275691661</c:v>
                </c:pt>
                <c:pt idx="302">
                  <c:v>13.425246495522936</c:v>
                </c:pt>
                <c:pt idx="303">
                  <c:v>13.392698304105922</c:v>
                </c:pt>
                <c:pt idx="304">
                  <c:v>13.360307550781723</c:v>
                </c:pt>
                <c:pt idx="305">
                  <c:v>13.328073095996242</c:v>
                </c:pt>
                <c:pt idx="306">
                  <c:v>13.295993811166527</c:v>
                </c:pt>
                <c:pt idx="307">
                  <c:v>13.264068578549074</c:v>
                </c:pt>
                <c:pt idx="308">
                  <c:v>13.232296291109984</c:v>
                </c:pt>
                <c:pt idx="309">
                  <c:v>13.200675852397012</c:v>
                </c:pt>
                <c:pt idx="310">
                  <c:v>13.16920617641345</c:v>
                </c:pt>
                <c:pt idx="311">
                  <c:v>13.137886187493768</c:v>
                </c:pt>
                <c:pt idx="312">
                  <c:v>13.106714820181082</c:v>
                </c:pt>
                <c:pt idx="313">
                  <c:v>13.075691019106316</c:v>
                </c:pt>
                <c:pt idx="314">
                  <c:v>13.044813738869092</c:v>
                </c:pt>
                <c:pt idx="315">
                  <c:v>13.014081943920326</c:v>
                </c:pt>
                <c:pt idx="316">
                  <c:v>12.983494608446435</c:v>
                </c:pt>
                <c:pt idx="317">
                  <c:v>12.953050716255218</c:v>
                </c:pt>
                <c:pt idx="318">
                  <c:v>12.922749260663297</c:v>
                </c:pt>
                <c:pt idx="319">
                  <c:v>12.892589244385173</c:v>
                </c:pt>
                <c:pt idx="320">
                  <c:v>12.862569679423808</c:v>
                </c:pt>
                <c:pt idx="321">
                  <c:v>12.832689586962733</c:v>
                </c:pt>
                <c:pt idx="322">
                  <c:v>12.802947997259675</c:v>
                </c:pt>
                <c:pt idx="323">
                  <c:v>12.773343949541628</c:v>
                </c:pt>
                <c:pt idx="324">
                  <c:v>12.743876491901412</c:v>
                </c:pt>
                <c:pt idx="325">
                  <c:v>12.714544681195633</c:v>
                </c:pt>
                <c:pt idx="326">
                  <c:v>12.685347582944061</c:v>
                </c:pt>
                <c:pt idx="327">
                  <c:v>12.656284271230396</c:v>
                </c:pt>
                <c:pt idx="328">
                  <c:v>12.627353828604376</c:v>
                </c:pt>
                <c:pt idx="329">
                  <c:v>12.598555345985249</c:v>
                </c:pt>
                <c:pt idx="330">
                  <c:v>12.569887922566544</c:v>
                </c:pt>
                <c:pt idx="331">
                  <c:v>12.541350665722147</c:v>
                </c:pt>
                <c:pt idx="332">
                  <c:v>12.512942690913658</c:v>
                </c:pt>
                <c:pt idx="333">
                  <c:v>12.484663121598988</c:v>
                </c:pt>
                <c:pt idx="334">
                  <c:v>12.456511089142214</c:v>
                </c:pt>
                <c:pt idx="335">
                  <c:v>12.428485732724639</c:v>
                </c:pt>
                <c:pt idx="336">
                  <c:v>12.400586199257035</c:v>
                </c:pt>
                <c:pt idx="337">
                  <c:v>12.372811643293112</c:v>
                </c:pt>
                <c:pt idx="338">
                  <c:v>12.345161226944084</c:v>
                </c:pt>
                <c:pt idx="339">
                  <c:v>12.317634119794443</c:v>
                </c:pt>
                <c:pt idx="340">
                  <c:v>12.290229498818796</c:v>
                </c:pt>
                <c:pt idx="341">
                  <c:v>12.262946548299851</c:v>
                </c:pt>
                <c:pt idx="342">
                  <c:v>12.235784459747492</c:v>
                </c:pt>
                <c:pt idx="343">
                  <c:v>12.208742431818894</c:v>
                </c:pt>
                <c:pt idx="344">
                  <c:v>12.181819670239737</c:v>
                </c:pt>
                <c:pt idx="345">
                  <c:v>12.155015387726422</c:v>
                </c:pt>
                <c:pt idx="346">
                  <c:v>12.128328803909344</c:v>
                </c:pt>
                <c:pt idx="347">
                  <c:v>12.101759145257159</c:v>
                </c:pt>
                <c:pt idx="348">
                  <c:v>12.075305645002027</c:v>
                </c:pt>
                <c:pt idx="349">
                  <c:v>12.048967543065874</c:v>
                </c:pt>
                <c:pt idx="350">
                  <c:v>12.022744085987577</c:v>
                </c:pt>
                <c:pt idx="351">
                  <c:v>11.996634526851123</c:v>
                </c:pt>
                <c:pt idx="352">
                  <c:v>11.970638125214689</c:v>
                </c:pt>
                <c:pt idx="353">
                  <c:v>11.944754147040651</c:v>
                </c:pt>
                <c:pt idx="354">
                  <c:v>11.918981864626492</c:v>
                </c:pt>
                <c:pt idx="355">
                  <c:v>11.893320556536604</c:v>
                </c:pt>
                <c:pt idx="356">
                  <c:v>11.86776950753497</c:v>
                </c:pt>
                <c:pt idx="357">
                  <c:v>11.84232800851872</c:v>
                </c:pt>
                <c:pt idx="358">
                  <c:v>11.816995356452521</c:v>
                </c:pt>
                <c:pt idx="359">
                  <c:v>11.791770854303827</c:v>
                </c:pt>
                <c:pt idx="360">
                  <c:v>11.766653810978944</c:v>
                </c:pt>
                <c:pt idx="361">
                  <c:v>11.74164354125991</c:v>
                </c:pt>
                <c:pt idx="362">
                  <c:v>11.716739365742194</c:v>
                </c:pt>
                <c:pt idx="363">
                  <c:v>11.691940610773162</c:v>
                </c:pt>
                <c:pt idx="364">
                  <c:v>11.667246608391347</c:v>
                </c:pt>
                <c:pt idx="365">
                  <c:v>11.642656696266464</c:v>
                </c:pt>
                <c:pt idx="366">
                  <c:v>11.6181702176402</c:v>
                </c:pt>
                <c:pt idx="367">
                  <c:v>11.593786521267747</c:v>
                </c:pt>
                <c:pt idx="368">
                  <c:v>11.569504961360053</c:v>
                </c:pt>
                <c:pt idx="369">
                  <c:v>11.545324897526825</c:v>
                </c:pt>
                <c:pt idx="370">
                  <c:v>11.521245694720218</c:v>
                </c:pt>
                <c:pt idx="371">
                  <c:v>11.497266723179244</c:v>
                </c:pt>
                <c:pt idx="372">
                  <c:v>11.473387358374872</c:v>
                </c:pt>
                <c:pt idx="373">
                  <c:v>11.449606980955798</c:v>
                </c:pt>
                <c:pt idx="374">
                  <c:v>11.425924976694915</c:v>
                </c:pt>
                <c:pt idx="375">
                  <c:v>11.402340736436408</c:v>
                </c:pt>
                <c:pt idx="376">
                  <c:v>11.378853656043539</c:v>
                </c:pt>
                <c:pt idx="377">
                  <c:v>11.355463136347055</c:v>
                </c:pt>
                <c:pt idx="378">
                  <c:v>11.332168583094234</c:v>
                </c:pt>
                <c:pt idx="379">
                  <c:v>11.308969406898569</c:v>
                </c:pt>
                <c:pt idx="380">
                  <c:v>11.285865023190043</c:v>
                </c:pt>
                <c:pt idx="381">
                  <c:v>11.262854852166051</c:v>
                </c:pt>
                <c:pt idx="382">
                  <c:v>11.239938318742873</c:v>
                </c:pt>
                <c:pt idx="383">
                  <c:v>11.21711485250778</c:v>
                </c:pt>
                <c:pt idx="384">
                  <c:v>11.194383887671714</c:v>
                </c:pt>
                <c:pt idx="385">
                  <c:v>11.171744863022509</c:v>
                </c:pt>
                <c:pt idx="386">
                  <c:v>11.149197221878726</c:v>
                </c:pt>
                <c:pt idx="387">
                  <c:v>11.126740412044018</c:v>
                </c:pt>
                <c:pt idx="388">
                  <c:v>11.104373885762042</c:v>
                </c:pt>
                <c:pt idx="389">
                  <c:v>11.082097099671941</c:v>
                </c:pt>
                <c:pt idx="390">
                  <c:v>11.059909514764321</c:v>
                </c:pt>
                <c:pt idx="391">
                  <c:v>11.037810596337797</c:v>
                </c:pt>
                <c:pt idx="392">
                  <c:v>11.015799813956029</c:v>
                </c:pt>
                <c:pt idx="393">
                  <c:v>10.993876641405281</c:v>
                </c:pt>
                <c:pt idx="394">
                  <c:v>10.972040556652495</c:v>
                </c:pt>
                <c:pt idx="395">
                  <c:v>10.950291041803839</c:v>
                </c:pt>
                <c:pt idx="396">
                  <c:v>10.928627583063783</c:v>
                </c:pt>
                <c:pt idx="397">
                  <c:v>10.907049670694624</c:v>
                </c:pt>
                <c:pt idx="398">
                  <c:v>10.885556798976509</c:v>
                </c:pt>
                <c:pt idx="399">
                  <c:v>10.864148466167935</c:v>
                </c:pt>
                <c:pt idx="400">
                  <c:v>10.84282417446669</c:v>
                </c:pt>
                <c:pt idx="401">
                  <c:v>10.82158342997128</c:v>
                </c:pt>
                <c:pt idx="402">
                  <c:v>10.800425742642796</c:v>
                </c:pt>
                <c:pt idx="403">
                  <c:v>10.779350626267217</c:v>
                </c:pt>
                <c:pt idx="404">
                  <c:v>10.758357598418179</c:v>
                </c:pt>
                <c:pt idx="405">
                  <c:v>10.737446180420159</c:v>
                </c:pt>
                <c:pt idx="406">
                  <c:v>10.716615897312087</c:v>
                </c:pt>
                <c:pt idx="407">
                  <c:v>10.695866277811396</c:v>
                </c:pt>
                <c:pt idx="408">
                  <c:v>10.675196854278465</c:v>
                </c:pt>
                <c:pt idx="409">
                  <c:v>10.654607162681506</c:v>
                </c:pt>
                <c:pt idx="410">
                  <c:v>10.634096742561821</c:v>
                </c:pt>
                <c:pt idx="411">
                  <c:v>10.613665136999492</c:v>
                </c:pt>
                <c:pt idx="412">
                  <c:v>10.593311892579431</c:v>
                </c:pt>
                <c:pt idx="413">
                  <c:v>10.573036559357858</c:v>
                </c:pt>
                <c:pt idx="414">
                  <c:v>10.552838690829137</c:v>
                </c:pt>
                <c:pt idx="415">
                  <c:v>10.532717843892994</c:v>
                </c:pt>
                <c:pt idx="416">
                  <c:v>10.512673578822126</c:v>
                </c:pt>
                <c:pt idx="417">
                  <c:v>10.492705459230153</c:v>
                </c:pt>
                <c:pt idx="418">
                  <c:v>10.472813052039958</c:v>
                </c:pt>
                <c:pt idx="419">
                  <c:v>10.452995927452383</c:v>
                </c:pt>
                <c:pt idx="420">
                  <c:v>10.433253658915254</c:v>
                </c:pt>
                <c:pt idx="421">
                  <c:v>10.413585823092799</c:v>
                </c:pt>
                <c:pt idx="422">
                  <c:v>10.393991999835373</c:v>
                </c:pt>
                <c:pt idx="423">
                  <c:v>10.374471772149548</c:v>
                </c:pt>
                <c:pt idx="424">
                  <c:v>10.355024726168528</c:v>
                </c:pt>
                <c:pt idx="425">
                  <c:v>10.335650451122898</c:v>
                </c:pt>
                <c:pt idx="426">
                  <c:v>10.316348539311708</c:v>
                </c:pt>
                <c:pt idx="427">
                  <c:v>10.297118586073866</c:v>
                </c:pt>
                <c:pt idx="428">
                  <c:v>10.277960189759867</c:v>
                </c:pt>
                <c:pt idx="429">
                  <c:v>10.258872951703824</c:v>
                </c:pt>
                <c:pt idx="430">
                  <c:v>10.239856476195813</c:v>
                </c:pt>
                <c:pt idx="431">
                  <c:v>10.220910370454536</c:v>
                </c:pt>
                <c:pt idx="432">
                  <c:v>10.202034244600265</c:v>
                </c:pt>
                <c:pt idx="433">
                  <c:v>10.183227711628112</c:v>
                </c:pt>
                <c:pt idx="434">
                  <c:v>10.164490387381566</c:v>
                </c:pt>
                <c:pt idx="435">
                  <c:v>10.145821890526349</c:v>
                </c:pt>
                <c:pt idx="436">
                  <c:v>10.127221842524538</c:v>
                </c:pt>
                <c:pt idx="437">
                  <c:v>10.108689867608978</c:v>
                </c:pt>
                <c:pt idx="438">
                  <c:v>10.090225592757989</c:v>
                </c:pt>
                <c:pt idx="439">
                  <c:v>10.071828647670323</c:v>
                </c:pt>
                <c:pt idx="440">
                  <c:v>10.053498664740415</c:v>
                </c:pt>
                <c:pt idx="441">
                  <c:v>10.035235279033905</c:v>
                </c:pt>
                <c:pt idx="442">
                  <c:v>10.017038128263405</c:v>
                </c:pt>
                <c:pt idx="443">
                  <c:v>9.9989068527645557</c:v>
                </c:pt>
                <c:pt idx="444">
                  <c:v>9.9808410954723232</c:v>
                </c:pt>
                <c:pt idx="445">
                  <c:v>9.9624834138369494</c:v>
                </c:pt>
                <c:pt idx="446">
                  <c:v>9.9439085343665106</c:v>
                </c:pt>
                <c:pt idx="447">
                  <c:v>9.9254027910812752</c:v>
                </c:pt>
                <c:pt idx="448">
                  <c:v>9.9069657987082174</c:v>
                </c:pt>
                <c:pt idx="449">
                  <c:v>9.8885971748316681</c:v>
                </c:pt>
                <c:pt idx="450">
                  <c:v>9.870296539866878</c:v>
                </c:pt>
                <c:pt idx="451">
                  <c:v>9.8520635170338675</c:v>
                </c:pt>
                <c:pt idx="452">
                  <c:v>9.8338977323315646</c:v>
                </c:pt>
                <c:pt idx="453">
                  <c:v>9.8157988145122417</c:v>
                </c:pt>
                <c:pt idx="454">
                  <c:v>9.7977663950562182</c:v>
                </c:pt>
                <c:pt idx="455">
                  <c:v>9.7798001081468495</c:v>
                </c:pt>
                <c:pt idx="456">
                  <c:v>9.7618995906457897</c:v>
                </c:pt>
                <c:pt idx="457">
                  <c:v>9.7440644820685272</c:v>
                </c:pt>
                <c:pt idx="458">
                  <c:v>9.7262944245601837</c:v>
                </c:pt>
                <c:pt idx="459">
                  <c:v>9.7085890628715799</c:v>
                </c:pt>
                <c:pt idx="460">
                  <c:v>9.6909480443355633</c:v>
                </c:pt>
                <c:pt idx="461">
                  <c:v>9.6733710188435893</c:v>
                </c:pt>
                <c:pt idx="462">
                  <c:v>9.6558576388225639</c:v>
                </c:pt>
                <c:pt idx="463">
                  <c:v>9.6384075592119327</c:v>
                </c:pt>
                <c:pt idx="464">
                  <c:v>9.6210204374410146</c:v>
                </c:pt>
                <c:pt idx="465">
                  <c:v>9.6036959334065877</c:v>
                </c:pt>
                <c:pt idx="466">
                  <c:v>9.5864337094507146</c:v>
                </c:pt>
                <c:pt idx="467">
                  <c:v>9.5692334303388016</c:v>
                </c:pt>
                <c:pt idx="468">
                  <c:v>9.5520947632378999</c:v>
                </c:pt>
                <c:pt idx="469">
                  <c:v>9.5350173776952385</c:v>
                </c:pt>
                <c:pt idx="470">
                  <c:v>9.5180009456169792</c:v>
                </c:pt>
                <c:pt idx="471">
                  <c:v>9.5010451412472161</c:v>
                </c:pt>
                <c:pt idx="472">
                  <c:v>9.4841496411471748</c:v>
                </c:pt>
                <c:pt idx="473">
                  <c:v>9.4673141241746599</c:v>
                </c:pt>
                <c:pt idx="474">
                  <c:v>9.4505382714636941</c:v>
                </c:pt>
                <c:pt idx="475">
                  <c:v>9.4338217664043995</c:v>
                </c:pt>
                <c:pt idx="476">
                  <c:v>9.4171642946230705</c:v>
                </c:pt>
                <c:pt idx="477">
                  <c:v>9.40056554396247</c:v>
                </c:pt>
                <c:pt idx="478">
                  <c:v>9.3840252044623309</c:v>
                </c:pt>
                <c:pt idx="479">
                  <c:v>9.3675429683400591</c:v>
                </c:pt>
                <c:pt idx="480">
                  <c:v>9.3511185299716431</c:v>
                </c:pt>
                <c:pt idx="481">
                  <c:v>9.3347515858727661</c:v>
                </c:pt>
                <c:pt idx="482">
                  <c:v>9.3184418346801152</c:v>
                </c:pt>
                <c:pt idx="483">
                  <c:v>9.3021889771328752</c:v>
                </c:pt>
                <c:pt idx="484">
                  <c:v>9.2859927160544338</c:v>
                </c:pt>
                <c:pt idx="485">
                  <c:v>9.2698527563342683</c:v>
                </c:pt>
                <c:pt idx="486">
                  <c:v>9.2537688049100169</c:v>
                </c:pt>
                <c:pt idx="487">
                  <c:v>9.2377405707497431</c:v>
                </c:pt>
                <c:pt idx="488">
                  <c:v>9.2217677648343859</c:v>
                </c:pt>
                <c:pt idx="489">
                  <c:v>9.2058501001403776</c:v>
                </c:pt>
                <c:pt idx="490">
                  <c:v>9.1899872916224652</c:v>
                </c:pt>
                <c:pt idx="491">
                  <c:v>9.1741790561966798</c:v>
                </c:pt>
                <c:pt idx="492">
                  <c:v>9.1584251127235135</c:v>
                </c:pt>
                <c:pt idx="493">
                  <c:v>9.1427251819912367</c:v>
                </c:pt>
                <c:pt idx="494">
                  <c:v>9.1270789866994129</c:v>
                </c:pt>
                <c:pt idx="495">
                  <c:v>9.1114862514425745</c:v>
                </c:pt>
                <c:pt idx="496">
                  <c:v>9.0959467026940519</c:v>
                </c:pt>
                <c:pt idx="497">
                  <c:v>9.080460068789991</c:v>
                </c:pt>
                <c:pt idx="498">
                  <c:v>9.0650260799135172</c:v>
                </c:pt>
                <c:pt idx="499">
                  <c:v>9.0496444680790642</c:v>
                </c:pt>
                <c:pt idx="500">
                  <c:v>9.0343149671168668</c:v>
                </c:pt>
                <c:pt idx="501">
                  <c:v>8.9534268885704691</c:v>
                </c:pt>
                <c:pt idx="502">
                  <c:v>8.873974407501855</c:v>
                </c:pt>
                <c:pt idx="503">
                  <c:v>8.7959196417108707</c:v>
                </c:pt>
                <c:pt idx="504">
                  <c:v>8.7192260302112192</c:v>
                </c:pt>
                <c:pt idx="505">
                  <c:v>8.6438582761285421</c:v>
                </c:pt>
                <c:pt idx="506">
                  <c:v>8.5697822925345974</c:v>
                </c:pt>
                <c:pt idx="507">
                  <c:v>8.4969651510429056</c:v>
                </c:pt>
                <c:pt idx="508">
                  <c:v>8.4253750330030126</c:v>
                </c:pt>
                <c:pt idx="509">
                  <c:v>8.3549811831413638</c:v>
                </c:pt>
                <c:pt idx="510">
                  <c:v>8.2857538655069121</c:v>
                </c:pt>
                <c:pt idx="511">
                  <c:v>8.2176643215888685</c:v>
                </c:pt>
                <c:pt idx="512">
                  <c:v>8.1506847304826628</c:v>
                </c:pt>
                <c:pt idx="513">
                  <c:v>8.0847881709882028</c:v>
                </c:pt>
                <c:pt idx="514">
                  <c:v>8.0199485855319601</c:v>
                </c:pt>
                <c:pt idx="515">
                  <c:v>7.9561407458112976</c:v>
                </c:pt>
                <c:pt idx="516">
                  <c:v>7.8933402200658795</c:v>
                </c:pt>
                <c:pt idx="517">
                  <c:v>7.831523341886979</c:v>
                </c:pt>
                <c:pt idx="518">
                  <c:v>7.7706671804810057</c:v>
                </c:pt>
                <c:pt idx="519">
                  <c:v>7.7107495123087979</c:v>
                </c:pt>
                <c:pt idx="520">
                  <c:v>7.6517487940269451</c:v>
                </c:pt>
                <c:pt idx="521">
                  <c:v>7.5936441366619718</c:v>
                </c:pt>
                <c:pt idx="522">
                  <c:v>7.5364152809523191</c:v>
                </c:pt>
                <c:pt idx="523">
                  <c:v>7.4800425737969816</c:v>
                </c:pt>
                <c:pt idx="524">
                  <c:v>7.4245069457532953</c:v>
                </c:pt>
                <c:pt idx="525">
                  <c:v>7.3697898895297396</c:v>
                </c:pt>
                <c:pt idx="526">
                  <c:v>7.315873439422802</c:v>
                </c:pt>
                <c:pt idx="527">
                  <c:v>7.2627401516499166</c:v>
                </c:pt>
                <c:pt idx="528">
                  <c:v>7.2103730855332389</c:v>
                </c:pt>
                <c:pt idx="529">
                  <c:v>7.1587557854916248</c:v>
                </c:pt>
                <c:pt idx="530">
                  <c:v>7.1078722638006067</c:v>
                </c:pt>
                <c:pt idx="531">
                  <c:v>7.0577069840824151</c:v>
                </c:pt>
                <c:pt idx="532">
                  <c:v>7.0082448454902391</c:v>
                </c:pt>
                <c:pt idx="533">
                  <c:v>6.9594711675528984</c:v>
                </c:pt>
                <c:pt idx="534">
                  <c:v>6.9113716756479846</c:v>
                </c:pt>
                <c:pt idx="535">
                  <c:v>6.8639324870732663</c:v>
                </c:pt>
                <c:pt idx="536">
                  <c:v>6.8171400976878171</c:v>
                </c:pt>
                <c:pt idx="537">
                  <c:v>6.7709813690958569</c:v>
                </c:pt>
                <c:pt idx="538">
                  <c:v>6.7254435163477595</c:v>
                </c:pt>
                <c:pt idx="539">
                  <c:v>6.6805140961340452</c:v>
                </c:pt>
                <c:pt idx="540">
                  <c:v>6.6361809954494486</c:v>
                </c:pt>
                <c:pt idx="541">
                  <c:v>6.5924324207053786</c:v>
                </c:pt>
                <c:pt idx="542">
                  <c:v>6.5492568872702099</c:v>
                </c:pt>
                <c:pt idx="543">
                  <c:v>6.5066432094179198</c:v>
                </c:pt>
                <c:pt idx="544">
                  <c:v>6.4645804906665889</c:v>
                </c:pt>
                <c:pt idx="545">
                  <c:v>6.423058114489244</c:v>
                </c:pt>
                <c:pt idx="546">
                  <c:v>6.3820657353804053</c:v>
                </c:pt>
                <c:pt idx="547">
                  <c:v>6.3415932702625435</c:v>
                </c:pt>
                <c:pt idx="548">
                  <c:v>6.3016308902174618</c:v>
                </c:pt>
                <c:pt idx="549">
                  <c:v>6.2621690125283509</c:v>
                </c:pt>
                <c:pt idx="550">
                  <c:v>6.2231982930189877</c:v>
                </c:pt>
                <c:pt idx="551">
                  <c:v>6.1847096186772177</c:v>
                </c:pt>
                <c:pt idx="552">
                  <c:v>6.1466941005504765</c:v>
                </c:pt>
                <c:pt idx="553">
                  <c:v>6.1091430669017326</c:v>
                </c:pt>
                <c:pt idx="554">
                  <c:v>6.0720480566147703</c:v>
                </c:pt>
                <c:pt idx="555">
                  <c:v>6.0354008128382848</c:v>
                </c:pt>
                <c:pt idx="556">
                  <c:v>5.9991932768587573</c:v>
                </c:pt>
                <c:pt idx="557">
                  <c:v>5.9634175821925659</c:v>
                </c:pt>
                <c:pt idx="558">
                  <c:v>5.9280660488882271</c:v>
                </c:pt>
                <c:pt idx="559">
                  <c:v>5.8931311780301021</c:v>
                </c:pt>
                <c:pt idx="560">
                  <c:v>5.8586056464353113</c:v>
                </c:pt>
                <c:pt idx="561">
                  <c:v>5.8244823015359701</c:v>
                </c:pt>
                <c:pt idx="562">
                  <c:v>5.7907541564392435</c:v>
                </c:pt>
                <c:pt idx="563">
                  <c:v>5.7574143851580466</c:v>
                </c:pt>
                <c:pt idx="564">
                  <c:v>5.7244563180055525</c:v>
                </c:pt>
                <c:pt idx="565">
                  <c:v>5.691873437146989</c:v>
                </c:pt>
                <c:pt idx="566">
                  <c:v>5.65965937230248</c:v>
                </c:pt>
                <c:pt idx="567">
                  <c:v>5.6278078965949989</c:v>
                </c:pt>
                <c:pt idx="568">
                  <c:v>5.5963129225377237</c:v>
                </c:pt>
                <c:pt idx="569">
                  <c:v>5.5651684981553968</c:v>
                </c:pt>
                <c:pt idx="570">
                  <c:v>5.5343688032344627</c:v>
                </c:pt>
                <c:pt idx="571">
                  <c:v>5.5039081456970491</c:v>
                </c:pt>
                <c:pt idx="572">
                  <c:v>5.473780958094034</c:v>
                </c:pt>
                <c:pt idx="573">
                  <c:v>5.4439817942126618</c:v>
                </c:pt>
                <c:pt idx="574">
                  <c:v>5.4145053257943703</c:v>
                </c:pt>
                <c:pt idx="575">
                  <c:v>5.3853463393586649</c:v>
                </c:pt>
                <c:pt idx="576">
                  <c:v>5.3564997331290831</c:v>
                </c:pt>
                <c:pt idx="577">
                  <c:v>5.3279605140574118</c:v>
                </c:pt>
                <c:pt idx="578">
                  <c:v>5.2997237949425475</c:v>
                </c:pt>
                <c:pt idx="579">
                  <c:v>5.2717847916404743</c:v>
                </c:pt>
                <c:pt idx="580">
                  <c:v>5.2441388203620383</c:v>
                </c:pt>
                <c:pt idx="581">
                  <c:v>5.2167812950553003</c:v>
                </c:pt>
                <c:pt idx="582">
                  <c:v>5.1897077248693977</c:v>
                </c:pt>
                <c:pt idx="583">
                  <c:v>5.1629137116969694</c:v>
                </c:pt>
                <c:pt idx="584">
                  <c:v>5.1363949477923221</c:v>
                </c:pt>
                <c:pt idx="585">
                  <c:v>5.1101472134626169</c:v>
                </c:pt>
                <c:pt idx="586">
                  <c:v>5.0841663748295023</c:v>
                </c:pt>
                <c:pt idx="587">
                  <c:v>5.0584483816586623</c:v>
                </c:pt>
                <c:pt idx="588">
                  <c:v>5.032989265254928</c:v>
                </c:pt>
                <c:pt idx="589">
                  <c:v>5.0077851364206198</c:v>
                </c:pt>
                <c:pt idx="590">
                  <c:v>4.9828321834749358</c:v>
                </c:pt>
                <c:pt idx="591">
                  <c:v>4.9581266703322591</c:v>
                </c:pt>
                <c:pt idx="592">
                  <c:v>4.93366493463735</c:v>
                </c:pt>
                <c:pt idx="593">
                  <c:v>4.9094433859554742</c:v>
                </c:pt>
                <c:pt idx="594">
                  <c:v>4.8854585040155749</c:v>
                </c:pt>
                <c:pt idx="595">
                  <c:v>4.8617068370047001</c:v>
                </c:pt>
                <c:pt idx="596">
                  <c:v>4.8381849999119346</c:v>
                </c:pt>
                <c:pt idx="597">
                  <c:v>4.8148896729201818</c:v>
                </c:pt>
                <c:pt idx="598">
                  <c:v>4.7918175998441743</c:v>
                </c:pt>
                <c:pt idx="599">
                  <c:v>4.7689655866131906</c:v>
                </c:pt>
                <c:pt idx="600">
                  <c:v>4.746330499796966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29216"/>
        <c:axId val="124728064"/>
      </c:scatterChart>
      <c:valAx>
        <c:axId val="10832921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87164585529171057"/>
              <c:y val="0.88347190103014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28064"/>
        <c:crosses val="autoZero"/>
        <c:crossBetween val="midCat"/>
        <c:majorUnit val="30"/>
      </c:valAx>
      <c:valAx>
        <c:axId val="12472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(kHz)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2221133775600888E-2"/>
              <c:y val="2.570990227604259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29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5994531933508311"/>
          <c:y val="0.33307223305127664"/>
          <c:w val="0.10967157951409921"/>
          <c:h val="0.10351628261002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1" baseline="0"/>
              <a:t>I</a:t>
            </a:r>
            <a:r>
              <a:rPr lang="en-US" altLang="zh-CN" sz="1100" b="1" baseline="-25000"/>
              <a:t>L_PEAK_Max</a:t>
            </a:r>
            <a:r>
              <a:rPr lang="en-US" altLang="zh-CN" sz="1100" b="1" baseline="0"/>
              <a:t> under </a:t>
            </a:r>
            <a:r>
              <a:rPr lang="en-US" altLang="zh-CN" sz="1100" b="1" i="0" u="none" strike="noStrike" baseline="0">
                <a:effectLst/>
              </a:rPr>
              <a:t>V</a:t>
            </a:r>
            <a:r>
              <a:rPr lang="en-US" altLang="zh-CN" sz="1100" b="1" i="0" u="none" strike="noStrike" baseline="-25000">
                <a:effectLst/>
              </a:rPr>
              <a:t>AC_Min</a:t>
            </a:r>
            <a:r>
              <a:rPr lang="en-US" altLang="zh-CN" sz="1100" b="1" i="0" u="none" strike="noStrike" baseline="0">
                <a:effectLst/>
              </a:rPr>
              <a:t> (I</a:t>
            </a:r>
            <a:r>
              <a:rPr lang="en-US" altLang="zh-CN" sz="1100" b="1" i="0" u="none" strike="noStrike" baseline="-25000">
                <a:effectLst/>
              </a:rPr>
              <a:t>L_PEAK_Max</a:t>
            </a:r>
            <a:r>
              <a:rPr lang="en-US" altLang="zh-CN" sz="1100" b="1" i="0" u="none" strike="noStrike" baseline="0">
                <a:effectLst/>
              </a:rPr>
              <a:t> </a:t>
            </a:r>
            <a:r>
              <a:rPr lang="en-US" altLang="zh-CN" sz="1100" b="1" baseline="0"/>
              <a:t>vs. I</a:t>
            </a:r>
            <a:r>
              <a:rPr lang="en-US" altLang="zh-CN" sz="1100" b="1" baseline="-25000"/>
              <a:t>OUT</a:t>
            </a:r>
            <a:r>
              <a:rPr lang="en-US" altLang="zh-CN" sz="1100" b="1" baseline="0"/>
              <a:t>)</a:t>
            </a:r>
            <a:endParaRPr lang="zh-CN" altLang="en-US" sz="1100" b="1" baseline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148492290553717E-2"/>
          <c:y val="0.16377275521073009"/>
          <c:w val="0.76786660094454484"/>
          <c:h val="0.6143765887531774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'Ipk-toff'!$L$2:$L$602</c:f>
              <c:numCache>
                <c:formatCode>General</c:formatCode>
                <c:ptCount val="601"/>
                <c:pt idx="0">
                  <c:v>400.41250000000002</c:v>
                </c:pt>
                <c:pt idx="1">
                  <c:v>398.45781249999999</c:v>
                </c:pt>
                <c:pt idx="2">
                  <c:v>396.50312500000001</c:v>
                </c:pt>
                <c:pt idx="3">
                  <c:v>394.54843749999998</c:v>
                </c:pt>
                <c:pt idx="4">
                  <c:v>392.59375</c:v>
                </c:pt>
                <c:pt idx="5">
                  <c:v>390.63906250000002</c:v>
                </c:pt>
                <c:pt idx="6">
                  <c:v>388.68437499999999</c:v>
                </c:pt>
                <c:pt idx="7">
                  <c:v>386.72968750000001</c:v>
                </c:pt>
                <c:pt idx="8">
                  <c:v>384.77499999999998</c:v>
                </c:pt>
                <c:pt idx="9">
                  <c:v>382.8203125</c:v>
                </c:pt>
                <c:pt idx="10">
                  <c:v>380.86562500000002</c:v>
                </c:pt>
                <c:pt idx="11">
                  <c:v>378.91093749999999</c:v>
                </c:pt>
                <c:pt idx="12">
                  <c:v>376.95625000000001</c:v>
                </c:pt>
                <c:pt idx="13">
                  <c:v>375.00156249999998</c:v>
                </c:pt>
                <c:pt idx="14">
                  <c:v>373.046875</c:v>
                </c:pt>
                <c:pt idx="15">
                  <c:v>371.09218750000002</c:v>
                </c:pt>
                <c:pt idx="16">
                  <c:v>369.13749999999999</c:v>
                </c:pt>
                <c:pt idx="17">
                  <c:v>367.18281250000001</c:v>
                </c:pt>
                <c:pt idx="18">
                  <c:v>365.22812499999998</c:v>
                </c:pt>
                <c:pt idx="19">
                  <c:v>363.2734375</c:v>
                </c:pt>
                <c:pt idx="20">
                  <c:v>361.31875000000002</c:v>
                </c:pt>
                <c:pt idx="21">
                  <c:v>359.36406249999999</c:v>
                </c:pt>
                <c:pt idx="22">
                  <c:v>357.40937500000001</c:v>
                </c:pt>
                <c:pt idx="23">
                  <c:v>355.45468749999998</c:v>
                </c:pt>
                <c:pt idx="24">
                  <c:v>353.5</c:v>
                </c:pt>
                <c:pt idx="25">
                  <c:v>351.54531250000002</c:v>
                </c:pt>
                <c:pt idx="26">
                  <c:v>349.59062500000005</c:v>
                </c:pt>
                <c:pt idx="27">
                  <c:v>347.63593750000001</c:v>
                </c:pt>
                <c:pt idx="28">
                  <c:v>345.68124999999998</c:v>
                </c:pt>
                <c:pt idx="29">
                  <c:v>343.7265625</c:v>
                </c:pt>
                <c:pt idx="30">
                  <c:v>341.77187500000002</c:v>
                </c:pt>
                <c:pt idx="31">
                  <c:v>339.81718750000005</c:v>
                </c:pt>
                <c:pt idx="32">
                  <c:v>337.86250000000001</c:v>
                </c:pt>
                <c:pt idx="33">
                  <c:v>335.90781249999998</c:v>
                </c:pt>
                <c:pt idx="34">
                  <c:v>333.953125</c:v>
                </c:pt>
                <c:pt idx="35">
                  <c:v>331.99843750000002</c:v>
                </c:pt>
                <c:pt idx="36">
                  <c:v>330.04375000000005</c:v>
                </c:pt>
                <c:pt idx="37">
                  <c:v>328.08906250000001</c:v>
                </c:pt>
                <c:pt idx="38">
                  <c:v>326.13437499999998</c:v>
                </c:pt>
                <c:pt idx="39">
                  <c:v>324.1796875</c:v>
                </c:pt>
                <c:pt idx="40">
                  <c:v>322.22500000000002</c:v>
                </c:pt>
                <c:pt idx="41">
                  <c:v>320.27031250000005</c:v>
                </c:pt>
                <c:pt idx="42">
                  <c:v>318.31562500000001</c:v>
                </c:pt>
                <c:pt idx="43">
                  <c:v>316.36093749999998</c:v>
                </c:pt>
                <c:pt idx="44">
                  <c:v>314.40625</c:v>
                </c:pt>
                <c:pt idx="45">
                  <c:v>312.45156250000002</c:v>
                </c:pt>
                <c:pt idx="46">
                  <c:v>310.49687500000005</c:v>
                </c:pt>
                <c:pt idx="47">
                  <c:v>308.54218750000001</c:v>
                </c:pt>
                <c:pt idx="48">
                  <c:v>306.58749999999998</c:v>
                </c:pt>
                <c:pt idx="49">
                  <c:v>304.6328125</c:v>
                </c:pt>
                <c:pt idx="50">
                  <c:v>302.67812500000002</c:v>
                </c:pt>
                <c:pt idx="51">
                  <c:v>300.72343750000005</c:v>
                </c:pt>
                <c:pt idx="52">
                  <c:v>298.76875000000001</c:v>
                </c:pt>
                <c:pt idx="53">
                  <c:v>296.81406249999998</c:v>
                </c:pt>
                <c:pt idx="54">
                  <c:v>294.859375</c:v>
                </c:pt>
                <c:pt idx="55">
                  <c:v>292.90468750000002</c:v>
                </c:pt>
                <c:pt idx="56">
                  <c:v>290.95000000000005</c:v>
                </c:pt>
                <c:pt idx="57">
                  <c:v>288.99531250000001</c:v>
                </c:pt>
                <c:pt idx="58">
                  <c:v>287.04062499999998</c:v>
                </c:pt>
                <c:pt idx="59">
                  <c:v>285.0859375</c:v>
                </c:pt>
                <c:pt idx="60">
                  <c:v>283.13125000000002</c:v>
                </c:pt>
                <c:pt idx="61">
                  <c:v>281.17656250000005</c:v>
                </c:pt>
                <c:pt idx="62">
                  <c:v>279.22187500000001</c:v>
                </c:pt>
                <c:pt idx="63">
                  <c:v>277.26718749999998</c:v>
                </c:pt>
                <c:pt idx="64">
                  <c:v>275.3125</c:v>
                </c:pt>
                <c:pt idx="65">
                  <c:v>273.35781250000002</c:v>
                </c:pt>
                <c:pt idx="66">
                  <c:v>271.40312500000005</c:v>
                </c:pt>
                <c:pt idx="67">
                  <c:v>269.44843750000001</c:v>
                </c:pt>
                <c:pt idx="68">
                  <c:v>267.49374999999998</c:v>
                </c:pt>
                <c:pt idx="69">
                  <c:v>265.5390625</c:v>
                </c:pt>
                <c:pt idx="70">
                  <c:v>263.58437500000002</c:v>
                </c:pt>
                <c:pt idx="71">
                  <c:v>261.62968750000005</c:v>
                </c:pt>
                <c:pt idx="72">
                  <c:v>259.67500000000001</c:v>
                </c:pt>
                <c:pt idx="73">
                  <c:v>257.72031249999998</c:v>
                </c:pt>
                <c:pt idx="74">
                  <c:v>255.765625</c:v>
                </c:pt>
                <c:pt idx="75">
                  <c:v>253.81093749999999</c:v>
                </c:pt>
                <c:pt idx="76">
                  <c:v>251.85625000000002</c:v>
                </c:pt>
                <c:pt idx="77">
                  <c:v>249.90156250000001</c:v>
                </c:pt>
                <c:pt idx="78">
                  <c:v>247.94687500000001</c:v>
                </c:pt>
                <c:pt idx="79">
                  <c:v>245.9921875</c:v>
                </c:pt>
                <c:pt idx="80">
                  <c:v>244.03749999999999</c:v>
                </c:pt>
                <c:pt idx="81">
                  <c:v>242.08281250000002</c:v>
                </c:pt>
                <c:pt idx="82">
                  <c:v>240.12812500000001</c:v>
                </c:pt>
                <c:pt idx="83">
                  <c:v>238.17343750000001</c:v>
                </c:pt>
                <c:pt idx="84">
                  <c:v>236.21875</c:v>
                </c:pt>
                <c:pt idx="85">
                  <c:v>234.26406249999999</c:v>
                </c:pt>
                <c:pt idx="86">
                  <c:v>232.30937500000002</c:v>
                </c:pt>
                <c:pt idx="87">
                  <c:v>230.35468750000001</c:v>
                </c:pt>
                <c:pt idx="88">
                  <c:v>228.4</c:v>
                </c:pt>
                <c:pt idx="89">
                  <c:v>226.4453125</c:v>
                </c:pt>
                <c:pt idx="90">
                  <c:v>224.49062499999999</c:v>
                </c:pt>
                <c:pt idx="91">
                  <c:v>222.53593750000002</c:v>
                </c:pt>
                <c:pt idx="92">
                  <c:v>220.58125000000001</c:v>
                </c:pt>
                <c:pt idx="93">
                  <c:v>218.62656250000001</c:v>
                </c:pt>
                <c:pt idx="94">
                  <c:v>216.671875</c:v>
                </c:pt>
                <c:pt idx="95">
                  <c:v>214.71718749999999</c:v>
                </c:pt>
                <c:pt idx="96">
                  <c:v>212.89185952587866</c:v>
                </c:pt>
                <c:pt idx="97">
                  <c:v>211.11891868935808</c:v>
                </c:pt>
                <c:pt idx="98">
                  <c:v>209.36436351564444</c:v>
                </c:pt>
                <c:pt idx="99">
                  <c:v>207.62792942842228</c:v>
                </c:pt>
                <c:pt idx="100">
                  <c:v>205.90935690360655</c:v>
                </c:pt>
                <c:pt idx="101">
                  <c:v>204.2083913493214</c:v>
                </c:pt>
                <c:pt idx="102">
                  <c:v>202.52478298928486</c:v>
                </c:pt>
                <c:pt idx="103">
                  <c:v>200.8582867494859</c:v>
                </c:pt>
                <c:pt idx="104">
                  <c:v>199.20866214804735</c:v>
                </c:pt>
                <c:pt idx="105">
                  <c:v>197.57567318816942</c:v>
                </c:pt>
                <c:pt idx="106">
                  <c:v>195.95908825405451</c:v>
                </c:pt>
                <c:pt idx="107">
                  <c:v>194.35868000971684</c:v>
                </c:pt>
                <c:pt idx="108">
                  <c:v>192.77422530058334</c:v>
                </c:pt>
                <c:pt idx="109">
                  <c:v>191.20550505779769</c:v>
                </c:pt>
                <c:pt idx="110">
                  <c:v>189.65230420513976</c:v>
                </c:pt>
                <c:pt idx="111">
                  <c:v>188.11441156847877</c:v>
                </c:pt>
                <c:pt idx="112">
                  <c:v>186.59161978767901</c:v>
                </c:pt>
                <c:pt idx="113">
                  <c:v>185.08372523088178</c:v>
                </c:pt>
                <c:pt idx="114">
                  <c:v>183.59052791108863</c:v>
                </c:pt>
                <c:pt idx="115">
                  <c:v>182.11183140497417</c:v>
                </c:pt>
                <c:pt idx="116">
                  <c:v>180.64744277385947</c:v>
                </c:pt>
                <c:pt idx="117">
                  <c:v>179.19717248677915</c:v>
                </c:pt>
                <c:pt idx="118">
                  <c:v>177.76083434557756</c:v>
                </c:pt>
                <c:pt idx="119">
                  <c:v>176.33824541197222</c:v>
                </c:pt>
                <c:pt idx="120">
                  <c:v>174.92922593652403</c:v>
                </c:pt>
                <c:pt idx="121">
                  <c:v>173.53359928945716</c:v>
                </c:pt>
                <c:pt idx="122">
                  <c:v>172.15119189327149</c:v>
                </c:pt>
                <c:pt idx="123">
                  <c:v>170.78183315709478</c:v>
                </c:pt>
                <c:pt idx="124">
                  <c:v>169.42535541272167</c:v>
                </c:pt>
                <c:pt idx="125">
                  <c:v>168.08159385228973</c:v>
                </c:pt>
                <c:pt idx="126">
                  <c:v>166.75038646754288</c:v>
                </c:pt>
                <c:pt idx="127">
                  <c:v>165.43157399063671</c:v>
                </c:pt>
                <c:pt idx="128">
                  <c:v>164.12499983643889</c:v>
                </c:pt>
                <c:pt idx="129">
                  <c:v>162.83051004628135</c:v>
                </c:pt>
                <c:pt idx="130">
                  <c:v>161.5479532331218</c:v>
                </c:pt>
                <c:pt idx="131">
                  <c:v>160.27718052807376</c:v>
                </c:pt>
                <c:pt idx="132">
                  <c:v>159.01804552826482</c:v>
                </c:pt>
                <c:pt idx="133">
                  <c:v>157.77040424598539</c:v>
                </c:pt>
                <c:pt idx="134">
                  <c:v>156.53411505909034</c:v>
                </c:pt>
                <c:pt idx="135">
                  <c:v>155.30903866261829</c:v>
                </c:pt>
                <c:pt idx="136">
                  <c:v>154.0950380215931</c:v>
                </c:pt>
                <c:pt idx="137">
                  <c:v>152.89197832497462</c:v>
                </c:pt>
                <c:pt idx="138">
                  <c:v>151.69972694072558</c:v>
                </c:pt>
                <c:pt idx="139">
                  <c:v>150.5181533719639</c:v>
                </c:pt>
                <c:pt idx="140">
                  <c:v>149.34712921416917</c:v>
                </c:pt>
                <c:pt idx="141">
                  <c:v>148.18652811341451</c:v>
                </c:pt>
                <c:pt idx="142">
                  <c:v>147.03622572559499</c:v>
                </c:pt>
                <c:pt idx="143">
                  <c:v>145.89609967662477</c:v>
                </c:pt>
                <c:pt idx="144">
                  <c:v>144.76602952357652</c:v>
                </c:pt>
                <c:pt idx="145">
                  <c:v>143.64589671673733</c:v>
                </c:pt>
                <c:pt idx="146">
                  <c:v>142.53558456255539</c:v>
                </c:pt>
                <c:pt idx="147">
                  <c:v>141.43497818745371</c:v>
                </c:pt>
                <c:pt idx="148">
                  <c:v>140.34396450248721</c:v>
                </c:pt>
                <c:pt idx="149">
                  <c:v>139.26243216882</c:v>
                </c:pt>
                <c:pt idx="150">
                  <c:v>138.19027156400099</c:v>
                </c:pt>
                <c:pt idx="151">
                  <c:v>137.12737474901667</c:v>
                </c:pt>
                <c:pt idx="152">
                  <c:v>136.07363543609929</c:v>
                </c:pt>
                <c:pt idx="153">
                  <c:v>135.02894895727175</c:v>
                </c:pt>
                <c:pt idx="154">
                  <c:v>133.99321223360801</c:v>
                </c:pt>
                <c:pt idx="155">
                  <c:v>132.96632374519143</c:v>
                </c:pt>
                <c:pt idx="156">
                  <c:v>131.94818350175183</c:v>
                </c:pt>
                <c:pt idx="157">
                  <c:v>130.93869301396376</c:v>
                </c:pt>
                <c:pt idx="158">
                  <c:v>129.93775526538872</c:v>
                </c:pt>
                <c:pt idx="159">
                  <c:v>128.9452746850441</c:v>
                </c:pt>
                <c:pt idx="160">
                  <c:v>127.96115712058337</c:v>
                </c:pt>
                <c:pt idx="161">
                  <c:v>126.98530981207085</c:v>
                </c:pt>
                <c:pt idx="162">
                  <c:v>126.01764136633614</c:v>
                </c:pt>
                <c:pt idx="163">
                  <c:v>125.05806173189355</c:v>
                </c:pt>
                <c:pt idx="164">
                  <c:v>124.10648217441155</c:v>
                </c:pt>
                <c:pt idx="165">
                  <c:v>123.16281525271836</c:v>
                </c:pt>
                <c:pt idx="166">
                  <c:v>122.22697479533053</c:v>
                </c:pt>
                <c:pt idx="167">
                  <c:v>121.2988758774906</c:v>
                </c:pt>
                <c:pt idx="168">
                  <c:v>120.37843479870135</c:v>
                </c:pt>
                <c:pt idx="169">
                  <c:v>119.4655690607442</c:v>
                </c:pt>
                <c:pt idx="170">
                  <c:v>118.56019734616929</c:v>
                </c:pt>
                <c:pt idx="171">
                  <c:v>117.66223949724608</c:v>
                </c:pt>
                <c:pt idx="172">
                  <c:v>116.7716164953623</c:v>
                </c:pt>
                <c:pt idx="173">
                  <c:v>115.88825044086066</c:v>
                </c:pt>
                <c:pt idx="174">
                  <c:v>115.01206453330241</c:v>
                </c:pt>
                <c:pt idx="175">
                  <c:v>114.14298305214689</c:v>
                </c:pt>
                <c:pt idx="176">
                  <c:v>113.28093133783754</c:v>
                </c:pt>
                <c:pt idx="177">
                  <c:v>112.42583577328355</c:v>
                </c:pt>
                <c:pt idx="178">
                  <c:v>111.57762376572873</c:v>
                </c:pt>
                <c:pt idx="179">
                  <c:v>110.73622372899661</c:v>
                </c:pt>
                <c:pt idx="180">
                  <c:v>109.90156506610442</c:v>
                </c:pt>
                <c:pt idx="181">
                  <c:v>109.07357815223556</c:v>
                </c:pt>
                <c:pt idx="182">
                  <c:v>108.25219431806279</c:v>
                </c:pt>
                <c:pt idx="183">
                  <c:v>107.43734583341376</c:v>
                </c:pt>
                <c:pt idx="184">
                  <c:v>106.62896589127017</c:v>
                </c:pt>
                <c:pt idx="185">
                  <c:v>105.82698859209303</c:v>
                </c:pt>
                <c:pt idx="186">
                  <c:v>105.03134892846644</c:v>
                </c:pt>
                <c:pt idx="187">
                  <c:v>104.24198277005173</c:v>
                </c:pt>
                <c:pt idx="188">
                  <c:v>103.45882684884566</c:v>
                </c:pt>
                <c:pt idx="189">
                  <c:v>102.6818187447343</c:v>
                </c:pt>
                <c:pt idx="190">
                  <c:v>101.91089687133686</c:v>
                </c:pt>
                <c:pt idx="191">
                  <c:v>101.14600046213199</c:v>
                </c:pt>
                <c:pt idx="192">
                  <c:v>100.38706955686008</c:v>
                </c:pt>
                <c:pt idx="193">
                  <c:v>99.634044988195654</c:v>
                </c:pt>
                <c:pt idx="194">
                  <c:v>98.88686836868284</c:v>
                </c:pt>
                <c:pt idx="195">
                  <c:v>98.145482077928534</c:v>
                </c:pt>
                <c:pt idx="196">
                  <c:v>97.409829250047167</c:v>
                </c:pt>
                <c:pt idx="197">
                  <c:v>96.679853761351026</c:v>
                </c:pt>
                <c:pt idx="198">
                  <c:v>95.955500218281045</c:v>
                </c:pt>
                <c:pt idx="199">
                  <c:v>95.236713945572205</c:v>
                </c:pt>
                <c:pt idx="200">
                  <c:v>94.523440974648352</c:v>
                </c:pt>
                <c:pt idx="201">
                  <c:v>93.815628032241491</c:v>
                </c:pt>
                <c:pt idx="202">
                  <c:v>93.113222529229986</c:v>
                </c:pt>
                <c:pt idx="203">
                  <c:v>92.416172549691439</c:v>
                </c:pt>
                <c:pt idx="204">
                  <c:v>91.72442684016481</c:v>
                </c:pt>
                <c:pt idx="205">
                  <c:v>91.037934799117593</c:v>
                </c:pt>
                <c:pt idx="206">
                  <c:v>90.356646466613299</c:v>
                </c:pt>
                <c:pt idx="207">
                  <c:v>89.680512514174623</c:v>
                </c:pt>
                <c:pt idx="208">
                  <c:v>89.009484234838524</c:v>
                </c:pt>
                <c:pt idx="209">
                  <c:v>88.343513533398479</c:v>
                </c:pt>
                <c:pt idx="210">
                  <c:v>87.682552916829863</c:v>
                </c:pt>
                <c:pt idx="211">
                  <c:v>87.026555484895027</c:v>
                </c:pt>
                <c:pt idx="212">
                  <c:v>86.375474920923097</c:v>
                </c:pt>
                <c:pt idx="213">
                  <c:v>85.729265482761917</c:v>
                </c:pt>
                <c:pt idx="214">
                  <c:v>85.087881993897483</c:v>
                </c:pt>
                <c:pt idx="215">
                  <c:v>84.451279834737676</c:v>
                </c:pt>
                <c:pt idx="216">
                  <c:v>83.819414934056709</c:v>
                </c:pt>
                <c:pt idx="217">
                  <c:v>83.192243760596753</c:v>
                </c:pt>
                <c:pt idx="218">
                  <c:v>82.569723314823477</c:v>
                </c:pt>
                <c:pt idx="219">
                  <c:v>81.951811120832218</c:v>
                </c:pt>
                <c:pt idx="220">
                  <c:v>81.338465218401453</c:v>
                </c:pt>
                <c:pt idx="221">
                  <c:v>80.72964415519057</c:v>
                </c:pt>
                <c:pt idx="222">
                  <c:v>80.125306979079014</c:v>
                </c:pt>
                <c:pt idx="223">
                  <c:v>79.525413230643451</c:v>
                </c:pt>
                <c:pt idx="224">
                  <c:v>78.929922935770421</c:v>
                </c:pt>
                <c:pt idx="225">
                  <c:v>78.338796598401601</c:v>
                </c:pt>
                <c:pt idx="226">
                  <c:v>77.751995193408561</c:v>
                </c:pt>
                <c:pt idx="227">
                  <c:v>77.169480159594798</c:v>
                </c:pt>
                <c:pt idx="228">
                  <c:v>76.591213392822155</c:v>
                </c:pt>
                <c:pt idx="229">
                  <c:v>76.017157239258921</c:v>
                </c:pt>
                <c:pt idx="230">
                  <c:v>75.44727448874761</c:v>
                </c:pt>
                <c:pt idx="231">
                  <c:v>74.881528368289167</c:v>
                </c:pt>
                <c:pt idx="232">
                  <c:v>74.319882535642051</c:v>
                </c:pt>
                <c:pt idx="233">
                  <c:v>73.762301073033271</c:v>
                </c:pt>
                <c:pt idx="234">
                  <c:v>73.208748480979239</c:v>
                </c:pt>
                <c:pt idx="235">
                  <c:v>72.659189672214481</c:v>
                </c:pt>
                <c:pt idx="236">
                  <c:v>72.11358996572551</c:v>
                </c:pt>
                <c:pt idx="237">
                  <c:v>71.571915080888189</c:v>
                </c:pt>
                <c:pt idx="238">
                  <c:v>71.034131131706303</c:v>
                </c:pt>
                <c:pt idx="239">
                  <c:v>70.500204621149237</c:v>
                </c:pt>
                <c:pt idx="240">
                  <c:v>69.97010243558708</c:v>
                </c:pt>
                <c:pt idx="241">
                  <c:v>69.44379183932071</c:v>
                </c:pt>
                <c:pt idx="242">
                  <c:v>68.9212404692055</c:v>
                </c:pt>
                <c:pt idx="243">
                  <c:v>68.402416329366488</c:v>
                </c:pt>
                <c:pt idx="244">
                  <c:v>67.887287786003029</c:v>
                </c:pt>
                <c:pt idx="245">
                  <c:v>67.375823562281838</c:v>
                </c:pt>
                <c:pt idx="246">
                  <c:v>66.867992733315745</c:v>
                </c:pt>
                <c:pt idx="247">
                  <c:v>66.363764721227298</c:v>
                </c:pt>
                <c:pt idx="248">
                  <c:v>65.863109290295128</c:v>
                </c:pt>
                <c:pt idx="249">
                  <c:v>65.365996542181435</c:v>
                </c:pt>
                <c:pt idx="250">
                  <c:v>64.872396911239363</c:v>
                </c:pt>
                <c:pt idx="251">
                  <c:v>64.38228115989827</c:v>
                </c:pt>
                <c:pt idx="252">
                  <c:v>63.895620374125635</c:v>
                </c:pt>
                <c:pt idx="253">
                  <c:v>63.412385958964322</c:v>
                </c:pt>
                <c:pt idx="254">
                  <c:v>62.932549634143079</c:v>
                </c:pt>
                <c:pt idx="255">
                  <c:v>62.456083429759708</c:v>
                </c:pt>
                <c:pt idx="256">
                  <c:v>61.982959682034888</c:v>
                </c:pt>
                <c:pt idx="257">
                  <c:v>61.513151029135493</c:v>
                </c:pt>
                <c:pt idx="258">
                  <c:v>61.046630407066331</c:v>
                </c:pt>
                <c:pt idx="259">
                  <c:v>60.583371045628468</c:v>
                </c:pt>
                <c:pt idx="260">
                  <c:v>60.123346464443443</c:v>
                </c:pt>
                <c:pt idx="261">
                  <c:v>59.666530469041746</c:v>
                </c:pt>
                <c:pt idx="262">
                  <c:v>59.212897147014459</c:v>
                </c:pt>
                <c:pt idx="263">
                  <c:v>58.762420864227039</c:v>
                </c:pt>
                <c:pt idx="264">
                  <c:v>58.315076261093701</c:v>
                </c:pt>
                <c:pt idx="265">
                  <c:v>57.87083824891171</c:v>
                </c:pt>
                <c:pt idx="266">
                  <c:v>57.42968200625409</c:v>
                </c:pt>
                <c:pt idx="267">
                  <c:v>56.991582975419938</c:v>
                </c:pt>
                <c:pt idx="268">
                  <c:v>56.556516858941052</c:v>
                </c:pt>
                <c:pt idx="269">
                  <c:v>56.12445961614408</c:v>
                </c:pt>
                <c:pt idx="270">
                  <c:v>55.695387459766906</c:v>
                </c:pt>
                <c:pt idx="271">
                  <c:v>55.269276852628408</c:v>
                </c:pt>
                <c:pt idx="272">
                  <c:v>54.846104504350649</c:v>
                </c:pt>
                <c:pt idx="273">
                  <c:v>54.425847368132509</c:v>
                </c:pt>
                <c:pt idx="274">
                  <c:v>54.00848263757365</c:v>
                </c:pt>
                <c:pt idx="275">
                  <c:v>53.593987743548261</c:v>
                </c:pt>
                <c:pt idx="276">
                  <c:v>53.182340351127259</c:v>
                </c:pt>
                <c:pt idx="277">
                  <c:v>52.773518356548422</c:v>
                </c:pt>
                <c:pt idx="278">
                  <c:v>52.367499884233332</c:v>
                </c:pt>
                <c:pt idx="279">
                  <c:v>51.964263283850514</c:v>
                </c:pt>
                <c:pt idx="280">
                  <c:v>51.563787127423673</c:v>
                </c:pt>
                <c:pt idx="281">
                  <c:v>51.166050206484464</c:v>
                </c:pt>
                <c:pt idx="282">
                  <c:v>50.771031529268932</c:v>
                </c:pt>
                <c:pt idx="283">
                  <c:v>50.378710317956639</c:v>
                </c:pt>
                <c:pt idx="284">
                  <c:v>49.98906600595209</c:v>
                </c:pt>
                <c:pt idx="285">
                  <c:v>49.602078235207451</c:v>
                </c:pt>
                <c:pt idx="286">
                  <c:v>49.217726853585788</c:v>
                </c:pt>
                <c:pt idx="287">
                  <c:v>48.835991912264319</c:v>
                </c:pt>
                <c:pt idx="288">
                  <c:v>48.456853663176837</c:v>
                </c:pt>
                <c:pt idx="289">
                  <c:v>48.080292556494584</c:v>
                </c:pt>
                <c:pt idx="290">
                  <c:v>47.706289238145125</c:v>
                </c:pt>
                <c:pt idx="291">
                  <c:v>47.334824547368136</c:v>
                </c:pt>
                <c:pt idx="292">
                  <c:v>46.965879514308014</c:v>
                </c:pt>
                <c:pt idx="293">
                  <c:v>46.599435357642122</c:v>
                </c:pt>
                <c:pt idx="294">
                  <c:v>46.235473482244416</c:v>
                </c:pt>
                <c:pt idx="295">
                  <c:v>45.873975476883835</c:v>
                </c:pt>
                <c:pt idx="296">
                  <c:v>45.514923111956513</c:v>
                </c:pt>
                <c:pt idx="297">
                  <c:v>45.158298337251658</c:v>
                </c:pt>
                <c:pt idx="298">
                  <c:v>44.804083279750259</c:v>
                </c:pt>
                <c:pt idx="299">
                  <c:v>44.452260241456095</c:v>
                </c:pt>
                <c:pt idx="300">
                  <c:v>44.102811697258637</c:v>
                </c:pt>
                <c:pt idx="301">
                  <c:v>43.755720292827029</c:v>
                </c:pt>
                <c:pt idx="302">
                  <c:v>43.410968842534913</c:v>
                </c:pt>
                <c:pt idx="303">
                  <c:v>43.068540327415427</c:v>
                </c:pt>
                <c:pt idx="304">
                  <c:v>42.728417893145711</c:v>
                </c:pt>
                <c:pt idx="305">
                  <c:v>42.390584848060904</c:v>
                </c:pt>
                <c:pt idx="306">
                  <c:v>42.055024661196477</c:v>
                </c:pt>
                <c:pt idx="307">
                  <c:v>41.721720960359036</c:v>
                </c:pt>
                <c:pt idx="308">
                  <c:v>41.390657530224701</c:v>
                </c:pt>
                <c:pt idx="309">
                  <c:v>41.061818310464815</c:v>
                </c:pt>
                <c:pt idx="310">
                  <c:v>40.735187393898414</c:v>
                </c:pt>
                <c:pt idx="311">
                  <c:v>40.410749024671141</c:v>
                </c:pt>
                <c:pt idx="312">
                  <c:v>40.088487596459998</c:v>
                </c:pt>
                <c:pt idx="313">
                  <c:v>39.768387650703637</c:v>
                </c:pt>
                <c:pt idx="314">
                  <c:v>39.450433874857708</c:v>
                </c:pt>
                <c:pt idx="315">
                  <c:v>39.134611100674938</c:v>
                </c:pt>
                <c:pt idx="316">
                  <c:v>38.820904302509298</c:v>
                </c:pt>
                <c:pt idx="317">
                  <c:v>38.509298595644239</c:v>
                </c:pt>
                <c:pt idx="318">
                  <c:v>38.199779234644225</c:v>
                </c:pt>
                <c:pt idx="319">
                  <c:v>37.892331611729446</c:v>
                </c:pt>
                <c:pt idx="320">
                  <c:v>37.586941255173208</c:v>
                </c:pt>
                <c:pt idx="321">
                  <c:v>37.283593827721617</c:v>
                </c:pt>
                <c:pt idx="322">
                  <c:v>36.982275125035329</c:v>
                </c:pt>
                <c:pt idx="323">
                  <c:v>36.682971074152846</c:v>
                </c:pt>
                <c:pt idx="324">
                  <c:v>36.385667731975104</c:v>
                </c:pt>
                <c:pt idx="325">
                  <c:v>36.090351283770985</c:v>
                </c:pt>
                <c:pt idx="326">
                  <c:v>35.797008041703442</c:v>
                </c:pt>
                <c:pt idx="327">
                  <c:v>35.505624443375893</c:v>
                </c:pt>
                <c:pt idx="328">
                  <c:v>35.216187050398425</c:v>
                </c:pt>
                <c:pt idx="329">
                  <c:v>34.92868254697386</c:v>
                </c:pt>
                <c:pt idx="330">
                  <c:v>34.643097738502874</c:v>
                </c:pt>
                <c:pt idx="331">
                  <c:v>34.35941955020828</c:v>
                </c:pt>
                <c:pt idx="332">
                  <c:v>34.077635025777958</c:v>
                </c:pt>
                <c:pt idx="333">
                  <c:v>33.797731326026124</c:v>
                </c:pt>
                <c:pt idx="334">
                  <c:v>33.519695727572888</c:v>
                </c:pt>
                <c:pt idx="335">
                  <c:v>33.243515621541377</c:v>
                </c:pt>
                <c:pt idx="336">
                  <c:v>32.96917851227267</c:v>
                </c:pt>
                <c:pt idx="337">
                  <c:v>32.696672016057839</c:v>
                </c:pt>
                <c:pt idx="338">
                  <c:v>32.425983859887005</c:v>
                </c:pt>
                <c:pt idx="339">
                  <c:v>32.157101880215215</c:v>
                </c:pt>
                <c:pt idx="340">
                  <c:v>31.890014021744694</c:v>
                </c:pt>
                <c:pt idx="341">
                  <c:v>31.624708336223385</c:v>
                </c:pt>
                <c:pt idx="342">
                  <c:v>31.361172981259436</c:v>
                </c:pt>
                <c:pt idx="343">
                  <c:v>31.099396219151373</c:v>
                </c:pt>
                <c:pt idx="344">
                  <c:v>30.839366415733828</c:v>
                </c:pt>
                <c:pt idx="345">
                  <c:v>30.581072039238428</c:v>
                </c:pt>
                <c:pt idx="346">
                  <c:v>30.324501659169705</c:v>
                </c:pt>
                <c:pt idx="347">
                  <c:v>30.069643945195867</c:v>
                </c:pt>
                <c:pt idx="348">
                  <c:v>29.816487666053966</c:v>
                </c:pt>
                <c:pt idx="349">
                  <c:v>29.565021688469521</c:v>
                </c:pt>
                <c:pt idx="350">
                  <c:v>29.315234976090224</c:v>
                </c:pt>
                <c:pt idx="351">
                  <c:v>29.067116588433443</c:v>
                </c:pt>
                <c:pt idx="352">
                  <c:v>28.820655679847583</c:v>
                </c:pt>
                <c:pt idx="353">
                  <c:v>28.575841498486742</c:v>
                </c:pt>
                <c:pt idx="354">
                  <c:v>28.332663385298787</c:v>
                </c:pt>
                <c:pt idx="355">
                  <c:v>28.091110773026404</c:v>
                </c:pt>
                <c:pt idx="356">
                  <c:v>27.851173185221043</c:v>
                </c:pt>
                <c:pt idx="357">
                  <c:v>27.61284023526964</c:v>
                </c:pt>
                <c:pt idx="358">
                  <c:v>27.376101625433648</c:v>
                </c:pt>
                <c:pt idx="359">
                  <c:v>27.140947145900565</c:v>
                </c:pt>
                <c:pt idx="360">
                  <c:v>26.907366673847473</c:v>
                </c:pt>
                <c:pt idx="361">
                  <c:v>26.675350172516517</c:v>
                </c:pt>
                <c:pt idx="362">
                  <c:v>26.444887690302249</c:v>
                </c:pt>
                <c:pt idx="363">
                  <c:v>26.215969359850412</c:v>
                </c:pt>
                <c:pt idx="364">
                  <c:v>25.988585397168279</c:v>
                </c:pt>
                <c:pt idx="365">
                  <c:v>25.762726100746185</c:v>
                </c:pt>
                <c:pt idx="366">
                  <c:v>25.538381850690115</c:v>
                </c:pt>
                <c:pt idx="367">
                  <c:v>25.315543107865278</c:v>
                </c:pt>
                <c:pt idx="368">
                  <c:v>25.094200413050398</c:v>
                </c:pt>
                <c:pt idx="369">
                  <c:v>24.874344386102649</c:v>
                </c:pt>
                <c:pt idx="370">
                  <c:v>24.655965725132962</c:v>
                </c:pt>
                <c:pt idx="371">
                  <c:v>24.439055205691755</c:v>
                </c:pt>
                <c:pt idx="372">
                  <c:v>24.223603679964679</c:v>
                </c:pt>
                <c:pt idx="373">
                  <c:v>24.009602075978449</c:v>
                </c:pt>
                <c:pt idx="374">
                  <c:v>23.797041396816535</c:v>
                </c:pt>
                <c:pt idx="375">
                  <c:v>23.585912719844462</c:v>
                </c:pt>
                <c:pt idx="376">
                  <c:v>23.376207195944875</c:v>
                </c:pt>
                <c:pt idx="377">
                  <c:v>23.167916048761811</c:v>
                </c:pt>
                <c:pt idx="378">
                  <c:v>22.961030573954464</c:v>
                </c:pt>
                <c:pt idx="379">
                  <c:v>22.755542138460005</c:v>
                </c:pt>
                <c:pt idx="380">
                  <c:v>22.551442179765473</c:v>
                </c:pt>
                <c:pt idx="381">
                  <c:v>22.348722205188601</c:v>
                </c:pt>
                <c:pt idx="382">
                  <c:v>22.147373791167357</c:v>
                </c:pt>
                <c:pt idx="383">
                  <c:v>21.947388582558194</c:v>
                </c:pt>
                <c:pt idx="384">
                  <c:v>21.748758291942817</c:v>
                </c:pt>
                <c:pt idx="385">
                  <c:v>21.551474698943352</c:v>
                </c:pt>
                <c:pt idx="386">
                  <c:v>21.355529649545836</c:v>
                </c:pt>
                <c:pt idx="387">
                  <c:v>21.160915055431822</c:v>
                </c:pt>
                <c:pt idx="388">
                  <c:v>20.967622893318147</c:v>
                </c:pt>
                <c:pt idx="389">
                  <c:v>20.775645204304531</c:v>
                </c:pt>
                <c:pt idx="390">
                  <c:v>20.584974093229089</c:v>
                </c:pt>
                <c:pt idx="391">
                  <c:v>20.395601728031568</c:v>
                </c:pt>
                <c:pt idx="392">
                  <c:v>20.207520339124152</c:v>
                </c:pt>
                <c:pt idx="393">
                  <c:v>20.02072221876983</c:v>
                </c:pt>
                <c:pt idx="394">
                  <c:v>19.835199720468164</c:v>
                </c:pt>
                <c:pt idx="395">
                  <c:v>19.650945258348319</c:v>
                </c:pt>
                <c:pt idx="396">
                  <c:v>19.467951306569379</c:v>
                </c:pt>
                <c:pt idx="397">
                  <c:v>19.286210398727672</c:v>
                </c:pt>
                <c:pt idx="398">
                  <c:v>19.105715127271171</c:v>
                </c:pt>
                <c:pt idx="399">
                  <c:v>18.926458142920808</c:v>
                </c:pt>
                <c:pt idx="400">
                  <c:v>18.748432154098538</c:v>
                </c:pt>
                <c:pt idx="401">
                  <c:v>18.571629926362196</c:v>
                </c:pt>
                <c:pt idx="402">
                  <c:v>18.396044281846923</c:v>
                </c:pt>
                <c:pt idx="403">
                  <c:v>18.221668098713209</c:v>
                </c:pt>
                <c:pt idx="404">
                  <c:v>18.048494310601303</c:v>
                </c:pt>
                <c:pt idx="405">
                  <c:v>17.876515906092035</c:v>
                </c:pt>
                <c:pt idx="406">
                  <c:v>17.705725928173898</c:v>
                </c:pt>
                <c:pt idx="407">
                  <c:v>17.536117473716335</c:v>
                </c:pt>
                <c:pt idx="408">
                  <c:v>17.367683692949104</c:v>
                </c:pt>
                <c:pt idx="409">
                  <c:v>17.200417788947718</c:v>
                </c:pt>
                <c:pt idx="410">
                  <c:v>17.034313017124759</c:v>
                </c:pt>
                <c:pt idx="411">
                  <c:v>16.869362684727118</c:v>
                </c:pt>
                <c:pt idx="412">
                  <c:v>16.705560150338993</c:v>
                </c:pt>
                <c:pt idx="413">
                  <c:v>16.54289882339059</c:v>
                </c:pt>
                <c:pt idx="414">
                  <c:v>16.381372163672474</c:v>
                </c:pt>
                <c:pt idx="415">
                  <c:v>16.220973680855455</c:v>
                </c:pt>
                <c:pt idx="416">
                  <c:v>16.061696934015966</c:v>
                </c:pt>
                <c:pt idx="417">
                  <c:v>15.903535531166858</c:v>
                </c:pt>
                <c:pt idx="418">
                  <c:v>15.746483128793516</c:v>
                </c:pt>
                <c:pt idx="419">
                  <c:v>15.590533431395251</c:v>
                </c:pt>
                <c:pt idx="420">
                  <c:v>15.435680191031881</c:v>
                </c:pt>
                <c:pt idx="421">
                  <c:v>15.281917206875468</c:v>
                </c:pt>
                <c:pt idx="422">
                  <c:v>15.129238324767073</c:v>
                </c:pt>
                <c:pt idx="423">
                  <c:v>14.977637436778529</c:v>
                </c:pt>
                <c:pt idx="424">
                  <c:v>14.827108480779165</c:v>
                </c:pt>
                <c:pt idx="425">
                  <c:v>14.677645440007323</c:v>
                </c:pt>
                <c:pt idx="426">
                  <c:v>14.529242342646786</c:v>
                </c:pt>
                <c:pt idx="427">
                  <c:v>14.381893261407816</c:v>
                </c:pt>
                <c:pt idx="428">
                  <c:v>14.235592313112985</c:v>
                </c:pt>
                <c:pt idx="429">
                  <c:v>14.090333658287532</c:v>
                </c:pt>
                <c:pt idx="430">
                  <c:v>13.946111500754334</c:v>
                </c:pt>
                <c:pt idx="431">
                  <c:v>13.802920087233355</c:v>
                </c:pt>
                <c:pt idx="432">
                  <c:v>13.660753706945513</c:v>
                </c:pt>
                <c:pt idx="433">
                  <c:v>13.519606691220964</c:v>
                </c:pt>
                <c:pt idx="434">
                  <c:v>13.379473413111684</c:v>
                </c:pt>
                <c:pt idx="435">
                  <c:v>13.240348287008333</c:v>
                </c:pt>
                <c:pt idx="436">
                  <c:v>13.102225768261329</c:v>
                </c:pt>
                <c:pt idx="437">
                  <c:v>12.965100352806081</c:v>
                </c:pt>
                <c:pt idx="438">
                  <c:v>12.828966576792334</c:v>
                </c:pt>
                <c:pt idx="439">
                  <c:v>12.693819016217573</c:v>
                </c:pt>
                <c:pt idx="440">
                  <c:v>12.5596522865644</c:v>
                </c:pt>
                <c:pt idx="441">
                  <c:v>12.426461042441918</c:v>
                </c:pt>
                <c:pt idx="442">
                  <c:v>12.294239977230962</c:v>
                </c:pt>
                <c:pt idx="443">
                  <c:v>12.162983822733224</c:v>
                </c:pt>
                <c:pt idx="444">
                  <c:v>12.032687348824144</c:v>
                </c:pt>
                <c:pt idx="445">
                  <c:v>11.962657243094819</c:v>
                </c:pt>
                <c:pt idx="446">
                  <c:v>11.940353073822322</c:v>
                </c:pt>
                <c:pt idx="447">
                  <c:v>11.918131921248808</c:v>
                </c:pt>
                <c:pt idx="448">
                  <c:v>11.895993322749751</c:v>
                </c:pt>
                <c:pt idx="449">
                  <c:v>11.873936819131659</c:v>
                </c:pt>
                <c:pt idx="450">
                  <c:v>11.85196195460032</c:v>
                </c:pt>
                <c:pt idx="451">
                  <c:v>11.830068276729408</c:v>
                </c:pt>
                <c:pt idx="452">
                  <c:v>11.808255336429436</c:v>
                </c:pt>
                <c:pt idx="453">
                  <c:v>11.786522687917039</c:v>
                </c:pt>
                <c:pt idx="454">
                  <c:v>11.764869888684618</c:v>
                </c:pt>
                <c:pt idx="455">
                  <c:v>11.743296499470302</c:v>
                </c:pt>
                <c:pt idx="456">
                  <c:v>11.721802084228237</c:v>
                </c:pt>
                <c:pt idx="457">
                  <c:v>11.700386210099218</c:v>
                </c:pt>
                <c:pt idx="458">
                  <c:v>11.679048447381627</c:v>
                </c:pt>
                <c:pt idx="459">
                  <c:v>11.65778836950269</c:v>
                </c:pt>
                <c:pt idx="460">
                  <c:v>11.636605552990057</c:v>
                </c:pt>
                <c:pt idx="461">
                  <c:v>11.61549957744368</c:v>
                </c:pt>
                <c:pt idx="462">
                  <c:v>11.594470025508006</c:v>
                </c:pt>
                <c:pt idx="463">
                  <c:v>11.573516482844459</c:v>
                </c:pt>
                <c:pt idx="464">
                  <c:v>11.55263853810424</c:v>
                </c:pt>
                <c:pt idx="465">
                  <c:v>11.531835782901394</c:v>
                </c:pt>
                <c:pt idx="466">
                  <c:v>11.511107811786196</c:v>
                </c:pt>
                <c:pt idx="467">
                  <c:v>11.4904542222188</c:v>
                </c:pt>
                <c:pt idx="468">
                  <c:v>11.469874614543185</c:v>
                </c:pt>
                <c:pt idx="469">
                  <c:v>11.449368591961374</c:v>
                </c:pt>
                <c:pt idx="470">
                  <c:v>11.428935760507937</c:v>
                </c:pt>
                <c:pt idx="471">
                  <c:v>11.408575729024749</c:v>
                </c:pt>
                <c:pt idx="472">
                  <c:v>11.388288109136044</c:v>
                </c:pt>
                <c:pt idx="473">
                  <c:v>11.368072515223707</c:v>
                </c:pt>
                <c:pt idx="474">
                  <c:v>11.347928564402851</c:v>
                </c:pt>
                <c:pt idx="475">
                  <c:v>11.327855876497638</c:v>
                </c:pt>
                <c:pt idx="476">
                  <c:v>11.307854074017365</c:v>
                </c:pt>
                <c:pt idx="477">
                  <c:v>11.287922782132798</c:v>
                </c:pt>
                <c:pt idx="478">
                  <c:v>11.268061628652756</c:v>
                </c:pt>
                <c:pt idx="479">
                  <c:v>11.248270244000947</c:v>
                </c:pt>
                <c:pt idx="480">
                  <c:v>11.228548261193046</c:v>
                </c:pt>
                <c:pt idx="481">
                  <c:v>11.208895315814004</c:v>
                </c:pt>
                <c:pt idx="482">
                  <c:v>11.189311045995611</c:v>
                </c:pt>
                <c:pt idx="483">
                  <c:v>11.169795092394279</c:v>
                </c:pt>
                <c:pt idx="484">
                  <c:v>11.150347098169068</c:v>
                </c:pt>
                <c:pt idx="485">
                  <c:v>11.130966708959935</c:v>
                </c:pt>
                <c:pt idx="486">
                  <c:v>11.11165357286621</c:v>
                </c:pt>
                <c:pt idx="487">
                  <c:v>11.0924073404253</c:v>
                </c:pt>
                <c:pt idx="488">
                  <c:v>11.073227664591609</c:v>
                </c:pt>
                <c:pt idx="489">
                  <c:v>11.054114200715681</c:v>
                </c:pt>
                <c:pt idx="490">
                  <c:v>11.035066606523545</c:v>
                </c:pt>
                <c:pt idx="491">
                  <c:v>11.016084542096301</c:v>
                </c:pt>
                <c:pt idx="492">
                  <c:v>10.997167669849885</c:v>
                </c:pt>
                <c:pt idx="493">
                  <c:v>10.978315654515063</c:v>
                </c:pt>
                <c:pt idx="494">
                  <c:v>10.959528163117623</c:v>
                </c:pt>
                <c:pt idx="495">
                  <c:v>10.940804864958771</c:v>
                </c:pt>
                <c:pt idx="496">
                  <c:v>10.922145431595727</c:v>
                </c:pt>
                <c:pt idx="497">
                  <c:v>10.903549536822515</c:v>
                </c:pt>
                <c:pt idx="498">
                  <c:v>10.885016856650967</c:v>
                </c:pt>
                <c:pt idx="499">
                  <c:v>10.866547069291892</c:v>
                </c:pt>
                <c:pt idx="500">
                  <c:v>10.848139855136457</c:v>
                </c:pt>
                <c:pt idx="501">
                  <c:v>10.751011828066506</c:v>
                </c:pt>
                <c:pt idx="502">
                  <c:v>10.655607624249493</c:v>
                </c:pt>
                <c:pt idx="503">
                  <c:v>10.561881755852994</c:v>
                </c:pt>
                <c:pt idx="504">
                  <c:v>10.469790321519348</c:v>
                </c:pt>
                <c:pt idx="505">
                  <c:v>10.379290937799352</c:v>
                </c:pt>
                <c:pt idx="506">
                  <c:v>10.290342674111534</c:v>
                </c:pt>
                <c:pt idx="507">
                  <c:v>10.202905991017317</c:v>
                </c:pt>
                <c:pt idx="508">
                  <c:v>10.116942681616525</c:v>
                </c:pt>
                <c:pt idx="509">
                  <c:v>10.032415815880698</c:v>
                </c:pt>
                <c:pt idx="510">
                  <c:v>9.9492896877538914</c:v>
                </c:pt>
                <c:pt idx="511">
                  <c:v>9.8675297648616844</c:v>
                </c:pt>
                <c:pt idx="512">
                  <c:v>9.7871026406796435</c:v>
                </c:pt>
                <c:pt idx="513">
                  <c:v>9.7079759890220299</c:v>
                </c:pt>
                <c:pt idx="514">
                  <c:v>9.6301185207204938</c:v>
                </c:pt>
                <c:pt idx="515">
                  <c:v>9.5534999423707969</c:v>
                </c:pt>
                <c:pt idx="516">
                  <c:v>9.4780909170332848</c:v>
                </c:pt>
                <c:pt idx="517">
                  <c:v>9.4038630267800123</c:v>
                </c:pt>
                <c:pt idx="518">
                  <c:v>9.3307887369880724</c:v>
                </c:pt>
                <c:pt idx="519">
                  <c:v>9.2588413622848851</c:v>
                </c:pt>
                <c:pt idx="520">
                  <c:v>9.1879950340569359</c:v>
                </c:pt>
                <c:pt idx="521">
                  <c:v>9.1182246694388898</c:v>
                </c:pt>
                <c:pt idx="522">
                  <c:v>9.0495059417049735</c:v>
                </c:pt>
                <c:pt idx="523">
                  <c:v>8.9818152519891914</c:v>
                </c:pt>
                <c:pt idx="524">
                  <c:v>8.9151297022653253</c:v>
                </c:pt>
                <c:pt idx="525">
                  <c:v>8.8494270695217239</c:v>
                </c:pt>
                <c:pt idx="526">
                  <c:v>8.784685781069701</c:v>
                </c:pt>
                <c:pt idx="527">
                  <c:v>8.7208848909278984</c:v>
                </c:pt>
                <c:pt idx="528">
                  <c:v>8.6580040572283181</c:v>
                </c:pt>
                <c:pt idx="529">
                  <c:v>8.5960235205928246</c:v>
                </c:pt>
                <c:pt idx="530">
                  <c:v>8.5349240834318252</c:v>
                </c:pt>
                <c:pt idx="531">
                  <c:v>8.4746870901195752</c:v>
                </c:pt>
                <c:pt idx="532">
                  <c:v>8.4152944080031027</c:v>
                </c:pt>
                <c:pt idx="533">
                  <c:v>8.3567284092041358</c:v>
                </c:pt>
                <c:pt idx="534">
                  <c:v>8.2989719531756787</c:v>
                </c:pt>
                <c:pt idx="535">
                  <c:v>8.2420083699769666</c:v>
                </c:pt>
                <c:pt idx="536">
                  <c:v>8.1858214442325181</c:v>
                </c:pt>
                <c:pt idx="537">
                  <c:v>8.1303953997428753</c:v>
                </c:pt>
                <c:pt idx="538">
                  <c:v>8.07571488471633</c:v>
                </c:pt>
                <c:pt idx="539">
                  <c:v>8.0217649575926231</c:v>
                </c:pt>
                <c:pt idx="540">
                  <c:v>7.9685310734310848</c:v>
                </c:pt>
                <c:pt idx="541">
                  <c:v>7.9159990708371994</c:v>
                </c:pt>
                <c:pt idx="542">
                  <c:v>7.8641551594028938</c:v>
                </c:pt>
                <c:pt idx="543">
                  <c:v>7.8129859076371568</c:v>
                </c:pt>
                <c:pt idx="544">
                  <c:v>7.762478231364792</c:v>
                </c:pt>
                <c:pt idx="545">
                  <c:v>7.7126193825722789</c:v>
                </c:pt>
                <c:pt idx="546">
                  <c:v>7.6633969386807337</c:v>
                </c:pt>
                <c:pt idx="547">
                  <c:v>7.6147987922270453</c:v>
                </c:pt>
                <c:pt idx="548">
                  <c:v>7.5668131409351567</c:v>
                </c:pt>
                <c:pt idx="549">
                  <c:v>7.5194284781603997</c:v>
                </c:pt>
                <c:pt idx="550">
                  <c:v>7.4726335836906337</c:v>
                </c:pt>
                <c:pt idx="551">
                  <c:v>7.4264175148887315</c:v>
                </c:pt>
                <c:pt idx="552">
                  <c:v>7.3807695981617405</c:v>
                </c:pt>
                <c:pt idx="553">
                  <c:v>7.335679420742732</c:v>
                </c:pt>
                <c:pt idx="554">
                  <c:v>7.2911368227720619</c:v>
                </c:pt>
                <c:pt idx="555">
                  <c:v>7.247131889665388</c:v>
                </c:pt>
                <c:pt idx="556">
                  <c:v>7.2036549447563987</c:v>
                </c:pt>
                <c:pt idx="557">
                  <c:v>7.1606965422027899</c:v>
                </c:pt>
                <c:pt idx="558">
                  <c:v>7.1182474601445662</c:v>
                </c:pt>
                <c:pt idx="559">
                  <c:v>7.0762986941042545</c:v>
                </c:pt>
                <c:pt idx="560">
                  <c:v>7.0348414506191128</c:v>
                </c:pt>
                <c:pt idx="561">
                  <c:v>6.9938671410958699</c:v>
                </c:pt>
                <c:pt idx="562">
                  <c:v>6.9533673758789858</c:v>
                </c:pt>
                <c:pt idx="563">
                  <c:v>6.9133339585238112</c:v>
                </c:pt>
                <c:pt idx="564">
                  <c:v>6.8737588802664575</c:v>
                </c:pt>
                <c:pt idx="565">
                  <c:v>6.834634314682515</c:v>
                </c:pt>
                <c:pt idx="566">
                  <c:v>6.7959526125271621</c:v>
                </c:pt>
                <c:pt idx="567">
                  <c:v>6.7577062967494967</c:v>
                </c:pt>
                <c:pt idx="568">
                  <c:v>6.7198880576742823</c:v>
                </c:pt>
                <c:pt idx="569">
                  <c:v>6.6824907483445832</c:v>
                </c:pt>
                <c:pt idx="570">
                  <c:v>6.6455073800190423</c:v>
                </c:pt>
                <c:pt idx="571">
                  <c:v>6.6089311178178649</c:v>
                </c:pt>
                <c:pt idx="572">
                  <c:v>6.5727552765117991</c:v>
                </c:pt>
                <c:pt idx="573">
                  <c:v>6.5369733164486536</c:v>
                </c:pt>
                <c:pt idx="574">
                  <c:v>6.5015788396121668</c:v>
                </c:pt>
                <c:pt idx="575">
                  <c:v>6.4665655858082092</c:v>
                </c:pt>
                <c:pt idx="576">
                  <c:v>6.431927428973566</c:v>
                </c:pt>
                <c:pt idx="577">
                  <c:v>6.3976583736027122</c:v>
                </c:pt>
                <c:pt idx="578">
                  <c:v>6.3637525512882158</c:v>
                </c:pt>
                <c:pt idx="579">
                  <c:v>6.3302042173705715</c:v>
                </c:pt>
                <c:pt idx="580">
                  <c:v>6.2970077476934394</c:v>
                </c:pt>
                <c:pt idx="581">
                  <c:v>6.264157635460454</c:v>
                </c:pt>
                <c:pt idx="582">
                  <c:v>6.2316484881899052</c:v>
                </c:pt>
                <c:pt idx="583">
                  <c:v>6.1994750247637533</c:v>
                </c:pt>
                <c:pt idx="584">
                  <c:v>6.1676320725675922</c:v>
                </c:pt>
                <c:pt idx="585">
                  <c:v>6.1361145647182989</c:v>
                </c:pt>
                <c:pt idx="586">
                  <c:v>6.1049175373762559</c:v>
                </c:pt>
                <c:pt idx="587">
                  <c:v>6.0740361271391556</c:v>
                </c:pt>
                <c:pt idx="588">
                  <c:v>6.0434655685144936</c:v>
                </c:pt>
                <c:pt idx="589">
                  <c:v>6.013201191468017</c:v>
                </c:pt>
                <c:pt idx="590">
                  <c:v>5.9832384190454606</c:v>
                </c:pt>
                <c:pt idx="591">
                  <c:v>5.9535727650650347</c:v>
                </c:pt>
                <c:pt idx="592">
                  <c:v>5.9241998318782212</c:v>
                </c:pt>
                <c:pt idx="593">
                  <c:v>5.8951153081965284</c:v>
                </c:pt>
                <c:pt idx="594">
                  <c:v>5.866314966981947</c:v>
                </c:pt>
                <c:pt idx="595">
                  <c:v>5.8377946633989479</c:v>
                </c:pt>
                <c:pt idx="596">
                  <c:v>5.8095503328259248</c:v>
                </c:pt>
                <c:pt idx="597">
                  <c:v>5.7815779889240915</c:v>
                </c:pt>
                <c:pt idx="598">
                  <c:v>5.7538737217618934</c:v>
                </c:pt>
                <c:pt idx="599">
                  <c:v>5.7264336959930926</c:v>
                </c:pt>
                <c:pt idx="600">
                  <c:v>5.6992541490867357</c:v>
                </c:pt>
              </c:numCache>
            </c:numRef>
          </c:xVal>
          <c:yVal>
            <c:numRef>
              <c:f>'Ipk-toff'!$P$602</c:f>
              <c:numCache>
                <c:formatCode>General</c:formatCode>
                <c:ptCount val="1"/>
                <c:pt idx="0">
                  <c:v>4.746330499796966</c:v>
                </c:pt>
              </c:numCache>
            </c:numRef>
          </c:yVal>
          <c:smooth val="1"/>
        </c:ser>
        <c:ser>
          <c:idx val="1"/>
          <c:order val="1"/>
          <c:tx>
            <c:v>IL_PEAK_Max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'Ipk-toff'!$L$2:$L$602</c:f>
              <c:numCache>
                <c:formatCode>General</c:formatCode>
                <c:ptCount val="601"/>
                <c:pt idx="0">
                  <c:v>400.41250000000002</c:v>
                </c:pt>
                <c:pt idx="1">
                  <c:v>398.45781249999999</c:v>
                </c:pt>
                <c:pt idx="2">
                  <c:v>396.50312500000001</c:v>
                </c:pt>
                <c:pt idx="3">
                  <c:v>394.54843749999998</c:v>
                </c:pt>
                <c:pt idx="4">
                  <c:v>392.59375</c:v>
                </c:pt>
                <c:pt idx="5">
                  <c:v>390.63906250000002</c:v>
                </c:pt>
                <c:pt idx="6">
                  <c:v>388.68437499999999</c:v>
                </c:pt>
                <c:pt idx="7">
                  <c:v>386.72968750000001</c:v>
                </c:pt>
                <c:pt idx="8">
                  <c:v>384.77499999999998</c:v>
                </c:pt>
                <c:pt idx="9">
                  <c:v>382.8203125</c:v>
                </c:pt>
                <c:pt idx="10">
                  <c:v>380.86562500000002</c:v>
                </c:pt>
                <c:pt idx="11">
                  <c:v>378.91093749999999</c:v>
                </c:pt>
                <c:pt idx="12">
                  <c:v>376.95625000000001</c:v>
                </c:pt>
                <c:pt idx="13">
                  <c:v>375.00156249999998</c:v>
                </c:pt>
                <c:pt idx="14">
                  <c:v>373.046875</c:v>
                </c:pt>
                <c:pt idx="15">
                  <c:v>371.09218750000002</c:v>
                </c:pt>
                <c:pt idx="16">
                  <c:v>369.13749999999999</c:v>
                </c:pt>
                <c:pt idx="17">
                  <c:v>367.18281250000001</c:v>
                </c:pt>
                <c:pt idx="18">
                  <c:v>365.22812499999998</c:v>
                </c:pt>
                <c:pt idx="19">
                  <c:v>363.2734375</c:v>
                </c:pt>
                <c:pt idx="20">
                  <c:v>361.31875000000002</c:v>
                </c:pt>
                <c:pt idx="21">
                  <c:v>359.36406249999999</c:v>
                </c:pt>
                <c:pt idx="22">
                  <c:v>357.40937500000001</c:v>
                </c:pt>
                <c:pt idx="23">
                  <c:v>355.45468749999998</c:v>
                </c:pt>
                <c:pt idx="24">
                  <c:v>353.5</c:v>
                </c:pt>
                <c:pt idx="25">
                  <c:v>351.54531250000002</c:v>
                </c:pt>
                <c:pt idx="26">
                  <c:v>349.59062500000005</c:v>
                </c:pt>
                <c:pt idx="27">
                  <c:v>347.63593750000001</c:v>
                </c:pt>
                <c:pt idx="28">
                  <c:v>345.68124999999998</c:v>
                </c:pt>
                <c:pt idx="29">
                  <c:v>343.7265625</c:v>
                </c:pt>
                <c:pt idx="30">
                  <c:v>341.77187500000002</c:v>
                </c:pt>
                <c:pt idx="31">
                  <c:v>339.81718750000005</c:v>
                </c:pt>
                <c:pt idx="32">
                  <c:v>337.86250000000001</c:v>
                </c:pt>
                <c:pt idx="33">
                  <c:v>335.90781249999998</c:v>
                </c:pt>
                <c:pt idx="34">
                  <c:v>333.953125</c:v>
                </c:pt>
                <c:pt idx="35">
                  <c:v>331.99843750000002</c:v>
                </c:pt>
                <c:pt idx="36">
                  <c:v>330.04375000000005</c:v>
                </c:pt>
                <c:pt idx="37">
                  <c:v>328.08906250000001</c:v>
                </c:pt>
                <c:pt idx="38">
                  <c:v>326.13437499999998</c:v>
                </c:pt>
                <c:pt idx="39">
                  <c:v>324.1796875</c:v>
                </c:pt>
                <c:pt idx="40">
                  <c:v>322.22500000000002</c:v>
                </c:pt>
                <c:pt idx="41">
                  <c:v>320.27031250000005</c:v>
                </c:pt>
                <c:pt idx="42">
                  <c:v>318.31562500000001</c:v>
                </c:pt>
                <c:pt idx="43">
                  <c:v>316.36093749999998</c:v>
                </c:pt>
                <c:pt idx="44">
                  <c:v>314.40625</c:v>
                </c:pt>
                <c:pt idx="45">
                  <c:v>312.45156250000002</c:v>
                </c:pt>
                <c:pt idx="46">
                  <c:v>310.49687500000005</c:v>
                </c:pt>
                <c:pt idx="47">
                  <c:v>308.54218750000001</c:v>
                </c:pt>
                <c:pt idx="48">
                  <c:v>306.58749999999998</c:v>
                </c:pt>
                <c:pt idx="49">
                  <c:v>304.6328125</c:v>
                </c:pt>
                <c:pt idx="50">
                  <c:v>302.67812500000002</c:v>
                </c:pt>
                <c:pt idx="51">
                  <c:v>300.72343750000005</c:v>
                </c:pt>
                <c:pt idx="52">
                  <c:v>298.76875000000001</c:v>
                </c:pt>
                <c:pt idx="53">
                  <c:v>296.81406249999998</c:v>
                </c:pt>
                <c:pt idx="54">
                  <c:v>294.859375</c:v>
                </c:pt>
                <c:pt idx="55">
                  <c:v>292.90468750000002</c:v>
                </c:pt>
                <c:pt idx="56">
                  <c:v>290.95000000000005</c:v>
                </c:pt>
                <c:pt idx="57">
                  <c:v>288.99531250000001</c:v>
                </c:pt>
                <c:pt idx="58">
                  <c:v>287.04062499999998</c:v>
                </c:pt>
                <c:pt idx="59">
                  <c:v>285.0859375</c:v>
                </c:pt>
                <c:pt idx="60">
                  <c:v>283.13125000000002</c:v>
                </c:pt>
                <c:pt idx="61">
                  <c:v>281.17656250000005</c:v>
                </c:pt>
                <c:pt idx="62">
                  <c:v>279.22187500000001</c:v>
                </c:pt>
                <c:pt idx="63">
                  <c:v>277.26718749999998</c:v>
                </c:pt>
                <c:pt idx="64">
                  <c:v>275.3125</c:v>
                </c:pt>
                <c:pt idx="65">
                  <c:v>273.35781250000002</c:v>
                </c:pt>
                <c:pt idx="66">
                  <c:v>271.40312500000005</c:v>
                </c:pt>
                <c:pt idx="67">
                  <c:v>269.44843750000001</c:v>
                </c:pt>
                <c:pt idx="68">
                  <c:v>267.49374999999998</c:v>
                </c:pt>
                <c:pt idx="69">
                  <c:v>265.5390625</c:v>
                </c:pt>
                <c:pt idx="70">
                  <c:v>263.58437500000002</c:v>
                </c:pt>
                <c:pt idx="71">
                  <c:v>261.62968750000005</c:v>
                </c:pt>
                <c:pt idx="72">
                  <c:v>259.67500000000001</c:v>
                </c:pt>
                <c:pt idx="73">
                  <c:v>257.72031249999998</c:v>
                </c:pt>
                <c:pt idx="74">
                  <c:v>255.765625</c:v>
                </c:pt>
                <c:pt idx="75">
                  <c:v>253.81093749999999</c:v>
                </c:pt>
                <c:pt idx="76">
                  <c:v>251.85625000000002</c:v>
                </c:pt>
                <c:pt idx="77">
                  <c:v>249.90156250000001</c:v>
                </c:pt>
                <c:pt idx="78">
                  <c:v>247.94687500000001</c:v>
                </c:pt>
                <c:pt idx="79">
                  <c:v>245.9921875</c:v>
                </c:pt>
                <c:pt idx="80">
                  <c:v>244.03749999999999</c:v>
                </c:pt>
                <c:pt idx="81">
                  <c:v>242.08281250000002</c:v>
                </c:pt>
                <c:pt idx="82">
                  <c:v>240.12812500000001</c:v>
                </c:pt>
                <c:pt idx="83">
                  <c:v>238.17343750000001</c:v>
                </c:pt>
                <c:pt idx="84">
                  <c:v>236.21875</c:v>
                </c:pt>
                <c:pt idx="85">
                  <c:v>234.26406249999999</c:v>
                </c:pt>
                <c:pt idx="86">
                  <c:v>232.30937500000002</c:v>
                </c:pt>
                <c:pt idx="87">
                  <c:v>230.35468750000001</c:v>
                </c:pt>
                <c:pt idx="88">
                  <c:v>228.4</c:v>
                </c:pt>
                <c:pt idx="89">
                  <c:v>226.4453125</c:v>
                </c:pt>
                <c:pt idx="90">
                  <c:v>224.49062499999999</c:v>
                </c:pt>
                <c:pt idx="91">
                  <c:v>222.53593750000002</c:v>
                </c:pt>
                <c:pt idx="92">
                  <c:v>220.58125000000001</c:v>
                </c:pt>
                <c:pt idx="93">
                  <c:v>218.62656250000001</c:v>
                </c:pt>
                <c:pt idx="94">
                  <c:v>216.671875</c:v>
                </c:pt>
                <c:pt idx="95">
                  <c:v>214.71718749999999</c:v>
                </c:pt>
                <c:pt idx="96">
                  <c:v>212.89185952587866</c:v>
                </c:pt>
                <c:pt idx="97">
                  <c:v>211.11891868935808</c:v>
                </c:pt>
                <c:pt idx="98">
                  <c:v>209.36436351564444</c:v>
                </c:pt>
                <c:pt idx="99">
                  <c:v>207.62792942842228</c:v>
                </c:pt>
                <c:pt idx="100">
                  <c:v>205.90935690360655</c:v>
                </c:pt>
                <c:pt idx="101">
                  <c:v>204.2083913493214</c:v>
                </c:pt>
                <c:pt idx="102">
                  <c:v>202.52478298928486</c:v>
                </c:pt>
                <c:pt idx="103">
                  <c:v>200.8582867494859</c:v>
                </c:pt>
                <c:pt idx="104">
                  <c:v>199.20866214804735</c:v>
                </c:pt>
                <c:pt idx="105">
                  <c:v>197.57567318816942</c:v>
                </c:pt>
                <c:pt idx="106">
                  <c:v>195.95908825405451</c:v>
                </c:pt>
                <c:pt idx="107">
                  <c:v>194.35868000971684</c:v>
                </c:pt>
                <c:pt idx="108">
                  <c:v>192.77422530058334</c:v>
                </c:pt>
                <c:pt idx="109">
                  <c:v>191.20550505779769</c:v>
                </c:pt>
                <c:pt idx="110">
                  <c:v>189.65230420513976</c:v>
                </c:pt>
                <c:pt idx="111">
                  <c:v>188.11441156847877</c:v>
                </c:pt>
                <c:pt idx="112">
                  <c:v>186.59161978767901</c:v>
                </c:pt>
                <c:pt idx="113">
                  <c:v>185.08372523088178</c:v>
                </c:pt>
                <c:pt idx="114">
                  <c:v>183.59052791108863</c:v>
                </c:pt>
                <c:pt idx="115">
                  <c:v>182.11183140497417</c:v>
                </c:pt>
                <c:pt idx="116">
                  <c:v>180.64744277385947</c:v>
                </c:pt>
                <c:pt idx="117">
                  <c:v>179.19717248677915</c:v>
                </c:pt>
                <c:pt idx="118">
                  <c:v>177.76083434557756</c:v>
                </c:pt>
                <c:pt idx="119">
                  <c:v>176.33824541197222</c:v>
                </c:pt>
                <c:pt idx="120">
                  <c:v>174.92922593652403</c:v>
                </c:pt>
                <c:pt idx="121">
                  <c:v>173.53359928945716</c:v>
                </c:pt>
                <c:pt idx="122">
                  <c:v>172.15119189327149</c:v>
                </c:pt>
                <c:pt idx="123">
                  <c:v>170.78183315709478</c:v>
                </c:pt>
                <c:pt idx="124">
                  <c:v>169.42535541272167</c:v>
                </c:pt>
                <c:pt idx="125">
                  <c:v>168.08159385228973</c:v>
                </c:pt>
                <c:pt idx="126">
                  <c:v>166.75038646754288</c:v>
                </c:pt>
                <c:pt idx="127">
                  <c:v>165.43157399063671</c:v>
                </c:pt>
                <c:pt idx="128">
                  <c:v>164.12499983643889</c:v>
                </c:pt>
                <c:pt idx="129">
                  <c:v>162.83051004628135</c:v>
                </c:pt>
                <c:pt idx="130">
                  <c:v>161.5479532331218</c:v>
                </c:pt>
                <c:pt idx="131">
                  <c:v>160.27718052807376</c:v>
                </c:pt>
                <c:pt idx="132">
                  <c:v>159.01804552826482</c:v>
                </c:pt>
                <c:pt idx="133">
                  <c:v>157.77040424598539</c:v>
                </c:pt>
                <c:pt idx="134">
                  <c:v>156.53411505909034</c:v>
                </c:pt>
                <c:pt idx="135">
                  <c:v>155.30903866261829</c:v>
                </c:pt>
                <c:pt idx="136">
                  <c:v>154.0950380215931</c:v>
                </c:pt>
                <c:pt idx="137">
                  <c:v>152.89197832497462</c:v>
                </c:pt>
                <c:pt idx="138">
                  <c:v>151.69972694072558</c:v>
                </c:pt>
                <c:pt idx="139">
                  <c:v>150.5181533719639</c:v>
                </c:pt>
                <c:pt idx="140">
                  <c:v>149.34712921416917</c:v>
                </c:pt>
                <c:pt idx="141">
                  <c:v>148.18652811341451</c:v>
                </c:pt>
                <c:pt idx="142">
                  <c:v>147.03622572559499</c:v>
                </c:pt>
                <c:pt idx="143">
                  <c:v>145.89609967662477</c:v>
                </c:pt>
                <c:pt idx="144">
                  <c:v>144.76602952357652</c:v>
                </c:pt>
                <c:pt idx="145">
                  <c:v>143.64589671673733</c:v>
                </c:pt>
                <c:pt idx="146">
                  <c:v>142.53558456255539</c:v>
                </c:pt>
                <c:pt idx="147">
                  <c:v>141.43497818745371</c:v>
                </c:pt>
                <c:pt idx="148">
                  <c:v>140.34396450248721</c:v>
                </c:pt>
                <c:pt idx="149">
                  <c:v>139.26243216882</c:v>
                </c:pt>
                <c:pt idx="150">
                  <c:v>138.19027156400099</c:v>
                </c:pt>
                <c:pt idx="151">
                  <c:v>137.12737474901667</c:v>
                </c:pt>
                <c:pt idx="152">
                  <c:v>136.07363543609929</c:v>
                </c:pt>
                <c:pt idx="153">
                  <c:v>135.02894895727175</c:v>
                </c:pt>
                <c:pt idx="154">
                  <c:v>133.99321223360801</c:v>
                </c:pt>
                <c:pt idx="155">
                  <c:v>132.96632374519143</c:v>
                </c:pt>
                <c:pt idx="156">
                  <c:v>131.94818350175183</c:v>
                </c:pt>
                <c:pt idx="157">
                  <c:v>130.93869301396376</c:v>
                </c:pt>
                <c:pt idx="158">
                  <c:v>129.93775526538872</c:v>
                </c:pt>
                <c:pt idx="159">
                  <c:v>128.9452746850441</c:v>
                </c:pt>
                <c:pt idx="160">
                  <c:v>127.96115712058337</c:v>
                </c:pt>
                <c:pt idx="161">
                  <c:v>126.98530981207085</c:v>
                </c:pt>
                <c:pt idx="162">
                  <c:v>126.01764136633614</c:v>
                </c:pt>
                <c:pt idx="163">
                  <c:v>125.05806173189355</c:v>
                </c:pt>
                <c:pt idx="164">
                  <c:v>124.10648217441155</c:v>
                </c:pt>
                <c:pt idx="165">
                  <c:v>123.16281525271836</c:v>
                </c:pt>
                <c:pt idx="166">
                  <c:v>122.22697479533053</c:v>
                </c:pt>
                <c:pt idx="167">
                  <c:v>121.2988758774906</c:v>
                </c:pt>
                <c:pt idx="168">
                  <c:v>120.37843479870135</c:v>
                </c:pt>
                <c:pt idx="169">
                  <c:v>119.4655690607442</c:v>
                </c:pt>
                <c:pt idx="170">
                  <c:v>118.56019734616929</c:v>
                </c:pt>
                <c:pt idx="171">
                  <c:v>117.66223949724608</c:v>
                </c:pt>
                <c:pt idx="172">
                  <c:v>116.7716164953623</c:v>
                </c:pt>
                <c:pt idx="173">
                  <c:v>115.88825044086066</c:v>
                </c:pt>
                <c:pt idx="174">
                  <c:v>115.01206453330241</c:v>
                </c:pt>
                <c:pt idx="175">
                  <c:v>114.14298305214689</c:v>
                </c:pt>
                <c:pt idx="176">
                  <c:v>113.28093133783754</c:v>
                </c:pt>
                <c:pt idx="177">
                  <c:v>112.42583577328355</c:v>
                </c:pt>
                <c:pt idx="178">
                  <c:v>111.57762376572873</c:v>
                </c:pt>
                <c:pt idx="179">
                  <c:v>110.73622372899661</c:v>
                </c:pt>
                <c:pt idx="180">
                  <c:v>109.90156506610442</c:v>
                </c:pt>
                <c:pt idx="181">
                  <c:v>109.07357815223556</c:v>
                </c:pt>
                <c:pt idx="182">
                  <c:v>108.25219431806279</c:v>
                </c:pt>
                <c:pt idx="183">
                  <c:v>107.43734583341376</c:v>
                </c:pt>
                <c:pt idx="184">
                  <c:v>106.62896589127017</c:v>
                </c:pt>
                <c:pt idx="185">
                  <c:v>105.82698859209303</c:v>
                </c:pt>
                <c:pt idx="186">
                  <c:v>105.03134892846644</c:v>
                </c:pt>
                <c:pt idx="187">
                  <c:v>104.24198277005173</c:v>
                </c:pt>
                <c:pt idx="188">
                  <c:v>103.45882684884566</c:v>
                </c:pt>
                <c:pt idx="189">
                  <c:v>102.6818187447343</c:v>
                </c:pt>
                <c:pt idx="190">
                  <c:v>101.91089687133686</c:v>
                </c:pt>
                <c:pt idx="191">
                  <c:v>101.14600046213199</c:v>
                </c:pt>
                <c:pt idx="192">
                  <c:v>100.38706955686008</c:v>
                </c:pt>
                <c:pt idx="193">
                  <c:v>99.634044988195654</c:v>
                </c:pt>
                <c:pt idx="194">
                  <c:v>98.88686836868284</c:v>
                </c:pt>
                <c:pt idx="195">
                  <c:v>98.145482077928534</c:v>
                </c:pt>
                <c:pt idx="196">
                  <c:v>97.409829250047167</c:v>
                </c:pt>
                <c:pt idx="197">
                  <c:v>96.679853761351026</c:v>
                </c:pt>
                <c:pt idx="198">
                  <c:v>95.955500218281045</c:v>
                </c:pt>
                <c:pt idx="199">
                  <c:v>95.236713945572205</c:v>
                </c:pt>
                <c:pt idx="200">
                  <c:v>94.523440974648352</c:v>
                </c:pt>
                <c:pt idx="201">
                  <c:v>93.815628032241491</c:v>
                </c:pt>
                <c:pt idx="202">
                  <c:v>93.113222529229986</c:v>
                </c:pt>
                <c:pt idx="203">
                  <c:v>92.416172549691439</c:v>
                </c:pt>
                <c:pt idx="204">
                  <c:v>91.72442684016481</c:v>
                </c:pt>
                <c:pt idx="205">
                  <c:v>91.037934799117593</c:v>
                </c:pt>
                <c:pt idx="206">
                  <c:v>90.356646466613299</c:v>
                </c:pt>
                <c:pt idx="207">
                  <c:v>89.680512514174623</c:v>
                </c:pt>
                <c:pt idx="208">
                  <c:v>89.009484234838524</c:v>
                </c:pt>
                <c:pt idx="209">
                  <c:v>88.343513533398479</c:v>
                </c:pt>
                <c:pt idx="210">
                  <c:v>87.682552916829863</c:v>
                </c:pt>
                <c:pt idx="211">
                  <c:v>87.026555484895027</c:v>
                </c:pt>
                <c:pt idx="212">
                  <c:v>86.375474920923097</c:v>
                </c:pt>
                <c:pt idx="213">
                  <c:v>85.729265482761917</c:v>
                </c:pt>
                <c:pt idx="214">
                  <c:v>85.087881993897483</c:v>
                </c:pt>
                <c:pt idx="215">
                  <c:v>84.451279834737676</c:v>
                </c:pt>
                <c:pt idx="216">
                  <c:v>83.819414934056709</c:v>
                </c:pt>
                <c:pt idx="217">
                  <c:v>83.192243760596753</c:v>
                </c:pt>
                <c:pt idx="218">
                  <c:v>82.569723314823477</c:v>
                </c:pt>
                <c:pt idx="219">
                  <c:v>81.951811120832218</c:v>
                </c:pt>
                <c:pt idx="220">
                  <c:v>81.338465218401453</c:v>
                </c:pt>
                <c:pt idx="221">
                  <c:v>80.72964415519057</c:v>
                </c:pt>
                <c:pt idx="222">
                  <c:v>80.125306979079014</c:v>
                </c:pt>
                <c:pt idx="223">
                  <c:v>79.525413230643451</c:v>
                </c:pt>
                <c:pt idx="224">
                  <c:v>78.929922935770421</c:v>
                </c:pt>
                <c:pt idx="225">
                  <c:v>78.338796598401601</c:v>
                </c:pt>
                <c:pt idx="226">
                  <c:v>77.751995193408561</c:v>
                </c:pt>
                <c:pt idx="227">
                  <c:v>77.169480159594798</c:v>
                </c:pt>
                <c:pt idx="228">
                  <c:v>76.591213392822155</c:v>
                </c:pt>
                <c:pt idx="229">
                  <c:v>76.017157239258921</c:v>
                </c:pt>
                <c:pt idx="230">
                  <c:v>75.44727448874761</c:v>
                </c:pt>
                <c:pt idx="231">
                  <c:v>74.881528368289167</c:v>
                </c:pt>
                <c:pt idx="232">
                  <c:v>74.319882535642051</c:v>
                </c:pt>
                <c:pt idx="233">
                  <c:v>73.762301073033271</c:v>
                </c:pt>
                <c:pt idx="234">
                  <c:v>73.208748480979239</c:v>
                </c:pt>
                <c:pt idx="235">
                  <c:v>72.659189672214481</c:v>
                </c:pt>
                <c:pt idx="236">
                  <c:v>72.11358996572551</c:v>
                </c:pt>
                <c:pt idx="237">
                  <c:v>71.571915080888189</c:v>
                </c:pt>
                <c:pt idx="238">
                  <c:v>71.034131131706303</c:v>
                </c:pt>
                <c:pt idx="239">
                  <c:v>70.500204621149237</c:v>
                </c:pt>
                <c:pt idx="240">
                  <c:v>69.97010243558708</c:v>
                </c:pt>
                <c:pt idx="241">
                  <c:v>69.44379183932071</c:v>
                </c:pt>
                <c:pt idx="242">
                  <c:v>68.9212404692055</c:v>
                </c:pt>
                <c:pt idx="243">
                  <c:v>68.402416329366488</c:v>
                </c:pt>
                <c:pt idx="244">
                  <c:v>67.887287786003029</c:v>
                </c:pt>
                <c:pt idx="245">
                  <c:v>67.375823562281838</c:v>
                </c:pt>
                <c:pt idx="246">
                  <c:v>66.867992733315745</c:v>
                </c:pt>
                <c:pt idx="247">
                  <c:v>66.363764721227298</c:v>
                </c:pt>
                <c:pt idx="248">
                  <c:v>65.863109290295128</c:v>
                </c:pt>
                <c:pt idx="249">
                  <c:v>65.365996542181435</c:v>
                </c:pt>
                <c:pt idx="250">
                  <c:v>64.872396911239363</c:v>
                </c:pt>
                <c:pt idx="251">
                  <c:v>64.38228115989827</c:v>
                </c:pt>
                <c:pt idx="252">
                  <c:v>63.895620374125635</c:v>
                </c:pt>
                <c:pt idx="253">
                  <c:v>63.412385958964322</c:v>
                </c:pt>
                <c:pt idx="254">
                  <c:v>62.932549634143079</c:v>
                </c:pt>
                <c:pt idx="255">
                  <c:v>62.456083429759708</c:v>
                </c:pt>
                <c:pt idx="256">
                  <c:v>61.982959682034888</c:v>
                </c:pt>
                <c:pt idx="257">
                  <c:v>61.513151029135493</c:v>
                </c:pt>
                <c:pt idx="258">
                  <c:v>61.046630407066331</c:v>
                </c:pt>
                <c:pt idx="259">
                  <c:v>60.583371045628468</c:v>
                </c:pt>
                <c:pt idx="260">
                  <c:v>60.123346464443443</c:v>
                </c:pt>
                <c:pt idx="261">
                  <c:v>59.666530469041746</c:v>
                </c:pt>
                <c:pt idx="262">
                  <c:v>59.212897147014459</c:v>
                </c:pt>
                <c:pt idx="263">
                  <c:v>58.762420864227039</c:v>
                </c:pt>
                <c:pt idx="264">
                  <c:v>58.315076261093701</c:v>
                </c:pt>
                <c:pt idx="265">
                  <c:v>57.87083824891171</c:v>
                </c:pt>
                <c:pt idx="266">
                  <c:v>57.42968200625409</c:v>
                </c:pt>
                <c:pt idx="267">
                  <c:v>56.991582975419938</c:v>
                </c:pt>
                <c:pt idx="268">
                  <c:v>56.556516858941052</c:v>
                </c:pt>
                <c:pt idx="269">
                  <c:v>56.12445961614408</c:v>
                </c:pt>
                <c:pt idx="270">
                  <c:v>55.695387459766906</c:v>
                </c:pt>
                <c:pt idx="271">
                  <c:v>55.269276852628408</c:v>
                </c:pt>
                <c:pt idx="272">
                  <c:v>54.846104504350649</c:v>
                </c:pt>
                <c:pt idx="273">
                  <c:v>54.425847368132509</c:v>
                </c:pt>
                <c:pt idx="274">
                  <c:v>54.00848263757365</c:v>
                </c:pt>
                <c:pt idx="275">
                  <c:v>53.593987743548261</c:v>
                </c:pt>
                <c:pt idx="276">
                  <c:v>53.182340351127259</c:v>
                </c:pt>
                <c:pt idx="277">
                  <c:v>52.773518356548422</c:v>
                </c:pt>
                <c:pt idx="278">
                  <c:v>52.367499884233332</c:v>
                </c:pt>
                <c:pt idx="279">
                  <c:v>51.964263283850514</c:v>
                </c:pt>
                <c:pt idx="280">
                  <c:v>51.563787127423673</c:v>
                </c:pt>
                <c:pt idx="281">
                  <c:v>51.166050206484464</c:v>
                </c:pt>
                <c:pt idx="282">
                  <c:v>50.771031529268932</c:v>
                </c:pt>
                <c:pt idx="283">
                  <c:v>50.378710317956639</c:v>
                </c:pt>
                <c:pt idx="284">
                  <c:v>49.98906600595209</c:v>
                </c:pt>
                <c:pt idx="285">
                  <c:v>49.602078235207451</c:v>
                </c:pt>
                <c:pt idx="286">
                  <c:v>49.217726853585788</c:v>
                </c:pt>
                <c:pt idx="287">
                  <c:v>48.835991912264319</c:v>
                </c:pt>
                <c:pt idx="288">
                  <c:v>48.456853663176837</c:v>
                </c:pt>
                <c:pt idx="289">
                  <c:v>48.080292556494584</c:v>
                </c:pt>
                <c:pt idx="290">
                  <c:v>47.706289238145125</c:v>
                </c:pt>
                <c:pt idx="291">
                  <c:v>47.334824547368136</c:v>
                </c:pt>
                <c:pt idx="292">
                  <c:v>46.965879514308014</c:v>
                </c:pt>
                <c:pt idx="293">
                  <c:v>46.599435357642122</c:v>
                </c:pt>
                <c:pt idx="294">
                  <c:v>46.235473482244416</c:v>
                </c:pt>
                <c:pt idx="295">
                  <c:v>45.873975476883835</c:v>
                </c:pt>
                <c:pt idx="296">
                  <c:v>45.514923111956513</c:v>
                </c:pt>
                <c:pt idx="297">
                  <c:v>45.158298337251658</c:v>
                </c:pt>
                <c:pt idx="298">
                  <c:v>44.804083279750259</c:v>
                </c:pt>
                <c:pt idx="299">
                  <c:v>44.452260241456095</c:v>
                </c:pt>
                <c:pt idx="300">
                  <c:v>44.102811697258637</c:v>
                </c:pt>
                <c:pt idx="301">
                  <c:v>43.755720292827029</c:v>
                </c:pt>
                <c:pt idx="302">
                  <c:v>43.410968842534913</c:v>
                </c:pt>
                <c:pt idx="303">
                  <c:v>43.068540327415427</c:v>
                </c:pt>
                <c:pt idx="304">
                  <c:v>42.728417893145711</c:v>
                </c:pt>
                <c:pt idx="305">
                  <c:v>42.390584848060904</c:v>
                </c:pt>
                <c:pt idx="306">
                  <c:v>42.055024661196477</c:v>
                </c:pt>
                <c:pt idx="307">
                  <c:v>41.721720960359036</c:v>
                </c:pt>
                <c:pt idx="308">
                  <c:v>41.390657530224701</c:v>
                </c:pt>
                <c:pt idx="309">
                  <c:v>41.061818310464815</c:v>
                </c:pt>
                <c:pt idx="310">
                  <c:v>40.735187393898414</c:v>
                </c:pt>
                <c:pt idx="311">
                  <c:v>40.410749024671141</c:v>
                </c:pt>
                <c:pt idx="312">
                  <c:v>40.088487596459998</c:v>
                </c:pt>
                <c:pt idx="313">
                  <c:v>39.768387650703637</c:v>
                </c:pt>
                <c:pt idx="314">
                  <c:v>39.450433874857708</c:v>
                </c:pt>
                <c:pt idx="315">
                  <c:v>39.134611100674938</c:v>
                </c:pt>
                <c:pt idx="316">
                  <c:v>38.820904302509298</c:v>
                </c:pt>
                <c:pt idx="317">
                  <c:v>38.509298595644239</c:v>
                </c:pt>
                <c:pt idx="318">
                  <c:v>38.199779234644225</c:v>
                </c:pt>
                <c:pt idx="319">
                  <c:v>37.892331611729446</c:v>
                </c:pt>
                <c:pt idx="320">
                  <c:v>37.586941255173208</c:v>
                </c:pt>
                <c:pt idx="321">
                  <c:v>37.283593827721617</c:v>
                </c:pt>
                <c:pt idx="322">
                  <c:v>36.982275125035329</c:v>
                </c:pt>
                <c:pt idx="323">
                  <c:v>36.682971074152846</c:v>
                </c:pt>
                <c:pt idx="324">
                  <c:v>36.385667731975104</c:v>
                </c:pt>
                <c:pt idx="325">
                  <c:v>36.090351283770985</c:v>
                </c:pt>
                <c:pt idx="326">
                  <c:v>35.797008041703442</c:v>
                </c:pt>
                <c:pt idx="327">
                  <c:v>35.505624443375893</c:v>
                </c:pt>
                <c:pt idx="328">
                  <c:v>35.216187050398425</c:v>
                </c:pt>
                <c:pt idx="329">
                  <c:v>34.92868254697386</c:v>
                </c:pt>
                <c:pt idx="330">
                  <c:v>34.643097738502874</c:v>
                </c:pt>
                <c:pt idx="331">
                  <c:v>34.35941955020828</c:v>
                </c:pt>
                <c:pt idx="332">
                  <c:v>34.077635025777958</c:v>
                </c:pt>
                <c:pt idx="333">
                  <c:v>33.797731326026124</c:v>
                </c:pt>
                <c:pt idx="334">
                  <c:v>33.519695727572888</c:v>
                </c:pt>
                <c:pt idx="335">
                  <c:v>33.243515621541377</c:v>
                </c:pt>
                <c:pt idx="336">
                  <c:v>32.96917851227267</c:v>
                </c:pt>
                <c:pt idx="337">
                  <c:v>32.696672016057839</c:v>
                </c:pt>
                <c:pt idx="338">
                  <c:v>32.425983859887005</c:v>
                </c:pt>
                <c:pt idx="339">
                  <c:v>32.157101880215215</c:v>
                </c:pt>
                <c:pt idx="340">
                  <c:v>31.890014021744694</c:v>
                </c:pt>
                <c:pt idx="341">
                  <c:v>31.624708336223385</c:v>
                </c:pt>
                <c:pt idx="342">
                  <c:v>31.361172981259436</c:v>
                </c:pt>
                <c:pt idx="343">
                  <c:v>31.099396219151373</c:v>
                </c:pt>
                <c:pt idx="344">
                  <c:v>30.839366415733828</c:v>
                </c:pt>
                <c:pt idx="345">
                  <c:v>30.581072039238428</c:v>
                </c:pt>
                <c:pt idx="346">
                  <c:v>30.324501659169705</c:v>
                </c:pt>
                <c:pt idx="347">
                  <c:v>30.069643945195867</c:v>
                </c:pt>
                <c:pt idx="348">
                  <c:v>29.816487666053966</c:v>
                </c:pt>
                <c:pt idx="349">
                  <c:v>29.565021688469521</c:v>
                </c:pt>
                <c:pt idx="350">
                  <c:v>29.315234976090224</c:v>
                </c:pt>
                <c:pt idx="351">
                  <c:v>29.067116588433443</c:v>
                </c:pt>
                <c:pt idx="352">
                  <c:v>28.820655679847583</c:v>
                </c:pt>
                <c:pt idx="353">
                  <c:v>28.575841498486742</c:v>
                </c:pt>
                <c:pt idx="354">
                  <c:v>28.332663385298787</c:v>
                </c:pt>
                <c:pt idx="355">
                  <c:v>28.091110773026404</c:v>
                </c:pt>
                <c:pt idx="356">
                  <c:v>27.851173185221043</c:v>
                </c:pt>
                <c:pt idx="357">
                  <c:v>27.61284023526964</c:v>
                </c:pt>
                <c:pt idx="358">
                  <c:v>27.376101625433648</c:v>
                </c:pt>
                <c:pt idx="359">
                  <c:v>27.140947145900565</c:v>
                </c:pt>
                <c:pt idx="360">
                  <c:v>26.907366673847473</c:v>
                </c:pt>
                <c:pt idx="361">
                  <c:v>26.675350172516517</c:v>
                </c:pt>
                <c:pt idx="362">
                  <c:v>26.444887690302249</c:v>
                </c:pt>
                <c:pt idx="363">
                  <c:v>26.215969359850412</c:v>
                </c:pt>
                <c:pt idx="364">
                  <c:v>25.988585397168279</c:v>
                </c:pt>
                <c:pt idx="365">
                  <c:v>25.762726100746185</c:v>
                </c:pt>
                <c:pt idx="366">
                  <c:v>25.538381850690115</c:v>
                </c:pt>
                <c:pt idx="367">
                  <c:v>25.315543107865278</c:v>
                </c:pt>
                <c:pt idx="368">
                  <c:v>25.094200413050398</c:v>
                </c:pt>
                <c:pt idx="369">
                  <c:v>24.874344386102649</c:v>
                </c:pt>
                <c:pt idx="370">
                  <c:v>24.655965725132962</c:v>
                </c:pt>
                <c:pt idx="371">
                  <c:v>24.439055205691755</c:v>
                </c:pt>
                <c:pt idx="372">
                  <c:v>24.223603679964679</c:v>
                </c:pt>
                <c:pt idx="373">
                  <c:v>24.009602075978449</c:v>
                </c:pt>
                <c:pt idx="374">
                  <c:v>23.797041396816535</c:v>
                </c:pt>
                <c:pt idx="375">
                  <c:v>23.585912719844462</c:v>
                </c:pt>
                <c:pt idx="376">
                  <c:v>23.376207195944875</c:v>
                </c:pt>
                <c:pt idx="377">
                  <c:v>23.167916048761811</c:v>
                </c:pt>
                <c:pt idx="378">
                  <c:v>22.961030573954464</c:v>
                </c:pt>
                <c:pt idx="379">
                  <c:v>22.755542138460005</c:v>
                </c:pt>
                <c:pt idx="380">
                  <c:v>22.551442179765473</c:v>
                </c:pt>
                <c:pt idx="381">
                  <c:v>22.348722205188601</c:v>
                </c:pt>
                <c:pt idx="382">
                  <c:v>22.147373791167357</c:v>
                </c:pt>
                <c:pt idx="383">
                  <c:v>21.947388582558194</c:v>
                </c:pt>
                <c:pt idx="384">
                  <c:v>21.748758291942817</c:v>
                </c:pt>
                <c:pt idx="385">
                  <c:v>21.551474698943352</c:v>
                </c:pt>
                <c:pt idx="386">
                  <c:v>21.355529649545836</c:v>
                </c:pt>
                <c:pt idx="387">
                  <c:v>21.160915055431822</c:v>
                </c:pt>
                <c:pt idx="388">
                  <c:v>20.967622893318147</c:v>
                </c:pt>
                <c:pt idx="389">
                  <c:v>20.775645204304531</c:v>
                </c:pt>
                <c:pt idx="390">
                  <c:v>20.584974093229089</c:v>
                </c:pt>
                <c:pt idx="391">
                  <c:v>20.395601728031568</c:v>
                </c:pt>
                <c:pt idx="392">
                  <c:v>20.207520339124152</c:v>
                </c:pt>
                <c:pt idx="393">
                  <c:v>20.02072221876983</c:v>
                </c:pt>
                <c:pt idx="394">
                  <c:v>19.835199720468164</c:v>
                </c:pt>
                <c:pt idx="395">
                  <c:v>19.650945258348319</c:v>
                </c:pt>
                <c:pt idx="396">
                  <c:v>19.467951306569379</c:v>
                </c:pt>
                <c:pt idx="397">
                  <c:v>19.286210398727672</c:v>
                </c:pt>
                <c:pt idx="398">
                  <c:v>19.105715127271171</c:v>
                </c:pt>
                <c:pt idx="399">
                  <c:v>18.926458142920808</c:v>
                </c:pt>
                <c:pt idx="400">
                  <c:v>18.748432154098538</c:v>
                </c:pt>
                <c:pt idx="401">
                  <c:v>18.571629926362196</c:v>
                </c:pt>
                <c:pt idx="402">
                  <c:v>18.396044281846923</c:v>
                </c:pt>
                <c:pt idx="403">
                  <c:v>18.221668098713209</c:v>
                </c:pt>
                <c:pt idx="404">
                  <c:v>18.048494310601303</c:v>
                </c:pt>
                <c:pt idx="405">
                  <c:v>17.876515906092035</c:v>
                </c:pt>
                <c:pt idx="406">
                  <c:v>17.705725928173898</c:v>
                </c:pt>
                <c:pt idx="407">
                  <c:v>17.536117473716335</c:v>
                </c:pt>
                <c:pt idx="408">
                  <c:v>17.367683692949104</c:v>
                </c:pt>
                <c:pt idx="409">
                  <c:v>17.200417788947718</c:v>
                </c:pt>
                <c:pt idx="410">
                  <c:v>17.034313017124759</c:v>
                </c:pt>
                <c:pt idx="411">
                  <c:v>16.869362684727118</c:v>
                </c:pt>
                <c:pt idx="412">
                  <c:v>16.705560150338993</c:v>
                </c:pt>
                <c:pt idx="413">
                  <c:v>16.54289882339059</c:v>
                </c:pt>
                <c:pt idx="414">
                  <c:v>16.381372163672474</c:v>
                </c:pt>
                <c:pt idx="415">
                  <c:v>16.220973680855455</c:v>
                </c:pt>
                <c:pt idx="416">
                  <c:v>16.061696934015966</c:v>
                </c:pt>
                <c:pt idx="417">
                  <c:v>15.903535531166858</c:v>
                </c:pt>
                <c:pt idx="418">
                  <c:v>15.746483128793516</c:v>
                </c:pt>
                <c:pt idx="419">
                  <c:v>15.590533431395251</c:v>
                </c:pt>
                <c:pt idx="420">
                  <c:v>15.435680191031881</c:v>
                </c:pt>
                <c:pt idx="421">
                  <c:v>15.281917206875468</c:v>
                </c:pt>
                <c:pt idx="422">
                  <c:v>15.129238324767073</c:v>
                </c:pt>
                <c:pt idx="423">
                  <c:v>14.977637436778529</c:v>
                </c:pt>
                <c:pt idx="424">
                  <c:v>14.827108480779165</c:v>
                </c:pt>
                <c:pt idx="425">
                  <c:v>14.677645440007323</c:v>
                </c:pt>
                <c:pt idx="426">
                  <c:v>14.529242342646786</c:v>
                </c:pt>
                <c:pt idx="427">
                  <c:v>14.381893261407816</c:v>
                </c:pt>
                <c:pt idx="428">
                  <c:v>14.235592313112985</c:v>
                </c:pt>
                <c:pt idx="429">
                  <c:v>14.090333658287532</c:v>
                </c:pt>
                <c:pt idx="430">
                  <c:v>13.946111500754334</c:v>
                </c:pt>
                <c:pt idx="431">
                  <c:v>13.802920087233355</c:v>
                </c:pt>
                <c:pt idx="432">
                  <c:v>13.660753706945513</c:v>
                </c:pt>
                <c:pt idx="433">
                  <c:v>13.519606691220964</c:v>
                </c:pt>
                <c:pt idx="434">
                  <c:v>13.379473413111684</c:v>
                </c:pt>
                <c:pt idx="435">
                  <c:v>13.240348287008333</c:v>
                </c:pt>
                <c:pt idx="436">
                  <c:v>13.102225768261329</c:v>
                </c:pt>
                <c:pt idx="437">
                  <c:v>12.965100352806081</c:v>
                </c:pt>
                <c:pt idx="438">
                  <c:v>12.828966576792334</c:v>
                </c:pt>
                <c:pt idx="439">
                  <c:v>12.693819016217573</c:v>
                </c:pt>
                <c:pt idx="440">
                  <c:v>12.5596522865644</c:v>
                </c:pt>
                <c:pt idx="441">
                  <c:v>12.426461042441918</c:v>
                </c:pt>
                <c:pt idx="442">
                  <c:v>12.294239977230962</c:v>
                </c:pt>
                <c:pt idx="443">
                  <c:v>12.162983822733224</c:v>
                </c:pt>
                <c:pt idx="444">
                  <c:v>12.032687348824144</c:v>
                </c:pt>
                <c:pt idx="445">
                  <c:v>11.962657243094819</c:v>
                </c:pt>
                <c:pt idx="446">
                  <c:v>11.940353073822322</c:v>
                </c:pt>
                <c:pt idx="447">
                  <c:v>11.918131921248808</c:v>
                </c:pt>
                <c:pt idx="448">
                  <c:v>11.895993322749751</c:v>
                </c:pt>
                <c:pt idx="449">
                  <c:v>11.873936819131659</c:v>
                </c:pt>
                <c:pt idx="450">
                  <c:v>11.85196195460032</c:v>
                </c:pt>
                <c:pt idx="451">
                  <c:v>11.830068276729408</c:v>
                </c:pt>
                <c:pt idx="452">
                  <c:v>11.808255336429436</c:v>
                </c:pt>
                <c:pt idx="453">
                  <c:v>11.786522687917039</c:v>
                </c:pt>
                <c:pt idx="454">
                  <c:v>11.764869888684618</c:v>
                </c:pt>
                <c:pt idx="455">
                  <c:v>11.743296499470302</c:v>
                </c:pt>
                <c:pt idx="456">
                  <c:v>11.721802084228237</c:v>
                </c:pt>
                <c:pt idx="457">
                  <c:v>11.700386210099218</c:v>
                </c:pt>
                <c:pt idx="458">
                  <c:v>11.679048447381627</c:v>
                </c:pt>
                <c:pt idx="459">
                  <c:v>11.65778836950269</c:v>
                </c:pt>
                <c:pt idx="460">
                  <c:v>11.636605552990057</c:v>
                </c:pt>
                <c:pt idx="461">
                  <c:v>11.61549957744368</c:v>
                </c:pt>
                <c:pt idx="462">
                  <c:v>11.594470025508006</c:v>
                </c:pt>
                <c:pt idx="463">
                  <c:v>11.573516482844459</c:v>
                </c:pt>
                <c:pt idx="464">
                  <c:v>11.55263853810424</c:v>
                </c:pt>
                <c:pt idx="465">
                  <c:v>11.531835782901394</c:v>
                </c:pt>
                <c:pt idx="466">
                  <c:v>11.511107811786196</c:v>
                </c:pt>
                <c:pt idx="467">
                  <c:v>11.4904542222188</c:v>
                </c:pt>
                <c:pt idx="468">
                  <c:v>11.469874614543185</c:v>
                </c:pt>
                <c:pt idx="469">
                  <c:v>11.449368591961374</c:v>
                </c:pt>
                <c:pt idx="470">
                  <c:v>11.428935760507937</c:v>
                </c:pt>
                <c:pt idx="471">
                  <c:v>11.408575729024749</c:v>
                </c:pt>
                <c:pt idx="472">
                  <c:v>11.388288109136044</c:v>
                </c:pt>
                <c:pt idx="473">
                  <c:v>11.368072515223707</c:v>
                </c:pt>
                <c:pt idx="474">
                  <c:v>11.347928564402851</c:v>
                </c:pt>
                <c:pt idx="475">
                  <c:v>11.327855876497638</c:v>
                </c:pt>
                <c:pt idx="476">
                  <c:v>11.307854074017365</c:v>
                </c:pt>
                <c:pt idx="477">
                  <c:v>11.287922782132798</c:v>
                </c:pt>
                <c:pt idx="478">
                  <c:v>11.268061628652756</c:v>
                </c:pt>
                <c:pt idx="479">
                  <c:v>11.248270244000947</c:v>
                </c:pt>
                <c:pt idx="480">
                  <c:v>11.228548261193046</c:v>
                </c:pt>
                <c:pt idx="481">
                  <c:v>11.208895315814004</c:v>
                </c:pt>
                <c:pt idx="482">
                  <c:v>11.189311045995611</c:v>
                </c:pt>
                <c:pt idx="483">
                  <c:v>11.169795092394279</c:v>
                </c:pt>
                <c:pt idx="484">
                  <c:v>11.150347098169068</c:v>
                </c:pt>
                <c:pt idx="485">
                  <c:v>11.130966708959935</c:v>
                </c:pt>
                <c:pt idx="486">
                  <c:v>11.11165357286621</c:v>
                </c:pt>
                <c:pt idx="487">
                  <c:v>11.0924073404253</c:v>
                </c:pt>
                <c:pt idx="488">
                  <c:v>11.073227664591609</c:v>
                </c:pt>
                <c:pt idx="489">
                  <c:v>11.054114200715681</c:v>
                </c:pt>
                <c:pt idx="490">
                  <c:v>11.035066606523545</c:v>
                </c:pt>
                <c:pt idx="491">
                  <c:v>11.016084542096301</c:v>
                </c:pt>
                <c:pt idx="492">
                  <c:v>10.997167669849885</c:v>
                </c:pt>
                <c:pt idx="493">
                  <c:v>10.978315654515063</c:v>
                </c:pt>
                <c:pt idx="494">
                  <c:v>10.959528163117623</c:v>
                </c:pt>
                <c:pt idx="495">
                  <c:v>10.940804864958771</c:v>
                </c:pt>
                <c:pt idx="496">
                  <c:v>10.922145431595727</c:v>
                </c:pt>
                <c:pt idx="497">
                  <c:v>10.903549536822515</c:v>
                </c:pt>
                <c:pt idx="498">
                  <c:v>10.885016856650967</c:v>
                </c:pt>
                <c:pt idx="499">
                  <c:v>10.866547069291892</c:v>
                </c:pt>
                <c:pt idx="500">
                  <c:v>10.848139855136457</c:v>
                </c:pt>
                <c:pt idx="501">
                  <c:v>10.751011828066506</c:v>
                </c:pt>
                <c:pt idx="502">
                  <c:v>10.655607624249493</c:v>
                </c:pt>
                <c:pt idx="503">
                  <c:v>10.561881755852994</c:v>
                </c:pt>
                <c:pt idx="504">
                  <c:v>10.469790321519348</c:v>
                </c:pt>
                <c:pt idx="505">
                  <c:v>10.379290937799352</c:v>
                </c:pt>
                <c:pt idx="506">
                  <c:v>10.290342674111534</c:v>
                </c:pt>
                <c:pt idx="507">
                  <c:v>10.202905991017317</c:v>
                </c:pt>
                <c:pt idx="508">
                  <c:v>10.116942681616525</c:v>
                </c:pt>
                <c:pt idx="509">
                  <c:v>10.032415815880698</c:v>
                </c:pt>
                <c:pt idx="510">
                  <c:v>9.9492896877538914</c:v>
                </c:pt>
                <c:pt idx="511">
                  <c:v>9.8675297648616844</c:v>
                </c:pt>
                <c:pt idx="512">
                  <c:v>9.7871026406796435</c:v>
                </c:pt>
                <c:pt idx="513">
                  <c:v>9.7079759890220299</c:v>
                </c:pt>
                <c:pt idx="514">
                  <c:v>9.6301185207204938</c:v>
                </c:pt>
                <c:pt idx="515">
                  <c:v>9.5534999423707969</c:v>
                </c:pt>
                <c:pt idx="516">
                  <c:v>9.4780909170332848</c:v>
                </c:pt>
                <c:pt idx="517">
                  <c:v>9.4038630267800123</c:v>
                </c:pt>
                <c:pt idx="518">
                  <c:v>9.3307887369880724</c:v>
                </c:pt>
                <c:pt idx="519">
                  <c:v>9.2588413622848851</c:v>
                </c:pt>
                <c:pt idx="520">
                  <c:v>9.1879950340569359</c:v>
                </c:pt>
                <c:pt idx="521">
                  <c:v>9.1182246694388898</c:v>
                </c:pt>
                <c:pt idx="522">
                  <c:v>9.0495059417049735</c:v>
                </c:pt>
                <c:pt idx="523">
                  <c:v>8.9818152519891914</c:v>
                </c:pt>
                <c:pt idx="524">
                  <c:v>8.9151297022653253</c:v>
                </c:pt>
                <c:pt idx="525">
                  <c:v>8.8494270695217239</c:v>
                </c:pt>
                <c:pt idx="526">
                  <c:v>8.784685781069701</c:v>
                </c:pt>
                <c:pt idx="527">
                  <c:v>8.7208848909278984</c:v>
                </c:pt>
                <c:pt idx="528">
                  <c:v>8.6580040572283181</c:v>
                </c:pt>
                <c:pt idx="529">
                  <c:v>8.5960235205928246</c:v>
                </c:pt>
                <c:pt idx="530">
                  <c:v>8.5349240834318252</c:v>
                </c:pt>
                <c:pt idx="531">
                  <c:v>8.4746870901195752</c:v>
                </c:pt>
                <c:pt idx="532">
                  <c:v>8.4152944080031027</c:v>
                </c:pt>
                <c:pt idx="533">
                  <c:v>8.3567284092041358</c:v>
                </c:pt>
                <c:pt idx="534">
                  <c:v>8.2989719531756787</c:v>
                </c:pt>
                <c:pt idx="535">
                  <c:v>8.2420083699769666</c:v>
                </c:pt>
                <c:pt idx="536">
                  <c:v>8.1858214442325181</c:v>
                </c:pt>
                <c:pt idx="537">
                  <c:v>8.1303953997428753</c:v>
                </c:pt>
                <c:pt idx="538">
                  <c:v>8.07571488471633</c:v>
                </c:pt>
                <c:pt idx="539">
                  <c:v>8.0217649575926231</c:v>
                </c:pt>
                <c:pt idx="540">
                  <c:v>7.9685310734310848</c:v>
                </c:pt>
                <c:pt idx="541">
                  <c:v>7.9159990708371994</c:v>
                </c:pt>
                <c:pt idx="542">
                  <c:v>7.8641551594028938</c:v>
                </c:pt>
                <c:pt idx="543">
                  <c:v>7.8129859076371568</c:v>
                </c:pt>
                <c:pt idx="544">
                  <c:v>7.762478231364792</c:v>
                </c:pt>
                <c:pt idx="545">
                  <c:v>7.7126193825722789</c:v>
                </c:pt>
                <c:pt idx="546">
                  <c:v>7.6633969386807337</c:v>
                </c:pt>
                <c:pt idx="547">
                  <c:v>7.6147987922270453</c:v>
                </c:pt>
                <c:pt idx="548">
                  <c:v>7.5668131409351567</c:v>
                </c:pt>
                <c:pt idx="549">
                  <c:v>7.5194284781603997</c:v>
                </c:pt>
                <c:pt idx="550">
                  <c:v>7.4726335836906337</c:v>
                </c:pt>
                <c:pt idx="551">
                  <c:v>7.4264175148887315</c:v>
                </c:pt>
                <c:pt idx="552">
                  <c:v>7.3807695981617405</c:v>
                </c:pt>
                <c:pt idx="553">
                  <c:v>7.335679420742732</c:v>
                </c:pt>
                <c:pt idx="554">
                  <c:v>7.2911368227720619</c:v>
                </c:pt>
                <c:pt idx="555">
                  <c:v>7.247131889665388</c:v>
                </c:pt>
                <c:pt idx="556">
                  <c:v>7.2036549447563987</c:v>
                </c:pt>
                <c:pt idx="557">
                  <c:v>7.1606965422027899</c:v>
                </c:pt>
                <c:pt idx="558">
                  <c:v>7.1182474601445662</c:v>
                </c:pt>
                <c:pt idx="559">
                  <c:v>7.0762986941042545</c:v>
                </c:pt>
                <c:pt idx="560">
                  <c:v>7.0348414506191128</c:v>
                </c:pt>
                <c:pt idx="561">
                  <c:v>6.9938671410958699</c:v>
                </c:pt>
                <c:pt idx="562">
                  <c:v>6.9533673758789858</c:v>
                </c:pt>
                <c:pt idx="563">
                  <c:v>6.9133339585238112</c:v>
                </c:pt>
                <c:pt idx="564">
                  <c:v>6.8737588802664575</c:v>
                </c:pt>
                <c:pt idx="565">
                  <c:v>6.834634314682515</c:v>
                </c:pt>
                <c:pt idx="566">
                  <c:v>6.7959526125271621</c:v>
                </c:pt>
                <c:pt idx="567">
                  <c:v>6.7577062967494967</c:v>
                </c:pt>
                <c:pt idx="568">
                  <c:v>6.7198880576742823</c:v>
                </c:pt>
                <c:pt idx="569">
                  <c:v>6.6824907483445832</c:v>
                </c:pt>
                <c:pt idx="570">
                  <c:v>6.6455073800190423</c:v>
                </c:pt>
                <c:pt idx="571">
                  <c:v>6.6089311178178649</c:v>
                </c:pt>
                <c:pt idx="572">
                  <c:v>6.5727552765117991</c:v>
                </c:pt>
                <c:pt idx="573">
                  <c:v>6.5369733164486536</c:v>
                </c:pt>
                <c:pt idx="574">
                  <c:v>6.5015788396121668</c:v>
                </c:pt>
                <c:pt idx="575">
                  <c:v>6.4665655858082092</c:v>
                </c:pt>
                <c:pt idx="576">
                  <c:v>6.431927428973566</c:v>
                </c:pt>
                <c:pt idx="577">
                  <c:v>6.3976583736027122</c:v>
                </c:pt>
                <c:pt idx="578">
                  <c:v>6.3637525512882158</c:v>
                </c:pt>
                <c:pt idx="579">
                  <c:v>6.3302042173705715</c:v>
                </c:pt>
                <c:pt idx="580">
                  <c:v>6.2970077476934394</c:v>
                </c:pt>
                <c:pt idx="581">
                  <c:v>6.264157635460454</c:v>
                </c:pt>
                <c:pt idx="582">
                  <c:v>6.2316484881899052</c:v>
                </c:pt>
                <c:pt idx="583">
                  <c:v>6.1994750247637533</c:v>
                </c:pt>
                <c:pt idx="584">
                  <c:v>6.1676320725675922</c:v>
                </c:pt>
                <c:pt idx="585">
                  <c:v>6.1361145647182989</c:v>
                </c:pt>
                <c:pt idx="586">
                  <c:v>6.1049175373762559</c:v>
                </c:pt>
                <c:pt idx="587">
                  <c:v>6.0740361271391556</c:v>
                </c:pt>
                <c:pt idx="588">
                  <c:v>6.0434655685144936</c:v>
                </c:pt>
                <c:pt idx="589">
                  <c:v>6.013201191468017</c:v>
                </c:pt>
                <c:pt idx="590">
                  <c:v>5.9832384190454606</c:v>
                </c:pt>
                <c:pt idx="591">
                  <c:v>5.9535727650650347</c:v>
                </c:pt>
                <c:pt idx="592">
                  <c:v>5.9241998318782212</c:v>
                </c:pt>
                <c:pt idx="593">
                  <c:v>5.8951153081965284</c:v>
                </c:pt>
                <c:pt idx="594">
                  <c:v>5.866314966981947</c:v>
                </c:pt>
                <c:pt idx="595">
                  <c:v>5.8377946633989479</c:v>
                </c:pt>
                <c:pt idx="596">
                  <c:v>5.8095503328259248</c:v>
                </c:pt>
                <c:pt idx="597">
                  <c:v>5.7815779889240915</c:v>
                </c:pt>
                <c:pt idx="598">
                  <c:v>5.7538737217618934</c:v>
                </c:pt>
                <c:pt idx="599">
                  <c:v>5.7264336959930926</c:v>
                </c:pt>
                <c:pt idx="600">
                  <c:v>5.6992541490867357</c:v>
                </c:pt>
              </c:numCache>
            </c:numRef>
          </c:xVal>
          <c:yVal>
            <c:numRef>
              <c:f>'Ipk-toff'!$D$2:$D$602</c:f>
              <c:numCache>
                <c:formatCode>General</c:formatCode>
                <c:ptCount val="601"/>
                <c:pt idx="0">
                  <c:v>500</c:v>
                </c:pt>
                <c:pt idx="1">
                  <c:v>499.25</c:v>
                </c:pt>
                <c:pt idx="2">
                  <c:v>498.5</c:v>
                </c:pt>
                <c:pt idx="3">
                  <c:v>497.75</c:v>
                </c:pt>
                <c:pt idx="4">
                  <c:v>497</c:v>
                </c:pt>
                <c:pt idx="5">
                  <c:v>496.25</c:v>
                </c:pt>
                <c:pt idx="6">
                  <c:v>495.5</c:v>
                </c:pt>
                <c:pt idx="7">
                  <c:v>494.75</c:v>
                </c:pt>
                <c:pt idx="8">
                  <c:v>494</c:v>
                </c:pt>
                <c:pt idx="9">
                  <c:v>493.25</c:v>
                </c:pt>
                <c:pt idx="10">
                  <c:v>492.5</c:v>
                </c:pt>
                <c:pt idx="11">
                  <c:v>491.75</c:v>
                </c:pt>
                <c:pt idx="12">
                  <c:v>491</c:v>
                </c:pt>
                <c:pt idx="13">
                  <c:v>490.25</c:v>
                </c:pt>
                <c:pt idx="14">
                  <c:v>489.5</c:v>
                </c:pt>
                <c:pt idx="15">
                  <c:v>488.75</c:v>
                </c:pt>
                <c:pt idx="16">
                  <c:v>488</c:v>
                </c:pt>
                <c:pt idx="17">
                  <c:v>487.25</c:v>
                </c:pt>
                <c:pt idx="18">
                  <c:v>486.5</c:v>
                </c:pt>
                <c:pt idx="19">
                  <c:v>485.75</c:v>
                </c:pt>
                <c:pt idx="20">
                  <c:v>485</c:v>
                </c:pt>
                <c:pt idx="21">
                  <c:v>484.25</c:v>
                </c:pt>
                <c:pt idx="22">
                  <c:v>483.5</c:v>
                </c:pt>
                <c:pt idx="23">
                  <c:v>482.75</c:v>
                </c:pt>
                <c:pt idx="24">
                  <c:v>482</c:v>
                </c:pt>
                <c:pt idx="25">
                  <c:v>481.25</c:v>
                </c:pt>
                <c:pt idx="26">
                  <c:v>480.5</c:v>
                </c:pt>
                <c:pt idx="27">
                  <c:v>479.75</c:v>
                </c:pt>
                <c:pt idx="28">
                  <c:v>479</c:v>
                </c:pt>
                <c:pt idx="29">
                  <c:v>478.25</c:v>
                </c:pt>
                <c:pt idx="30">
                  <c:v>477.5</c:v>
                </c:pt>
                <c:pt idx="31">
                  <c:v>476.75</c:v>
                </c:pt>
                <c:pt idx="32">
                  <c:v>476</c:v>
                </c:pt>
                <c:pt idx="33">
                  <c:v>475.25</c:v>
                </c:pt>
                <c:pt idx="34">
                  <c:v>474.5</c:v>
                </c:pt>
                <c:pt idx="35">
                  <c:v>473.75</c:v>
                </c:pt>
                <c:pt idx="36">
                  <c:v>473</c:v>
                </c:pt>
                <c:pt idx="37">
                  <c:v>472.25</c:v>
                </c:pt>
                <c:pt idx="38">
                  <c:v>471.5</c:v>
                </c:pt>
                <c:pt idx="39">
                  <c:v>470.75</c:v>
                </c:pt>
                <c:pt idx="40">
                  <c:v>470</c:v>
                </c:pt>
                <c:pt idx="41">
                  <c:v>469.25</c:v>
                </c:pt>
                <c:pt idx="42">
                  <c:v>468.5</c:v>
                </c:pt>
                <c:pt idx="43">
                  <c:v>467.75</c:v>
                </c:pt>
                <c:pt idx="44">
                  <c:v>467</c:v>
                </c:pt>
                <c:pt idx="45">
                  <c:v>466.25</c:v>
                </c:pt>
                <c:pt idx="46">
                  <c:v>465.5</c:v>
                </c:pt>
                <c:pt idx="47">
                  <c:v>464.75</c:v>
                </c:pt>
                <c:pt idx="48">
                  <c:v>464</c:v>
                </c:pt>
                <c:pt idx="49">
                  <c:v>463.25</c:v>
                </c:pt>
                <c:pt idx="50">
                  <c:v>462.5</c:v>
                </c:pt>
                <c:pt idx="51">
                  <c:v>461.75</c:v>
                </c:pt>
                <c:pt idx="52">
                  <c:v>461</c:v>
                </c:pt>
                <c:pt idx="53">
                  <c:v>460.25</c:v>
                </c:pt>
                <c:pt idx="54">
                  <c:v>459.5</c:v>
                </c:pt>
                <c:pt idx="55">
                  <c:v>458.75</c:v>
                </c:pt>
                <c:pt idx="56">
                  <c:v>458</c:v>
                </c:pt>
                <c:pt idx="57">
                  <c:v>457.25</c:v>
                </c:pt>
                <c:pt idx="58">
                  <c:v>456.5</c:v>
                </c:pt>
                <c:pt idx="59">
                  <c:v>455.75</c:v>
                </c:pt>
                <c:pt idx="60">
                  <c:v>455</c:v>
                </c:pt>
                <c:pt idx="61">
                  <c:v>454.25</c:v>
                </c:pt>
                <c:pt idx="62">
                  <c:v>453.5</c:v>
                </c:pt>
                <c:pt idx="63">
                  <c:v>452.75</c:v>
                </c:pt>
                <c:pt idx="64">
                  <c:v>452</c:v>
                </c:pt>
                <c:pt idx="65">
                  <c:v>451.25</c:v>
                </c:pt>
                <c:pt idx="66">
                  <c:v>450.5</c:v>
                </c:pt>
                <c:pt idx="67">
                  <c:v>449.75</c:v>
                </c:pt>
                <c:pt idx="68">
                  <c:v>449</c:v>
                </c:pt>
                <c:pt idx="69">
                  <c:v>448.25</c:v>
                </c:pt>
                <c:pt idx="70">
                  <c:v>447.5</c:v>
                </c:pt>
                <c:pt idx="71">
                  <c:v>446.75</c:v>
                </c:pt>
                <c:pt idx="72">
                  <c:v>446</c:v>
                </c:pt>
                <c:pt idx="73">
                  <c:v>445.25</c:v>
                </c:pt>
                <c:pt idx="74">
                  <c:v>444.5</c:v>
                </c:pt>
                <c:pt idx="75">
                  <c:v>443.75</c:v>
                </c:pt>
                <c:pt idx="76">
                  <c:v>443</c:v>
                </c:pt>
                <c:pt idx="77">
                  <c:v>442.25</c:v>
                </c:pt>
                <c:pt idx="78">
                  <c:v>441.5</c:v>
                </c:pt>
                <c:pt idx="79">
                  <c:v>440.75</c:v>
                </c:pt>
                <c:pt idx="80">
                  <c:v>440</c:v>
                </c:pt>
                <c:pt idx="81">
                  <c:v>439.25</c:v>
                </c:pt>
                <c:pt idx="82">
                  <c:v>438.5</c:v>
                </c:pt>
                <c:pt idx="83">
                  <c:v>437.75</c:v>
                </c:pt>
                <c:pt idx="84">
                  <c:v>437</c:v>
                </c:pt>
                <c:pt idx="85">
                  <c:v>436.25</c:v>
                </c:pt>
                <c:pt idx="86">
                  <c:v>435.5</c:v>
                </c:pt>
                <c:pt idx="87">
                  <c:v>434.75</c:v>
                </c:pt>
                <c:pt idx="88">
                  <c:v>434</c:v>
                </c:pt>
                <c:pt idx="89">
                  <c:v>433.25</c:v>
                </c:pt>
                <c:pt idx="90">
                  <c:v>432.5</c:v>
                </c:pt>
                <c:pt idx="91">
                  <c:v>431.75</c:v>
                </c:pt>
                <c:pt idx="92">
                  <c:v>431</c:v>
                </c:pt>
                <c:pt idx="93">
                  <c:v>430.25</c:v>
                </c:pt>
                <c:pt idx="94">
                  <c:v>429.5</c:v>
                </c:pt>
                <c:pt idx="95">
                  <c:v>428.75</c:v>
                </c:pt>
                <c:pt idx="96">
                  <c:v>428</c:v>
                </c:pt>
                <c:pt idx="97">
                  <c:v>427.25</c:v>
                </c:pt>
                <c:pt idx="98">
                  <c:v>426.5</c:v>
                </c:pt>
                <c:pt idx="99">
                  <c:v>425.75</c:v>
                </c:pt>
                <c:pt idx="100">
                  <c:v>425</c:v>
                </c:pt>
                <c:pt idx="101">
                  <c:v>424.25</c:v>
                </c:pt>
                <c:pt idx="102">
                  <c:v>423.5</c:v>
                </c:pt>
                <c:pt idx="103">
                  <c:v>422.75</c:v>
                </c:pt>
                <c:pt idx="104">
                  <c:v>422</c:v>
                </c:pt>
                <c:pt idx="105">
                  <c:v>421.25</c:v>
                </c:pt>
                <c:pt idx="106">
                  <c:v>420.5</c:v>
                </c:pt>
                <c:pt idx="107">
                  <c:v>419.75</c:v>
                </c:pt>
                <c:pt idx="108">
                  <c:v>419</c:v>
                </c:pt>
                <c:pt idx="109">
                  <c:v>418.25</c:v>
                </c:pt>
                <c:pt idx="110">
                  <c:v>417.5</c:v>
                </c:pt>
                <c:pt idx="111">
                  <c:v>416.75</c:v>
                </c:pt>
                <c:pt idx="112">
                  <c:v>416</c:v>
                </c:pt>
                <c:pt idx="113">
                  <c:v>415.25</c:v>
                </c:pt>
                <c:pt idx="114">
                  <c:v>414.5</c:v>
                </c:pt>
                <c:pt idx="115">
                  <c:v>413.75</c:v>
                </c:pt>
                <c:pt idx="116">
                  <c:v>413</c:v>
                </c:pt>
                <c:pt idx="117">
                  <c:v>412.25</c:v>
                </c:pt>
                <c:pt idx="118">
                  <c:v>411.5</c:v>
                </c:pt>
                <c:pt idx="119">
                  <c:v>410.75</c:v>
                </c:pt>
                <c:pt idx="120">
                  <c:v>410</c:v>
                </c:pt>
                <c:pt idx="121">
                  <c:v>409.25</c:v>
                </c:pt>
                <c:pt idx="122">
                  <c:v>408.5</c:v>
                </c:pt>
                <c:pt idx="123">
                  <c:v>407.75</c:v>
                </c:pt>
                <c:pt idx="124">
                  <c:v>407</c:v>
                </c:pt>
                <c:pt idx="125">
                  <c:v>406.25</c:v>
                </c:pt>
                <c:pt idx="126">
                  <c:v>405.5</c:v>
                </c:pt>
                <c:pt idx="127">
                  <c:v>404.75</c:v>
                </c:pt>
                <c:pt idx="128">
                  <c:v>404</c:v>
                </c:pt>
                <c:pt idx="129">
                  <c:v>403.25</c:v>
                </c:pt>
                <c:pt idx="130">
                  <c:v>402.5</c:v>
                </c:pt>
                <c:pt idx="131">
                  <c:v>401.75</c:v>
                </c:pt>
                <c:pt idx="132">
                  <c:v>401</c:v>
                </c:pt>
                <c:pt idx="133">
                  <c:v>400.25</c:v>
                </c:pt>
                <c:pt idx="134">
                  <c:v>399.5</c:v>
                </c:pt>
                <c:pt idx="135">
                  <c:v>398.75</c:v>
                </c:pt>
                <c:pt idx="136">
                  <c:v>398</c:v>
                </c:pt>
                <c:pt idx="137">
                  <c:v>397.25</c:v>
                </c:pt>
                <c:pt idx="138">
                  <c:v>396.5</c:v>
                </c:pt>
                <c:pt idx="139">
                  <c:v>395.75</c:v>
                </c:pt>
                <c:pt idx="140">
                  <c:v>395</c:v>
                </c:pt>
                <c:pt idx="141">
                  <c:v>394.25</c:v>
                </c:pt>
                <c:pt idx="142">
                  <c:v>393.5</c:v>
                </c:pt>
                <c:pt idx="143">
                  <c:v>392.75</c:v>
                </c:pt>
                <c:pt idx="144">
                  <c:v>392</c:v>
                </c:pt>
                <c:pt idx="145">
                  <c:v>391.25</c:v>
                </c:pt>
                <c:pt idx="146">
                  <c:v>390.5</c:v>
                </c:pt>
                <c:pt idx="147">
                  <c:v>389.75</c:v>
                </c:pt>
                <c:pt idx="148">
                  <c:v>389</c:v>
                </c:pt>
                <c:pt idx="149">
                  <c:v>388.25</c:v>
                </c:pt>
                <c:pt idx="150">
                  <c:v>387.5</c:v>
                </c:pt>
                <c:pt idx="151">
                  <c:v>386.75</c:v>
                </c:pt>
                <c:pt idx="152">
                  <c:v>386</c:v>
                </c:pt>
                <c:pt idx="153">
                  <c:v>385.25</c:v>
                </c:pt>
                <c:pt idx="154">
                  <c:v>384.5</c:v>
                </c:pt>
                <c:pt idx="155">
                  <c:v>383.75</c:v>
                </c:pt>
                <c:pt idx="156">
                  <c:v>383</c:v>
                </c:pt>
                <c:pt idx="157">
                  <c:v>382.25</c:v>
                </c:pt>
                <c:pt idx="158">
                  <c:v>381.5</c:v>
                </c:pt>
                <c:pt idx="159">
                  <c:v>380.75</c:v>
                </c:pt>
                <c:pt idx="160">
                  <c:v>380</c:v>
                </c:pt>
                <c:pt idx="161">
                  <c:v>379.25</c:v>
                </c:pt>
                <c:pt idx="162">
                  <c:v>378.5</c:v>
                </c:pt>
                <c:pt idx="163">
                  <c:v>377.75</c:v>
                </c:pt>
                <c:pt idx="164">
                  <c:v>377</c:v>
                </c:pt>
                <c:pt idx="165">
                  <c:v>376.25</c:v>
                </c:pt>
                <c:pt idx="166">
                  <c:v>375.5</c:v>
                </c:pt>
                <c:pt idx="167">
                  <c:v>374.75</c:v>
                </c:pt>
                <c:pt idx="168">
                  <c:v>374</c:v>
                </c:pt>
                <c:pt idx="169">
                  <c:v>373.25</c:v>
                </c:pt>
                <c:pt idx="170">
                  <c:v>372.5</c:v>
                </c:pt>
                <c:pt idx="171">
                  <c:v>371.75</c:v>
                </c:pt>
                <c:pt idx="172">
                  <c:v>371</c:v>
                </c:pt>
                <c:pt idx="173">
                  <c:v>370.25</c:v>
                </c:pt>
                <c:pt idx="174">
                  <c:v>369.5</c:v>
                </c:pt>
                <c:pt idx="175">
                  <c:v>368.75</c:v>
                </c:pt>
                <c:pt idx="176">
                  <c:v>368</c:v>
                </c:pt>
                <c:pt idx="177">
                  <c:v>367.25</c:v>
                </c:pt>
                <c:pt idx="178">
                  <c:v>366.5</c:v>
                </c:pt>
                <c:pt idx="179">
                  <c:v>365.75</c:v>
                </c:pt>
                <c:pt idx="180">
                  <c:v>365</c:v>
                </c:pt>
                <c:pt idx="181">
                  <c:v>364.25</c:v>
                </c:pt>
                <c:pt idx="182">
                  <c:v>363.5</c:v>
                </c:pt>
                <c:pt idx="183">
                  <c:v>362.75</c:v>
                </c:pt>
                <c:pt idx="184">
                  <c:v>362</c:v>
                </c:pt>
                <c:pt idx="185">
                  <c:v>361.25</c:v>
                </c:pt>
                <c:pt idx="186">
                  <c:v>360.5</c:v>
                </c:pt>
                <c:pt idx="187">
                  <c:v>359.75</c:v>
                </c:pt>
                <c:pt idx="188">
                  <c:v>359</c:v>
                </c:pt>
                <c:pt idx="189">
                  <c:v>358.25</c:v>
                </c:pt>
                <c:pt idx="190">
                  <c:v>357.5</c:v>
                </c:pt>
                <c:pt idx="191">
                  <c:v>356.75</c:v>
                </c:pt>
                <c:pt idx="192">
                  <c:v>356</c:v>
                </c:pt>
                <c:pt idx="193">
                  <c:v>355.25</c:v>
                </c:pt>
                <c:pt idx="194">
                  <c:v>354.5</c:v>
                </c:pt>
                <c:pt idx="195">
                  <c:v>353.75</c:v>
                </c:pt>
                <c:pt idx="196">
                  <c:v>353</c:v>
                </c:pt>
                <c:pt idx="197">
                  <c:v>352.25</c:v>
                </c:pt>
                <c:pt idx="198">
                  <c:v>351.5</c:v>
                </c:pt>
                <c:pt idx="199">
                  <c:v>350.75</c:v>
                </c:pt>
                <c:pt idx="200">
                  <c:v>350</c:v>
                </c:pt>
                <c:pt idx="201">
                  <c:v>349.25</c:v>
                </c:pt>
                <c:pt idx="202">
                  <c:v>348.5</c:v>
                </c:pt>
                <c:pt idx="203">
                  <c:v>347.75</c:v>
                </c:pt>
                <c:pt idx="204">
                  <c:v>347</c:v>
                </c:pt>
                <c:pt idx="205">
                  <c:v>346.25</c:v>
                </c:pt>
                <c:pt idx="206">
                  <c:v>345.5</c:v>
                </c:pt>
                <c:pt idx="207">
                  <c:v>344.75</c:v>
                </c:pt>
                <c:pt idx="208">
                  <c:v>344</c:v>
                </c:pt>
                <c:pt idx="209">
                  <c:v>343.25</c:v>
                </c:pt>
                <c:pt idx="210">
                  <c:v>342.5</c:v>
                </c:pt>
                <c:pt idx="211">
                  <c:v>341.75</c:v>
                </c:pt>
                <c:pt idx="212">
                  <c:v>341</c:v>
                </c:pt>
                <c:pt idx="213">
                  <c:v>340.25</c:v>
                </c:pt>
                <c:pt idx="214">
                  <c:v>339.5</c:v>
                </c:pt>
                <c:pt idx="215">
                  <c:v>338.75</c:v>
                </c:pt>
                <c:pt idx="216">
                  <c:v>338</c:v>
                </c:pt>
                <c:pt idx="217">
                  <c:v>337.25</c:v>
                </c:pt>
                <c:pt idx="218">
                  <c:v>336.5</c:v>
                </c:pt>
                <c:pt idx="219">
                  <c:v>335.75</c:v>
                </c:pt>
                <c:pt idx="220">
                  <c:v>335</c:v>
                </c:pt>
                <c:pt idx="221">
                  <c:v>334.25</c:v>
                </c:pt>
                <c:pt idx="222">
                  <c:v>333.5</c:v>
                </c:pt>
                <c:pt idx="223">
                  <c:v>332.75</c:v>
                </c:pt>
                <c:pt idx="224">
                  <c:v>332</c:v>
                </c:pt>
                <c:pt idx="225">
                  <c:v>331.25</c:v>
                </c:pt>
                <c:pt idx="226">
                  <c:v>330.5</c:v>
                </c:pt>
                <c:pt idx="227">
                  <c:v>329.75</c:v>
                </c:pt>
                <c:pt idx="228">
                  <c:v>329</c:v>
                </c:pt>
                <c:pt idx="229">
                  <c:v>328.25</c:v>
                </c:pt>
                <c:pt idx="230">
                  <c:v>327.5</c:v>
                </c:pt>
                <c:pt idx="231">
                  <c:v>326.75</c:v>
                </c:pt>
                <c:pt idx="232">
                  <c:v>326</c:v>
                </c:pt>
                <c:pt idx="233">
                  <c:v>325.25</c:v>
                </c:pt>
                <c:pt idx="234">
                  <c:v>324.5</c:v>
                </c:pt>
                <c:pt idx="235">
                  <c:v>323.75</c:v>
                </c:pt>
                <c:pt idx="236">
                  <c:v>323</c:v>
                </c:pt>
                <c:pt idx="237">
                  <c:v>322.25</c:v>
                </c:pt>
                <c:pt idx="238">
                  <c:v>321.5</c:v>
                </c:pt>
                <c:pt idx="239">
                  <c:v>320.75</c:v>
                </c:pt>
                <c:pt idx="240">
                  <c:v>320</c:v>
                </c:pt>
                <c:pt idx="241">
                  <c:v>319.25</c:v>
                </c:pt>
                <c:pt idx="242">
                  <c:v>318.5</c:v>
                </c:pt>
                <c:pt idx="243">
                  <c:v>317.75</c:v>
                </c:pt>
                <c:pt idx="244">
                  <c:v>317</c:v>
                </c:pt>
                <c:pt idx="245">
                  <c:v>316.25</c:v>
                </c:pt>
                <c:pt idx="246">
                  <c:v>315.5</c:v>
                </c:pt>
                <c:pt idx="247">
                  <c:v>314.75</c:v>
                </c:pt>
                <c:pt idx="248">
                  <c:v>314</c:v>
                </c:pt>
                <c:pt idx="249">
                  <c:v>313.25</c:v>
                </c:pt>
                <c:pt idx="250">
                  <c:v>312.5</c:v>
                </c:pt>
                <c:pt idx="251">
                  <c:v>311.75</c:v>
                </c:pt>
                <c:pt idx="252">
                  <c:v>311</c:v>
                </c:pt>
                <c:pt idx="253">
                  <c:v>310.25</c:v>
                </c:pt>
                <c:pt idx="254">
                  <c:v>309.5</c:v>
                </c:pt>
                <c:pt idx="255">
                  <c:v>308.75</c:v>
                </c:pt>
                <c:pt idx="256">
                  <c:v>308</c:v>
                </c:pt>
                <c:pt idx="257">
                  <c:v>307.25</c:v>
                </c:pt>
                <c:pt idx="258">
                  <c:v>306.5</c:v>
                </c:pt>
                <c:pt idx="259">
                  <c:v>305.75</c:v>
                </c:pt>
                <c:pt idx="260">
                  <c:v>305</c:v>
                </c:pt>
                <c:pt idx="261">
                  <c:v>304.25</c:v>
                </c:pt>
                <c:pt idx="262">
                  <c:v>303.5</c:v>
                </c:pt>
                <c:pt idx="263">
                  <c:v>302.75</c:v>
                </c:pt>
                <c:pt idx="264">
                  <c:v>302</c:v>
                </c:pt>
                <c:pt idx="265">
                  <c:v>301.25</c:v>
                </c:pt>
                <c:pt idx="266">
                  <c:v>300.5</c:v>
                </c:pt>
                <c:pt idx="267">
                  <c:v>299.75</c:v>
                </c:pt>
                <c:pt idx="268">
                  <c:v>299</c:v>
                </c:pt>
                <c:pt idx="269">
                  <c:v>298.25</c:v>
                </c:pt>
                <c:pt idx="270">
                  <c:v>297.5</c:v>
                </c:pt>
                <c:pt idx="271">
                  <c:v>296.75</c:v>
                </c:pt>
                <c:pt idx="272">
                  <c:v>296</c:v>
                </c:pt>
                <c:pt idx="273">
                  <c:v>295.25</c:v>
                </c:pt>
                <c:pt idx="274">
                  <c:v>294.5</c:v>
                </c:pt>
                <c:pt idx="275">
                  <c:v>293.75</c:v>
                </c:pt>
                <c:pt idx="276">
                  <c:v>293</c:v>
                </c:pt>
                <c:pt idx="277">
                  <c:v>292.25</c:v>
                </c:pt>
                <c:pt idx="278">
                  <c:v>291.5</c:v>
                </c:pt>
                <c:pt idx="279">
                  <c:v>290.75</c:v>
                </c:pt>
                <c:pt idx="280">
                  <c:v>290</c:v>
                </c:pt>
                <c:pt idx="281">
                  <c:v>289.25</c:v>
                </c:pt>
                <c:pt idx="282">
                  <c:v>288.5</c:v>
                </c:pt>
                <c:pt idx="283">
                  <c:v>287.75</c:v>
                </c:pt>
                <c:pt idx="284">
                  <c:v>287</c:v>
                </c:pt>
                <c:pt idx="285">
                  <c:v>286.25</c:v>
                </c:pt>
                <c:pt idx="286">
                  <c:v>285.5</c:v>
                </c:pt>
                <c:pt idx="287">
                  <c:v>284.75</c:v>
                </c:pt>
                <c:pt idx="288">
                  <c:v>284</c:v>
                </c:pt>
                <c:pt idx="289">
                  <c:v>283.25</c:v>
                </c:pt>
                <c:pt idx="290">
                  <c:v>282.5</c:v>
                </c:pt>
                <c:pt idx="291">
                  <c:v>281.75</c:v>
                </c:pt>
                <c:pt idx="292">
                  <c:v>281</c:v>
                </c:pt>
                <c:pt idx="293">
                  <c:v>280.25</c:v>
                </c:pt>
                <c:pt idx="294">
                  <c:v>279.5</c:v>
                </c:pt>
                <c:pt idx="295">
                  <c:v>278.75</c:v>
                </c:pt>
                <c:pt idx="296">
                  <c:v>278</c:v>
                </c:pt>
                <c:pt idx="297">
                  <c:v>277.25</c:v>
                </c:pt>
                <c:pt idx="298">
                  <c:v>276.5</c:v>
                </c:pt>
                <c:pt idx="299">
                  <c:v>275.75</c:v>
                </c:pt>
                <c:pt idx="300">
                  <c:v>275</c:v>
                </c:pt>
                <c:pt idx="301">
                  <c:v>274.25</c:v>
                </c:pt>
                <c:pt idx="302">
                  <c:v>273.5</c:v>
                </c:pt>
                <c:pt idx="303">
                  <c:v>272.75</c:v>
                </c:pt>
                <c:pt idx="304">
                  <c:v>272</c:v>
                </c:pt>
                <c:pt idx="305">
                  <c:v>271.25</c:v>
                </c:pt>
                <c:pt idx="306">
                  <c:v>270.5</c:v>
                </c:pt>
                <c:pt idx="307">
                  <c:v>269.75</c:v>
                </c:pt>
                <c:pt idx="308">
                  <c:v>269</c:v>
                </c:pt>
                <c:pt idx="309">
                  <c:v>268.25</c:v>
                </c:pt>
                <c:pt idx="310">
                  <c:v>267.5</c:v>
                </c:pt>
                <c:pt idx="311">
                  <c:v>266.75</c:v>
                </c:pt>
                <c:pt idx="312">
                  <c:v>266</c:v>
                </c:pt>
                <c:pt idx="313">
                  <c:v>265.25</c:v>
                </c:pt>
                <c:pt idx="314">
                  <c:v>264.5</c:v>
                </c:pt>
                <c:pt idx="315">
                  <c:v>263.75</c:v>
                </c:pt>
                <c:pt idx="316">
                  <c:v>263</c:v>
                </c:pt>
                <c:pt idx="317">
                  <c:v>262.25</c:v>
                </c:pt>
                <c:pt idx="318">
                  <c:v>261.5</c:v>
                </c:pt>
                <c:pt idx="319">
                  <c:v>260.75</c:v>
                </c:pt>
                <c:pt idx="320">
                  <c:v>260</c:v>
                </c:pt>
                <c:pt idx="321">
                  <c:v>259.25</c:v>
                </c:pt>
                <c:pt idx="322">
                  <c:v>258.5</c:v>
                </c:pt>
                <c:pt idx="323">
                  <c:v>257.75</c:v>
                </c:pt>
                <c:pt idx="324">
                  <c:v>257</c:v>
                </c:pt>
                <c:pt idx="325">
                  <c:v>256.25</c:v>
                </c:pt>
                <c:pt idx="326">
                  <c:v>255.5</c:v>
                </c:pt>
                <c:pt idx="327">
                  <c:v>254.75</c:v>
                </c:pt>
                <c:pt idx="328">
                  <c:v>254</c:v>
                </c:pt>
                <c:pt idx="329">
                  <c:v>253.25</c:v>
                </c:pt>
                <c:pt idx="330">
                  <c:v>252.5</c:v>
                </c:pt>
                <c:pt idx="331">
                  <c:v>251.75</c:v>
                </c:pt>
                <c:pt idx="332">
                  <c:v>251</c:v>
                </c:pt>
                <c:pt idx="333">
                  <c:v>250.25</c:v>
                </c:pt>
                <c:pt idx="334">
                  <c:v>249.5</c:v>
                </c:pt>
                <c:pt idx="335">
                  <c:v>248.75</c:v>
                </c:pt>
                <c:pt idx="336">
                  <c:v>248</c:v>
                </c:pt>
                <c:pt idx="337">
                  <c:v>247.25</c:v>
                </c:pt>
                <c:pt idx="338">
                  <c:v>246.5</c:v>
                </c:pt>
                <c:pt idx="339">
                  <c:v>245.75</c:v>
                </c:pt>
                <c:pt idx="340">
                  <c:v>245</c:v>
                </c:pt>
                <c:pt idx="341">
                  <c:v>244.25</c:v>
                </c:pt>
                <c:pt idx="342">
                  <c:v>243.5</c:v>
                </c:pt>
                <c:pt idx="343">
                  <c:v>242.75</c:v>
                </c:pt>
                <c:pt idx="344">
                  <c:v>242</c:v>
                </c:pt>
                <c:pt idx="345">
                  <c:v>241.25</c:v>
                </c:pt>
                <c:pt idx="346">
                  <c:v>240.5</c:v>
                </c:pt>
                <c:pt idx="347">
                  <c:v>239.75</c:v>
                </c:pt>
                <c:pt idx="348">
                  <c:v>239</c:v>
                </c:pt>
                <c:pt idx="349">
                  <c:v>238.25</c:v>
                </c:pt>
                <c:pt idx="350">
                  <c:v>237.5</c:v>
                </c:pt>
                <c:pt idx="351">
                  <c:v>236.75</c:v>
                </c:pt>
                <c:pt idx="352">
                  <c:v>236</c:v>
                </c:pt>
                <c:pt idx="353">
                  <c:v>235.25</c:v>
                </c:pt>
                <c:pt idx="354">
                  <c:v>234.5</c:v>
                </c:pt>
                <c:pt idx="355">
                  <c:v>233.75</c:v>
                </c:pt>
                <c:pt idx="356">
                  <c:v>233</c:v>
                </c:pt>
                <c:pt idx="357">
                  <c:v>232.25</c:v>
                </c:pt>
                <c:pt idx="358">
                  <c:v>231.5</c:v>
                </c:pt>
                <c:pt idx="359">
                  <c:v>230.75</c:v>
                </c:pt>
                <c:pt idx="360">
                  <c:v>230</c:v>
                </c:pt>
                <c:pt idx="361">
                  <c:v>229.25</c:v>
                </c:pt>
                <c:pt idx="362">
                  <c:v>228.5</c:v>
                </c:pt>
                <c:pt idx="363">
                  <c:v>227.75</c:v>
                </c:pt>
                <c:pt idx="364">
                  <c:v>227</c:v>
                </c:pt>
                <c:pt idx="365">
                  <c:v>226.25</c:v>
                </c:pt>
                <c:pt idx="366">
                  <c:v>225.5</c:v>
                </c:pt>
                <c:pt idx="367">
                  <c:v>224.75</c:v>
                </c:pt>
                <c:pt idx="368">
                  <c:v>224</c:v>
                </c:pt>
                <c:pt idx="369">
                  <c:v>223.25</c:v>
                </c:pt>
                <c:pt idx="370">
                  <c:v>222.5</c:v>
                </c:pt>
                <c:pt idx="371">
                  <c:v>221.75</c:v>
                </c:pt>
                <c:pt idx="372">
                  <c:v>221</c:v>
                </c:pt>
                <c:pt idx="373">
                  <c:v>220.25</c:v>
                </c:pt>
                <c:pt idx="374">
                  <c:v>219.5</c:v>
                </c:pt>
                <c:pt idx="375">
                  <c:v>218.75</c:v>
                </c:pt>
                <c:pt idx="376">
                  <c:v>218</c:v>
                </c:pt>
                <c:pt idx="377">
                  <c:v>217.25</c:v>
                </c:pt>
                <c:pt idx="378">
                  <c:v>216.5</c:v>
                </c:pt>
                <c:pt idx="379">
                  <c:v>215.75</c:v>
                </c:pt>
                <c:pt idx="380">
                  <c:v>215</c:v>
                </c:pt>
                <c:pt idx="381">
                  <c:v>214.25</c:v>
                </c:pt>
                <c:pt idx="382">
                  <c:v>213.5</c:v>
                </c:pt>
                <c:pt idx="383">
                  <c:v>212.75</c:v>
                </c:pt>
                <c:pt idx="384">
                  <c:v>212</c:v>
                </c:pt>
                <c:pt idx="385">
                  <c:v>211.25</c:v>
                </c:pt>
                <c:pt idx="386">
                  <c:v>210.5</c:v>
                </c:pt>
                <c:pt idx="387">
                  <c:v>209.75</c:v>
                </c:pt>
                <c:pt idx="388">
                  <c:v>209</c:v>
                </c:pt>
                <c:pt idx="389">
                  <c:v>208.25</c:v>
                </c:pt>
                <c:pt idx="390">
                  <c:v>207.5</c:v>
                </c:pt>
                <c:pt idx="391">
                  <c:v>206.75</c:v>
                </c:pt>
                <c:pt idx="392">
                  <c:v>206</c:v>
                </c:pt>
                <c:pt idx="393">
                  <c:v>205.25</c:v>
                </c:pt>
                <c:pt idx="394">
                  <c:v>204.5</c:v>
                </c:pt>
                <c:pt idx="395">
                  <c:v>203.75</c:v>
                </c:pt>
                <c:pt idx="396">
                  <c:v>203</c:v>
                </c:pt>
                <c:pt idx="397">
                  <c:v>202.25</c:v>
                </c:pt>
                <c:pt idx="398">
                  <c:v>201.5</c:v>
                </c:pt>
                <c:pt idx="399">
                  <c:v>200.75</c:v>
                </c:pt>
                <c:pt idx="400">
                  <c:v>200</c:v>
                </c:pt>
                <c:pt idx="401">
                  <c:v>199.25</c:v>
                </c:pt>
                <c:pt idx="402">
                  <c:v>198.5</c:v>
                </c:pt>
                <c:pt idx="403">
                  <c:v>197.75</c:v>
                </c:pt>
                <c:pt idx="404">
                  <c:v>197</c:v>
                </c:pt>
                <c:pt idx="405">
                  <c:v>196.25</c:v>
                </c:pt>
                <c:pt idx="406">
                  <c:v>195.5</c:v>
                </c:pt>
                <c:pt idx="407">
                  <c:v>194.75</c:v>
                </c:pt>
                <c:pt idx="408">
                  <c:v>194</c:v>
                </c:pt>
                <c:pt idx="409">
                  <c:v>193.25</c:v>
                </c:pt>
                <c:pt idx="410">
                  <c:v>192.5</c:v>
                </c:pt>
                <c:pt idx="411">
                  <c:v>191.75</c:v>
                </c:pt>
                <c:pt idx="412">
                  <c:v>191</c:v>
                </c:pt>
                <c:pt idx="413">
                  <c:v>190.25</c:v>
                </c:pt>
                <c:pt idx="414">
                  <c:v>189.5</c:v>
                </c:pt>
                <c:pt idx="415">
                  <c:v>188.75</c:v>
                </c:pt>
                <c:pt idx="416">
                  <c:v>188</c:v>
                </c:pt>
                <c:pt idx="417">
                  <c:v>187.25</c:v>
                </c:pt>
                <c:pt idx="418">
                  <c:v>186.5</c:v>
                </c:pt>
                <c:pt idx="419">
                  <c:v>185.75</c:v>
                </c:pt>
                <c:pt idx="420">
                  <c:v>185</c:v>
                </c:pt>
                <c:pt idx="421">
                  <c:v>184.25</c:v>
                </c:pt>
                <c:pt idx="422">
                  <c:v>183.5</c:v>
                </c:pt>
                <c:pt idx="423">
                  <c:v>182.75</c:v>
                </c:pt>
                <c:pt idx="424">
                  <c:v>182</c:v>
                </c:pt>
                <c:pt idx="425">
                  <c:v>181.25</c:v>
                </c:pt>
                <c:pt idx="426">
                  <c:v>180.5</c:v>
                </c:pt>
                <c:pt idx="427">
                  <c:v>179.75</c:v>
                </c:pt>
                <c:pt idx="428">
                  <c:v>179</c:v>
                </c:pt>
                <c:pt idx="429">
                  <c:v>178.25</c:v>
                </c:pt>
                <c:pt idx="430">
                  <c:v>177.5</c:v>
                </c:pt>
                <c:pt idx="431">
                  <c:v>176.75</c:v>
                </c:pt>
                <c:pt idx="432">
                  <c:v>176</c:v>
                </c:pt>
                <c:pt idx="433">
                  <c:v>175.25</c:v>
                </c:pt>
                <c:pt idx="434">
                  <c:v>174.5</c:v>
                </c:pt>
                <c:pt idx="435">
                  <c:v>173.75</c:v>
                </c:pt>
                <c:pt idx="436">
                  <c:v>173</c:v>
                </c:pt>
                <c:pt idx="437">
                  <c:v>172.25</c:v>
                </c:pt>
                <c:pt idx="438">
                  <c:v>171.5</c:v>
                </c:pt>
                <c:pt idx="439">
                  <c:v>170.75</c:v>
                </c:pt>
                <c:pt idx="440">
                  <c:v>170</c:v>
                </c:pt>
                <c:pt idx="441">
                  <c:v>169.25</c:v>
                </c:pt>
                <c:pt idx="442">
                  <c:v>168.5</c:v>
                </c:pt>
                <c:pt idx="443">
                  <c:v>167.75</c:v>
                </c:pt>
                <c:pt idx="444">
                  <c:v>167</c:v>
                </c:pt>
                <c:pt idx="445">
                  <c:v>166.66666666666666</c:v>
                </c:pt>
                <c:pt idx="446">
                  <c:v>166.66666666666666</c:v>
                </c:pt>
                <c:pt idx="447">
                  <c:v>166.66666666666666</c:v>
                </c:pt>
                <c:pt idx="448">
                  <c:v>166.66666666666666</c:v>
                </c:pt>
                <c:pt idx="449">
                  <c:v>166.66666666666666</c:v>
                </c:pt>
                <c:pt idx="450">
                  <c:v>166.66666666666666</c:v>
                </c:pt>
                <c:pt idx="451">
                  <c:v>166.66666666666666</c:v>
                </c:pt>
                <c:pt idx="452">
                  <c:v>166.66666666666666</c:v>
                </c:pt>
                <c:pt idx="453">
                  <c:v>166.66666666666666</c:v>
                </c:pt>
                <c:pt idx="454">
                  <c:v>166.66666666666666</c:v>
                </c:pt>
                <c:pt idx="455">
                  <c:v>166.66666666666666</c:v>
                </c:pt>
                <c:pt idx="456">
                  <c:v>166.66666666666666</c:v>
                </c:pt>
                <c:pt idx="457">
                  <c:v>166.66666666666666</c:v>
                </c:pt>
                <c:pt idx="458">
                  <c:v>166.66666666666666</c:v>
                </c:pt>
                <c:pt idx="459">
                  <c:v>166.66666666666666</c:v>
                </c:pt>
                <c:pt idx="460">
                  <c:v>166.66666666666666</c:v>
                </c:pt>
                <c:pt idx="461">
                  <c:v>166.66666666666666</c:v>
                </c:pt>
                <c:pt idx="462">
                  <c:v>166.66666666666666</c:v>
                </c:pt>
                <c:pt idx="463">
                  <c:v>166.66666666666666</c:v>
                </c:pt>
                <c:pt idx="464">
                  <c:v>166.66666666666666</c:v>
                </c:pt>
                <c:pt idx="465">
                  <c:v>166.66666666666666</c:v>
                </c:pt>
                <c:pt idx="466">
                  <c:v>166.66666666666666</c:v>
                </c:pt>
                <c:pt idx="467">
                  <c:v>166.66666666666666</c:v>
                </c:pt>
                <c:pt idx="468">
                  <c:v>166.66666666666666</c:v>
                </c:pt>
                <c:pt idx="469">
                  <c:v>166.66666666666666</c:v>
                </c:pt>
                <c:pt idx="470">
                  <c:v>166.66666666666666</c:v>
                </c:pt>
                <c:pt idx="471">
                  <c:v>166.66666666666666</c:v>
                </c:pt>
                <c:pt idx="472">
                  <c:v>166.66666666666666</c:v>
                </c:pt>
                <c:pt idx="473">
                  <c:v>166.66666666666666</c:v>
                </c:pt>
                <c:pt idx="474">
                  <c:v>166.66666666666666</c:v>
                </c:pt>
                <c:pt idx="475">
                  <c:v>166.66666666666666</c:v>
                </c:pt>
                <c:pt idx="476">
                  <c:v>166.66666666666666</c:v>
                </c:pt>
                <c:pt idx="477">
                  <c:v>166.66666666666666</c:v>
                </c:pt>
                <c:pt idx="478">
                  <c:v>166.66666666666666</c:v>
                </c:pt>
                <c:pt idx="479">
                  <c:v>166.66666666666666</c:v>
                </c:pt>
                <c:pt idx="480">
                  <c:v>166.66666666666666</c:v>
                </c:pt>
                <c:pt idx="481">
                  <c:v>166.66666666666666</c:v>
                </c:pt>
                <c:pt idx="482">
                  <c:v>166.66666666666666</c:v>
                </c:pt>
                <c:pt idx="483">
                  <c:v>166.66666666666666</c:v>
                </c:pt>
                <c:pt idx="484">
                  <c:v>166.66666666666666</c:v>
                </c:pt>
                <c:pt idx="485">
                  <c:v>166.66666666666666</c:v>
                </c:pt>
                <c:pt idx="486">
                  <c:v>166.66666666666666</c:v>
                </c:pt>
                <c:pt idx="487">
                  <c:v>166.66666666666666</c:v>
                </c:pt>
                <c:pt idx="488">
                  <c:v>166.66666666666666</c:v>
                </c:pt>
                <c:pt idx="489">
                  <c:v>166.66666666666666</c:v>
                </c:pt>
                <c:pt idx="490">
                  <c:v>166.66666666666666</c:v>
                </c:pt>
                <c:pt idx="491">
                  <c:v>166.66666666666666</c:v>
                </c:pt>
                <c:pt idx="492">
                  <c:v>166.66666666666666</c:v>
                </c:pt>
                <c:pt idx="493">
                  <c:v>166.66666666666666</c:v>
                </c:pt>
                <c:pt idx="494">
                  <c:v>166.66666666666666</c:v>
                </c:pt>
                <c:pt idx="495">
                  <c:v>166.66666666666666</c:v>
                </c:pt>
                <c:pt idx="496">
                  <c:v>166.66666666666666</c:v>
                </c:pt>
                <c:pt idx="497">
                  <c:v>166.66666666666666</c:v>
                </c:pt>
                <c:pt idx="498">
                  <c:v>166.66666666666666</c:v>
                </c:pt>
                <c:pt idx="499">
                  <c:v>166.66666666666666</c:v>
                </c:pt>
                <c:pt idx="500">
                  <c:v>166.66666666666666</c:v>
                </c:pt>
                <c:pt idx="501">
                  <c:v>166.66666666666666</c:v>
                </c:pt>
                <c:pt idx="502">
                  <c:v>166.66666666666666</c:v>
                </c:pt>
                <c:pt idx="503">
                  <c:v>166.66666666666666</c:v>
                </c:pt>
                <c:pt idx="504">
                  <c:v>166.66666666666666</c:v>
                </c:pt>
                <c:pt idx="505">
                  <c:v>166.66666666666666</c:v>
                </c:pt>
                <c:pt idx="506">
                  <c:v>166.66666666666666</c:v>
                </c:pt>
                <c:pt idx="507">
                  <c:v>166.66666666666666</c:v>
                </c:pt>
                <c:pt idx="508">
                  <c:v>166.66666666666666</c:v>
                </c:pt>
                <c:pt idx="509">
                  <c:v>166.66666666666666</c:v>
                </c:pt>
                <c:pt idx="510">
                  <c:v>166.66666666666666</c:v>
                </c:pt>
                <c:pt idx="511">
                  <c:v>166.66666666666666</c:v>
                </c:pt>
                <c:pt idx="512">
                  <c:v>166.66666666666666</c:v>
                </c:pt>
                <c:pt idx="513">
                  <c:v>166.66666666666666</c:v>
                </c:pt>
                <c:pt idx="514">
                  <c:v>166.66666666666666</c:v>
                </c:pt>
                <c:pt idx="515">
                  <c:v>166.66666666666666</c:v>
                </c:pt>
                <c:pt idx="516">
                  <c:v>166.66666666666666</c:v>
                </c:pt>
                <c:pt idx="517">
                  <c:v>166.66666666666666</c:v>
                </c:pt>
                <c:pt idx="518">
                  <c:v>166.66666666666666</c:v>
                </c:pt>
                <c:pt idx="519">
                  <c:v>166.66666666666666</c:v>
                </c:pt>
                <c:pt idx="520">
                  <c:v>166.66666666666666</c:v>
                </c:pt>
                <c:pt idx="521">
                  <c:v>166.66666666666666</c:v>
                </c:pt>
                <c:pt idx="522">
                  <c:v>166.66666666666666</c:v>
                </c:pt>
                <c:pt idx="523">
                  <c:v>166.66666666666666</c:v>
                </c:pt>
                <c:pt idx="524">
                  <c:v>166.66666666666666</c:v>
                </c:pt>
                <c:pt idx="525">
                  <c:v>166.66666666666666</c:v>
                </c:pt>
                <c:pt idx="526">
                  <c:v>166.66666666666666</c:v>
                </c:pt>
                <c:pt idx="527">
                  <c:v>166.66666666666666</c:v>
                </c:pt>
                <c:pt idx="528">
                  <c:v>166.66666666666666</c:v>
                </c:pt>
                <c:pt idx="529">
                  <c:v>166.66666666666666</c:v>
                </c:pt>
                <c:pt idx="530">
                  <c:v>166.66666666666666</c:v>
                </c:pt>
                <c:pt idx="531">
                  <c:v>166.66666666666666</c:v>
                </c:pt>
                <c:pt idx="532">
                  <c:v>166.66666666666666</c:v>
                </c:pt>
                <c:pt idx="533">
                  <c:v>166.66666666666666</c:v>
                </c:pt>
                <c:pt idx="534">
                  <c:v>166.66666666666666</c:v>
                </c:pt>
                <c:pt idx="535">
                  <c:v>166.66666666666666</c:v>
                </c:pt>
                <c:pt idx="536">
                  <c:v>166.66666666666666</c:v>
                </c:pt>
                <c:pt idx="537">
                  <c:v>166.66666666666666</c:v>
                </c:pt>
                <c:pt idx="538">
                  <c:v>166.66666666666666</c:v>
                </c:pt>
                <c:pt idx="539">
                  <c:v>166.66666666666666</c:v>
                </c:pt>
                <c:pt idx="540">
                  <c:v>166.66666666666666</c:v>
                </c:pt>
                <c:pt idx="541">
                  <c:v>166.66666666666666</c:v>
                </c:pt>
                <c:pt idx="542">
                  <c:v>166.66666666666666</c:v>
                </c:pt>
                <c:pt idx="543">
                  <c:v>166.66666666666666</c:v>
                </c:pt>
                <c:pt idx="544">
                  <c:v>166.66666666666666</c:v>
                </c:pt>
                <c:pt idx="545">
                  <c:v>166.66666666666666</c:v>
                </c:pt>
                <c:pt idx="546">
                  <c:v>166.66666666666666</c:v>
                </c:pt>
                <c:pt idx="547">
                  <c:v>166.66666666666666</c:v>
                </c:pt>
                <c:pt idx="548">
                  <c:v>166.66666666666666</c:v>
                </c:pt>
                <c:pt idx="549">
                  <c:v>166.66666666666666</c:v>
                </c:pt>
                <c:pt idx="550">
                  <c:v>166.66666666666666</c:v>
                </c:pt>
                <c:pt idx="551">
                  <c:v>166.66666666666666</c:v>
                </c:pt>
                <c:pt idx="552">
                  <c:v>166.66666666666666</c:v>
                </c:pt>
                <c:pt idx="553">
                  <c:v>166.66666666666666</c:v>
                </c:pt>
                <c:pt idx="554">
                  <c:v>166.66666666666666</c:v>
                </c:pt>
                <c:pt idx="555">
                  <c:v>166.66666666666666</c:v>
                </c:pt>
                <c:pt idx="556">
                  <c:v>166.66666666666666</c:v>
                </c:pt>
                <c:pt idx="557">
                  <c:v>166.66666666666666</c:v>
                </c:pt>
                <c:pt idx="558">
                  <c:v>166.66666666666666</c:v>
                </c:pt>
                <c:pt idx="559">
                  <c:v>166.66666666666666</c:v>
                </c:pt>
                <c:pt idx="560">
                  <c:v>166.66666666666666</c:v>
                </c:pt>
                <c:pt idx="561">
                  <c:v>166.66666666666666</c:v>
                </c:pt>
                <c:pt idx="562">
                  <c:v>166.66666666666666</c:v>
                </c:pt>
                <c:pt idx="563">
                  <c:v>166.66666666666666</c:v>
                </c:pt>
                <c:pt idx="564">
                  <c:v>166.66666666666666</c:v>
                </c:pt>
                <c:pt idx="565">
                  <c:v>166.66666666666666</c:v>
                </c:pt>
                <c:pt idx="566">
                  <c:v>166.66666666666666</c:v>
                </c:pt>
                <c:pt idx="567">
                  <c:v>166.66666666666666</c:v>
                </c:pt>
                <c:pt idx="568">
                  <c:v>166.66666666666666</c:v>
                </c:pt>
                <c:pt idx="569">
                  <c:v>166.66666666666666</c:v>
                </c:pt>
                <c:pt idx="570">
                  <c:v>166.66666666666666</c:v>
                </c:pt>
                <c:pt idx="571">
                  <c:v>166.66666666666666</c:v>
                </c:pt>
                <c:pt idx="572">
                  <c:v>166.66666666666666</c:v>
                </c:pt>
                <c:pt idx="573">
                  <c:v>166.66666666666666</c:v>
                </c:pt>
                <c:pt idx="574">
                  <c:v>166.66666666666666</c:v>
                </c:pt>
                <c:pt idx="575">
                  <c:v>166.66666666666666</c:v>
                </c:pt>
                <c:pt idx="576">
                  <c:v>166.66666666666666</c:v>
                </c:pt>
                <c:pt idx="577">
                  <c:v>166.66666666666666</c:v>
                </c:pt>
                <c:pt idx="578">
                  <c:v>166.66666666666666</c:v>
                </c:pt>
                <c:pt idx="579">
                  <c:v>166.66666666666666</c:v>
                </c:pt>
                <c:pt idx="580">
                  <c:v>166.66666666666666</c:v>
                </c:pt>
                <c:pt idx="581">
                  <c:v>166.66666666666666</c:v>
                </c:pt>
                <c:pt idx="582">
                  <c:v>166.66666666666666</c:v>
                </c:pt>
                <c:pt idx="583">
                  <c:v>166.66666666666666</c:v>
                </c:pt>
                <c:pt idx="584">
                  <c:v>166.66666666666666</c:v>
                </c:pt>
                <c:pt idx="585">
                  <c:v>166.66666666666666</c:v>
                </c:pt>
                <c:pt idx="586">
                  <c:v>166.66666666666666</c:v>
                </c:pt>
                <c:pt idx="587">
                  <c:v>166.66666666666666</c:v>
                </c:pt>
                <c:pt idx="588">
                  <c:v>166.66666666666666</c:v>
                </c:pt>
                <c:pt idx="589">
                  <c:v>166.66666666666666</c:v>
                </c:pt>
                <c:pt idx="590">
                  <c:v>166.66666666666666</c:v>
                </c:pt>
                <c:pt idx="591">
                  <c:v>166.66666666666666</c:v>
                </c:pt>
                <c:pt idx="592">
                  <c:v>166.66666666666666</c:v>
                </c:pt>
                <c:pt idx="593">
                  <c:v>166.66666666666666</c:v>
                </c:pt>
                <c:pt idx="594">
                  <c:v>166.66666666666666</c:v>
                </c:pt>
                <c:pt idx="595">
                  <c:v>166.66666666666666</c:v>
                </c:pt>
                <c:pt idx="596">
                  <c:v>166.66666666666666</c:v>
                </c:pt>
                <c:pt idx="597">
                  <c:v>166.66666666666666</c:v>
                </c:pt>
                <c:pt idx="598">
                  <c:v>166.66666666666666</c:v>
                </c:pt>
                <c:pt idx="599">
                  <c:v>166.66666666666666</c:v>
                </c:pt>
                <c:pt idx="600">
                  <c:v>166.66666666666666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25728"/>
        <c:axId val="144428416"/>
      </c:scatterChart>
      <c:valAx>
        <c:axId val="14442572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87164585529171057"/>
              <c:y val="0.88347190103014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28416"/>
        <c:crosses val="autoZero"/>
        <c:crossBetween val="midCat"/>
        <c:majorUnit val="40"/>
      </c:valAx>
      <c:valAx>
        <c:axId val="14442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2221133775600888E-2"/>
              <c:y val="2.570990227604259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25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279458045272431"/>
          <c:y val="0.33307223305127664"/>
          <c:w val="0.19682241966945144"/>
          <c:h val="0.10351628261002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1" baseline="0"/>
              <a:t>I</a:t>
            </a:r>
            <a:r>
              <a:rPr lang="en-US" altLang="zh-CN" sz="1100" b="1" baseline="-25000"/>
              <a:t>L_PEAK</a:t>
            </a:r>
            <a:r>
              <a:rPr lang="en-US" altLang="zh-CN" sz="1100" b="1" baseline="0"/>
              <a:t> in L2 under </a:t>
            </a:r>
            <a:r>
              <a:rPr lang="en-US" altLang="zh-CN" sz="1100" b="1" i="0" u="none" strike="noStrike" baseline="0">
                <a:effectLst/>
              </a:rPr>
              <a:t>V</a:t>
            </a:r>
            <a:r>
              <a:rPr lang="en-US" altLang="zh-CN" sz="1100" b="1" i="0" u="none" strike="noStrike" baseline="-25000">
                <a:effectLst/>
              </a:rPr>
              <a:t>AC_Min</a:t>
            </a:r>
            <a:r>
              <a:rPr lang="en-US" altLang="zh-CN" sz="1100" b="1" i="0" u="none" strike="noStrike" baseline="0">
                <a:effectLst/>
              </a:rPr>
              <a:t> (I</a:t>
            </a:r>
            <a:r>
              <a:rPr lang="en-US" altLang="zh-CN" sz="1100" b="1" i="0" u="none" strike="noStrike" baseline="-25000">
                <a:effectLst/>
              </a:rPr>
              <a:t>L_PEAK</a:t>
            </a:r>
            <a:r>
              <a:rPr lang="en-US" altLang="zh-CN" sz="1100" b="1" i="0" u="none" strike="noStrike" baseline="0">
                <a:effectLst/>
              </a:rPr>
              <a:t> </a:t>
            </a:r>
            <a:r>
              <a:rPr lang="en-US" altLang="zh-CN" sz="1100" b="1" baseline="0"/>
              <a:t>vs. I</a:t>
            </a:r>
            <a:r>
              <a:rPr lang="en-US" altLang="zh-CN" sz="1100" b="1" baseline="-25000"/>
              <a:t>OUT</a:t>
            </a:r>
            <a:r>
              <a:rPr lang="en-US" altLang="zh-CN" sz="1100" b="1" baseline="0"/>
              <a:t>)</a:t>
            </a:r>
            <a:endParaRPr lang="zh-CN" altLang="en-US" sz="1100" b="1" baseline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148492290553717E-2"/>
          <c:y val="0.16377275521073009"/>
          <c:w val="0.7593058553893125"/>
          <c:h val="0.61437658875317747"/>
        </c:manualLayout>
      </c:layout>
      <c:scatterChart>
        <c:scatterStyle val="lineMarker"/>
        <c:varyColors val="0"/>
        <c:ser>
          <c:idx val="1"/>
          <c:order val="0"/>
          <c:tx>
            <c:v>IL_peak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'Ipk-toff'!$U$8:$U$23</c:f>
              <c:numCache>
                <c:formatCode>General</c:formatCode>
                <c:ptCount val="16"/>
                <c:pt idx="0">
                  <c:v>0</c:v>
                </c:pt>
                <c:pt idx="1">
                  <c:v>2.7807586700821338</c:v>
                </c:pt>
                <c:pt idx="2">
                  <c:v>27.843258670082133</c:v>
                </c:pt>
                <c:pt idx="3">
                  <c:v>27.843258670082133</c:v>
                </c:pt>
                <c:pt idx="4">
                  <c:v>30.624017340164265</c:v>
                </c:pt>
                <c:pt idx="5">
                  <c:v>55.686517340164265</c:v>
                </c:pt>
                <c:pt idx="6">
                  <c:v>55.686517340164265</c:v>
                </c:pt>
                <c:pt idx="7">
                  <c:v>58.467276010246401</c:v>
                </c:pt>
                <c:pt idx="8">
                  <c:v>83.529776010246394</c:v>
                </c:pt>
                <c:pt idx="9">
                  <c:v>83.529776010246394</c:v>
                </c:pt>
                <c:pt idx="10">
                  <c:v>86.31053468032853</c:v>
                </c:pt>
                <c:pt idx="11">
                  <c:v>111.37303468032853</c:v>
                </c:pt>
                <c:pt idx="12">
                  <c:v>111.37303468032853</c:v>
                </c:pt>
                <c:pt idx="13">
                  <c:v>114.15379335041067</c:v>
                </c:pt>
                <c:pt idx="14">
                  <c:v>139.21629335041067</c:v>
                </c:pt>
                <c:pt idx="15">
                  <c:v>139.21629335041067</c:v>
                </c:pt>
              </c:numCache>
            </c:numRef>
          </c:xVal>
          <c:yVal>
            <c:numRef>
              <c:f>'Ipk-toff'!$V$8:$V$23</c:f>
              <c:numCache>
                <c:formatCode>General</c:formatCode>
                <c:ptCount val="16"/>
                <c:pt idx="0">
                  <c:v>139.69687500000003</c:v>
                </c:pt>
                <c:pt idx="1">
                  <c:v>461.75</c:v>
                </c:pt>
                <c:pt idx="2">
                  <c:v>139.69687500000003</c:v>
                </c:pt>
                <c:pt idx="3">
                  <c:v>139.69687500000003</c:v>
                </c:pt>
                <c:pt idx="4">
                  <c:v>461.75</c:v>
                </c:pt>
                <c:pt idx="5">
                  <c:v>139.69687500000003</c:v>
                </c:pt>
                <c:pt idx="6">
                  <c:v>139.69687500000003</c:v>
                </c:pt>
                <c:pt idx="7">
                  <c:v>461.75</c:v>
                </c:pt>
                <c:pt idx="8">
                  <c:v>139.69687500000003</c:v>
                </c:pt>
                <c:pt idx="9">
                  <c:v>139.69687500000003</c:v>
                </c:pt>
                <c:pt idx="10">
                  <c:v>461.75</c:v>
                </c:pt>
                <c:pt idx="11">
                  <c:v>139.69687500000003</c:v>
                </c:pt>
                <c:pt idx="12">
                  <c:v>139.69687500000003</c:v>
                </c:pt>
                <c:pt idx="13">
                  <c:v>461.75</c:v>
                </c:pt>
                <c:pt idx="14">
                  <c:v>139.69687500000003</c:v>
                </c:pt>
                <c:pt idx="15">
                  <c:v>139.69687500000003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66240"/>
        <c:axId val="51876608"/>
      </c:scatterChart>
      <c:valAx>
        <c:axId val="51866240"/>
        <c:scaling>
          <c:orientation val="minMax"/>
          <c:max val="160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(uS)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87164585529171057"/>
              <c:y val="0.88347190103014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76608"/>
        <c:crosses val="autoZero"/>
        <c:crossBetween val="midCat"/>
      </c:valAx>
      <c:valAx>
        <c:axId val="518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2221133775600888E-2"/>
              <c:y val="2.570990227604259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6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altLang="en-US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altLang="en-US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100" b="1" baseline="0"/>
              <a:t>I</a:t>
            </a:r>
            <a:r>
              <a:rPr lang="en-US" altLang="zh-CN" sz="1100" b="1" baseline="-25000"/>
              <a:t>L_PEAK</a:t>
            </a:r>
            <a:r>
              <a:rPr lang="en-US" altLang="zh-CN" sz="1100" b="1" baseline="0"/>
              <a:t> in L2 under </a:t>
            </a:r>
            <a:r>
              <a:rPr lang="en-US" altLang="zh-CN" sz="1100" b="1" i="0" u="none" strike="noStrike" baseline="0">
                <a:effectLst/>
              </a:rPr>
              <a:t>V</a:t>
            </a:r>
            <a:r>
              <a:rPr lang="en-US" altLang="zh-CN" sz="1100" b="1" i="0" u="none" strike="noStrike" baseline="-25000">
                <a:effectLst/>
              </a:rPr>
              <a:t>AC_Min</a:t>
            </a:r>
            <a:r>
              <a:rPr lang="en-US" altLang="zh-CN" sz="1100" b="1" i="0" u="none" strike="noStrike" baseline="0">
                <a:effectLst/>
              </a:rPr>
              <a:t> (I</a:t>
            </a:r>
            <a:r>
              <a:rPr lang="en-US" altLang="zh-CN" sz="1100" b="1" i="0" u="none" strike="noStrike" baseline="-25000">
                <a:effectLst/>
              </a:rPr>
              <a:t>L_PEAK</a:t>
            </a:r>
            <a:r>
              <a:rPr lang="en-US" altLang="zh-CN" sz="1100" b="1" i="0" u="none" strike="noStrike" baseline="0">
                <a:effectLst/>
              </a:rPr>
              <a:t> </a:t>
            </a:r>
            <a:r>
              <a:rPr lang="en-US" altLang="zh-CN" sz="1100" b="1" baseline="0"/>
              <a:t>vs. I</a:t>
            </a:r>
            <a:r>
              <a:rPr lang="en-US" altLang="zh-CN" sz="1100" b="1" baseline="-25000"/>
              <a:t>OUT</a:t>
            </a:r>
            <a:r>
              <a:rPr lang="en-US" altLang="zh-CN" sz="1100" b="1" baseline="0"/>
              <a:t>)</a:t>
            </a:r>
            <a:endParaRPr lang="zh-CN" altLang="en-US" sz="1100" b="1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148492290553717E-2"/>
          <c:y val="0.16377275521073009"/>
          <c:w val="0.7593058553893125"/>
          <c:h val="0.61437658875317747"/>
        </c:manualLayout>
      </c:layout>
      <c:scatterChart>
        <c:scatterStyle val="lineMarker"/>
        <c:varyColors val="0"/>
        <c:ser>
          <c:idx val="1"/>
          <c:order val="0"/>
          <c:tx>
            <c:v>IL_peak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'Ipk-toff'!$U$8:$U$23</c:f>
              <c:numCache>
                <c:formatCode>General</c:formatCode>
                <c:ptCount val="16"/>
                <c:pt idx="0">
                  <c:v>0</c:v>
                </c:pt>
                <c:pt idx="1">
                  <c:v>2.7807586700821338</c:v>
                </c:pt>
                <c:pt idx="2">
                  <c:v>27.843258670082133</c:v>
                </c:pt>
                <c:pt idx="3">
                  <c:v>27.843258670082133</c:v>
                </c:pt>
                <c:pt idx="4">
                  <c:v>30.624017340164265</c:v>
                </c:pt>
                <c:pt idx="5">
                  <c:v>55.686517340164265</c:v>
                </c:pt>
                <c:pt idx="6">
                  <c:v>55.686517340164265</c:v>
                </c:pt>
                <c:pt idx="7">
                  <c:v>58.467276010246401</c:v>
                </c:pt>
                <c:pt idx="8">
                  <c:v>83.529776010246394</c:v>
                </c:pt>
                <c:pt idx="9">
                  <c:v>83.529776010246394</c:v>
                </c:pt>
                <c:pt idx="10">
                  <c:v>86.31053468032853</c:v>
                </c:pt>
                <c:pt idx="11">
                  <c:v>111.37303468032853</c:v>
                </c:pt>
                <c:pt idx="12">
                  <c:v>111.37303468032853</c:v>
                </c:pt>
                <c:pt idx="13">
                  <c:v>114.15379335041067</c:v>
                </c:pt>
                <c:pt idx="14">
                  <c:v>139.21629335041067</c:v>
                </c:pt>
                <c:pt idx="15">
                  <c:v>139.21629335041067</c:v>
                </c:pt>
              </c:numCache>
            </c:numRef>
          </c:xVal>
          <c:yVal>
            <c:numRef>
              <c:f>'Ipk-toff'!$V$8:$V$23</c:f>
              <c:numCache>
                <c:formatCode>General</c:formatCode>
                <c:ptCount val="16"/>
                <c:pt idx="0">
                  <c:v>139.69687500000003</c:v>
                </c:pt>
                <c:pt idx="1">
                  <c:v>461.75</c:v>
                </c:pt>
                <c:pt idx="2">
                  <c:v>139.69687500000003</c:v>
                </c:pt>
                <c:pt idx="3">
                  <c:v>139.69687500000003</c:v>
                </c:pt>
                <c:pt idx="4">
                  <c:v>461.75</c:v>
                </c:pt>
                <c:pt idx="5">
                  <c:v>139.69687500000003</c:v>
                </c:pt>
                <c:pt idx="6">
                  <c:v>139.69687500000003</c:v>
                </c:pt>
                <c:pt idx="7">
                  <c:v>461.75</c:v>
                </c:pt>
                <c:pt idx="8">
                  <c:v>139.69687500000003</c:v>
                </c:pt>
                <c:pt idx="9">
                  <c:v>139.69687500000003</c:v>
                </c:pt>
                <c:pt idx="10">
                  <c:v>461.75</c:v>
                </c:pt>
                <c:pt idx="11">
                  <c:v>139.69687500000003</c:v>
                </c:pt>
                <c:pt idx="12">
                  <c:v>139.69687500000003</c:v>
                </c:pt>
                <c:pt idx="13">
                  <c:v>461.75</c:v>
                </c:pt>
                <c:pt idx="14">
                  <c:v>139.69687500000003</c:v>
                </c:pt>
                <c:pt idx="15">
                  <c:v>139.69687500000003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820608"/>
        <c:axId val="96843264"/>
      </c:scatterChart>
      <c:valAx>
        <c:axId val="96820608"/>
        <c:scaling>
          <c:orientation val="minMax"/>
          <c:max val="160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(uS)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0.87164585529171057"/>
              <c:y val="0.88347190103014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43264"/>
        <c:crosses val="autoZero"/>
        <c:crossBetween val="midCat"/>
      </c:valAx>
      <c:valAx>
        <c:axId val="9684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2221133775600888E-2"/>
              <c:y val="2.570990227604259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2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843929770268421"/>
          <c:y val="0.33307223305127664"/>
          <c:w val="0.13782788387406633"/>
          <c:h val="0.10128960257920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chart" Target="../charts/chart4.xml"/><Relationship Id="rId5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758480</xdr:colOff>
      <xdr:row>2</xdr:row>
      <xdr:rowOff>150304</xdr:rowOff>
    </xdr:to>
    <xdr:pic>
      <xdr:nvPicPr>
        <xdr:cNvPr id="2" name="图片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5" t="8572" r="1817" b="14285"/>
        <a:stretch/>
      </xdr:blipFill>
      <xdr:spPr>
        <a:xfrm>
          <a:off x="76200" y="0"/>
          <a:ext cx="2044355" cy="5027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17</xdr:row>
          <xdr:rowOff>57150</xdr:rowOff>
        </xdr:from>
        <xdr:to>
          <xdr:col>16</xdr:col>
          <xdr:colOff>304800</xdr:colOff>
          <xdr:row>26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9525</xdr:colOff>
      <xdr:row>30</xdr:row>
      <xdr:rowOff>57150</xdr:rowOff>
    </xdr:from>
    <xdr:to>
      <xdr:col>16</xdr:col>
      <xdr:colOff>266700</xdr:colOff>
      <xdr:row>43</xdr:row>
      <xdr:rowOff>0</xdr:rowOff>
    </xdr:to>
    <xdr:graphicFrame macro="">
      <xdr:nvGraphicFramePr>
        <xdr:cNvPr id="7" name="图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10584</xdr:colOff>
      <xdr:row>55</xdr:row>
      <xdr:rowOff>40822</xdr:rowOff>
    </xdr:from>
    <xdr:to>
      <xdr:col>16</xdr:col>
      <xdr:colOff>249010</xdr:colOff>
      <xdr:row>68</xdr:row>
      <xdr:rowOff>40822</xdr:rowOff>
    </xdr:to>
    <xdr:graphicFrame macro="">
      <xdr:nvGraphicFramePr>
        <xdr:cNvPr id="6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11906</xdr:colOff>
      <xdr:row>68</xdr:row>
      <xdr:rowOff>88636</xdr:rowOff>
    </xdr:from>
    <xdr:to>
      <xdr:col>16</xdr:col>
      <xdr:colOff>269081</xdr:colOff>
      <xdr:row>88</xdr:row>
      <xdr:rowOff>48155</xdr:rowOff>
    </xdr:to>
    <xdr:graphicFrame macro="">
      <xdr:nvGraphicFramePr>
        <xdr:cNvPr id="8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600075</xdr:colOff>
      <xdr:row>27</xdr:row>
      <xdr:rowOff>57150</xdr:rowOff>
    </xdr:from>
    <xdr:ext cx="3285258" cy="264560"/>
    <xdr:sp macro="" textlink="">
      <xdr:nvSpPr>
        <xdr:cNvPr id="4" name="文本框 3"/>
        <xdr:cNvSpPr txBox="1"/>
      </xdr:nvSpPr>
      <xdr:spPr>
        <a:xfrm>
          <a:off x="7286625" y="4991100"/>
          <a:ext cx="3285258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The Typical</a:t>
          </a:r>
          <a:r>
            <a:rPr lang="en-US" altLang="zh-CN" sz="1100" baseline="0"/>
            <a:t> Schematic of </a:t>
          </a:r>
          <a:r>
            <a:rPr lang="en-US" altLang="zh-CN" sz="1100"/>
            <a:t>AP3917B/C/D Buck</a:t>
          </a:r>
          <a:r>
            <a:rPr lang="en-US" altLang="zh-CN" sz="1100" baseline="0"/>
            <a:t> Solutions</a:t>
          </a:r>
          <a:endParaRPr lang="zh-CN" altLang="en-US" sz="1100"/>
        </a:p>
      </xdr:txBody>
    </xdr:sp>
    <xdr:clientData/>
  </xdr:oneCellAnchor>
  <xdr:twoCellAnchor editAs="oneCell">
    <xdr:from>
      <xdr:col>10</xdr:col>
      <xdr:colOff>9527</xdr:colOff>
      <xdr:row>4</xdr:row>
      <xdr:rowOff>108857</xdr:rowOff>
    </xdr:from>
    <xdr:to>
      <xdr:col>13</xdr:col>
      <xdr:colOff>655866</xdr:colOff>
      <xdr:row>13</xdr:row>
      <xdr:rowOff>182632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241848" y="884464"/>
          <a:ext cx="2687411" cy="1788275"/>
        </a:xfrm>
        <a:prstGeom prst="rect">
          <a:avLst/>
        </a:prstGeom>
      </xdr:spPr>
    </xdr:pic>
    <xdr:clientData/>
  </xdr:twoCellAnchor>
  <xdr:oneCellAnchor>
    <xdr:from>
      <xdr:col>9</xdr:col>
      <xdr:colOff>523875</xdr:colOff>
      <xdr:row>15</xdr:row>
      <xdr:rowOff>85725</xdr:rowOff>
    </xdr:from>
    <xdr:ext cx="3125536" cy="264560"/>
    <xdr:sp macro="" textlink="">
      <xdr:nvSpPr>
        <xdr:cNvPr id="10" name="文本框 9"/>
        <xdr:cNvSpPr txBox="1"/>
      </xdr:nvSpPr>
      <xdr:spPr>
        <a:xfrm>
          <a:off x="7210425" y="2733675"/>
          <a:ext cx="3125536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CN" sz="1100"/>
            <a:t>AP3917B/C/D's</a:t>
          </a:r>
          <a:r>
            <a:rPr lang="en-US" altLang="zh-CN" sz="1100" baseline="0"/>
            <a:t> Pins Distribution and SO-7 Package.</a:t>
          </a:r>
          <a:endParaRPr lang="zh-CN" altLang="en-US" sz="1100"/>
        </a:p>
      </xdr:txBody>
    </xdr:sp>
    <xdr:clientData/>
  </xdr:oneCellAnchor>
  <xdr:oneCellAnchor>
    <xdr:from>
      <xdr:col>1</xdr:col>
      <xdr:colOff>0</xdr:colOff>
      <xdr:row>28</xdr:row>
      <xdr:rowOff>47625</xdr:rowOff>
    </xdr:from>
    <xdr:ext cx="5048250" cy="796885"/>
    <xdr:sp macro="" textlink="">
      <xdr:nvSpPr>
        <xdr:cNvPr id="9" name="文本框 8"/>
        <xdr:cNvSpPr txBox="1"/>
      </xdr:nvSpPr>
      <xdr:spPr>
        <a:xfrm>
          <a:off x="328083" y="5339292"/>
          <a:ext cx="5048250" cy="79688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altLang="zh-CN" sz="1200" b="1"/>
            <a:t>Instructions: </a:t>
          </a:r>
          <a:r>
            <a:rPr lang="en-US" altLang="zh-CN" sz="1100"/>
            <a:t>Parameters </a:t>
          </a:r>
          <a:r>
            <a:rPr lang="en-US" altLang="zh-CN" sz="1100">
              <a:solidFill>
                <a:srgbClr val="FF33CC"/>
              </a:solidFill>
            </a:rPr>
            <a:t>in pink cells </a:t>
          </a:r>
          <a:r>
            <a:rPr lang="en-US" altLang="zh-CN" sz="1100"/>
            <a:t>are needed to fill in according to the actual application. Then this design tool will select the siutable version of AP3917 and calculate the value </a:t>
          </a:r>
          <a:r>
            <a:rPr lang="en-US" altLang="zh-CN" sz="1100">
              <a:solidFill>
                <a:srgbClr val="00B050"/>
              </a:solidFill>
            </a:rPr>
            <a:t>(in green</a:t>
          </a:r>
          <a:r>
            <a:rPr lang="en-US" altLang="zh-CN" sz="1100" baseline="0">
              <a:solidFill>
                <a:srgbClr val="00B050"/>
              </a:solidFill>
            </a:rPr>
            <a:t> cells</a:t>
          </a:r>
          <a:r>
            <a:rPr lang="en-US" altLang="zh-CN" sz="1100"/>
            <a:t>) of Power Inductor and Freewheeling Diode. Besides, system operating parameters will be figured out.</a:t>
          </a:r>
          <a:endParaRPr lang="zh-CN" altLang="en-US" sz="1100"/>
        </a:p>
      </xdr:txBody>
    </xdr:sp>
    <xdr:clientData/>
  </xdr:oneCellAnchor>
  <xdr:twoCellAnchor>
    <xdr:from>
      <xdr:col>8</xdr:col>
      <xdr:colOff>9526</xdr:colOff>
      <xdr:row>43</xdr:row>
      <xdr:rowOff>38100</xdr:rowOff>
    </xdr:from>
    <xdr:to>
      <xdr:col>16</xdr:col>
      <xdr:colOff>254000</xdr:colOff>
      <xdr:row>55</xdr:row>
      <xdr:rowOff>0</xdr:rowOff>
    </xdr:to>
    <xdr:graphicFrame macro="">
      <xdr:nvGraphicFramePr>
        <xdr:cNvPr id="12" name="图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0.87402</cdr:y>
    </cdr:from>
    <cdr:to>
      <cdr:x>0.5832</cdr:x>
      <cdr:y>0.99213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0" y="2114549"/>
          <a:ext cx="35052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**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If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Fsw under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AC_Max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is wanted, please set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AC_Min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to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AC_Max.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 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0.87402</cdr:y>
    </cdr:from>
    <cdr:to>
      <cdr:x>0.5832</cdr:x>
      <cdr:y>0.99213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0" y="2114549"/>
          <a:ext cx="35052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**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If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 b="1" baseline="0">
              <a:solidFill>
                <a:schemeClr val="bg1">
                  <a:lumMod val="50000"/>
                </a:schemeClr>
              </a:solidFill>
              <a:effectLst/>
            </a:rPr>
            <a:t>I</a:t>
          </a:r>
          <a:r>
            <a:rPr lang="en-US" altLang="zh-CN" sz="1100" b="1" baseline="-25000">
              <a:solidFill>
                <a:schemeClr val="bg1">
                  <a:lumMod val="50000"/>
                </a:schemeClr>
              </a:solidFill>
              <a:effectLst/>
            </a:rPr>
            <a:t>L_PEAK_Max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under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AC_Max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is wanted, please set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AC_Min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to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AC_Max.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 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0.87402</cdr:y>
    </cdr:from>
    <cdr:to>
      <cdr:x>0.5832</cdr:x>
      <cdr:y>0.99213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0" y="2114549"/>
          <a:ext cx="35052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**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If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 b="1" baseline="0">
              <a:solidFill>
                <a:schemeClr val="bg1">
                  <a:lumMod val="50000"/>
                </a:schemeClr>
              </a:solidFill>
              <a:effectLst/>
            </a:rPr>
            <a:t>I</a:t>
          </a:r>
          <a:r>
            <a:rPr lang="en-US" altLang="zh-CN" sz="1100" b="1" baseline="-25000">
              <a:solidFill>
                <a:schemeClr val="bg1">
                  <a:lumMod val="50000"/>
                </a:schemeClr>
              </a:solidFill>
              <a:effectLst/>
            </a:rPr>
            <a:t>L_PEAK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under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AC_Max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is wanted, please set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AC_Min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to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AC_Max.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 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161925</xdr:colOff>
      <xdr:row>0</xdr:row>
      <xdr:rowOff>19050</xdr:rowOff>
    </xdr:from>
    <xdr:ext cx="3238500" cy="609013"/>
    <xdr:sp macro="" textlink="">
      <xdr:nvSpPr>
        <xdr:cNvPr id="3" name="文本框 2"/>
        <xdr:cNvSpPr txBox="1"/>
      </xdr:nvSpPr>
      <xdr:spPr>
        <a:xfrm>
          <a:off x="12115800" y="19050"/>
          <a:ext cx="3238500" cy="60901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/>
            <a:t>5.</a:t>
          </a:r>
          <a:r>
            <a:rPr lang="zh-CN" altLang="en-US" sz="1100" baseline="0"/>
            <a:t> </a:t>
          </a:r>
          <a:r>
            <a:rPr lang="en-US" altLang="zh-CN" sz="1100" baseline="0"/>
            <a:t>Select which type of AP3917X</a:t>
          </a:r>
        </a:p>
        <a:p>
          <a:r>
            <a:rPr lang="en-US" altLang="zh-CN" sz="1100" baseline="0"/>
            <a:t>1) when Vo is given and Lm&lt;2mH, the capacity of AP3917X is:</a:t>
          </a:r>
        </a:p>
      </xdr:txBody>
    </xdr:sp>
    <xdr:clientData/>
  </xdr:oneCellAnchor>
  <xdr:oneCellAnchor>
    <xdr:from>
      <xdr:col>11</xdr:col>
      <xdr:colOff>428625</xdr:colOff>
      <xdr:row>0</xdr:row>
      <xdr:rowOff>19050</xdr:rowOff>
    </xdr:from>
    <xdr:ext cx="3009900" cy="1320233"/>
    <xdr:sp macro="" textlink="">
      <xdr:nvSpPr>
        <xdr:cNvPr id="4" name="文本框 3"/>
        <xdr:cNvSpPr txBox="1"/>
      </xdr:nvSpPr>
      <xdr:spPr>
        <a:xfrm>
          <a:off x="9001125" y="19050"/>
          <a:ext cx="3009900" cy="132023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/>
            <a:t>4. Constrained</a:t>
          </a:r>
          <a:r>
            <a:rPr lang="en-US" altLang="zh-CN" sz="1100" baseline="0"/>
            <a:t> conditions to select L1's value</a:t>
          </a:r>
          <a:endParaRPr lang="en-US" altLang="zh-CN" sz="1100"/>
        </a:p>
        <a:p>
          <a:r>
            <a:rPr lang="en-US" altLang="zh-CN" sz="1100"/>
            <a:t>1</a:t>
          </a:r>
          <a:r>
            <a:rPr lang="zh-CN" altLang="en-US" sz="1100"/>
            <a:t>）</a:t>
          </a:r>
          <a:r>
            <a:rPr lang="en-US" altLang="zh-CN" sz="1100"/>
            <a:t>Be bigger to guarantee enough</a:t>
          </a:r>
          <a:r>
            <a:rPr lang="en-US" altLang="zh-CN" sz="1100" baseline="0"/>
            <a:t> output current</a:t>
          </a:r>
        </a:p>
        <a:p>
          <a:r>
            <a:rPr lang="en-US" altLang="zh-CN" sz="1100" baseline="0"/>
            <a:t>2</a:t>
          </a:r>
          <a:r>
            <a:rPr lang="zh-CN" altLang="en-US" sz="1100" baseline="0"/>
            <a:t>）</a:t>
          </a:r>
          <a:r>
            <a:rPr lang="en-US" altLang="zh-CN" sz="1100" baseline="0"/>
            <a:t>Be smaller to increase efficiency because too many turns of wires causes power loss and L1 with </a:t>
          </a:r>
          <a:r>
            <a:rPr lang="en-US" altLang="zh-CN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bigger inductance is inclined to saturation. Being less than 2mH is suggested.</a:t>
          </a:r>
          <a:endParaRPr lang="zh-CN" altLang="en-US" sz="1100"/>
        </a:p>
      </xdr:txBody>
    </xdr:sp>
    <xdr:clientData/>
  </xdr:oneCellAnchor>
  <xdr:twoCellAnchor editAs="oneCell">
    <xdr:from>
      <xdr:col>4</xdr:col>
      <xdr:colOff>133350</xdr:colOff>
      <xdr:row>2</xdr:row>
      <xdr:rowOff>57151</xdr:rowOff>
    </xdr:from>
    <xdr:to>
      <xdr:col>7</xdr:col>
      <xdr:colOff>342900</xdr:colOff>
      <xdr:row>13</xdr:row>
      <xdr:rowOff>161925</xdr:rowOff>
    </xdr:to>
    <xdr:pic>
      <xdr:nvPicPr>
        <xdr:cNvPr id="5" name="图片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054"/>
        <a:stretch/>
      </xdr:blipFill>
      <xdr:spPr>
        <a:xfrm>
          <a:off x="3867150" y="400051"/>
          <a:ext cx="2276475" cy="2219324"/>
        </a:xfrm>
        <a:prstGeom prst="rect">
          <a:avLst/>
        </a:prstGeom>
      </xdr:spPr>
    </xdr:pic>
    <xdr:clientData/>
  </xdr:twoCellAnchor>
  <xdr:oneCellAnchor>
    <xdr:from>
      <xdr:col>4</xdr:col>
      <xdr:colOff>28575</xdr:colOff>
      <xdr:row>0</xdr:row>
      <xdr:rowOff>19050</xdr:rowOff>
    </xdr:from>
    <xdr:ext cx="2609850" cy="264560"/>
    <xdr:sp macro="" textlink="">
      <xdr:nvSpPr>
        <xdr:cNvPr id="6" name="文本框 5"/>
        <xdr:cNvSpPr txBox="1"/>
      </xdr:nvSpPr>
      <xdr:spPr>
        <a:xfrm>
          <a:off x="3762375" y="19050"/>
          <a:ext cx="2609850" cy="26456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/>
            <a:t>2. DIODES</a:t>
          </a:r>
          <a:r>
            <a:rPr lang="en-US" altLang="zh-CN" sz="1100" baseline="0"/>
            <a:t> </a:t>
          </a:r>
          <a:r>
            <a:rPr lang="en-US" altLang="zh-CN" sz="1100"/>
            <a:t>ES1J's</a:t>
          </a:r>
          <a:r>
            <a:rPr lang="en-US" altLang="zh-CN" sz="1100" baseline="0"/>
            <a:t> Vf</a:t>
          </a:r>
          <a:endParaRPr lang="zh-CN" altLang="en-US" sz="1100"/>
        </a:p>
      </xdr:txBody>
    </xdr:sp>
    <xdr:clientData/>
  </xdr:oneCellAnchor>
  <xdr:oneCellAnchor>
    <xdr:from>
      <xdr:col>7</xdr:col>
      <xdr:colOff>647700</xdr:colOff>
      <xdr:row>0</xdr:row>
      <xdr:rowOff>19050</xdr:rowOff>
    </xdr:from>
    <xdr:ext cx="2609850" cy="264560"/>
    <xdr:sp macro="" textlink="">
      <xdr:nvSpPr>
        <xdr:cNvPr id="7" name="文本框 6"/>
        <xdr:cNvSpPr txBox="1"/>
      </xdr:nvSpPr>
      <xdr:spPr>
        <a:xfrm>
          <a:off x="5457825" y="19050"/>
          <a:ext cx="2609850" cy="26456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/>
            <a:t>3. DIODES</a:t>
          </a:r>
          <a:r>
            <a:rPr lang="en-US" altLang="zh-CN" sz="1100" baseline="0"/>
            <a:t> RS1M</a:t>
          </a:r>
          <a:r>
            <a:rPr lang="en-US" altLang="zh-CN" sz="1100"/>
            <a:t>'s</a:t>
          </a:r>
          <a:r>
            <a:rPr lang="en-US" altLang="zh-CN" sz="1100" baseline="0"/>
            <a:t> Vf</a:t>
          </a:r>
          <a:endParaRPr lang="zh-CN" altLang="en-US" sz="1100"/>
        </a:p>
      </xdr:txBody>
    </xdr:sp>
    <xdr:clientData/>
  </xdr:oneCellAnchor>
  <xdr:twoCellAnchor editAs="oneCell">
    <xdr:from>
      <xdr:col>8</xdr:col>
      <xdr:colOff>85724</xdr:colOff>
      <xdr:row>2</xdr:row>
      <xdr:rowOff>85926</xdr:rowOff>
    </xdr:from>
    <xdr:to>
      <xdr:col>11</xdr:col>
      <xdr:colOff>78543</xdr:colOff>
      <xdr:row>13</xdr:row>
      <xdr:rowOff>123825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1649" y="428826"/>
          <a:ext cx="2240719" cy="215244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19050</xdr:rowOff>
    </xdr:from>
    <xdr:ext cx="3009900" cy="264560"/>
    <xdr:sp macro="" textlink="">
      <xdr:nvSpPr>
        <xdr:cNvPr id="9" name="文本框 8"/>
        <xdr:cNvSpPr txBox="1"/>
      </xdr:nvSpPr>
      <xdr:spPr>
        <a:xfrm>
          <a:off x="0" y="19050"/>
          <a:ext cx="3009900" cy="26456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/>
            <a:t>1. AP3917X's</a:t>
          </a:r>
          <a:r>
            <a:rPr lang="en-US" altLang="zh-CN" sz="1100" baseline="0"/>
            <a:t> parameters (refer to datasheets)</a:t>
          </a:r>
          <a:endParaRPr lang="zh-CN" altLang="en-US" sz="1100"/>
        </a:p>
      </xdr:txBody>
    </xdr:sp>
    <xdr:clientData/>
  </xdr:oneCellAnchor>
  <xdr:twoCellAnchor editAs="oneCell">
    <xdr:from>
      <xdr:col>4</xdr:col>
      <xdr:colOff>683559</xdr:colOff>
      <xdr:row>34</xdr:row>
      <xdr:rowOff>76200</xdr:rowOff>
    </xdr:from>
    <xdr:to>
      <xdr:col>8</xdr:col>
      <xdr:colOff>683559</xdr:colOff>
      <xdr:row>39</xdr:row>
      <xdr:rowOff>103519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7030" y="6060141"/>
          <a:ext cx="2745441" cy="867760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 editAs="oneCell">
    <xdr:from>
      <xdr:col>5</xdr:col>
      <xdr:colOff>9526</xdr:colOff>
      <xdr:row>39</xdr:row>
      <xdr:rowOff>152401</xdr:rowOff>
    </xdr:from>
    <xdr:to>
      <xdr:col>13</xdr:col>
      <xdr:colOff>399491</xdr:colOff>
      <xdr:row>44</xdr:row>
      <xdr:rowOff>22273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761" y="6976783"/>
          <a:ext cx="7942730" cy="710314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428625</xdr:colOff>
      <xdr:row>0</xdr:row>
      <xdr:rowOff>447675</xdr:rowOff>
    </xdr:from>
    <xdr:to>
      <xdr:col>31</xdr:col>
      <xdr:colOff>190500</xdr:colOff>
      <xdr:row>13</xdr:row>
      <xdr:rowOff>123825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0.87402</cdr:y>
    </cdr:from>
    <cdr:to>
      <cdr:x>0.5832</cdr:x>
      <cdr:y>0.99213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0" y="2114549"/>
          <a:ext cx="3505200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**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>
              <a:solidFill>
                <a:schemeClr val="bg1">
                  <a:lumMod val="50000"/>
                </a:schemeClr>
              </a:solidFill>
            </a:rPr>
            <a:t>If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</a:t>
          </a:r>
          <a:r>
            <a:rPr lang="en-US" altLang="zh-CN" sz="1100" b="1" baseline="0">
              <a:solidFill>
                <a:schemeClr val="bg1">
                  <a:lumMod val="50000"/>
                </a:schemeClr>
              </a:solidFill>
              <a:effectLst/>
            </a:rPr>
            <a:t>I</a:t>
          </a:r>
          <a:r>
            <a:rPr lang="en-US" altLang="zh-CN" sz="1100" b="1" baseline="-25000">
              <a:solidFill>
                <a:schemeClr val="bg1">
                  <a:lumMod val="50000"/>
                </a:schemeClr>
              </a:solidFill>
              <a:effectLst/>
            </a:rPr>
            <a:t>L_PEAK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under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AC_Max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is wanted, please set 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</a:rPr>
            <a:t>AC_Min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to 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altLang="zh-CN" sz="1100" baseline="-250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AC_Max.</a:t>
          </a:r>
          <a:r>
            <a:rPr lang="en-US" altLang="zh-CN" sz="1100" baseline="0">
              <a:solidFill>
                <a:schemeClr val="bg1">
                  <a:lumMod val="50000"/>
                </a:schemeClr>
              </a:solidFill>
            </a:rPr>
            <a:t>  </a:t>
          </a:r>
          <a:endParaRPr lang="zh-CN" altLang="en-US" sz="11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N80"/>
  <sheetViews>
    <sheetView tabSelected="1" topLeftCell="A49" zoomScaleNormal="100" workbookViewId="0">
      <selection activeCell="W56" sqref="W56"/>
    </sheetView>
  </sheetViews>
  <sheetFormatPr defaultColWidth="9" defaultRowHeight="15"/>
  <cols>
    <col min="1" max="1" width="4.28515625" style="42" customWidth="1"/>
    <col min="2" max="2" width="17.85546875" style="42" customWidth="1"/>
    <col min="3" max="3" width="12.85546875" style="42" customWidth="1"/>
    <col min="4" max="4" width="9.140625" style="42" customWidth="1"/>
    <col min="5" max="5" width="18.7109375" style="42" customWidth="1"/>
    <col min="6" max="6" width="13.140625" style="42" customWidth="1"/>
    <col min="7" max="7" width="11.5703125" style="42" customWidth="1"/>
    <col min="8" max="8" width="4.42578125" style="42" customWidth="1"/>
    <col min="9" max="9" width="10.140625" style="42" customWidth="1"/>
    <col min="10" max="10" width="10.42578125" style="42" customWidth="1"/>
    <col min="11" max="16384" width="9" style="42"/>
  </cols>
  <sheetData>
    <row r="2" spans="2:14" ht="15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6.5">
      <c r="E3" s="73" t="s">
        <v>226</v>
      </c>
      <c r="F3" s="73"/>
      <c r="G3" s="73"/>
      <c r="H3" s="73"/>
      <c r="I3" s="73"/>
      <c r="J3" s="73"/>
      <c r="K3" s="73"/>
    </row>
    <row r="4" spans="2:14" ht="17.25" thickBot="1">
      <c r="E4" s="43"/>
      <c r="F4" s="43"/>
      <c r="G4" s="43"/>
      <c r="H4" s="43"/>
      <c r="I4" s="43"/>
      <c r="J4" s="43"/>
      <c r="K4" s="43"/>
    </row>
    <row r="5" spans="2:14" ht="17.25" thickBot="1">
      <c r="B5" s="77" t="s">
        <v>216</v>
      </c>
      <c r="C5" s="78"/>
      <c r="D5" s="78"/>
      <c r="E5" s="78"/>
      <c r="F5" s="79"/>
      <c r="G5" s="44"/>
    </row>
    <row r="6" spans="2:14">
      <c r="B6" s="45" t="s">
        <v>176</v>
      </c>
      <c r="C6" s="46"/>
      <c r="D6" s="46"/>
      <c r="E6" s="46"/>
      <c r="F6" s="47" t="s">
        <v>177</v>
      </c>
    </row>
    <row r="7" spans="2:14">
      <c r="B7" s="48" t="s">
        <v>178</v>
      </c>
      <c r="C7" s="49"/>
      <c r="D7" s="49"/>
      <c r="E7" s="49"/>
      <c r="F7" s="50" t="s">
        <v>179</v>
      </c>
    </row>
    <row r="8" spans="2:14">
      <c r="B8" s="48" t="s">
        <v>180</v>
      </c>
      <c r="C8" s="49"/>
      <c r="D8" s="49"/>
      <c r="E8" s="49"/>
      <c r="F8" s="50" t="s">
        <v>181</v>
      </c>
    </row>
    <row r="9" spans="2:14">
      <c r="B9" s="48" t="s">
        <v>174</v>
      </c>
      <c r="C9" s="49"/>
      <c r="D9" s="49"/>
      <c r="E9" s="49"/>
      <c r="F9" s="50" t="s">
        <v>175</v>
      </c>
    </row>
    <row r="10" spans="2:14">
      <c r="B10" s="48" t="s">
        <v>182</v>
      </c>
      <c r="C10" s="49"/>
      <c r="D10" s="49"/>
      <c r="E10" s="49"/>
      <c r="F10" s="50" t="s">
        <v>183</v>
      </c>
    </row>
    <row r="11" spans="2:14">
      <c r="B11" s="48" t="s">
        <v>184</v>
      </c>
      <c r="C11" s="49"/>
      <c r="D11" s="49"/>
      <c r="E11" s="49"/>
      <c r="F11" s="50" t="s">
        <v>185</v>
      </c>
    </row>
    <row r="12" spans="2:14">
      <c r="B12" s="48" t="s">
        <v>186</v>
      </c>
      <c r="C12" s="49"/>
      <c r="D12" s="49"/>
      <c r="E12" s="49"/>
      <c r="F12" s="50" t="s">
        <v>187</v>
      </c>
    </row>
    <row r="13" spans="2:14">
      <c r="B13" s="48" t="s">
        <v>188</v>
      </c>
      <c r="C13" s="49"/>
      <c r="D13" s="49"/>
      <c r="E13" s="49"/>
      <c r="F13" s="50" t="s">
        <v>189</v>
      </c>
    </row>
    <row r="14" spans="2:14">
      <c r="B14" s="48" t="s">
        <v>190</v>
      </c>
      <c r="C14" s="49"/>
      <c r="D14" s="49"/>
      <c r="E14" s="49"/>
      <c r="F14" s="50" t="s">
        <v>191</v>
      </c>
    </row>
    <row r="15" spans="2:14">
      <c r="B15" s="48" t="s">
        <v>192</v>
      </c>
      <c r="C15" s="49"/>
      <c r="D15" s="49"/>
      <c r="E15" s="49"/>
      <c r="F15" s="50" t="s">
        <v>193</v>
      </c>
    </row>
    <row r="16" spans="2:14">
      <c r="B16" s="48" t="s">
        <v>194</v>
      </c>
      <c r="C16" s="49"/>
      <c r="D16" s="49"/>
      <c r="E16" s="49"/>
      <c r="F16" s="50" t="s">
        <v>195</v>
      </c>
    </row>
    <row r="17" spans="2:6">
      <c r="B17" s="48" t="s">
        <v>236</v>
      </c>
      <c r="C17" s="49"/>
      <c r="D17" s="49"/>
      <c r="E17" s="49"/>
      <c r="F17" s="50" t="s">
        <v>196</v>
      </c>
    </row>
    <row r="18" spans="2:6">
      <c r="B18" s="48" t="s">
        <v>197</v>
      </c>
      <c r="C18" s="49"/>
      <c r="D18" s="49"/>
      <c r="E18" s="49"/>
      <c r="F18" s="50" t="s">
        <v>198</v>
      </c>
    </row>
    <row r="19" spans="2:6">
      <c r="B19" s="48" t="s">
        <v>199</v>
      </c>
      <c r="C19" s="49"/>
      <c r="D19" s="49"/>
      <c r="E19" s="49"/>
      <c r="F19" s="50" t="s">
        <v>200</v>
      </c>
    </row>
    <row r="20" spans="2:6">
      <c r="B20" s="48" t="s">
        <v>201</v>
      </c>
      <c r="C20" s="49"/>
      <c r="D20" s="49"/>
      <c r="E20" s="49"/>
      <c r="F20" s="50" t="s">
        <v>202</v>
      </c>
    </row>
    <row r="21" spans="2:6">
      <c r="B21" s="48" t="s">
        <v>203</v>
      </c>
      <c r="C21" s="49"/>
      <c r="D21" s="49"/>
      <c r="E21" s="49"/>
      <c r="F21" s="50" t="s">
        <v>204</v>
      </c>
    </row>
    <row r="22" spans="2:6">
      <c r="B22" s="48" t="s">
        <v>224</v>
      </c>
      <c r="C22" s="49"/>
      <c r="D22" s="49"/>
      <c r="E22" s="49"/>
      <c r="F22" s="50" t="s">
        <v>205</v>
      </c>
    </row>
    <row r="23" spans="2:6">
      <c r="B23" s="48" t="s">
        <v>223</v>
      </c>
      <c r="C23" s="49"/>
      <c r="D23" s="49"/>
      <c r="E23" s="49"/>
      <c r="F23" s="50" t="s">
        <v>206</v>
      </c>
    </row>
    <row r="24" spans="2:6">
      <c r="B24" s="48" t="s">
        <v>225</v>
      </c>
      <c r="C24" s="49"/>
      <c r="D24" s="49"/>
      <c r="E24" s="49"/>
      <c r="F24" s="50" t="s">
        <v>207</v>
      </c>
    </row>
    <row r="25" spans="2:6">
      <c r="B25" s="48" t="s">
        <v>208</v>
      </c>
      <c r="C25" s="49"/>
      <c r="D25" s="49"/>
      <c r="E25" s="49"/>
      <c r="F25" s="50" t="s">
        <v>209</v>
      </c>
    </row>
    <row r="26" spans="2:6">
      <c r="B26" s="48" t="s">
        <v>210</v>
      </c>
      <c r="C26" s="49"/>
      <c r="D26" s="49"/>
      <c r="E26" s="49"/>
      <c r="F26" s="50" t="s">
        <v>211</v>
      </c>
    </row>
    <row r="27" spans="2:6">
      <c r="B27" s="48" t="s">
        <v>212</v>
      </c>
      <c r="C27" s="49"/>
      <c r="D27" s="49"/>
      <c r="E27" s="49"/>
      <c r="F27" s="50" t="s">
        <v>213</v>
      </c>
    </row>
    <row r="28" spans="2:6" ht="15.75" thickBot="1">
      <c r="B28" s="51" t="s">
        <v>214</v>
      </c>
      <c r="C28" s="52"/>
      <c r="D28" s="52"/>
      <c r="E28" s="52"/>
      <c r="F28" s="53" t="s">
        <v>215</v>
      </c>
    </row>
    <row r="29" spans="2:6" ht="15.75" customHeight="1"/>
    <row r="34" spans="2:7" ht="16.5">
      <c r="B34" s="54" t="s">
        <v>238</v>
      </c>
    </row>
    <row r="35" spans="2:7" ht="16.5">
      <c r="B35" s="55" t="s">
        <v>239</v>
      </c>
    </row>
    <row r="36" spans="2:7" ht="16.5">
      <c r="B36" s="56" t="s">
        <v>218</v>
      </c>
    </row>
    <row r="37" spans="2:7" ht="15.75">
      <c r="B37" s="76" t="s">
        <v>231</v>
      </c>
      <c r="C37" s="76"/>
      <c r="D37" s="76"/>
      <c r="E37" s="76"/>
      <c r="F37" s="76"/>
      <c r="G37" s="57"/>
    </row>
    <row r="38" spans="2:7">
      <c r="B38" s="58" t="s">
        <v>4</v>
      </c>
      <c r="C38" s="59">
        <v>90</v>
      </c>
      <c r="D38" s="60" t="s">
        <v>0</v>
      </c>
      <c r="E38" s="74"/>
      <c r="F38" s="75"/>
    </row>
    <row r="39" spans="2:7">
      <c r="B39" s="58" t="s">
        <v>5</v>
      </c>
      <c r="C39" s="59">
        <v>264</v>
      </c>
      <c r="D39" s="60" t="s">
        <v>0</v>
      </c>
      <c r="E39" s="74"/>
      <c r="F39" s="75"/>
    </row>
    <row r="40" spans="2:7">
      <c r="B40" s="58" t="s">
        <v>2</v>
      </c>
      <c r="C40" s="59">
        <v>50</v>
      </c>
      <c r="D40" s="60" t="s">
        <v>1</v>
      </c>
      <c r="E40" s="74"/>
      <c r="F40" s="75"/>
    </row>
    <row r="41" spans="2:7" ht="18">
      <c r="B41" s="58" t="s">
        <v>9</v>
      </c>
      <c r="C41" s="59">
        <v>12</v>
      </c>
      <c r="D41" s="60" t="s">
        <v>10</v>
      </c>
      <c r="E41" s="74" t="s">
        <v>116</v>
      </c>
      <c r="F41" s="75"/>
    </row>
    <row r="42" spans="2:7">
      <c r="B42" s="61" t="s">
        <v>3</v>
      </c>
      <c r="C42" s="59">
        <v>12</v>
      </c>
      <c r="D42" s="60" t="s">
        <v>6</v>
      </c>
      <c r="E42" s="74"/>
      <c r="F42" s="75"/>
    </row>
    <row r="43" spans="2:7">
      <c r="B43" s="61" t="s">
        <v>7</v>
      </c>
      <c r="C43" s="59">
        <v>300</v>
      </c>
      <c r="D43" s="60" t="s">
        <v>8</v>
      </c>
      <c r="E43" s="74" t="s">
        <v>117</v>
      </c>
      <c r="F43" s="75"/>
    </row>
    <row r="44" spans="2:7">
      <c r="B44" s="61" t="s">
        <v>15</v>
      </c>
      <c r="C44" s="59">
        <v>80</v>
      </c>
      <c r="D44" s="60" t="s">
        <v>12</v>
      </c>
      <c r="E44" s="74"/>
      <c r="F44" s="75"/>
    </row>
    <row r="45" spans="2:7">
      <c r="B45" s="58" t="s">
        <v>145</v>
      </c>
      <c r="C45" s="69">
        <f>Vout*Iout/1000</f>
        <v>3.6</v>
      </c>
      <c r="D45" s="63" t="s">
        <v>144</v>
      </c>
      <c r="E45" s="74"/>
      <c r="F45" s="75"/>
    </row>
    <row r="46" spans="2:7">
      <c r="B46" s="61" t="s">
        <v>217</v>
      </c>
      <c r="C46" s="70" t="str">
        <f>IF(Iout&lt;='IC data'!U6,"AP3917B",IF(Iout&lt;='IC data'!U7,"AP3917C",IF(Iout&lt;='IC data'!U8,"AP3917D","Over SPEC.")))</f>
        <v>AP3917D</v>
      </c>
      <c r="D46" s="63" t="s">
        <v>237</v>
      </c>
      <c r="E46" s="74" t="s">
        <v>227</v>
      </c>
      <c r="F46" s="75"/>
    </row>
    <row r="48" spans="2:7" ht="18">
      <c r="B48" s="56" t="s">
        <v>219</v>
      </c>
    </row>
    <row r="49" spans="2:7" ht="15.75">
      <c r="B49" s="76" t="s">
        <v>230</v>
      </c>
      <c r="C49" s="76"/>
      <c r="D49" s="76"/>
      <c r="E49" s="76"/>
      <c r="F49" s="76"/>
      <c r="G49" s="57"/>
    </row>
    <row r="50" spans="2:7">
      <c r="B50" s="61" t="s">
        <v>41</v>
      </c>
      <c r="C50" s="59">
        <v>1</v>
      </c>
      <c r="D50" s="60" t="s">
        <v>42</v>
      </c>
      <c r="E50" s="71" t="str">
        <f>IF(Io_max&lt;1.2*Iout,"Too Small！！","OK")</f>
        <v>OK</v>
      </c>
      <c r="F50" s="72"/>
    </row>
    <row r="51" spans="2:7">
      <c r="B51" s="61" t="s">
        <v>80</v>
      </c>
      <c r="C51" s="70" t="str">
        <f>IF(Iout&gt;Io_CCMDCM,"CCM","DCM")</f>
        <v>CCM</v>
      </c>
      <c r="D51" s="60" t="s">
        <v>46</v>
      </c>
      <c r="E51" s="74" t="s">
        <v>118</v>
      </c>
      <c r="F51" s="75"/>
    </row>
    <row r="52" spans="2:7">
      <c r="B52" s="61" t="s">
        <v>82</v>
      </c>
      <c r="C52" s="69">
        <f>'Ipk-toff'!L2</f>
        <v>400.41250000000002</v>
      </c>
      <c r="D52" s="60" t="s">
        <v>45</v>
      </c>
      <c r="E52" s="74" t="s">
        <v>85</v>
      </c>
      <c r="F52" s="75"/>
    </row>
    <row r="53" spans="2:7">
      <c r="B53" s="61" t="s">
        <v>83</v>
      </c>
      <c r="C53" s="69">
        <f>IF(Workingmode="CCM",'Ipk-toff'!R5,IF(Workingmode="DCM",'Ipk-toff'!R5))</f>
        <v>461.75</v>
      </c>
      <c r="D53" s="60" t="s">
        <v>79</v>
      </c>
      <c r="E53" s="74"/>
      <c r="F53" s="75"/>
    </row>
    <row r="54" spans="2:7">
      <c r="B54" s="61" t="s">
        <v>84</v>
      </c>
      <c r="C54" s="69">
        <f>IF(Workingmode="DCM",0,IF(Workingmode="CCM",'Ipk-toff'!R7))</f>
        <v>139.69687500000003</v>
      </c>
      <c r="D54" s="63" t="s">
        <v>78</v>
      </c>
      <c r="E54" s="74"/>
      <c r="F54" s="75"/>
    </row>
    <row r="55" spans="2:7">
      <c r="B55" s="61" t="s">
        <v>81</v>
      </c>
      <c r="C55" s="69">
        <f>IF(Workingmode="CCM",'Ipk-toff'!R11,IF(Workingmode="DCM",'Ipk-toff'!R14))</f>
        <v>284.39780573386776</v>
      </c>
      <c r="D55" s="63" t="s">
        <v>99</v>
      </c>
      <c r="E55" s="74"/>
      <c r="F55" s="75"/>
    </row>
    <row r="56" spans="2:7">
      <c r="B56" s="61" t="s">
        <v>139</v>
      </c>
      <c r="C56" s="69">
        <f>'Ipk-toff'!R21</f>
        <v>35.915336342240366</v>
      </c>
      <c r="D56" s="63" t="s">
        <v>138</v>
      </c>
      <c r="E56" s="74" t="s">
        <v>141</v>
      </c>
      <c r="F56" s="75"/>
    </row>
    <row r="57" spans="2:7">
      <c r="B57" s="61" t="s">
        <v>140</v>
      </c>
      <c r="C57" s="69">
        <f>'Ipk-toff'!R22</f>
        <v>58.072781746928975</v>
      </c>
      <c r="D57" s="63" t="s">
        <v>138</v>
      </c>
      <c r="E57" s="74" t="s">
        <v>142</v>
      </c>
      <c r="F57" s="75"/>
    </row>
    <row r="59" spans="2:7" ht="16.5">
      <c r="B59" s="56" t="s">
        <v>220</v>
      </c>
    </row>
    <row r="60" spans="2:7" ht="15.75">
      <c r="B60" s="80" t="s">
        <v>229</v>
      </c>
      <c r="C60" s="81"/>
      <c r="D60" s="81"/>
      <c r="E60" s="81"/>
      <c r="F60" s="82"/>
      <c r="G60" s="57"/>
    </row>
    <row r="61" spans="2:7">
      <c r="B61" s="61" t="s">
        <v>94</v>
      </c>
      <c r="C61" s="69">
        <f>(Vacmax*SQRT(2)+40)*1.2</f>
        <v>496.02285655979648</v>
      </c>
      <c r="D61" s="63" t="s">
        <v>95</v>
      </c>
      <c r="E61" s="74"/>
      <c r="F61" s="75"/>
    </row>
    <row r="62" spans="2:7">
      <c r="B62" s="61" t="s">
        <v>96</v>
      </c>
      <c r="C62" s="69" t="str">
        <f>IF(Workingmode="CCM","&lt;50","&lt;75")</f>
        <v>&lt;50</v>
      </c>
      <c r="D62" s="63" t="s">
        <v>97</v>
      </c>
      <c r="E62" s="74"/>
      <c r="F62" s="75"/>
    </row>
    <row r="63" spans="2:7">
      <c r="B63" s="61" t="s">
        <v>98</v>
      </c>
      <c r="C63" s="69">
        <f>IF(Workingmode="CCM",'Ipk-toff'!R18,IF(Workingmode="DCM",'Ipk-toff'!R19))</f>
        <v>266.43391002915973</v>
      </c>
      <c r="D63" s="63" t="s">
        <v>99</v>
      </c>
      <c r="E63" s="74"/>
      <c r="F63" s="75"/>
    </row>
    <row r="64" spans="2:7" ht="15.75">
      <c r="B64" s="80" t="s">
        <v>228</v>
      </c>
      <c r="C64" s="81"/>
      <c r="D64" s="81"/>
      <c r="E64" s="81"/>
      <c r="F64" s="81"/>
      <c r="G64" s="57"/>
    </row>
    <row r="65" spans="2:7">
      <c r="B65" s="61" t="s">
        <v>104</v>
      </c>
      <c r="C65" s="59">
        <v>100</v>
      </c>
      <c r="D65" s="63" t="s">
        <v>105</v>
      </c>
      <c r="E65" s="74" t="s">
        <v>240</v>
      </c>
      <c r="F65" s="75"/>
    </row>
    <row r="66" spans="2:7">
      <c r="B66" s="61" t="s">
        <v>108</v>
      </c>
      <c r="C66" s="64">
        <v>220</v>
      </c>
      <c r="D66" s="63" t="s">
        <v>109</v>
      </c>
      <c r="E66" s="74" t="str">
        <f>IF(Cout&gt;C67,"Fill in the actual value","FALSE! Need to increase C3")</f>
        <v>Fill in the actual value</v>
      </c>
      <c r="F66" s="75"/>
    </row>
    <row r="67" spans="2:7">
      <c r="B67" s="61" t="s">
        <v>168</v>
      </c>
      <c r="C67" s="69">
        <f>'Ipk-toff'!AH7</f>
        <v>214.82142857142858</v>
      </c>
      <c r="D67" s="63" t="s">
        <v>165</v>
      </c>
      <c r="E67" s="74" t="s">
        <v>233</v>
      </c>
      <c r="F67" s="75"/>
    </row>
    <row r="68" spans="2:7">
      <c r="B68" s="61" t="s">
        <v>106</v>
      </c>
      <c r="C68" s="69">
        <f>'Ipk-toff'!AH9</f>
        <v>111.23588270215865</v>
      </c>
      <c r="D68" s="63" t="s">
        <v>107</v>
      </c>
      <c r="E68" s="74" t="str">
        <f>IF(Cout_esr&gt;0,"Maximum value recommened","Need to increase Cout！")</f>
        <v>Maximum value recommened</v>
      </c>
      <c r="F68" s="75"/>
    </row>
    <row r="69" spans="2:7" ht="15.75">
      <c r="B69" s="80" t="s">
        <v>232</v>
      </c>
      <c r="C69" s="81"/>
      <c r="D69" s="81"/>
      <c r="E69" s="81"/>
      <c r="F69" s="81"/>
      <c r="G69" s="57"/>
    </row>
    <row r="70" spans="2:7">
      <c r="B70" s="61" t="s">
        <v>112</v>
      </c>
      <c r="C70" s="59">
        <v>5.62</v>
      </c>
      <c r="D70" s="63" t="s">
        <v>110</v>
      </c>
      <c r="E70" s="74" t="s">
        <v>222</v>
      </c>
      <c r="F70" s="75"/>
    </row>
    <row r="71" spans="2:7">
      <c r="B71" s="61" t="s">
        <v>113</v>
      </c>
      <c r="C71" s="69">
        <f>(Vout+D2Vf-D1Vf)*Rfb_down/2.5-Rfb_down</f>
        <v>21.693200000000001</v>
      </c>
      <c r="D71" s="63" t="s">
        <v>110</v>
      </c>
      <c r="E71" s="74" t="s">
        <v>115</v>
      </c>
      <c r="F71" s="75"/>
    </row>
    <row r="72" spans="2:7">
      <c r="B72" s="61" t="s">
        <v>114</v>
      </c>
      <c r="C72" s="69">
        <f>1000*Cout*Vout/(Rfb_up+Rfb_down)/Iout</f>
        <v>322.18853887497619</v>
      </c>
      <c r="D72" s="63" t="s">
        <v>111</v>
      </c>
      <c r="E72" s="74" t="s">
        <v>234</v>
      </c>
      <c r="F72" s="75"/>
    </row>
    <row r="73" spans="2:7">
      <c r="B73" s="61" t="s">
        <v>221</v>
      </c>
      <c r="C73" s="65">
        <v>220</v>
      </c>
      <c r="D73" s="63" t="s">
        <v>169</v>
      </c>
      <c r="E73" s="74" t="s">
        <v>235</v>
      </c>
      <c r="F73" s="75"/>
    </row>
    <row r="75" spans="2:7" ht="15.75" hidden="1">
      <c r="B75" s="66" t="s">
        <v>119</v>
      </c>
      <c r="C75" s="66"/>
      <c r="D75" s="66"/>
      <c r="E75" s="66"/>
      <c r="F75" s="66"/>
      <c r="G75" s="57"/>
    </row>
    <row r="76" spans="2:7" hidden="1">
      <c r="B76" s="61" t="s">
        <v>21</v>
      </c>
      <c r="C76" s="62">
        <f>MIN(interdata!G2:G1002)</f>
        <v>101.29165809680492</v>
      </c>
      <c r="D76" s="60" t="s">
        <v>6</v>
      </c>
      <c r="E76" s="67" t="s">
        <v>170</v>
      </c>
      <c r="F76" s="68"/>
    </row>
    <row r="77" spans="2:7" hidden="1">
      <c r="B77" s="61" t="s">
        <v>20</v>
      </c>
      <c r="C77" s="62">
        <f>SQRT(SUMSQ(interdata!G2:'interdata'!G1002)/COUNTA(interdata!G2:'interdata'!G1002))</f>
        <v>115.81484163474266</v>
      </c>
      <c r="D77" s="60" t="s">
        <v>6</v>
      </c>
      <c r="E77" s="67" t="s">
        <v>171</v>
      </c>
      <c r="F77" s="68"/>
    </row>
    <row r="78" spans="2:7" hidden="1">
      <c r="B78" s="61" t="s">
        <v>22</v>
      </c>
      <c r="C78" s="62">
        <f>Vacmax*SQRT(2)</f>
        <v>373.3523804664971</v>
      </c>
      <c r="D78" s="60" t="s">
        <v>6</v>
      </c>
      <c r="E78" s="67" t="s">
        <v>172</v>
      </c>
      <c r="F78" s="68"/>
    </row>
    <row r="79" spans="2:7" hidden="1">
      <c r="B79" s="61" t="s">
        <v>37</v>
      </c>
      <c r="C79" s="62">
        <f>SQRT(SUMSQ(interdata!L2:'interdata'!L1002)/COUNTA(interdata!L2:'interdata'!L1002))</f>
        <v>364.38700682474069</v>
      </c>
      <c r="D79" s="60" t="s">
        <v>6</v>
      </c>
      <c r="E79" s="67" t="s">
        <v>173</v>
      </c>
      <c r="F79" s="68"/>
    </row>
    <row r="80" spans="2:7" hidden="1"/>
  </sheetData>
  <sheetProtection algorithmName="SHA-512" hashValue="2VqNv9kx1IshKjyNTWsUCCisdmQ9ua/cQX8CQovlf+eYqxYYp4I/3HhJ1syKJ2A4UsbD5FbjQejV9Va3jTalSg==" saltValue="GREPtEa4an3Rm0jVJyNRwQ==" spinCount="100000" sheet="1" objects="1" scenarios="1" selectLockedCells="1"/>
  <mergeCells count="35">
    <mergeCell ref="E68:F68"/>
    <mergeCell ref="E70:F70"/>
    <mergeCell ref="E71:F71"/>
    <mergeCell ref="E72:F72"/>
    <mergeCell ref="E73:F73"/>
    <mergeCell ref="B69:F69"/>
    <mergeCell ref="E62:F62"/>
    <mergeCell ref="E63:F63"/>
    <mergeCell ref="E65:F65"/>
    <mergeCell ref="E66:F66"/>
    <mergeCell ref="E67:F67"/>
    <mergeCell ref="B64:F64"/>
    <mergeCell ref="E56:F56"/>
    <mergeCell ref="E57:F57"/>
    <mergeCell ref="B49:F49"/>
    <mergeCell ref="B5:F5"/>
    <mergeCell ref="E61:F61"/>
    <mergeCell ref="B60:F60"/>
    <mergeCell ref="E51:F51"/>
    <mergeCell ref="E52:F52"/>
    <mergeCell ref="E53:F53"/>
    <mergeCell ref="E54:F54"/>
    <mergeCell ref="E55:F55"/>
    <mergeCell ref="B37:F37"/>
    <mergeCell ref="E38:F38"/>
    <mergeCell ref="E39:F39"/>
    <mergeCell ref="E40:F40"/>
    <mergeCell ref="E41:F41"/>
    <mergeCell ref="E50:F50"/>
    <mergeCell ref="E3:K3"/>
    <mergeCell ref="E42:F42"/>
    <mergeCell ref="E43:F43"/>
    <mergeCell ref="E44:F44"/>
    <mergeCell ref="E45:F45"/>
    <mergeCell ref="E46:F46"/>
  </mergeCells>
  <phoneticPr fontId="1" type="noConversion"/>
  <dataValidations count="2">
    <dataValidation type="list" allowBlank="1" showInputMessage="1" showErrorMessage="1" error="Select 50Hz or 60Hz" promptTitle="50Hz or 60Hz" sqref="C40">
      <formula1>"50,60"</formula1>
    </dataValidation>
    <dataValidation allowBlank="1" showErrorMessage="1" errorTitle="Select 50Hz or 60Hz" sqref="I54"/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 sizeWithCells="1">
              <from>
                <xdr:col>8</xdr:col>
                <xdr:colOff>47625</xdr:colOff>
                <xdr:row>17</xdr:row>
                <xdr:rowOff>57150</xdr:rowOff>
              </from>
              <to>
                <xdr:col>16</xdr:col>
                <xdr:colOff>304800</xdr:colOff>
                <xdr:row>26</xdr:row>
                <xdr:rowOff>133350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V34"/>
  <sheetViews>
    <sheetView zoomScale="85" zoomScaleNormal="85" workbookViewId="0">
      <selection activeCell="H24" sqref="H24"/>
    </sheetView>
  </sheetViews>
  <sheetFormatPr defaultRowHeight="15"/>
  <cols>
    <col min="1" max="1" width="19.85546875" customWidth="1"/>
    <col min="5" max="5" width="9.140625" customWidth="1"/>
    <col min="9" max="9" width="11.42578125" customWidth="1"/>
    <col min="10" max="10" width="9" customWidth="1"/>
    <col min="12" max="12" width="21.42578125" customWidth="1"/>
    <col min="13" max="13" width="21.28515625" customWidth="1"/>
    <col min="14" max="14" width="17.42578125" customWidth="1"/>
    <col min="17" max="17" width="12.140625" customWidth="1"/>
  </cols>
  <sheetData>
    <row r="3" spans="1:22">
      <c r="B3" t="s">
        <v>25</v>
      </c>
      <c r="C3" t="s">
        <v>26</v>
      </c>
      <c r="D3" t="s">
        <v>27</v>
      </c>
    </row>
    <row r="4" spans="1:22" ht="18">
      <c r="A4" t="s">
        <v>34</v>
      </c>
      <c r="B4">
        <v>230</v>
      </c>
      <c r="C4">
        <v>357</v>
      </c>
      <c r="D4">
        <v>450</v>
      </c>
    </row>
    <row r="5" spans="1:22" ht="18">
      <c r="A5" t="s">
        <v>32</v>
      </c>
      <c r="B5">
        <v>280</v>
      </c>
      <c r="C5">
        <v>420</v>
      </c>
      <c r="D5">
        <v>500</v>
      </c>
      <c r="T5" t="s">
        <v>67</v>
      </c>
    </row>
    <row r="6" spans="1:22" ht="18">
      <c r="A6" t="s">
        <v>31</v>
      </c>
      <c r="B6">
        <v>336</v>
      </c>
      <c r="C6">
        <v>504</v>
      </c>
      <c r="D6">
        <v>600</v>
      </c>
      <c r="Q6" s="28" t="s">
        <v>25</v>
      </c>
      <c r="R6" s="19">
        <f>IF((Ipkmax_typ_B-1/2*(Vout+D1Vf)/N9*tminoff_typ_B)&gt;=0,Ipkmax_typ_B-1/2*(Vout+D1Vf)/N9*tminoff_typ_B,0.5*Ipkmax_typ_B*(N13+N14)/(N13+tminoff_typ_B))</f>
        <v>167.5625</v>
      </c>
      <c r="S6" s="29" t="s">
        <v>35</v>
      </c>
      <c r="T6" s="16" t="s">
        <v>39</v>
      </c>
      <c r="U6" s="19">
        <f>R6*0.85</f>
        <v>142.42812499999999</v>
      </c>
      <c r="V6" s="19" t="s">
        <v>40</v>
      </c>
    </row>
    <row r="7" spans="1:22" ht="18">
      <c r="A7" t="s">
        <v>30</v>
      </c>
      <c r="B7">
        <v>12.5</v>
      </c>
      <c r="C7">
        <v>12.5</v>
      </c>
      <c r="D7">
        <v>10.5</v>
      </c>
      <c r="Q7" s="28" t="s">
        <v>26</v>
      </c>
      <c r="R7" s="19">
        <f>IF((Ipkmax_typ_C-1/2*(Vout+D1Vf)/N9*tminoff_typ_C)&gt;=0,Ipkmax_typ_C-1/2*(Vout+D1Vf)/N9*tminoff_typ_C,0.5*Ipkmax_typ_C*(N15+N16)/(N15+tminoff_typ_C))</f>
        <v>307.5625</v>
      </c>
      <c r="S7" s="29" t="s">
        <v>35</v>
      </c>
      <c r="T7" s="17" t="s">
        <v>39</v>
      </c>
      <c r="U7" s="19">
        <f>R7*0.75</f>
        <v>230.671875</v>
      </c>
      <c r="V7" s="19" t="s">
        <v>40</v>
      </c>
    </row>
    <row r="8" spans="1:22" ht="18">
      <c r="A8" t="s">
        <v>29</v>
      </c>
      <c r="B8">
        <v>17.5</v>
      </c>
      <c r="C8">
        <v>17.5</v>
      </c>
      <c r="D8">
        <v>15.5</v>
      </c>
      <c r="Q8" s="28" t="s">
        <v>27</v>
      </c>
      <c r="R8" s="19">
        <f>IF((Ipkmax_typ_D-1/2*(Vout+D1Vf)/N9*tminoff_typ_D)&gt;=0,Ipkmax_typ_D-1/2*(Vout+D1Vf)/N9*tminoff_typ_D,0.5*Ipkmax_typ_D*(N17+N18)/(N17+tminoff_typ_D))</f>
        <v>400.41250000000002</v>
      </c>
      <c r="S8" s="29" t="s">
        <v>35</v>
      </c>
      <c r="T8" s="17" t="s">
        <v>39</v>
      </c>
      <c r="U8" s="19">
        <f t="shared" ref="U8" si="0">R8*0.85</f>
        <v>340.35062500000004</v>
      </c>
      <c r="V8" s="19" t="s">
        <v>40</v>
      </c>
    </row>
    <row r="9" spans="1:22" ht="18">
      <c r="A9" t="s">
        <v>28</v>
      </c>
      <c r="B9">
        <v>22.5</v>
      </c>
      <c r="C9">
        <v>22.5</v>
      </c>
      <c r="D9">
        <v>18.5</v>
      </c>
      <c r="L9" s="21" t="s">
        <v>68</v>
      </c>
      <c r="M9" s="21" t="s">
        <v>38</v>
      </c>
      <c r="N9" s="30">
        <v>1</v>
      </c>
      <c r="O9" s="18" t="s">
        <v>33</v>
      </c>
    </row>
    <row r="11" spans="1:22">
      <c r="M11" s="18" t="s">
        <v>43</v>
      </c>
      <c r="N11">
        <f>IF(typeAP3917="AP3917B",0.5*(Vout+D1Vf)*tminoff_typ_B/(Ipkmax_typ_B-1.17*Iout),IF(typeAP3917="AP3917C",0.5*(Vout+D1Vf)*tminoff_typ_C/(Ipkmax_typ_C-1.33*Iout),IF(typeAP3917="AP3917D",0.5*(Vout+D1Vf)*tminoff_typ_D/(Ipkmax_typ_D-1.17*Iout))))</f>
        <v>0.66837248322147647</v>
      </c>
      <c r="O11" t="s">
        <v>42</v>
      </c>
    </row>
    <row r="12" spans="1:22">
      <c r="Q12" s="32" t="s">
        <v>75</v>
      </c>
      <c r="R12" s="19">
        <f>IF((Ipkmax_typ_B-1/2*(Vout+D1Vf)/Lm*tminoff_typ_B)&gt;0,Ipkmax_typ_B-1/2*(Vout+D1Vf)/Lm*tminoff_typ_B,0.5*Ipkmax_typ_B*(N20+N21)/(N20+tminoff_typ_B))</f>
        <v>167.5625</v>
      </c>
      <c r="S12" s="29" t="s">
        <v>44</v>
      </c>
    </row>
    <row r="13" spans="1:22">
      <c r="L13" s="31" t="s">
        <v>69</v>
      </c>
      <c r="M13" s="19" t="s">
        <v>65</v>
      </c>
      <c r="N13" s="19">
        <f>Ipkmax_typ_B*N9/Vindc_rms_min</f>
        <v>2.4176521424004118</v>
      </c>
      <c r="O13" s="19" t="s">
        <v>64</v>
      </c>
      <c r="Q13" s="32" t="s">
        <v>76</v>
      </c>
      <c r="R13" s="19">
        <f>IF((Ipkmax_typ_C-1/2*(Vout+D1Vf)/Lm*tminoff_typ_C)&gt;0,Ipkmax_typ_C-1/2*(Vout+D1Vf)/Lm*tminoff_typ_C,0.5*Ipkmax_typ_C*(N22+N23)/(N22+tminoff_typ_C))*0.88</f>
        <v>270.65500000000003</v>
      </c>
      <c r="S13" s="29" t="s">
        <v>44</v>
      </c>
      <c r="T13" t="s">
        <v>93</v>
      </c>
    </row>
    <row r="14" spans="1:22">
      <c r="L14" s="19"/>
      <c r="M14" s="19" t="s">
        <v>66</v>
      </c>
      <c r="N14" s="19">
        <f>Ipkmax_typ_B*N9/(Vout+D1Vf)</f>
        <v>21.789883268482491</v>
      </c>
      <c r="O14" s="19" t="s">
        <v>64</v>
      </c>
      <c r="Q14" s="32" t="s">
        <v>77</v>
      </c>
      <c r="R14" s="19">
        <f>IF((Ipkmax_typ_D-1/2*(Vout+D1Vf)/Lm*tminoff_typ_D)&gt;0,Ipkmax_typ_D-1/2*(Vout+D1Vf)/Lm*tminoff_typ_D,0.5*Ipkmax_typ_D*(N24+N25)/(N24+tminoff_typ_D))</f>
        <v>400.41250000000002</v>
      </c>
      <c r="S14" s="29" t="s">
        <v>44</v>
      </c>
    </row>
    <row r="15" spans="1:22">
      <c r="L15" s="29" t="s">
        <v>70</v>
      </c>
      <c r="M15" s="19" t="s">
        <v>65</v>
      </c>
      <c r="N15" s="19">
        <f>Ipkmax_typ_C*N9/Vindc_rms_min</f>
        <v>3.6264782136006177</v>
      </c>
      <c r="O15" s="19" t="s">
        <v>64</v>
      </c>
    </row>
    <row r="16" spans="1:22">
      <c r="L16" s="19"/>
      <c r="M16" s="19" t="s">
        <v>66</v>
      </c>
      <c r="N16" s="19">
        <f>Ipkmax_typ_C*N9/(Vout+D1Vf)</f>
        <v>32.684824902723733</v>
      </c>
      <c r="O16" s="19" t="s">
        <v>64</v>
      </c>
    </row>
    <row r="17" spans="1:15">
      <c r="F17" s="18" t="s">
        <v>23</v>
      </c>
      <c r="G17" s="15">
        <v>0.85</v>
      </c>
      <c r="H17" t="s">
        <v>19</v>
      </c>
      <c r="I17" s="18" t="s">
        <v>24</v>
      </c>
      <c r="J17" s="15">
        <v>1</v>
      </c>
      <c r="K17" t="s">
        <v>19</v>
      </c>
      <c r="L17" s="31" t="s">
        <v>71</v>
      </c>
      <c r="M17" s="19" t="s">
        <v>65</v>
      </c>
      <c r="N17" s="19">
        <f>Ipkmax_typ_D*N9/Vindc_rms_min</f>
        <v>4.317235968572164</v>
      </c>
      <c r="O17" s="19" t="s">
        <v>64</v>
      </c>
    </row>
    <row r="18" spans="1:15">
      <c r="L18" s="19"/>
      <c r="M18" s="19" t="s">
        <v>66</v>
      </c>
      <c r="N18" s="19">
        <f>Ipkmax_typ_D*N9/(Vout+D1Vf)</f>
        <v>38.910505836575879</v>
      </c>
      <c r="O18" s="19" t="s">
        <v>64</v>
      </c>
    </row>
    <row r="19" spans="1:15">
      <c r="A19" t="s">
        <v>47</v>
      </c>
      <c r="B19">
        <f>IF(typeAP3917="AP3917B",Ipkmax_typ_B*Lm/(Vout+DVF1),IF(typeAP3917="AP3917C",Ipkmax_typ_C*Lm/(Vout+DVF1),IF(typeAP3917="AP3917D",Ipkmax_typ_D*Lm/(Vout+DVF1))))</f>
        <v>41.666666666666664</v>
      </c>
      <c r="C19" t="s">
        <v>36</v>
      </c>
    </row>
    <row r="20" spans="1:15">
      <c r="A20" t="s">
        <v>48</v>
      </c>
      <c r="B20" s="15" t="str">
        <f>IF(AND(typeAP3917="AP3917B",toff&gt;tminoff_typ_B),"CCM",IF(typeAP3917="AP3917C"&amp;toff&gt;tminoff_typ_C,"CCM",IF(typeAP3917="AP3917D"&amp;toff&gt;tminoff_typ_D,"CCM")))</f>
        <v>CCM</v>
      </c>
      <c r="L20" s="29" t="s">
        <v>72</v>
      </c>
      <c r="M20" s="19" t="s">
        <v>65</v>
      </c>
      <c r="N20" s="19">
        <f>Ipkmax_typ_B*Lm/Vindc_rms_min</f>
        <v>2.4176521424004118</v>
      </c>
      <c r="O20" s="19" t="s">
        <v>64</v>
      </c>
    </row>
    <row r="21" spans="1:15">
      <c r="L21" s="19"/>
      <c r="M21" s="19" t="s">
        <v>66</v>
      </c>
      <c r="N21" s="19">
        <f>Ipkmax_typ_B*Lm/(Vout+D1Vf)</f>
        <v>21.789883268482491</v>
      </c>
      <c r="O21" s="19" t="s">
        <v>64</v>
      </c>
    </row>
    <row r="22" spans="1:15">
      <c r="L22" s="29" t="s">
        <v>73</v>
      </c>
      <c r="M22" s="19" t="s">
        <v>65</v>
      </c>
      <c r="N22" s="19">
        <f>Ipkmax_typ_C*Lm/Vindc_rms_min</f>
        <v>3.6264782136006177</v>
      </c>
      <c r="O22" s="19" t="s">
        <v>64</v>
      </c>
    </row>
    <row r="23" spans="1:15">
      <c r="L23" s="19"/>
      <c r="M23" s="19" t="s">
        <v>66</v>
      </c>
      <c r="N23" s="19">
        <f>Ipkmax_typ_C*Lm/(Vout+D1Vf)</f>
        <v>32.684824902723733</v>
      </c>
      <c r="O23" s="19" t="s">
        <v>64</v>
      </c>
    </row>
    <row r="24" spans="1:15">
      <c r="L24" s="29" t="s">
        <v>74</v>
      </c>
      <c r="M24" s="19" t="s">
        <v>65</v>
      </c>
      <c r="N24" s="19">
        <f>Ipkmax_typ_D*Lm/Vindc_rms_min</f>
        <v>4.317235968572164</v>
      </c>
      <c r="O24" s="19" t="s">
        <v>64</v>
      </c>
    </row>
    <row r="25" spans="1:15">
      <c r="L25" s="19"/>
      <c r="M25" s="19" t="s">
        <v>66</v>
      </c>
      <c r="N25" s="19">
        <f>Ipkmax_typ_D*Lm/(Vout+D1Vf)</f>
        <v>38.910505836575879</v>
      </c>
      <c r="O25" s="19" t="s">
        <v>64</v>
      </c>
    </row>
    <row r="30" spans="1:15">
      <c r="F30" s="19"/>
      <c r="G30" s="19" t="s">
        <v>54</v>
      </c>
      <c r="H30" s="19"/>
    </row>
    <row r="31" spans="1:15">
      <c r="F31" s="19" t="s">
        <v>51</v>
      </c>
      <c r="G31" s="19">
        <f>Ipkmax_typ_B*2/3/4+tminoff_typ_B</f>
        <v>64.166666666666657</v>
      </c>
      <c r="H31" s="19" t="s">
        <v>49</v>
      </c>
    </row>
    <row r="32" spans="1:15">
      <c r="F32" s="19" t="s">
        <v>52</v>
      </c>
      <c r="G32" s="19">
        <f>Ipkmax_typ_C*3/4/4+tminoff_typ_C</f>
        <v>96.25</v>
      </c>
      <c r="H32" s="19" t="s">
        <v>49</v>
      </c>
    </row>
    <row r="33" spans="6:8">
      <c r="F33" s="19" t="s">
        <v>53</v>
      </c>
      <c r="G33" s="19">
        <f>Ipkmax_typ_D*3/4/4+tminoff_typ_D</f>
        <v>109.25</v>
      </c>
      <c r="H33" s="19" t="s">
        <v>49</v>
      </c>
    </row>
    <row r="34" spans="6:8">
      <c r="G34">
        <f>IF(typeAP3917="AP3917B",toffmax_B,IF(typeAP3917="AP3917C",toffmax_C,IF(typeAP3917="AP3917D",toffmax_D)))</f>
        <v>109.25</v>
      </c>
      <c r="H34" s="20" t="s">
        <v>49</v>
      </c>
    </row>
  </sheetData>
  <sheetProtection algorithmName="SHA-512" hashValue="C+qvwV2aX9ISh5dVtNmJjDcuW+frQX4Z+s5nALNZDHnCxlL3mMyDWyjQdV/a94aZ0FW+h7wZWkTogU1trGqw7Q==" saltValue="Bnr4S5aYoK0ZwJQAVh1lVg==" spinCount="100000" sheet="1" objects="1" scenarios="1"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48576"/>
  <sheetViews>
    <sheetView topLeftCell="B1" workbookViewId="0">
      <selection activeCell="B1" sqref="B1"/>
    </sheetView>
  </sheetViews>
  <sheetFormatPr defaultRowHeight="15"/>
  <cols>
    <col min="1" max="1" width="17.5703125" style="1" customWidth="1"/>
    <col min="2" max="2" width="17" style="5" customWidth="1"/>
    <col min="3" max="3" width="15.7109375" style="4" customWidth="1"/>
    <col min="5" max="5" width="11.5703125" style="2" bestFit="1" customWidth="1"/>
    <col min="6" max="6" width="17.5703125" style="13" customWidth="1"/>
    <col min="7" max="7" width="17.42578125" style="13" customWidth="1"/>
    <col min="8" max="8" width="14.140625" customWidth="1"/>
    <col min="9" max="9" width="18.42578125" customWidth="1"/>
    <col min="10" max="10" width="15.85546875" customWidth="1"/>
    <col min="11" max="11" width="18.140625" customWidth="1"/>
    <col min="12" max="12" width="9.28515625" customWidth="1"/>
  </cols>
  <sheetData>
    <row r="1" spans="1:12">
      <c r="A1" s="6" t="s">
        <v>14</v>
      </c>
      <c r="B1" s="7" t="s">
        <v>16</v>
      </c>
      <c r="C1" s="8" t="s">
        <v>11</v>
      </c>
      <c r="D1" s="9">
        <v>1000</v>
      </c>
      <c r="E1" s="10">
        <f t="shared" ref="E1:E64" si="0">IF(fac=50,1/50,IF(fac=60,1/60))</f>
        <v>0.02</v>
      </c>
      <c r="F1" s="12" t="s">
        <v>101</v>
      </c>
      <c r="G1" s="12" t="s">
        <v>17</v>
      </c>
      <c r="H1" s="11" t="s">
        <v>13</v>
      </c>
      <c r="I1" s="12" t="s">
        <v>18</v>
      </c>
      <c r="J1" t="s">
        <v>100</v>
      </c>
      <c r="K1" s="12" t="s">
        <v>102</v>
      </c>
      <c r="L1" s="12" t="s">
        <v>103</v>
      </c>
    </row>
    <row r="2" spans="1:12" ht="15" customHeight="1">
      <c r="A2" s="1">
        <f>C2*E2</f>
        <v>0</v>
      </c>
      <c r="B2" s="5">
        <f>IF(fac=50,Vacmin*SQRT(2)*ABS(COS(A2*PI()/5/2)),IF(fac=60,Vacmin*SQRT(2)*ABS(COS(A2*PI()*240/1000/2))))</f>
        <v>127.27922061357856</v>
      </c>
      <c r="C2" s="4">
        <v>0</v>
      </c>
      <c r="E2" s="3">
        <f t="shared" si="0"/>
        <v>0.02</v>
      </c>
      <c r="F2" s="13">
        <f>B2</f>
        <v>127.27922061357856</v>
      </c>
      <c r="G2" s="14">
        <f>MAX(B2,F2)</f>
        <v>127.27922061357856</v>
      </c>
      <c r="H2">
        <f>eff</f>
        <v>80</v>
      </c>
      <c r="I2" s="5"/>
      <c r="J2">
        <f t="shared" ref="J2:J65" si="1">IF(fac=50,Vacmax*SQRT(2)*ABS(COS(A2*PI()/5/2)),IF(fac=60,Vacmax*SQRT(2)*ABS(COS(A2*PI()*240/1000/2))))</f>
        <v>373.3523804664971</v>
      </c>
      <c r="K2">
        <f>J2</f>
        <v>373.3523804664971</v>
      </c>
      <c r="L2">
        <f>MAX(J2,K2)</f>
        <v>373.3523804664971</v>
      </c>
    </row>
    <row r="3" spans="1:12" collapsed="1">
      <c r="A3" s="1">
        <f>C3*E3</f>
        <v>0.02</v>
      </c>
      <c r="B3" s="5">
        <f t="shared" ref="B3:B65" si="2">IF(fac=50,Vacmin*SQRT(2)*ABS(COS(A3*PI()/5/2)),IF(fac=60,Vacmin*SQRT(2)*ABS(COS(A3*PI()*240/1000/2))))</f>
        <v>127.27670823073211</v>
      </c>
      <c r="C3" s="4">
        <v>1</v>
      </c>
      <c r="E3" s="3">
        <f t="shared" si="0"/>
        <v>0.02</v>
      </c>
      <c r="F3" s="13">
        <f>SQRT(ABS(F2*F2-2*Vout*Iout*E3*100*1000000/1000/1000/Cin/H3))</f>
        <v>127.22028140198402</v>
      </c>
      <c r="G3" s="14">
        <f t="shared" ref="G3:G66" si="3">MAX(B3,F3)</f>
        <v>127.27670823073211</v>
      </c>
      <c r="H3">
        <f>H2</f>
        <v>80</v>
      </c>
      <c r="J3">
        <f t="shared" si="1"/>
        <v>373.34501081014753</v>
      </c>
      <c r="K3">
        <f t="shared" ref="K3:K66" si="4">SQRT(ABS(K2*K2-2*Vout*Iout*E3*100*1000000/1000/1000/Cin/H3))</f>
        <v>373.33229166521346</v>
      </c>
      <c r="L3">
        <f t="shared" ref="L3:L66" si="5">MAX(J3,K3)</f>
        <v>373.34501081014753</v>
      </c>
    </row>
    <row r="4" spans="1:12">
      <c r="A4" s="1">
        <f t="shared" ref="A4:A67" si="6">C4*E4</f>
        <v>0.04</v>
      </c>
      <c r="B4" s="5">
        <f t="shared" si="2"/>
        <v>127.26917118137735</v>
      </c>
      <c r="C4" s="4">
        <v>2</v>
      </c>
      <c r="E4" s="3">
        <f t="shared" si="0"/>
        <v>0.02</v>
      </c>
      <c r="F4" s="13">
        <f t="shared" ref="F4:F66" si="7">SQRT(ABS(F3*F3-2*Vout*Iout*E4*100*1000000/1000/1000/Cin/H4))</f>
        <v>127.16131487209466</v>
      </c>
      <c r="G4" s="14">
        <f t="shared" si="3"/>
        <v>127.26917118137735</v>
      </c>
      <c r="H4">
        <f t="shared" ref="H4:H67" si="8">H3</f>
        <v>80</v>
      </c>
      <c r="J4">
        <f t="shared" si="1"/>
        <v>373.32290213204021</v>
      </c>
      <c r="K4">
        <f t="shared" si="4"/>
        <v>373.31220178290448</v>
      </c>
      <c r="L4">
        <f t="shared" si="5"/>
        <v>373.32290213204021</v>
      </c>
    </row>
    <row r="5" spans="1:12">
      <c r="A5" s="1">
        <f t="shared" si="6"/>
        <v>0.06</v>
      </c>
      <c r="B5" s="5">
        <f t="shared" si="2"/>
        <v>127.25660976306406</v>
      </c>
      <c r="C5" s="4">
        <v>3</v>
      </c>
      <c r="E5" s="3">
        <f t="shared" si="0"/>
        <v>0.02</v>
      </c>
      <c r="F5" s="13">
        <f t="shared" si="7"/>
        <v>127.10232098588918</v>
      </c>
      <c r="G5" s="14">
        <f t="shared" si="3"/>
        <v>127.25660976306406</v>
      </c>
      <c r="H5">
        <f t="shared" si="8"/>
        <v>80</v>
      </c>
      <c r="J5">
        <f t="shared" si="1"/>
        <v>373.28605530498794</v>
      </c>
      <c r="K5">
        <f t="shared" si="4"/>
        <v>373.2921108193957</v>
      </c>
      <c r="L5">
        <f t="shared" si="5"/>
        <v>373.2921108193957</v>
      </c>
    </row>
    <row r="6" spans="1:12">
      <c r="A6" s="1">
        <f t="shared" si="6"/>
        <v>0.08</v>
      </c>
      <c r="B6" s="5">
        <f t="shared" si="2"/>
        <v>127.23902447169556</v>
      </c>
      <c r="C6" s="4">
        <v>4</v>
      </c>
      <c r="E6" s="3">
        <f t="shared" si="0"/>
        <v>0.02</v>
      </c>
      <c r="F6" s="13">
        <f t="shared" si="7"/>
        <v>127.04329970525799</v>
      </c>
      <c r="G6" s="14">
        <f t="shared" si="3"/>
        <v>127.23902447169556</v>
      </c>
      <c r="H6">
        <f t="shared" si="8"/>
        <v>80</v>
      </c>
      <c r="J6">
        <f t="shared" si="1"/>
        <v>373.23447178364029</v>
      </c>
      <c r="K6">
        <f t="shared" si="4"/>
        <v>373.2720187745125</v>
      </c>
      <c r="L6">
        <f t="shared" si="5"/>
        <v>373.2720187745125</v>
      </c>
    </row>
    <row r="7" spans="1:12">
      <c r="A7" s="1">
        <f t="shared" si="6"/>
        <v>0.1</v>
      </c>
      <c r="B7" s="5">
        <f t="shared" si="2"/>
        <v>127.21641600150903</v>
      </c>
      <c r="C7" s="4">
        <v>5</v>
      </c>
      <c r="E7" s="3">
        <f t="shared" si="0"/>
        <v>0.02</v>
      </c>
      <c r="F7" s="13">
        <f t="shared" si="7"/>
        <v>126.98425099200297</v>
      </c>
      <c r="G7" s="14">
        <f t="shared" si="3"/>
        <v>127.21641600150903</v>
      </c>
      <c r="H7">
        <f t="shared" si="8"/>
        <v>80</v>
      </c>
      <c r="J7">
        <f t="shared" si="1"/>
        <v>373.16815360442649</v>
      </c>
      <c r="K7">
        <f t="shared" si="4"/>
        <v>373.25192564808026</v>
      </c>
      <c r="L7">
        <f t="shared" si="5"/>
        <v>373.25192564808026</v>
      </c>
    </row>
    <row r="8" spans="1:12">
      <c r="A8" s="1">
        <f t="shared" si="6"/>
        <v>0.12</v>
      </c>
      <c r="B8" s="5">
        <f t="shared" si="2"/>
        <v>127.18878524504812</v>
      </c>
      <c r="C8" s="4">
        <v>6</v>
      </c>
      <c r="E8" s="3">
        <f t="shared" si="0"/>
        <v>0.02</v>
      </c>
      <c r="F8" s="13">
        <f t="shared" si="7"/>
        <v>126.92517480783711</v>
      </c>
      <c r="G8" s="14">
        <f t="shared" si="3"/>
        <v>127.18878524504812</v>
      </c>
      <c r="H8">
        <f t="shared" si="8"/>
        <v>80</v>
      </c>
      <c r="J8">
        <f t="shared" si="1"/>
        <v>373.08710338547451</v>
      </c>
      <c r="K8">
        <f t="shared" si="4"/>
        <v>373.23183143992424</v>
      </c>
      <c r="L8">
        <f t="shared" si="5"/>
        <v>373.23183143992424</v>
      </c>
    </row>
    <row r="9" spans="1:12">
      <c r="A9" s="1">
        <f t="shared" si="6"/>
        <v>0.14000000000000001</v>
      </c>
      <c r="B9" s="5">
        <f t="shared" si="2"/>
        <v>127.15613329312785</v>
      </c>
      <c r="C9" s="4">
        <v>7</v>
      </c>
      <c r="E9" s="3">
        <f t="shared" si="0"/>
        <v>0.02</v>
      </c>
      <c r="F9" s="13">
        <f t="shared" si="7"/>
        <v>126.86607111438427</v>
      </c>
      <c r="G9" s="14">
        <f t="shared" si="3"/>
        <v>127.15613329312785</v>
      </c>
      <c r="H9">
        <f t="shared" si="8"/>
        <v>80</v>
      </c>
      <c r="J9">
        <f t="shared" si="1"/>
        <v>372.99132432650833</v>
      </c>
      <c r="K9">
        <f t="shared" si="4"/>
        <v>373.21173614986981</v>
      </c>
      <c r="L9">
        <f t="shared" si="5"/>
        <v>373.21173614986981</v>
      </c>
    </row>
    <row r="10" spans="1:12">
      <c r="A10" s="1">
        <f t="shared" si="6"/>
        <v>0.16</v>
      </c>
      <c r="B10" s="5">
        <f t="shared" si="2"/>
        <v>127.11846143479133</v>
      </c>
      <c r="C10" s="4">
        <v>8</v>
      </c>
      <c r="E10" s="3">
        <f t="shared" si="0"/>
        <v>0.02</v>
      </c>
      <c r="F10" s="13">
        <f t="shared" si="7"/>
        <v>126.80693987317889</v>
      </c>
      <c r="G10" s="14">
        <f t="shared" si="3"/>
        <v>127.11846143479133</v>
      </c>
      <c r="H10">
        <f t="shared" si="8"/>
        <v>80</v>
      </c>
      <c r="J10">
        <f t="shared" si="1"/>
        <v>372.88082020872122</v>
      </c>
      <c r="K10">
        <f t="shared" si="4"/>
        <v>373.19163977774213</v>
      </c>
      <c r="L10">
        <f t="shared" si="5"/>
        <v>373.19163977774213</v>
      </c>
    </row>
    <row r="11" spans="1:12">
      <c r="A11" s="1">
        <f t="shared" si="6"/>
        <v>0.18</v>
      </c>
      <c r="B11" s="5">
        <f t="shared" si="2"/>
        <v>127.07577115725904</v>
      </c>
      <c r="C11" s="4">
        <v>9</v>
      </c>
      <c r="E11" s="3">
        <f t="shared" si="0"/>
        <v>0.02</v>
      </c>
      <c r="F11" s="13">
        <f t="shared" si="7"/>
        <v>126.74778104566568</v>
      </c>
      <c r="G11" s="14">
        <f t="shared" si="3"/>
        <v>127.07577115725904</v>
      </c>
      <c r="H11">
        <f t="shared" si="8"/>
        <v>80</v>
      </c>
      <c r="J11">
        <f t="shared" si="1"/>
        <v>372.75559539462648</v>
      </c>
      <c r="K11">
        <f t="shared" si="4"/>
        <v>373.1715423233664</v>
      </c>
      <c r="L11">
        <f t="shared" si="5"/>
        <v>373.1715423233664</v>
      </c>
    </row>
    <row r="12" spans="1:12">
      <c r="A12" s="1">
        <f t="shared" si="6"/>
        <v>0.2</v>
      </c>
      <c r="B12" s="5">
        <f t="shared" si="2"/>
        <v>127.02806414587003</v>
      </c>
      <c r="C12" s="4">
        <v>10</v>
      </c>
      <c r="E12" s="3">
        <f t="shared" si="0"/>
        <v>0.02</v>
      </c>
      <c r="F12" s="13">
        <f t="shared" si="7"/>
        <v>126.6885945931993</v>
      </c>
      <c r="G12" s="14">
        <f t="shared" si="3"/>
        <v>127.02806414587003</v>
      </c>
      <c r="H12">
        <f t="shared" si="8"/>
        <v>80</v>
      </c>
      <c r="J12">
        <f t="shared" si="1"/>
        <v>372.61565482788541</v>
      </c>
      <c r="K12">
        <f t="shared" si="4"/>
        <v>373.15144378656777</v>
      </c>
      <c r="L12">
        <f t="shared" si="5"/>
        <v>373.15144378656777</v>
      </c>
    </row>
    <row r="13" spans="1:12">
      <c r="A13" s="1">
        <f t="shared" si="6"/>
        <v>0.22</v>
      </c>
      <c r="B13" s="5">
        <f t="shared" si="2"/>
        <v>126.97534228401543</v>
      </c>
      <c r="C13" s="4">
        <v>11</v>
      </c>
      <c r="E13" s="3">
        <f t="shared" si="0"/>
        <v>0.02</v>
      </c>
      <c r="F13" s="13">
        <f t="shared" si="7"/>
        <v>126.62938047704414</v>
      </c>
      <c r="G13" s="14">
        <f t="shared" si="3"/>
        <v>126.97534228401543</v>
      </c>
      <c r="H13">
        <f t="shared" si="8"/>
        <v>80</v>
      </c>
      <c r="J13">
        <f t="shared" si="1"/>
        <v>372.46100403311192</v>
      </c>
      <c r="K13">
        <f t="shared" si="4"/>
        <v>373.13134416717133</v>
      </c>
      <c r="L13">
        <f t="shared" si="5"/>
        <v>373.13134416717133</v>
      </c>
    </row>
    <row r="14" spans="1:12">
      <c r="A14" s="1">
        <f t="shared" si="6"/>
        <v>0.24</v>
      </c>
      <c r="B14" s="5">
        <f t="shared" si="2"/>
        <v>126.91760765306405</v>
      </c>
      <c r="C14" s="4">
        <v>12</v>
      </c>
      <c r="E14" s="3">
        <f t="shared" si="0"/>
        <v>0.02</v>
      </c>
      <c r="F14" s="13">
        <f t="shared" si="7"/>
        <v>126.57013865837395</v>
      </c>
      <c r="G14" s="14">
        <f t="shared" si="3"/>
        <v>126.91760765306405</v>
      </c>
      <c r="H14">
        <f t="shared" si="8"/>
        <v>80</v>
      </c>
      <c r="J14">
        <f t="shared" si="1"/>
        <v>372.29164911565454</v>
      </c>
      <c r="K14">
        <f t="shared" si="4"/>
        <v>373.11124346500208</v>
      </c>
      <c r="L14">
        <f t="shared" si="5"/>
        <v>373.11124346500208</v>
      </c>
    </row>
    <row r="15" spans="1:12">
      <c r="A15" s="1">
        <f t="shared" si="6"/>
        <v>0.26</v>
      </c>
      <c r="B15" s="5">
        <f t="shared" si="2"/>
        <v>126.85486253228029</v>
      </c>
      <c r="C15" s="4">
        <v>13</v>
      </c>
      <c r="E15" s="3">
        <f t="shared" si="0"/>
        <v>0.02</v>
      </c>
      <c r="F15" s="13">
        <f t="shared" si="7"/>
        <v>126.51086909827158</v>
      </c>
      <c r="G15" s="14">
        <f t="shared" si="3"/>
        <v>126.85486253228029</v>
      </c>
      <c r="H15">
        <f t="shared" si="8"/>
        <v>80</v>
      </c>
      <c r="J15">
        <f t="shared" si="1"/>
        <v>372.10759676135552</v>
      </c>
      <c r="K15">
        <f t="shared" si="4"/>
        <v>373.09114167988503</v>
      </c>
      <c r="L15">
        <f t="shared" si="5"/>
        <v>373.09114167988503</v>
      </c>
    </row>
    <row r="16" spans="1:12">
      <c r="A16" s="1">
        <f t="shared" si="6"/>
        <v>0.28000000000000003</v>
      </c>
      <c r="B16" s="5">
        <f t="shared" si="2"/>
        <v>126.78710939873409</v>
      </c>
      <c r="C16" s="4">
        <v>14</v>
      </c>
      <c r="E16" s="3">
        <f t="shared" si="0"/>
        <v>0.02</v>
      </c>
      <c r="F16" s="13">
        <f t="shared" si="7"/>
        <v>126.45157175772869</v>
      </c>
      <c r="G16" s="14">
        <f t="shared" si="3"/>
        <v>126.78710939873409</v>
      </c>
      <c r="H16">
        <f t="shared" si="8"/>
        <v>80</v>
      </c>
      <c r="J16">
        <f t="shared" si="1"/>
        <v>371.90885423628663</v>
      </c>
      <c r="K16">
        <f t="shared" si="4"/>
        <v>373.07103881164511</v>
      </c>
      <c r="L16">
        <f t="shared" si="5"/>
        <v>373.07103881164511</v>
      </c>
    </row>
    <row r="17" spans="1:12">
      <c r="A17" s="1">
        <f t="shared" si="6"/>
        <v>0.3</v>
      </c>
      <c r="B17" s="5">
        <f t="shared" si="2"/>
        <v>126.71435092720311</v>
      </c>
      <c r="C17" s="4">
        <v>15</v>
      </c>
      <c r="E17" s="3">
        <f t="shared" si="0"/>
        <v>0.02</v>
      </c>
      <c r="F17" s="13">
        <f t="shared" si="7"/>
        <v>126.39224659764541</v>
      </c>
      <c r="G17" s="14">
        <f t="shared" si="3"/>
        <v>126.71435092720311</v>
      </c>
      <c r="H17">
        <f t="shared" si="8"/>
        <v>80</v>
      </c>
      <c r="J17">
        <f t="shared" si="1"/>
        <v>371.69542938646242</v>
      </c>
      <c r="K17">
        <f t="shared" si="4"/>
        <v>373.05093486010725</v>
      </c>
      <c r="L17">
        <f t="shared" si="5"/>
        <v>373.05093486010725</v>
      </c>
    </row>
    <row r="18" spans="1:12">
      <c r="A18" s="1">
        <f t="shared" si="6"/>
        <v>0.32</v>
      </c>
      <c r="B18" s="5">
        <f t="shared" si="2"/>
        <v>126.63658999006725</v>
      </c>
      <c r="C18" s="4">
        <v>16</v>
      </c>
      <c r="E18" s="3">
        <f t="shared" si="0"/>
        <v>0.02</v>
      </c>
      <c r="F18" s="13">
        <f t="shared" si="7"/>
        <v>126.33289357883008</v>
      </c>
      <c r="G18" s="14">
        <f t="shared" si="3"/>
        <v>126.63658999006725</v>
      </c>
      <c r="H18">
        <f t="shared" si="8"/>
        <v>80</v>
      </c>
      <c r="J18">
        <f t="shared" si="1"/>
        <v>371.46733063753061</v>
      </c>
      <c r="K18">
        <f t="shared" si="4"/>
        <v>373.0308298250963</v>
      </c>
      <c r="L18">
        <f t="shared" si="5"/>
        <v>373.0308298250963</v>
      </c>
    </row>
    <row r="19" spans="1:12">
      <c r="A19" s="1">
        <f t="shared" si="6"/>
        <v>0.34</v>
      </c>
      <c r="B19" s="5">
        <f t="shared" si="2"/>
        <v>126.55382965719517</v>
      </c>
      <c r="C19" s="4">
        <v>17</v>
      </c>
      <c r="E19" s="3">
        <f t="shared" si="0"/>
        <v>0.02</v>
      </c>
      <c r="F19" s="13">
        <f t="shared" si="7"/>
        <v>126.27351266199894</v>
      </c>
      <c r="G19" s="14">
        <f t="shared" si="3"/>
        <v>126.55382965719517</v>
      </c>
      <c r="H19">
        <f t="shared" si="8"/>
        <v>80</v>
      </c>
      <c r="J19">
        <f t="shared" si="1"/>
        <v>371.2245669944391</v>
      </c>
      <c r="K19">
        <f t="shared" si="4"/>
        <v>373.01072370643715</v>
      </c>
      <c r="L19">
        <f t="shared" si="5"/>
        <v>373.01072370643715</v>
      </c>
    </row>
    <row r="20" spans="1:12">
      <c r="A20" s="1">
        <f t="shared" si="6"/>
        <v>0.36</v>
      </c>
      <c r="B20" s="5">
        <f t="shared" si="2"/>
        <v>126.46607319582306</v>
      </c>
      <c r="C20" s="4">
        <v>18</v>
      </c>
      <c r="E20" s="3">
        <f t="shared" si="0"/>
        <v>0.02</v>
      </c>
      <c r="F20" s="13">
        <f t="shared" si="7"/>
        <v>126.2141038077758</v>
      </c>
      <c r="G20" s="14">
        <f t="shared" si="3"/>
        <v>126.46607319582306</v>
      </c>
      <c r="H20">
        <f t="shared" si="8"/>
        <v>80</v>
      </c>
      <c r="J20">
        <f t="shared" si="1"/>
        <v>370.96714804108097</v>
      </c>
      <c r="K20">
        <f t="shared" si="4"/>
        <v>372.99061650395441</v>
      </c>
      <c r="L20">
        <f t="shared" si="5"/>
        <v>372.99061650395441</v>
      </c>
    </row>
    <row r="21" spans="1:12">
      <c r="A21" s="1">
        <f t="shared" si="6"/>
        <v>0.38</v>
      </c>
      <c r="B21" s="5">
        <f t="shared" si="2"/>
        <v>126.3733240704258</v>
      </c>
      <c r="C21" s="4">
        <v>19</v>
      </c>
      <c r="E21" s="3">
        <f t="shared" si="0"/>
        <v>0.02</v>
      </c>
      <c r="F21" s="13">
        <f t="shared" si="7"/>
        <v>126.15466697669177</v>
      </c>
      <c r="G21" s="14">
        <f t="shared" si="3"/>
        <v>126.3733240704258</v>
      </c>
      <c r="H21">
        <f t="shared" si="8"/>
        <v>80</v>
      </c>
      <c r="J21">
        <f t="shared" si="1"/>
        <v>370.69508393991566</v>
      </c>
      <c r="K21">
        <f t="shared" si="4"/>
        <v>372.97050821747285</v>
      </c>
      <c r="L21">
        <f t="shared" si="5"/>
        <v>372.97050821747285</v>
      </c>
    </row>
    <row r="22" spans="1:12">
      <c r="A22" s="1">
        <f t="shared" si="6"/>
        <v>0.4</v>
      </c>
      <c r="B22" s="5">
        <f t="shared" si="2"/>
        <v>126.27558594258002</v>
      </c>
      <c r="C22" s="4">
        <v>20</v>
      </c>
      <c r="E22" s="3">
        <f t="shared" si="0"/>
        <v>0.02</v>
      </c>
      <c r="F22" s="13">
        <f t="shared" si="7"/>
        <v>126.09520212918494</v>
      </c>
      <c r="G22" s="14">
        <f t="shared" si="3"/>
        <v>126.27558594258002</v>
      </c>
      <c r="H22">
        <f t="shared" si="8"/>
        <v>80</v>
      </c>
      <c r="J22">
        <f t="shared" si="1"/>
        <v>370.40838543156809</v>
      </c>
      <c r="K22">
        <f t="shared" si="4"/>
        <v>372.95039884681717</v>
      </c>
      <c r="L22">
        <f t="shared" si="5"/>
        <v>372.95039884681717</v>
      </c>
    </row>
    <row r="23" spans="1:12">
      <c r="A23" s="1">
        <f t="shared" si="6"/>
        <v>0.42</v>
      </c>
      <c r="B23" s="5">
        <f t="shared" si="2"/>
        <v>126.17286267081967</v>
      </c>
      <c r="C23" s="4">
        <v>21</v>
      </c>
      <c r="E23" s="3">
        <f t="shared" si="0"/>
        <v>0.02</v>
      </c>
      <c r="F23" s="13">
        <f t="shared" si="7"/>
        <v>126.03570922560004</v>
      </c>
      <c r="G23" s="14">
        <f t="shared" si="3"/>
        <v>126.17286267081967</v>
      </c>
      <c r="H23">
        <f t="shared" si="8"/>
        <v>80</v>
      </c>
      <c r="J23">
        <f t="shared" si="1"/>
        <v>370.10706383440436</v>
      </c>
      <c r="K23">
        <f t="shared" si="4"/>
        <v>372.93028839181193</v>
      </c>
      <c r="L23">
        <f t="shared" si="5"/>
        <v>372.93028839181193</v>
      </c>
    </row>
    <row r="24" spans="1:12">
      <c r="A24" s="1">
        <f t="shared" si="6"/>
        <v>0.44</v>
      </c>
      <c r="B24" s="5">
        <f t="shared" si="2"/>
        <v>126.06515831048361</v>
      </c>
      <c r="C24" s="4">
        <v>22</v>
      </c>
      <c r="E24" s="3">
        <f t="shared" si="0"/>
        <v>0.02</v>
      </c>
      <c r="F24" s="13">
        <f t="shared" si="7"/>
        <v>125.97618822618821</v>
      </c>
      <c r="G24" s="14">
        <f t="shared" si="3"/>
        <v>126.06515831048361</v>
      </c>
      <c r="H24">
        <f t="shared" si="8"/>
        <v>80</v>
      </c>
      <c r="J24">
        <f t="shared" si="1"/>
        <v>369.79113104408526</v>
      </c>
      <c r="K24">
        <f t="shared" si="4"/>
        <v>372.91017685228167</v>
      </c>
      <c r="L24">
        <f t="shared" si="5"/>
        <v>372.91017685228167</v>
      </c>
    </row>
    <row r="25" spans="1:12">
      <c r="A25" s="1">
        <f t="shared" si="6"/>
        <v>0.46</v>
      </c>
      <c r="B25" s="5">
        <f t="shared" si="2"/>
        <v>125.95247711355559</v>
      </c>
      <c r="C25" s="4">
        <v>23</v>
      </c>
      <c r="E25" s="3">
        <f t="shared" si="0"/>
        <v>0.02</v>
      </c>
      <c r="F25" s="13">
        <f t="shared" si="7"/>
        <v>125.91663909110663</v>
      </c>
      <c r="G25" s="14">
        <f t="shared" si="3"/>
        <v>125.95247711355559</v>
      </c>
      <c r="H25">
        <f t="shared" si="8"/>
        <v>80</v>
      </c>
      <c r="J25">
        <f t="shared" si="1"/>
        <v>369.4605995330964</v>
      </c>
      <c r="K25">
        <f t="shared" si="4"/>
        <v>372.89006422805102</v>
      </c>
      <c r="L25">
        <f t="shared" si="5"/>
        <v>372.89006422805102</v>
      </c>
    </row>
    <row r="26" spans="1:12">
      <c r="A26" s="1">
        <f t="shared" si="6"/>
        <v>0.48</v>
      </c>
      <c r="B26" s="5">
        <f t="shared" si="2"/>
        <v>125.83482352849632</v>
      </c>
      <c r="C26" s="4">
        <v>24</v>
      </c>
      <c r="E26" s="3">
        <f t="shared" si="0"/>
        <v>0.02</v>
      </c>
      <c r="F26" s="13">
        <f t="shared" si="7"/>
        <v>125.85706178041819</v>
      </c>
      <c r="G26" s="14">
        <f t="shared" si="3"/>
        <v>125.85706178041819</v>
      </c>
      <c r="H26">
        <f t="shared" si="8"/>
        <v>80</v>
      </c>
      <c r="J26">
        <f t="shared" si="1"/>
        <v>369.11548235025583</v>
      </c>
      <c r="K26">
        <f t="shared" si="4"/>
        <v>372.86995051894434</v>
      </c>
      <c r="L26">
        <f t="shared" si="5"/>
        <v>372.86995051894434</v>
      </c>
    </row>
    <row r="27" spans="1:12">
      <c r="A27" s="1">
        <f t="shared" si="6"/>
        <v>0.5</v>
      </c>
      <c r="B27" s="5">
        <f t="shared" si="2"/>
        <v>125.71220220006786</v>
      </c>
      <c r="C27" s="4">
        <v>25</v>
      </c>
      <c r="E27" s="3">
        <f t="shared" si="0"/>
        <v>0.02</v>
      </c>
      <c r="F27" s="13">
        <f t="shared" si="7"/>
        <v>125.79745625409124</v>
      </c>
      <c r="G27" s="14">
        <f t="shared" si="3"/>
        <v>125.79745625409124</v>
      </c>
      <c r="H27">
        <f t="shared" si="8"/>
        <v>80</v>
      </c>
      <c r="J27">
        <f t="shared" si="1"/>
        <v>368.75579312019903</v>
      </c>
      <c r="K27">
        <f t="shared" si="4"/>
        <v>372.84983572478615</v>
      </c>
      <c r="L27">
        <f t="shared" si="5"/>
        <v>372.84983572478615</v>
      </c>
    </row>
    <row r="28" spans="1:12">
      <c r="A28" s="1">
        <f t="shared" si="6"/>
        <v>0.52</v>
      </c>
      <c r="B28" s="5">
        <f t="shared" si="2"/>
        <v>125.5846179691503</v>
      </c>
      <c r="C28" s="4">
        <v>26</v>
      </c>
      <c r="E28" s="3">
        <f t="shared" si="0"/>
        <v>0.02</v>
      </c>
      <c r="F28" s="13">
        <f t="shared" si="7"/>
        <v>125.73782247199925</v>
      </c>
      <c r="G28" s="14">
        <f t="shared" si="3"/>
        <v>125.73782247199925</v>
      </c>
      <c r="H28">
        <f t="shared" si="8"/>
        <v>80</v>
      </c>
      <c r="J28">
        <f t="shared" si="1"/>
        <v>368.38154604284085</v>
      </c>
      <c r="K28">
        <f t="shared" si="4"/>
        <v>372.8297198454008</v>
      </c>
      <c r="L28">
        <f t="shared" si="5"/>
        <v>372.8297198454008</v>
      </c>
    </row>
    <row r="29" spans="1:12">
      <c r="A29" s="1">
        <f t="shared" si="6"/>
        <v>0.54</v>
      </c>
      <c r="B29" s="5">
        <f t="shared" si="2"/>
        <v>125.45207587255065</v>
      </c>
      <c r="C29" s="4">
        <v>27</v>
      </c>
      <c r="E29" s="3">
        <f t="shared" si="0"/>
        <v>0.02</v>
      </c>
      <c r="F29" s="13">
        <f t="shared" si="7"/>
        <v>125.67816039392046</v>
      </c>
      <c r="G29" s="14">
        <f t="shared" si="3"/>
        <v>125.67816039392046</v>
      </c>
      <c r="H29">
        <f t="shared" si="8"/>
        <v>80</v>
      </c>
      <c r="J29">
        <f t="shared" si="1"/>
        <v>367.99275589281524</v>
      </c>
      <c r="K29">
        <f t="shared" si="4"/>
        <v>372.8096028806126</v>
      </c>
      <c r="L29">
        <f t="shared" si="5"/>
        <v>372.8096028806126</v>
      </c>
    </row>
    <row r="30" spans="1:12">
      <c r="A30" s="1">
        <f t="shared" si="6"/>
        <v>0.56000000000000005</v>
      </c>
      <c r="B30" s="5">
        <f t="shared" si="2"/>
        <v>125.31458114280389</v>
      </c>
      <c r="C30" s="4">
        <v>28</v>
      </c>
      <c r="E30" s="3">
        <f t="shared" si="0"/>
        <v>0.02</v>
      </c>
      <c r="F30" s="13">
        <f t="shared" si="7"/>
        <v>125.61846997953764</v>
      </c>
      <c r="G30" s="14">
        <f t="shared" si="3"/>
        <v>125.61846997953764</v>
      </c>
      <c r="H30">
        <f t="shared" si="8"/>
        <v>80</v>
      </c>
      <c r="J30">
        <f t="shared" si="1"/>
        <v>367.58943801889137</v>
      </c>
      <c r="K30">
        <f t="shared" si="4"/>
        <v>372.78948483024578</v>
      </c>
      <c r="L30">
        <f t="shared" si="5"/>
        <v>372.78948483024578</v>
      </c>
    </row>
    <row r="31" spans="1:12">
      <c r="A31" s="1">
        <f t="shared" si="6"/>
        <v>0.57999999999999996</v>
      </c>
      <c r="B31" s="5">
        <f t="shared" si="2"/>
        <v>125.17213920796657</v>
      </c>
      <c r="C31" s="4">
        <v>29</v>
      </c>
      <c r="E31" s="3">
        <f t="shared" si="0"/>
        <v>0.02</v>
      </c>
      <c r="F31" s="13">
        <f t="shared" si="7"/>
        <v>125.55875118843767</v>
      </c>
      <c r="G31" s="14">
        <f t="shared" si="3"/>
        <v>125.55875118843767</v>
      </c>
      <c r="H31">
        <f t="shared" si="8"/>
        <v>80</v>
      </c>
      <c r="J31">
        <f t="shared" si="1"/>
        <v>367.17160834336858</v>
      </c>
      <c r="K31">
        <f t="shared" si="4"/>
        <v>372.7693656941247</v>
      </c>
      <c r="L31">
        <f t="shared" si="5"/>
        <v>372.7693656941247</v>
      </c>
    </row>
    <row r="32" spans="1:12">
      <c r="A32" s="1">
        <f t="shared" si="6"/>
        <v>0.6</v>
      </c>
      <c r="B32" s="5">
        <f t="shared" si="2"/>
        <v>125.02475569140233</v>
      </c>
      <c r="C32" s="4">
        <v>30</v>
      </c>
      <c r="E32" s="3">
        <f t="shared" si="0"/>
        <v>0.02</v>
      </c>
      <c r="F32" s="13">
        <f t="shared" si="7"/>
        <v>125.49900398011133</v>
      </c>
      <c r="G32" s="14">
        <f t="shared" si="3"/>
        <v>125.49900398011133</v>
      </c>
      <c r="H32">
        <f t="shared" si="8"/>
        <v>80</v>
      </c>
      <c r="J32">
        <f t="shared" si="1"/>
        <v>366.73928336144684</v>
      </c>
      <c r="K32">
        <f t="shared" si="4"/>
        <v>372.74924547207348</v>
      </c>
      <c r="L32">
        <f t="shared" si="5"/>
        <v>372.74924547207348</v>
      </c>
    </row>
    <row r="33" spans="1:12">
      <c r="A33" s="1">
        <f t="shared" si="6"/>
        <v>0.62</v>
      </c>
      <c r="B33" s="5">
        <f t="shared" si="2"/>
        <v>124.87243641156006</v>
      </c>
      <c r="C33" s="4">
        <v>31</v>
      </c>
      <c r="E33" s="3">
        <f t="shared" si="0"/>
        <v>0.02</v>
      </c>
      <c r="F33" s="13">
        <f t="shared" si="7"/>
        <v>125.43922831395288</v>
      </c>
      <c r="G33" s="14">
        <f t="shared" si="3"/>
        <v>125.43922831395288</v>
      </c>
      <c r="H33">
        <f t="shared" si="8"/>
        <v>80</v>
      </c>
      <c r="J33">
        <f t="shared" si="1"/>
        <v>366.29248014057617</v>
      </c>
      <c r="K33">
        <f t="shared" si="4"/>
        <v>372.72912416391625</v>
      </c>
      <c r="L33">
        <f t="shared" si="5"/>
        <v>372.72912416391625</v>
      </c>
    </row>
    <row r="34" spans="1:12">
      <c r="A34" s="1">
        <f t="shared" si="6"/>
        <v>0.64</v>
      </c>
      <c r="B34" s="5">
        <f t="shared" si="2"/>
        <v>124.71518738174413</v>
      </c>
      <c r="C34" s="4">
        <v>32</v>
      </c>
      <c r="E34" s="3">
        <f t="shared" si="0"/>
        <v>0.02</v>
      </c>
      <c r="F34" s="13">
        <f t="shared" si="7"/>
        <v>125.37942414925983</v>
      </c>
      <c r="G34" s="14">
        <f t="shared" si="3"/>
        <v>125.37942414925983</v>
      </c>
      <c r="H34">
        <f t="shared" si="8"/>
        <v>80</v>
      </c>
      <c r="J34">
        <f t="shared" si="1"/>
        <v>365.83121631978275</v>
      </c>
      <c r="K34">
        <f t="shared" si="4"/>
        <v>372.70900176947708</v>
      </c>
      <c r="L34">
        <f t="shared" si="5"/>
        <v>372.70900176947708</v>
      </c>
    </row>
    <row r="35" spans="1:12">
      <c r="A35" s="1">
        <f t="shared" si="6"/>
        <v>0.66</v>
      </c>
      <c r="B35" s="5">
        <f t="shared" si="2"/>
        <v>124.55301480987697</v>
      </c>
      <c r="C35" s="4">
        <v>33</v>
      </c>
      <c r="E35" s="3">
        <f t="shared" si="0"/>
        <v>0.02</v>
      </c>
      <c r="F35" s="13">
        <f t="shared" si="7"/>
        <v>125.31959144523253</v>
      </c>
      <c r="G35" s="14">
        <f t="shared" si="3"/>
        <v>125.31959144523253</v>
      </c>
      <c r="H35">
        <f t="shared" si="8"/>
        <v>80</v>
      </c>
      <c r="J35">
        <f t="shared" si="1"/>
        <v>365.35551010897245</v>
      </c>
      <c r="K35">
        <f t="shared" si="4"/>
        <v>372.6888782885801</v>
      </c>
      <c r="L35">
        <f t="shared" si="5"/>
        <v>372.6888782885801</v>
      </c>
    </row>
    <row r="36" spans="1:12">
      <c r="A36" s="1">
        <f t="shared" si="6"/>
        <v>0.68</v>
      </c>
      <c r="B36" s="5">
        <f t="shared" si="2"/>
        <v>124.38592509825405</v>
      </c>
      <c r="C36" s="4">
        <v>34</v>
      </c>
      <c r="E36" s="3">
        <f t="shared" si="0"/>
        <v>0.02</v>
      </c>
      <c r="F36" s="13">
        <f t="shared" si="7"/>
        <v>125.25973016097392</v>
      </c>
      <c r="G36" s="14">
        <f t="shared" si="3"/>
        <v>125.25973016097392</v>
      </c>
      <c r="H36">
        <f t="shared" si="8"/>
        <v>80</v>
      </c>
      <c r="J36">
        <f t="shared" si="1"/>
        <v>364.8653802882119</v>
      </c>
      <c r="K36">
        <f t="shared" si="4"/>
        <v>372.66875372104926</v>
      </c>
      <c r="L36">
        <f t="shared" si="5"/>
        <v>372.66875372104926</v>
      </c>
    </row>
    <row r="37" spans="1:12">
      <c r="A37" s="1">
        <f t="shared" si="6"/>
        <v>0.70000000000000007</v>
      </c>
      <c r="B37" s="5">
        <f t="shared" si="2"/>
        <v>124.21392484329107</v>
      </c>
      <c r="C37" s="4">
        <v>35</v>
      </c>
      <c r="E37" s="3">
        <f t="shared" si="0"/>
        <v>0.02</v>
      </c>
      <c r="F37" s="13">
        <f t="shared" si="7"/>
        <v>125.19984025548914</v>
      </c>
      <c r="G37" s="14">
        <f t="shared" si="3"/>
        <v>125.19984025548914</v>
      </c>
      <c r="H37">
        <f t="shared" si="8"/>
        <v>80</v>
      </c>
      <c r="J37">
        <f t="shared" si="1"/>
        <v>364.36084620698711</v>
      </c>
      <c r="K37">
        <f t="shared" si="4"/>
        <v>372.64862806670851</v>
      </c>
      <c r="L37">
        <f t="shared" si="5"/>
        <v>372.64862806670851</v>
      </c>
    </row>
    <row r="38" spans="1:12">
      <c r="A38" s="1">
        <f t="shared" si="6"/>
        <v>0.72</v>
      </c>
      <c r="B38" s="5">
        <f t="shared" si="2"/>
        <v>124.03702083526356</v>
      </c>
      <c r="C38" s="4">
        <v>36</v>
      </c>
      <c r="E38" s="3">
        <f t="shared" si="0"/>
        <v>0.02</v>
      </c>
      <c r="F38" s="13">
        <f t="shared" si="7"/>
        <v>125.13992168768526</v>
      </c>
      <c r="G38" s="14">
        <f t="shared" si="3"/>
        <v>125.13992168768526</v>
      </c>
      <c r="H38">
        <f t="shared" si="8"/>
        <v>80</v>
      </c>
      <c r="J38">
        <f t="shared" si="1"/>
        <v>363.84192778343976</v>
      </c>
      <c r="K38">
        <f t="shared" si="4"/>
        <v>372.62850132538176</v>
      </c>
      <c r="L38">
        <f t="shared" si="5"/>
        <v>372.62850132538176</v>
      </c>
    </row>
    <row r="39" spans="1:12">
      <c r="A39" s="1">
        <f t="shared" si="6"/>
        <v>0.74</v>
      </c>
      <c r="B39" s="5">
        <f t="shared" si="2"/>
        <v>123.85522005803888</v>
      </c>
      <c r="C39" s="4">
        <v>37</v>
      </c>
      <c r="E39" s="3">
        <f t="shared" si="0"/>
        <v>0.02</v>
      </c>
      <c r="F39" s="13">
        <f t="shared" si="7"/>
        <v>125.0799744163709</v>
      </c>
      <c r="G39" s="14">
        <f t="shared" si="3"/>
        <v>125.0799744163709</v>
      </c>
      <c r="H39">
        <f t="shared" si="8"/>
        <v>80</v>
      </c>
      <c r="J39">
        <f t="shared" si="1"/>
        <v>363.30864550358069</v>
      </c>
      <c r="K39">
        <f t="shared" si="4"/>
        <v>372.60837349689291</v>
      </c>
      <c r="L39">
        <f t="shared" si="5"/>
        <v>372.60837349689291</v>
      </c>
    </row>
    <row r="40" spans="1:12">
      <c r="A40" s="1">
        <f t="shared" si="6"/>
        <v>0.76</v>
      </c>
      <c r="B40" s="5">
        <f t="shared" si="2"/>
        <v>123.66852968880043</v>
      </c>
      <c r="C40" s="4">
        <v>38</v>
      </c>
      <c r="E40" s="3">
        <f t="shared" si="0"/>
        <v>0.02</v>
      </c>
      <c r="F40" s="13">
        <f t="shared" si="7"/>
        <v>125.01999840025594</v>
      </c>
      <c r="G40" s="14">
        <f t="shared" si="3"/>
        <v>125.01999840025594</v>
      </c>
      <c r="H40">
        <f t="shared" si="8"/>
        <v>80</v>
      </c>
      <c r="J40">
        <f t="shared" si="1"/>
        <v>362.76102042048126</v>
      </c>
      <c r="K40">
        <f t="shared" si="4"/>
        <v>372.58824458106574</v>
      </c>
      <c r="L40">
        <f t="shared" si="5"/>
        <v>372.58824458106574</v>
      </c>
    </row>
    <row r="41" spans="1:12">
      <c r="A41" s="1">
        <f t="shared" si="6"/>
        <v>0.78</v>
      </c>
      <c r="B41" s="5">
        <f t="shared" si="2"/>
        <v>123.47695709776428</v>
      </c>
      <c r="C41" s="4">
        <v>39</v>
      </c>
      <c r="E41" s="3">
        <f t="shared" si="0"/>
        <v>0.02</v>
      </c>
      <c r="F41" s="13">
        <f t="shared" si="7"/>
        <v>124.95999359795117</v>
      </c>
      <c r="G41" s="14">
        <f t="shared" si="3"/>
        <v>124.95999359795117</v>
      </c>
      <c r="H41">
        <f t="shared" si="8"/>
        <v>80</v>
      </c>
      <c r="J41">
        <f t="shared" si="1"/>
        <v>362.19907415344187</v>
      </c>
      <c r="K41">
        <f t="shared" si="4"/>
        <v>372.56811457772397</v>
      </c>
      <c r="L41">
        <f t="shared" si="5"/>
        <v>372.56811457772397</v>
      </c>
    </row>
    <row r="42" spans="1:12">
      <c r="A42" s="1">
        <f t="shared" si="6"/>
        <v>0.8</v>
      </c>
      <c r="B42" s="5">
        <f t="shared" si="2"/>
        <v>123.28050984788834</v>
      </c>
      <c r="C42" s="4">
        <v>40</v>
      </c>
      <c r="E42" s="3">
        <f t="shared" si="0"/>
        <v>0.02</v>
      </c>
      <c r="F42" s="13">
        <f t="shared" si="7"/>
        <v>124.89995996796794</v>
      </c>
      <c r="G42" s="14">
        <f t="shared" si="3"/>
        <v>124.89995996796794</v>
      </c>
      <c r="H42">
        <f t="shared" si="8"/>
        <v>80</v>
      </c>
      <c r="J42">
        <f t="shared" si="1"/>
        <v>361.62282888713912</v>
      </c>
      <c r="K42">
        <f t="shared" si="4"/>
        <v>372.54798348669135</v>
      </c>
      <c r="L42">
        <f t="shared" si="5"/>
        <v>372.54798348669135</v>
      </c>
    </row>
    <row r="43" spans="1:12">
      <c r="A43" s="1">
        <f t="shared" si="6"/>
        <v>0.82000000000000006</v>
      </c>
      <c r="B43" s="5">
        <f t="shared" si="2"/>
        <v>123.07919569457366</v>
      </c>
      <c r="C43" s="4">
        <v>41</v>
      </c>
      <c r="E43" s="3">
        <f t="shared" si="0"/>
        <v>0.02</v>
      </c>
      <c r="F43" s="13">
        <f t="shared" si="7"/>
        <v>124.83989746871789</v>
      </c>
      <c r="G43" s="14">
        <f t="shared" si="3"/>
        <v>124.83989746871789</v>
      </c>
      <c r="H43">
        <f t="shared" si="8"/>
        <v>80</v>
      </c>
      <c r="J43">
        <f t="shared" si="1"/>
        <v>361.03230737074938</v>
      </c>
      <c r="K43">
        <f t="shared" si="4"/>
        <v>372.52785130779154</v>
      </c>
      <c r="L43">
        <f t="shared" si="5"/>
        <v>372.52785130779154</v>
      </c>
    </row>
    <row r="44" spans="1:12">
      <c r="A44" s="1">
        <f t="shared" si="6"/>
        <v>0.84</v>
      </c>
      <c r="B44" s="5">
        <f t="shared" si="2"/>
        <v>122.87302258535829</v>
      </c>
      <c r="C44" s="4">
        <v>42</v>
      </c>
      <c r="E44" s="3">
        <f t="shared" si="0"/>
        <v>0.02</v>
      </c>
      <c r="F44" s="13">
        <f t="shared" si="7"/>
        <v>124.77980605851252</v>
      </c>
      <c r="G44" s="14">
        <f t="shared" si="3"/>
        <v>124.77980605851252</v>
      </c>
      <c r="H44">
        <f t="shared" si="8"/>
        <v>80</v>
      </c>
      <c r="J44">
        <f t="shared" si="1"/>
        <v>360.42753291705094</v>
      </c>
      <c r="K44">
        <f t="shared" si="4"/>
        <v>372.50771804084815</v>
      </c>
      <c r="L44">
        <f t="shared" si="5"/>
        <v>372.50771804084815</v>
      </c>
    </row>
    <row r="45" spans="1:12">
      <c r="A45" s="1">
        <f t="shared" si="6"/>
        <v>0.86</v>
      </c>
      <c r="B45" s="5">
        <f t="shared" si="2"/>
        <v>122.66199865960355</v>
      </c>
      <c r="C45" s="4">
        <v>43</v>
      </c>
      <c r="E45" s="3">
        <f t="shared" si="0"/>
        <v>0.02</v>
      </c>
      <c r="F45" s="13">
        <f t="shared" si="7"/>
        <v>124.7196856955629</v>
      </c>
      <c r="G45" s="14">
        <f t="shared" si="3"/>
        <v>124.7196856955629</v>
      </c>
      <c r="H45">
        <f t="shared" si="8"/>
        <v>80</v>
      </c>
      <c r="J45">
        <f t="shared" si="1"/>
        <v>359.80852940150373</v>
      </c>
      <c r="K45">
        <f t="shared" si="4"/>
        <v>372.4875836856848</v>
      </c>
      <c r="L45">
        <f t="shared" si="5"/>
        <v>372.4875836856848</v>
      </c>
    </row>
    <row r="46" spans="1:12">
      <c r="A46" s="1">
        <f t="shared" si="6"/>
        <v>0.88</v>
      </c>
      <c r="B46" s="5">
        <f t="shared" si="2"/>
        <v>122.44613224817273</v>
      </c>
      <c r="C46" s="4">
        <v>44</v>
      </c>
      <c r="E46" s="3">
        <f t="shared" si="0"/>
        <v>0.02</v>
      </c>
      <c r="F46" s="13">
        <f t="shared" si="7"/>
        <v>124.65953633797936</v>
      </c>
      <c r="G46" s="14">
        <f t="shared" si="3"/>
        <v>124.65953633797936</v>
      </c>
      <c r="H46">
        <f t="shared" si="8"/>
        <v>80</v>
      </c>
      <c r="J46">
        <f t="shared" si="1"/>
        <v>359.17532126130669</v>
      </c>
      <c r="K46">
        <f t="shared" si="4"/>
        <v>372.46744824212493</v>
      </c>
      <c r="L46">
        <f t="shared" si="5"/>
        <v>372.46744824212493</v>
      </c>
    </row>
    <row r="47" spans="1:12">
      <c r="A47" s="1">
        <f t="shared" si="6"/>
        <v>0.9</v>
      </c>
      <c r="B47" s="5">
        <f t="shared" si="2"/>
        <v>122.2254318731021</v>
      </c>
      <c r="C47" s="4">
        <v>45</v>
      </c>
      <c r="E47" s="3">
        <f t="shared" si="0"/>
        <v>0.02</v>
      </c>
      <c r="F47" s="13">
        <f t="shared" si="7"/>
        <v>124.59935794377111</v>
      </c>
      <c r="G47" s="14">
        <f t="shared" si="3"/>
        <v>124.59935794377111</v>
      </c>
      <c r="H47">
        <f t="shared" si="8"/>
        <v>80</v>
      </c>
      <c r="J47">
        <f t="shared" si="1"/>
        <v>358.52793349443283</v>
      </c>
      <c r="K47">
        <f t="shared" si="4"/>
        <v>372.44731170999205</v>
      </c>
      <c r="L47">
        <f t="shared" si="5"/>
        <v>372.44731170999205</v>
      </c>
    </row>
    <row r="48" spans="1:12">
      <c r="A48" s="1">
        <f t="shared" si="6"/>
        <v>0.92</v>
      </c>
      <c r="B48" s="5">
        <f t="shared" si="2"/>
        <v>121.99990624726458</v>
      </c>
      <c r="C48" s="4">
        <v>46</v>
      </c>
      <c r="E48" s="3">
        <f t="shared" si="0"/>
        <v>0.02</v>
      </c>
      <c r="F48" s="13">
        <f t="shared" si="7"/>
        <v>124.5391504708459</v>
      </c>
      <c r="G48" s="14">
        <f t="shared" si="3"/>
        <v>124.5391504708459</v>
      </c>
      <c r="H48">
        <f t="shared" si="8"/>
        <v>80</v>
      </c>
      <c r="J48">
        <f t="shared" si="1"/>
        <v>357.86639165864278</v>
      </c>
      <c r="K48">
        <f t="shared" si="4"/>
        <v>372.42717408910966</v>
      </c>
      <c r="L48">
        <f t="shared" si="5"/>
        <v>372.42717408910966</v>
      </c>
    </row>
    <row r="49" spans="1:12">
      <c r="A49" s="1">
        <f t="shared" si="6"/>
        <v>0.94000000000000006</v>
      </c>
      <c r="B49" s="5">
        <f t="shared" si="2"/>
        <v>121.76956427402573</v>
      </c>
      <c r="C49" s="4">
        <v>47</v>
      </c>
      <c r="E49" s="3">
        <f t="shared" si="0"/>
        <v>0.02</v>
      </c>
      <c r="F49" s="13">
        <f t="shared" si="7"/>
        <v>124.47891387700969</v>
      </c>
      <c r="G49" s="14">
        <f t="shared" si="3"/>
        <v>124.47891387700969</v>
      </c>
      <c r="H49">
        <f t="shared" si="8"/>
        <v>80</v>
      </c>
      <c r="J49">
        <f t="shared" si="1"/>
        <v>357.19072187047544</v>
      </c>
      <c r="K49">
        <f t="shared" si="4"/>
        <v>372.40703537930108</v>
      </c>
      <c r="L49">
        <f t="shared" si="5"/>
        <v>372.40703537930108</v>
      </c>
    </row>
    <row r="50" spans="1:12">
      <c r="A50" s="1">
        <f t="shared" si="6"/>
        <v>0.96</v>
      </c>
      <c r="B50" s="5">
        <f t="shared" si="2"/>
        <v>121.53441504689222</v>
      </c>
      <c r="C50" s="4">
        <v>48</v>
      </c>
      <c r="E50" s="3">
        <f t="shared" si="0"/>
        <v>0.02</v>
      </c>
      <c r="F50" s="13">
        <f t="shared" si="7"/>
        <v>124.41864811996631</v>
      </c>
      <c r="G50" s="14">
        <f t="shared" si="3"/>
        <v>124.41864811996631</v>
      </c>
      <c r="H50">
        <f t="shared" si="8"/>
        <v>80</v>
      </c>
      <c r="J50">
        <f t="shared" si="1"/>
        <v>356.50095080421715</v>
      </c>
      <c r="K50">
        <f t="shared" si="4"/>
        <v>372.38689558038959</v>
      </c>
      <c r="L50">
        <f t="shared" si="5"/>
        <v>372.38689558038959</v>
      </c>
    </row>
    <row r="51" spans="1:12">
      <c r="A51" s="1">
        <f t="shared" si="6"/>
        <v>0.98</v>
      </c>
      <c r="B51" s="5">
        <f t="shared" si="2"/>
        <v>121.29446784915292</v>
      </c>
      <c r="C51" s="4">
        <v>49</v>
      </c>
      <c r="E51" s="3">
        <f t="shared" si="0"/>
        <v>0.02</v>
      </c>
      <c r="F51" s="13">
        <f t="shared" si="7"/>
        <v>124.35835315731708</v>
      </c>
      <c r="G51" s="14">
        <f t="shared" si="3"/>
        <v>124.35835315731708</v>
      </c>
      <c r="H51">
        <f t="shared" si="8"/>
        <v>80</v>
      </c>
      <c r="J51">
        <f t="shared" si="1"/>
        <v>355.79710569084858</v>
      </c>
      <c r="K51">
        <f t="shared" si="4"/>
        <v>372.36675469219853</v>
      </c>
      <c r="L51">
        <f t="shared" si="5"/>
        <v>372.36675469219853</v>
      </c>
    </row>
    <row r="52" spans="1:12">
      <c r="A52" s="1">
        <f t="shared" si="6"/>
        <v>1</v>
      </c>
      <c r="B52" s="5">
        <f t="shared" si="2"/>
        <v>121.04973215351232</v>
      </c>
      <c r="C52" s="4">
        <v>50</v>
      </c>
      <c r="E52" s="3">
        <f t="shared" si="0"/>
        <v>0.02</v>
      </c>
      <c r="F52" s="13">
        <f t="shared" si="7"/>
        <v>124.29802894656052</v>
      </c>
      <c r="G52" s="14">
        <f t="shared" si="3"/>
        <v>124.29802894656052</v>
      </c>
      <c r="H52">
        <f t="shared" si="8"/>
        <v>80</v>
      </c>
      <c r="J52">
        <f t="shared" si="1"/>
        <v>355.07921431696946</v>
      </c>
      <c r="K52">
        <f t="shared" si="4"/>
        <v>372.34661271455116</v>
      </c>
      <c r="L52">
        <f t="shared" si="5"/>
        <v>372.34661271455116</v>
      </c>
    </row>
    <row r="53" spans="1:12">
      <c r="A53" s="1">
        <f t="shared" si="6"/>
        <v>1.02</v>
      </c>
      <c r="B53" s="5">
        <f t="shared" si="2"/>
        <v>120.80021762171666</v>
      </c>
      <c r="C53" s="4">
        <v>51</v>
      </c>
      <c r="E53" s="3">
        <f t="shared" si="0"/>
        <v>0.02</v>
      </c>
      <c r="F53" s="13">
        <f t="shared" si="7"/>
        <v>124.23767544509192</v>
      </c>
      <c r="G53" s="14">
        <f t="shared" si="3"/>
        <v>124.23767544509192</v>
      </c>
      <c r="H53">
        <f t="shared" si="8"/>
        <v>80</v>
      </c>
      <c r="J53">
        <f t="shared" si="1"/>
        <v>354.34730502370218</v>
      </c>
      <c r="K53">
        <f t="shared" si="4"/>
        <v>372.32646964727064</v>
      </c>
      <c r="L53">
        <f t="shared" si="5"/>
        <v>372.32646964727064</v>
      </c>
    </row>
    <row r="54" spans="1:12">
      <c r="A54" s="1">
        <f t="shared" si="6"/>
        <v>1.04</v>
      </c>
      <c r="B54" s="5">
        <f t="shared" si="2"/>
        <v>120.54593410417237</v>
      </c>
      <c r="C54" s="4">
        <v>52</v>
      </c>
      <c r="E54" s="3">
        <f t="shared" si="0"/>
        <v>0.02</v>
      </c>
      <c r="F54" s="13">
        <f t="shared" si="7"/>
        <v>124.17729261020308</v>
      </c>
      <c r="G54" s="14">
        <f t="shared" si="3"/>
        <v>124.17729261020308</v>
      </c>
      <c r="H54">
        <f t="shared" si="8"/>
        <v>80</v>
      </c>
      <c r="J54">
        <f t="shared" si="1"/>
        <v>353.60140670557229</v>
      </c>
      <c r="K54">
        <f t="shared" si="4"/>
        <v>372.30632549018014</v>
      </c>
      <c r="L54">
        <f t="shared" si="5"/>
        <v>372.30632549018014</v>
      </c>
    </row>
    <row r="55" spans="1:12">
      <c r="A55" s="1">
        <f t="shared" si="6"/>
        <v>1.06</v>
      </c>
      <c r="B55" s="5">
        <f t="shared" si="2"/>
        <v>120.28689163955735</v>
      </c>
      <c r="C55" s="4">
        <v>53</v>
      </c>
      <c r="E55" s="3">
        <f t="shared" si="0"/>
        <v>0.02</v>
      </c>
      <c r="F55" s="13">
        <f t="shared" si="7"/>
        <v>124.11688039908188</v>
      </c>
      <c r="G55" s="14">
        <f t="shared" si="3"/>
        <v>124.11688039908188</v>
      </c>
      <c r="H55">
        <f t="shared" si="8"/>
        <v>80</v>
      </c>
      <c r="J55">
        <f t="shared" si="1"/>
        <v>352.84154880936825</v>
      </c>
      <c r="K55">
        <f t="shared" si="4"/>
        <v>372.28618024310271</v>
      </c>
      <c r="L55">
        <f t="shared" si="5"/>
        <v>372.28618024310271</v>
      </c>
    </row>
    <row r="56" spans="1:12">
      <c r="A56" s="1">
        <f t="shared" si="6"/>
        <v>1.08</v>
      </c>
      <c r="B56" s="5">
        <f t="shared" si="2"/>
        <v>120.02310045442456</v>
      </c>
      <c r="C56" s="4">
        <v>54</v>
      </c>
      <c r="E56" s="3">
        <f t="shared" si="0"/>
        <v>0.02</v>
      </c>
      <c r="F56" s="13">
        <f t="shared" si="7"/>
        <v>124.05643876881199</v>
      </c>
      <c r="G56" s="14">
        <f t="shared" si="3"/>
        <v>124.05643876881199</v>
      </c>
      <c r="H56">
        <f t="shared" si="8"/>
        <v>80</v>
      </c>
      <c r="J56">
        <f t="shared" si="1"/>
        <v>352.06776133297871</v>
      </c>
      <c r="K56">
        <f t="shared" si="4"/>
        <v>372.26603390586138</v>
      </c>
      <c r="L56">
        <f t="shared" si="5"/>
        <v>372.26603390586138</v>
      </c>
    </row>
    <row r="57" spans="1:12">
      <c r="A57" s="1">
        <f t="shared" si="6"/>
        <v>1.1000000000000001</v>
      </c>
      <c r="B57" s="5">
        <f t="shared" si="2"/>
        <v>119.7545709627983</v>
      </c>
      <c r="C57" s="4">
        <v>55</v>
      </c>
      <c r="E57" s="3">
        <f t="shared" si="0"/>
        <v>0.02</v>
      </c>
      <c r="F57" s="13">
        <f t="shared" si="7"/>
        <v>123.99596767637243</v>
      </c>
      <c r="G57" s="14">
        <f t="shared" si="3"/>
        <v>123.99596767637243</v>
      </c>
      <c r="H57">
        <f t="shared" si="8"/>
        <v>80</v>
      </c>
      <c r="J57">
        <f t="shared" si="1"/>
        <v>351.28007482420833</v>
      </c>
      <c r="K57">
        <f t="shared" si="4"/>
        <v>372.2458864782792</v>
      </c>
      <c r="L57">
        <f t="shared" si="5"/>
        <v>372.2458864782792</v>
      </c>
    </row>
    <row r="58" spans="1:12">
      <c r="A58" s="1">
        <f t="shared" si="6"/>
        <v>1.1200000000000001</v>
      </c>
      <c r="B58" s="5">
        <f t="shared" si="2"/>
        <v>119.48131376576309</v>
      </c>
      <c r="C58" s="4">
        <v>56</v>
      </c>
      <c r="E58" s="3">
        <f t="shared" si="0"/>
        <v>0.02</v>
      </c>
      <c r="F58" s="13">
        <f t="shared" si="7"/>
        <v>123.93546707863733</v>
      </c>
      <c r="G58" s="14">
        <f t="shared" si="3"/>
        <v>123.93546707863733</v>
      </c>
      <c r="H58">
        <f t="shared" si="8"/>
        <v>80</v>
      </c>
      <c r="J58">
        <f t="shared" si="1"/>
        <v>350.47852037957171</v>
      </c>
      <c r="K58">
        <f t="shared" si="4"/>
        <v>372.22573796017912</v>
      </c>
      <c r="L58">
        <f t="shared" si="5"/>
        <v>372.22573796017912</v>
      </c>
    </row>
    <row r="59" spans="1:12">
      <c r="A59" s="1">
        <f t="shared" si="6"/>
        <v>1.1400000000000001</v>
      </c>
      <c r="B59" s="5">
        <f t="shared" si="2"/>
        <v>119.20333965104518</v>
      </c>
      <c r="C59" s="4">
        <v>57</v>
      </c>
      <c r="E59" s="3">
        <f t="shared" si="0"/>
        <v>0.02</v>
      </c>
      <c r="F59" s="13">
        <f t="shared" si="7"/>
        <v>123.87493693237546</v>
      </c>
      <c r="G59" s="14">
        <f t="shared" si="3"/>
        <v>123.87493693237546</v>
      </c>
      <c r="H59">
        <f t="shared" si="8"/>
        <v>80</v>
      </c>
      <c r="J59">
        <f t="shared" si="1"/>
        <v>349.66312964306587</v>
      </c>
      <c r="K59">
        <f t="shared" si="4"/>
        <v>372.20558835138405</v>
      </c>
      <c r="L59">
        <f t="shared" si="5"/>
        <v>372.20558835138405</v>
      </c>
    </row>
    <row r="60" spans="1:12">
      <c r="A60" s="1">
        <f t="shared" si="6"/>
        <v>1.1599999999999999</v>
      </c>
      <c r="B60" s="5">
        <f t="shared" si="2"/>
        <v>118.92065959258667</v>
      </c>
      <c r="C60" s="4">
        <v>58</v>
      </c>
      <c r="E60" s="3">
        <f t="shared" si="0"/>
        <v>0.02</v>
      </c>
      <c r="F60" s="13">
        <f t="shared" si="7"/>
        <v>123.81437719424993</v>
      </c>
      <c r="G60" s="14">
        <f t="shared" si="3"/>
        <v>123.81437719424993</v>
      </c>
      <c r="H60">
        <f t="shared" si="8"/>
        <v>80</v>
      </c>
      <c r="J60">
        <f t="shared" si="1"/>
        <v>348.83393480492089</v>
      </c>
      <c r="K60">
        <f t="shared" si="4"/>
        <v>372.18543765171682</v>
      </c>
      <c r="L60">
        <f t="shared" si="5"/>
        <v>372.18543765171682</v>
      </c>
    </row>
    <row r="61" spans="1:12">
      <c r="A61" s="1">
        <f t="shared" si="6"/>
        <v>1.18</v>
      </c>
      <c r="B61" s="5">
        <f t="shared" si="2"/>
        <v>118.63328475011222</v>
      </c>
      <c r="C61" s="4">
        <v>59</v>
      </c>
      <c r="E61" s="3">
        <f t="shared" si="0"/>
        <v>0.02</v>
      </c>
      <c r="F61" s="13">
        <f t="shared" si="7"/>
        <v>123.75378782081782</v>
      </c>
      <c r="G61" s="14">
        <f t="shared" si="3"/>
        <v>123.75378782081782</v>
      </c>
      <c r="H61">
        <f t="shared" si="8"/>
        <v>80</v>
      </c>
      <c r="J61">
        <f t="shared" si="1"/>
        <v>347.99096860032915</v>
      </c>
      <c r="K61">
        <f t="shared" si="4"/>
        <v>372.1652858610002</v>
      </c>
      <c r="L61">
        <f t="shared" si="5"/>
        <v>372.1652858610002</v>
      </c>
    </row>
    <row r="62" spans="1:12">
      <c r="A62" s="1">
        <f t="shared" si="6"/>
        <v>1.2</v>
      </c>
      <c r="B62" s="5">
        <f t="shared" si="2"/>
        <v>118.34122646868857</v>
      </c>
      <c r="C62" s="4">
        <v>60</v>
      </c>
      <c r="E62" s="3">
        <f t="shared" si="0"/>
        <v>0.02</v>
      </c>
      <c r="F62" s="13">
        <f t="shared" si="7"/>
        <v>123.6931687685298</v>
      </c>
      <c r="G62" s="14">
        <f t="shared" si="3"/>
        <v>123.6931687685298</v>
      </c>
      <c r="H62">
        <f t="shared" si="8"/>
        <v>80</v>
      </c>
      <c r="J62">
        <f t="shared" si="1"/>
        <v>347.13426430815315</v>
      </c>
      <c r="K62">
        <f t="shared" si="4"/>
        <v>372.145132979057</v>
      </c>
      <c r="L62">
        <f t="shared" si="5"/>
        <v>372.145132979057</v>
      </c>
    </row>
    <row r="63" spans="1:12">
      <c r="A63" s="1">
        <f t="shared" si="6"/>
        <v>1.22</v>
      </c>
      <c r="B63" s="5">
        <f t="shared" si="2"/>
        <v>118.04449627827654</v>
      </c>
      <c r="C63" s="4">
        <v>61</v>
      </c>
      <c r="E63" s="3">
        <f t="shared" si="0"/>
        <v>0.02</v>
      </c>
      <c r="F63" s="13">
        <f t="shared" si="7"/>
        <v>123.63251999372979</v>
      </c>
      <c r="G63" s="14">
        <f t="shared" si="3"/>
        <v>123.63251999372979</v>
      </c>
      <c r="H63">
        <f t="shared" si="8"/>
        <v>80</v>
      </c>
      <c r="J63">
        <f t="shared" si="1"/>
        <v>346.2638557496112</v>
      </c>
      <c r="K63">
        <f t="shared" si="4"/>
        <v>372.12497900570992</v>
      </c>
      <c r="L63">
        <f t="shared" si="5"/>
        <v>372.12497900570992</v>
      </c>
    </row>
    <row r="64" spans="1:12">
      <c r="A64" s="1">
        <f t="shared" si="6"/>
        <v>1.24</v>
      </c>
      <c r="B64" s="5">
        <f t="shared" si="2"/>
        <v>117.74310589327602</v>
      </c>
      <c r="C64" s="4">
        <v>62</v>
      </c>
      <c r="E64" s="3">
        <f t="shared" si="0"/>
        <v>0.02</v>
      </c>
      <c r="F64" s="13">
        <f t="shared" si="7"/>
        <v>123.57184145265457</v>
      </c>
      <c r="G64" s="14">
        <f t="shared" si="3"/>
        <v>123.57184145265457</v>
      </c>
      <c r="H64">
        <f t="shared" si="8"/>
        <v>80</v>
      </c>
      <c r="J64">
        <f t="shared" si="1"/>
        <v>345.37977728694301</v>
      </c>
      <c r="K64">
        <f t="shared" si="4"/>
        <v>372.10482394078156</v>
      </c>
      <c r="L64">
        <f t="shared" si="5"/>
        <v>372.10482394078156</v>
      </c>
    </row>
    <row r="65" spans="1:12">
      <c r="A65" s="1">
        <f t="shared" si="6"/>
        <v>1.26</v>
      </c>
      <c r="B65" s="5">
        <f t="shared" si="2"/>
        <v>117.43706721206334</v>
      </c>
      <c r="C65" s="4">
        <v>63</v>
      </c>
      <c r="E65" s="3">
        <f t="shared" ref="E65:E128" si="9">IF(fac=50,1/50,IF(fac=60,1/60))</f>
        <v>0.02</v>
      </c>
      <c r="F65" s="13">
        <f t="shared" si="7"/>
        <v>123.5111331014334</v>
      </c>
      <c r="G65" s="14">
        <f t="shared" si="3"/>
        <v>123.5111331014334</v>
      </c>
      <c r="H65">
        <f t="shared" si="8"/>
        <v>80</v>
      </c>
      <c r="J65">
        <f t="shared" si="1"/>
        <v>344.48206382205245</v>
      </c>
      <c r="K65">
        <f t="shared" si="4"/>
        <v>372.08466778409456</v>
      </c>
      <c r="L65">
        <f t="shared" si="5"/>
        <v>372.08466778409456</v>
      </c>
    </row>
    <row r="66" spans="1:12">
      <c r="A66" s="1">
        <f t="shared" si="6"/>
        <v>1.28</v>
      </c>
      <c r="B66" s="5">
        <f t="shared" ref="B66:B129" si="10">IF(fac=50,Vacmin*SQRT(2)*ABS(COS(A66*PI()/5/2)),IF(fac=60,Vacmin*SQRT(2)*ABS(COS(A66*PI()*240/1000/2))))</f>
        <v>117.12639231652157</v>
      </c>
      <c r="C66" s="4">
        <v>64</v>
      </c>
      <c r="E66" s="3">
        <f t="shared" si="9"/>
        <v>0.02</v>
      </c>
      <c r="F66" s="13">
        <f t="shared" si="7"/>
        <v>123.45039489608772</v>
      </c>
      <c r="G66" s="14">
        <f t="shared" si="3"/>
        <v>123.45039489608772</v>
      </c>
      <c r="H66">
        <f t="shared" si="8"/>
        <v>80</v>
      </c>
      <c r="J66">
        <f t="shared" ref="J66:J129" si="11">IF(fac=50,Vacmax*SQRT(2)*ABS(COS(A66*PI()/5/2)),IF(fac=60,Vacmax*SQRT(2)*ABS(COS(A66*PI()*240/1000/2))))</f>
        <v>343.57075079512992</v>
      </c>
      <c r="K66">
        <f t="shared" si="4"/>
        <v>372.06451053547158</v>
      </c>
      <c r="L66">
        <f t="shared" si="5"/>
        <v>372.06451053547158</v>
      </c>
    </row>
    <row r="67" spans="1:12">
      <c r="A67" s="1">
        <f t="shared" si="6"/>
        <v>1.3</v>
      </c>
      <c r="B67" s="5">
        <f t="shared" si="10"/>
        <v>116.81109347156365</v>
      </c>
      <c r="C67" s="4">
        <v>65</v>
      </c>
      <c r="E67" s="3">
        <f t="shared" si="9"/>
        <v>0.02</v>
      </c>
      <c r="F67" s="13">
        <f t="shared" ref="F67:F130" si="12">SQRT(ABS(F66*F66-2*Vout*Iout*E67*100*1000000/1000/1000/Cin/H67))</f>
        <v>123.38962679253066</v>
      </c>
      <c r="G67" s="14">
        <f t="shared" ref="G67:G130" si="13">MAX(B67,F67)</f>
        <v>123.38962679253066</v>
      </c>
      <c r="H67">
        <f t="shared" si="8"/>
        <v>80</v>
      </c>
      <c r="J67">
        <f t="shared" si="11"/>
        <v>342.64587418325334</v>
      </c>
      <c r="K67">
        <f t="shared" ref="K67:K130" si="14">SQRT(ABS(K66*K66-2*Vout*Iout*E67*100*1000000/1000/1000/Cin/H67))</f>
        <v>372.04435219473504</v>
      </c>
      <c r="L67">
        <f t="shared" ref="L67:L130" si="15">MAX(J67,K67)</f>
        <v>372.04435219473504</v>
      </c>
    </row>
    <row r="68" spans="1:12">
      <c r="A68" s="1">
        <f t="shared" ref="A68:A131" si="16">C68*E68</f>
        <v>1.32</v>
      </c>
      <c r="B68" s="5">
        <f t="shared" si="10"/>
        <v>116.4911831246481</v>
      </c>
      <c r="C68" s="4">
        <v>66</v>
      </c>
      <c r="E68" s="3">
        <f t="shared" si="9"/>
        <v>0.02</v>
      </c>
      <c r="F68" s="13">
        <f t="shared" si="12"/>
        <v>123.3288287465668</v>
      </c>
      <c r="G68" s="14">
        <f t="shared" si="13"/>
        <v>123.3288287465668</v>
      </c>
      <c r="H68">
        <f t="shared" ref="H68:H131" si="17">H67</f>
        <v>80</v>
      </c>
      <c r="J68">
        <f t="shared" si="11"/>
        <v>341.70747049896772</v>
      </c>
      <c r="K68">
        <f t="shared" si="14"/>
        <v>372.02419276170747</v>
      </c>
      <c r="L68">
        <f t="shared" si="15"/>
        <v>372.02419276170747</v>
      </c>
    </row>
    <row r="69" spans="1:12">
      <c r="A69" s="1">
        <f t="shared" si="16"/>
        <v>1.34</v>
      </c>
      <c r="B69" s="5">
        <f t="shared" si="10"/>
        <v>116.16667390528765</v>
      </c>
      <c r="C69" s="4">
        <v>67</v>
      </c>
      <c r="E69" s="3">
        <f t="shared" si="9"/>
        <v>0.02</v>
      </c>
      <c r="F69" s="13">
        <f t="shared" si="12"/>
        <v>123.26800071389169</v>
      </c>
      <c r="G69" s="14">
        <f t="shared" si="13"/>
        <v>123.26800071389169</v>
      </c>
      <c r="H69">
        <f t="shared" si="17"/>
        <v>80</v>
      </c>
      <c r="J69">
        <f t="shared" si="11"/>
        <v>340.75557678884377</v>
      </c>
      <c r="K69">
        <f t="shared" si="14"/>
        <v>372.00403223621123</v>
      </c>
      <c r="L69">
        <f t="shared" si="15"/>
        <v>372.00403223621123</v>
      </c>
    </row>
    <row r="70" spans="1:12">
      <c r="A70" s="1">
        <f t="shared" si="16"/>
        <v>1.36</v>
      </c>
      <c r="B70" s="5">
        <f t="shared" si="10"/>
        <v>115.83757862455062</v>
      </c>
      <c r="C70" s="4">
        <v>68</v>
      </c>
      <c r="E70" s="3">
        <f t="shared" si="9"/>
        <v>0.02</v>
      </c>
      <c r="F70" s="13">
        <f t="shared" si="12"/>
        <v>123.20714265009153</v>
      </c>
      <c r="G70" s="14">
        <f t="shared" si="13"/>
        <v>123.20714265009153</v>
      </c>
      <c r="H70">
        <f t="shared" si="17"/>
        <v>80</v>
      </c>
      <c r="J70">
        <f t="shared" si="11"/>
        <v>339.79023063201515</v>
      </c>
      <c r="K70">
        <f t="shared" si="14"/>
        <v>371.98387061806869</v>
      </c>
      <c r="L70">
        <f t="shared" si="15"/>
        <v>371.98387061806869</v>
      </c>
    </row>
    <row r="71" spans="1:12">
      <c r="A71" s="1">
        <f t="shared" si="16"/>
        <v>1.3800000000000001</v>
      </c>
      <c r="B71" s="5">
        <f t="shared" si="10"/>
        <v>115.5039102745552</v>
      </c>
      <c r="C71" s="4">
        <v>69</v>
      </c>
      <c r="E71" s="3">
        <f t="shared" si="9"/>
        <v>0.02</v>
      </c>
      <c r="F71" s="13">
        <f t="shared" si="12"/>
        <v>123.14625451064276</v>
      </c>
      <c r="G71" s="14">
        <f t="shared" si="13"/>
        <v>123.14625451064276</v>
      </c>
      <c r="H71">
        <f t="shared" si="17"/>
        <v>80</v>
      </c>
      <c r="J71">
        <f t="shared" si="11"/>
        <v>338.81147013869526</v>
      </c>
      <c r="K71">
        <f t="shared" si="14"/>
        <v>371.96370790710222</v>
      </c>
      <c r="L71">
        <f t="shared" si="15"/>
        <v>371.96370790710222</v>
      </c>
    </row>
    <row r="72" spans="1:12">
      <c r="A72" s="1">
        <f t="shared" si="16"/>
        <v>1.4000000000000001</v>
      </c>
      <c r="B72" s="5">
        <f t="shared" si="10"/>
        <v>115.16568202795652</v>
      </c>
      <c r="C72" s="4">
        <v>70</v>
      </c>
      <c r="E72" s="3">
        <f t="shared" si="9"/>
        <v>0.02</v>
      </c>
      <c r="F72" s="13">
        <f t="shared" si="12"/>
        <v>123.08533625091172</v>
      </c>
      <c r="G72" s="14">
        <f t="shared" si="13"/>
        <v>123.08533625091172</v>
      </c>
      <c r="H72">
        <f t="shared" si="17"/>
        <v>80</v>
      </c>
      <c r="J72">
        <f t="shared" si="11"/>
        <v>337.81933394867247</v>
      </c>
      <c r="K72">
        <f t="shared" si="14"/>
        <v>371.94354410313412</v>
      </c>
      <c r="L72">
        <f t="shared" si="15"/>
        <v>371.94354410313412</v>
      </c>
    </row>
    <row r="73" spans="1:12">
      <c r="A73" s="1">
        <f t="shared" si="16"/>
        <v>1.42</v>
      </c>
      <c r="B73" s="5">
        <f t="shared" si="10"/>
        <v>114.82290723742661</v>
      </c>
      <c r="C73" s="4">
        <v>71</v>
      </c>
      <c r="E73" s="3">
        <f t="shared" si="9"/>
        <v>0.02</v>
      </c>
      <c r="F73" s="13">
        <f t="shared" si="12"/>
        <v>123.02438782615422</v>
      </c>
      <c r="G73" s="14">
        <f t="shared" si="13"/>
        <v>123.02438782615422</v>
      </c>
      <c r="H73">
        <f t="shared" si="17"/>
        <v>80</v>
      </c>
      <c r="J73">
        <f t="shared" si="11"/>
        <v>336.81386122978472</v>
      </c>
      <c r="K73">
        <f t="shared" si="14"/>
        <v>371.92337920598658</v>
      </c>
      <c r="L73">
        <f t="shared" si="15"/>
        <v>371.92337920598658</v>
      </c>
    </row>
    <row r="74" spans="1:12">
      <c r="A74" s="1">
        <f t="shared" si="16"/>
        <v>1.44</v>
      </c>
      <c r="B74" s="5">
        <f t="shared" si="10"/>
        <v>114.47559943512726</v>
      </c>
      <c r="C74" s="4">
        <v>72</v>
      </c>
      <c r="E74" s="3">
        <f t="shared" si="9"/>
        <v>0.02</v>
      </c>
      <c r="F74" s="13">
        <f t="shared" si="12"/>
        <v>122.9634091915152</v>
      </c>
      <c r="G74" s="14">
        <f t="shared" si="13"/>
        <v>122.9634091915152</v>
      </c>
      <c r="H74">
        <f t="shared" si="17"/>
        <v>80</v>
      </c>
      <c r="J74">
        <f t="shared" si="11"/>
        <v>335.79509167637332</v>
      </c>
      <c r="K74">
        <f t="shared" si="14"/>
        <v>371.90321321548174</v>
      </c>
      <c r="L74">
        <f t="shared" si="15"/>
        <v>371.90321321548174</v>
      </c>
    </row>
    <row r="75" spans="1:12">
      <c r="A75" s="1">
        <f t="shared" si="16"/>
        <v>1.46</v>
      </c>
      <c r="B75" s="5">
        <f t="shared" si="10"/>
        <v>114.12377233217585</v>
      </c>
      <c r="C75" s="4">
        <v>73</v>
      </c>
      <c r="E75" s="3">
        <f t="shared" si="9"/>
        <v>0.02</v>
      </c>
      <c r="F75" s="13">
        <f t="shared" si="12"/>
        <v>122.9024003020283</v>
      </c>
      <c r="G75" s="14">
        <f t="shared" si="13"/>
        <v>122.9024003020283</v>
      </c>
      <c r="H75">
        <f t="shared" si="17"/>
        <v>80</v>
      </c>
      <c r="J75">
        <f t="shared" si="11"/>
        <v>334.76306550771579</v>
      </c>
      <c r="K75">
        <f t="shared" si="14"/>
        <v>371.8830461314418</v>
      </c>
      <c r="L75">
        <f t="shared" si="15"/>
        <v>371.8830461314418</v>
      </c>
    </row>
    <row r="76" spans="1:12">
      <c r="A76" s="1">
        <f t="shared" si="16"/>
        <v>1.48</v>
      </c>
      <c r="B76" s="5">
        <f t="shared" si="10"/>
        <v>113.76743981810395</v>
      </c>
      <c r="C76" s="4">
        <v>74</v>
      </c>
      <c r="E76" s="3">
        <f t="shared" si="9"/>
        <v>0.02</v>
      </c>
      <c r="F76" s="13">
        <f t="shared" si="12"/>
        <v>122.8413611126155</v>
      </c>
      <c r="G76" s="14">
        <f t="shared" si="13"/>
        <v>122.8413611126155</v>
      </c>
      <c r="H76">
        <f t="shared" si="17"/>
        <v>80</v>
      </c>
      <c r="J76">
        <f t="shared" si="11"/>
        <v>333.71782346643823</v>
      </c>
      <c r="K76">
        <f t="shared" si="14"/>
        <v>371.86287795368878</v>
      </c>
      <c r="L76">
        <f t="shared" si="15"/>
        <v>371.86287795368878</v>
      </c>
    </row>
    <row r="77" spans="1:12">
      <c r="A77" s="1">
        <f t="shared" si="16"/>
        <v>1.5</v>
      </c>
      <c r="B77" s="5">
        <f t="shared" si="10"/>
        <v>113.4066159603091</v>
      </c>
      <c r="C77" s="4">
        <v>75</v>
      </c>
      <c r="E77" s="3">
        <f t="shared" si="9"/>
        <v>0.02</v>
      </c>
      <c r="F77" s="13">
        <f t="shared" si="12"/>
        <v>122.78029157808676</v>
      </c>
      <c r="G77" s="14">
        <f t="shared" si="13"/>
        <v>122.78029157808676</v>
      </c>
      <c r="H77">
        <f t="shared" si="17"/>
        <v>80</v>
      </c>
      <c r="J77">
        <f t="shared" si="11"/>
        <v>332.65940681690665</v>
      </c>
      <c r="K77">
        <f t="shared" si="14"/>
        <v>371.84270868204482</v>
      </c>
      <c r="L77">
        <f t="shared" si="15"/>
        <v>371.84270868204482</v>
      </c>
    </row>
    <row r="78" spans="1:12">
      <c r="A78" s="1">
        <f t="shared" si="16"/>
        <v>1.52</v>
      </c>
      <c r="B78" s="5">
        <f t="shared" si="10"/>
        <v>113.04131500349936</v>
      </c>
      <c r="C78" s="4">
        <v>76</v>
      </c>
      <c r="E78" s="3">
        <f t="shared" si="9"/>
        <v>0.02</v>
      </c>
      <c r="F78" s="13">
        <f t="shared" si="12"/>
        <v>122.71919165313959</v>
      </c>
      <c r="G78" s="14">
        <f t="shared" si="13"/>
        <v>122.71919165313959</v>
      </c>
      <c r="H78">
        <f t="shared" si="17"/>
        <v>80</v>
      </c>
      <c r="J78">
        <f t="shared" si="11"/>
        <v>331.5878573435981</v>
      </c>
      <c r="K78">
        <f t="shared" si="14"/>
        <v>371.82253831633182</v>
      </c>
      <c r="L78">
        <f t="shared" si="15"/>
        <v>371.82253831633182</v>
      </c>
    </row>
    <row r="79" spans="1:12">
      <c r="A79" s="1">
        <f t="shared" si="16"/>
        <v>1.54</v>
      </c>
      <c r="B79" s="5">
        <f t="shared" si="10"/>
        <v>112.67155136913102</v>
      </c>
      <c r="C79" s="4">
        <v>77</v>
      </c>
      <c r="E79" s="3">
        <f t="shared" si="9"/>
        <v>0.02</v>
      </c>
      <c r="F79" s="13">
        <f t="shared" si="12"/>
        <v>122.65806129235862</v>
      </c>
      <c r="G79" s="14">
        <f t="shared" si="13"/>
        <v>122.65806129235862</v>
      </c>
      <c r="H79">
        <f t="shared" si="17"/>
        <v>80</v>
      </c>
      <c r="J79">
        <f t="shared" si="11"/>
        <v>330.50321734945095</v>
      </c>
      <c r="K79">
        <f t="shared" si="14"/>
        <v>371.80236685637175</v>
      </c>
      <c r="L79">
        <f t="shared" si="15"/>
        <v>371.80236685637175</v>
      </c>
    </row>
    <row r="80" spans="1:12">
      <c r="A80" s="1">
        <f t="shared" si="16"/>
        <v>1.56</v>
      </c>
      <c r="B80" s="5">
        <f t="shared" si="10"/>
        <v>112.29733965483922</v>
      </c>
      <c r="C80" s="4">
        <v>78</v>
      </c>
      <c r="E80" s="3">
        <f t="shared" si="9"/>
        <v>0.02</v>
      </c>
      <c r="F80" s="13">
        <f t="shared" si="12"/>
        <v>122.59690045021532</v>
      </c>
      <c r="G80" s="14">
        <f t="shared" si="13"/>
        <v>122.59690045021532</v>
      </c>
      <c r="H80">
        <f t="shared" si="17"/>
        <v>80</v>
      </c>
      <c r="J80">
        <f t="shared" si="11"/>
        <v>329.40552965419499</v>
      </c>
      <c r="K80">
        <f t="shared" si="14"/>
        <v>371.78219430198646</v>
      </c>
      <c r="L80">
        <f t="shared" si="15"/>
        <v>371.78219430198646</v>
      </c>
    </row>
    <row r="81" spans="1:12">
      <c r="A81" s="1">
        <f t="shared" si="16"/>
        <v>1.58</v>
      </c>
      <c r="B81" s="5">
        <f t="shared" si="10"/>
        <v>111.91869463386168</v>
      </c>
      <c r="C81" s="4">
        <v>79</v>
      </c>
      <c r="E81" s="3">
        <f t="shared" si="9"/>
        <v>0.02</v>
      </c>
      <c r="F81" s="13">
        <f t="shared" si="12"/>
        <v>122.53570908106748</v>
      </c>
      <c r="G81" s="14">
        <f t="shared" si="13"/>
        <v>122.53570908106748</v>
      </c>
      <c r="H81">
        <f t="shared" si="17"/>
        <v>80</v>
      </c>
      <c r="J81">
        <f t="shared" si="11"/>
        <v>328.29483759266094</v>
      </c>
      <c r="K81">
        <f t="shared" si="14"/>
        <v>371.76202065299788</v>
      </c>
      <c r="L81">
        <f t="shared" si="15"/>
        <v>371.76202065299788</v>
      </c>
    </row>
    <row r="82" spans="1:12">
      <c r="A82" s="1">
        <f t="shared" si="16"/>
        <v>1.6</v>
      </c>
      <c r="B82" s="5">
        <f t="shared" si="10"/>
        <v>111.53563125445551</v>
      </c>
      <c r="C82" s="4">
        <v>80</v>
      </c>
      <c r="E82" s="3">
        <f t="shared" si="9"/>
        <v>0.02</v>
      </c>
      <c r="F82" s="13">
        <f t="shared" si="12"/>
        <v>122.47448713915892</v>
      </c>
      <c r="G82" s="14">
        <f t="shared" si="13"/>
        <v>122.47448713915892</v>
      </c>
      <c r="H82">
        <f t="shared" si="17"/>
        <v>80</v>
      </c>
      <c r="J82">
        <f t="shared" si="11"/>
        <v>327.17118501306948</v>
      </c>
      <c r="K82">
        <f t="shared" si="14"/>
        <v>371.74184590922778</v>
      </c>
      <c r="L82">
        <f t="shared" si="15"/>
        <v>371.74184590922778</v>
      </c>
    </row>
    <row r="83" spans="1:12">
      <c r="A83" s="1">
        <f t="shared" si="16"/>
        <v>1.62</v>
      </c>
      <c r="B83" s="5">
        <f t="shared" si="10"/>
        <v>111.148164639307</v>
      </c>
      <c r="C83" s="4">
        <v>81</v>
      </c>
      <c r="E83" s="3">
        <f t="shared" si="9"/>
        <v>0.02</v>
      </c>
      <c r="F83" s="13">
        <f t="shared" si="12"/>
        <v>122.41323457861901</v>
      </c>
      <c r="G83" s="14">
        <f t="shared" si="13"/>
        <v>122.41323457861901</v>
      </c>
      <c r="H83">
        <f t="shared" si="17"/>
        <v>80</v>
      </c>
      <c r="J83">
        <f t="shared" si="11"/>
        <v>326.03461627530055</v>
      </c>
      <c r="K83">
        <f t="shared" si="14"/>
        <v>371.72167007049785</v>
      </c>
      <c r="L83">
        <f t="shared" si="15"/>
        <v>371.72167007049785</v>
      </c>
    </row>
    <row r="84" spans="1:12">
      <c r="A84" s="1">
        <f t="shared" si="16"/>
        <v>1.6400000000000001</v>
      </c>
      <c r="B84" s="5">
        <f t="shared" si="10"/>
        <v>110.75631008493468</v>
      </c>
      <c r="C84" s="4">
        <v>82</v>
      </c>
      <c r="E84" s="3">
        <f t="shared" si="9"/>
        <v>0.02</v>
      </c>
      <c r="F84" s="13">
        <f t="shared" si="12"/>
        <v>122.3519513534623</v>
      </c>
      <c r="G84" s="14">
        <f t="shared" si="13"/>
        <v>122.3519513534623</v>
      </c>
      <c r="H84">
        <f t="shared" si="17"/>
        <v>80</v>
      </c>
      <c r="J84">
        <f t="shared" si="11"/>
        <v>324.88517624914175</v>
      </c>
      <c r="K84">
        <f t="shared" si="14"/>
        <v>371.70149313662984</v>
      </c>
      <c r="L84">
        <f t="shared" si="15"/>
        <v>371.70149313662984</v>
      </c>
    </row>
    <row r="85" spans="1:12">
      <c r="A85" s="1">
        <f t="shared" si="16"/>
        <v>1.6600000000000001</v>
      </c>
      <c r="B85" s="5">
        <f t="shared" si="10"/>
        <v>110.36008306108538</v>
      </c>
      <c r="C85" s="4">
        <v>83</v>
      </c>
      <c r="E85" s="3">
        <f t="shared" si="9"/>
        <v>0.02</v>
      </c>
      <c r="F85" s="13">
        <f t="shared" si="12"/>
        <v>122.29063741758812</v>
      </c>
      <c r="G85" s="14">
        <f t="shared" si="13"/>
        <v>122.29063741758812</v>
      </c>
      <c r="H85">
        <f t="shared" si="17"/>
        <v>80</v>
      </c>
      <c r="J85">
        <f t="shared" si="11"/>
        <v>323.72291031251712</v>
      </c>
      <c r="K85">
        <f t="shared" si="14"/>
        <v>371.68131510744536</v>
      </c>
      <c r="L85">
        <f t="shared" si="15"/>
        <v>371.68131510744536</v>
      </c>
    </row>
    <row r="86" spans="1:12">
      <c r="A86" s="1">
        <f t="shared" si="16"/>
        <v>1.68</v>
      </c>
      <c r="B86" s="5">
        <f t="shared" si="10"/>
        <v>109.95949921012357</v>
      </c>
      <c r="C86" s="4">
        <v>84</v>
      </c>
      <c r="E86" s="3">
        <f t="shared" si="9"/>
        <v>0.02</v>
      </c>
      <c r="F86" s="13">
        <f t="shared" si="12"/>
        <v>122.22929272478018</v>
      </c>
      <c r="G86" s="14">
        <f t="shared" si="13"/>
        <v>122.22929272478018</v>
      </c>
      <c r="H86">
        <f t="shared" si="17"/>
        <v>80</v>
      </c>
      <c r="J86">
        <f t="shared" si="11"/>
        <v>322.54786434969577</v>
      </c>
      <c r="K86">
        <f t="shared" si="14"/>
        <v>371.66113598276598</v>
      </c>
      <c r="L86">
        <f t="shared" si="15"/>
        <v>371.66113598276598</v>
      </c>
    </row>
    <row r="87" spans="1:12">
      <c r="A87" s="1">
        <f t="shared" si="16"/>
        <v>1.7</v>
      </c>
      <c r="B87" s="5">
        <f t="shared" si="10"/>
        <v>109.55457434641373</v>
      </c>
      <c r="C87" s="4">
        <v>85</v>
      </c>
      <c r="E87" s="3">
        <f t="shared" si="9"/>
        <v>0.02</v>
      </c>
      <c r="F87" s="13">
        <f t="shared" si="12"/>
        <v>122.16791722870617</v>
      </c>
      <c r="G87" s="14">
        <f t="shared" si="13"/>
        <v>122.16791722870617</v>
      </c>
      <c r="H87">
        <f t="shared" si="17"/>
        <v>80</v>
      </c>
      <c r="J87">
        <f t="shared" si="11"/>
        <v>321.36008474948028</v>
      </c>
      <c r="K87">
        <f t="shared" si="14"/>
        <v>371.64095576241334</v>
      </c>
      <c r="L87">
        <f t="shared" si="15"/>
        <v>371.64095576241334</v>
      </c>
    </row>
    <row r="88" spans="1:12">
      <c r="A88" s="1">
        <f t="shared" si="16"/>
        <v>1.72</v>
      </c>
      <c r="B88" s="5">
        <f t="shared" si="10"/>
        <v>109.14532445569621</v>
      </c>
      <c r="C88" s="4">
        <v>86</v>
      </c>
      <c r="E88" s="3">
        <f t="shared" si="9"/>
        <v>0.02</v>
      </c>
      <c r="F88" s="13">
        <f t="shared" si="12"/>
        <v>122.10651088291731</v>
      </c>
      <c r="G88" s="14">
        <f t="shared" si="13"/>
        <v>122.10651088291731</v>
      </c>
      <c r="H88">
        <f t="shared" si="17"/>
        <v>80</v>
      </c>
      <c r="J88">
        <f t="shared" si="11"/>
        <v>320.15961840337553</v>
      </c>
      <c r="K88">
        <f t="shared" si="14"/>
        <v>371.62077444620888</v>
      </c>
      <c r="L88">
        <f t="shared" si="15"/>
        <v>371.62077444620888</v>
      </c>
    </row>
    <row r="89" spans="1:12">
      <c r="A89" s="1">
        <f t="shared" si="16"/>
        <v>1.74</v>
      </c>
      <c r="B89" s="5">
        <f t="shared" si="10"/>
        <v>108.73176569445587</v>
      </c>
      <c r="C89" s="4">
        <v>87</v>
      </c>
      <c r="E89" s="3">
        <f t="shared" si="9"/>
        <v>0.02</v>
      </c>
      <c r="F89" s="13">
        <f t="shared" si="12"/>
        <v>122.04507364084796</v>
      </c>
      <c r="G89" s="14">
        <f t="shared" si="13"/>
        <v>122.04507364084796</v>
      </c>
      <c r="H89">
        <f t="shared" si="17"/>
        <v>80</v>
      </c>
      <c r="J89">
        <f t="shared" si="11"/>
        <v>318.94651270373726</v>
      </c>
      <c r="K89">
        <f t="shared" si="14"/>
        <v>371.60059203397412</v>
      </c>
      <c r="L89">
        <f t="shared" si="15"/>
        <v>371.60059203397412</v>
      </c>
    </row>
    <row r="90" spans="1:12">
      <c r="A90" s="1">
        <f t="shared" si="16"/>
        <v>1.76</v>
      </c>
      <c r="B90" s="5">
        <f t="shared" si="10"/>
        <v>108.31391438928455</v>
      </c>
      <c r="C90" s="4">
        <v>88</v>
      </c>
      <c r="E90" s="3">
        <f t="shared" si="9"/>
        <v>0.02</v>
      </c>
      <c r="F90" s="13">
        <f t="shared" si="12"/>
        <v>121.98360545581525</v>
      </c>
      <c r="G90" s="14">
        <f t="shared" si="13"/>
        <v>121.98360545581525</v>
      </c>
      <c r="H90">
        <f t="shared" si="17"/>
        <v>80</v>
      </c>
      <c r="J90">
        <f t="shared" si="11"/>
        <v>317.72081554190135</v>
      </c>
      <c r="K90">
        <f t="shared" si="14"/>
        <v>371.5804085255304</v>
      </c>
      <c r="L90">
        <f t="shared" si="15"/>
        <v>371.5804085255304</v>
      </c>
    </row>
    <row r="91" spans="1:12">
      <c r="A91" s="1">
        <f t="shared" si="16"/>
        <v>1.78</v>
      </c>
      <c r="B91" s="5">
        <f t="shared" si="10"/>
        <v>107.89178703623625</v>
      </c>
      <c r="C91" s="4">
        <v>89</v>
      </c>
      <c r="E91" s="3">
        <f t="shared" si="9"/>
        <v>0.02</v>
      </c>
      <c r="F91" s="13">
        <f t="shared" si="12"/>
        <v>121.92210628101861</v>
      </c>
      <c r="G91" s="14">
        <f t="shared" si="13"/>
        <v>121.92210628101861</v>
      </c>
      <c r="H91">
        <f t="shared" si="17"/>
        <v>80</v>
      </c>
      <c r="J91">
        <f t="shared" si="11"/>
        <v>316.48257530629303</v>
      </c>
      <c r="K91">
        <f t="shared" si="14"/>
        <v>371.56022392069912</v>
      </c>
      <c r="L91">
        <f t="shared" si="15"/>
        <v>371.56022392069912</v>
      </c>
    </row>
    <row r="92" spans="1:12">
      <c r="A92" s="1">
        <f t="shared" si="16"/>
        <v>1.8</v>
      </c>
      <c r="B92" s="5">
        <f t="shared" si="10"/>
        <v>107.4654003001761</v>
      </c>
      <c r="C92" s="4">
        <v>90</v>
      </c>
      <c r="E92" s="3">
        <f t="shared" si="9"/>
        <v>0.02</v>
      </c>
      <c r="F92" s="13">
        <f t="shared" si="12"/>
        <v>121.86057606953939</v>
      </c>
      <c r="G92" s="14">
        <f t="shared" si="13"/>
        <v>121.86057606953939</v>
      </c>
      <c r="H92">
        <f t="shared" si="17"/>
        <v>80</v>
      </c>
      <c r="J92">
        <f t="shared" si="11"/>
        <v>315.23184088051653</v>
      </c>
      <c r="K92">
        <f t="shared" si="14"/>
        <v>371.54003821930155</v>
      </c>
      <c r="L92">
        <f t="shared" si="15"/>
        <v>371.54003821930155</v>
      </c>
    </row>
    <row r="93" spans="1:12">
      <c r="A93" s="1">
        <f t="shared" si="16"/>
        <v>1.82</v>
      </c>
      <c r="B93" s="5">
        <f t="shared" si="10"/>
        <v>107.03477101412233</v>
      </c>
      <c r="C93" s="4">
        <v>91</v>
      </c>
      <c r="E93" s="3">
        <f t="shared" si="9"/>
        <v>0.02</v>
      </c>
      <c r="F93" s="13">
        <f t="shared" si="12"/>
        <v>121.79901477434042</v>
      </c>
      <c r="G93" s="14">
        <f t="shared" si="13"/>
        <v>121.79901477434042</v>
      </c>
      <c r="H93">
        <f t="shared" si="17"/>
        <v>80</v>
      </c>
      <c r="J93">
        <f t="shared" si="11"/>
        <v>313.96866164142551</v>
      </c>
      <c r="K93">
        <f t="shared" si="14"/>
        <v>371.51985142115899</v>
      </c>
      <c r="L93">
        <f t="shared" si="15"/>
        <v>371.51985142115899</v>
      </c>
    </row>
    <row r="94" spans="1:12">
      <c r="A94" s="1">
        <f t="shared" si="16"/>
        <v>1.84</v>
      </c>
      <c r="B94" s="5">
        <f t="shared" si="10"/>
        <v>106.59991617858182</v>
      </c>
      <c r="C94" s="4">
        <v>92</v>
      </c>
      <c r="E94" s="3">
        <f t="shared" si="9"/>
        <v>0.02</v>
      </c>
      <c r="F94" s="13">
        <f t="shared" si="12"/>
        <v>121.7374223482656</v>
      </c>
      <c r="G94" s="14">
        <f t="shared" si="13"/>
        <v>121.7374223482656</v>
      </c>
      <c r="H94">
        <f t="shared" si="17"/>
        <v>80</v>
      </c>
      <c r="J94">
        <f t="shared" si="11"/>
        <v>312.69308745717331</v>
      </c>
      <c r="K94">
        <f t="shared" si="14"/>
        <v>371.49966352609266</v>
      </c>
      <c r="L94">
        <f t="shared" si="15"/>
        <v>371.49966352609266</v>
      </c>
    </row>
    <row r="95" spans="1:12">
      <c r="A95" s="1">
        <f t="shared" si="16"/>
        <v>1.86</v>
      </c>
      <c r="B95" s="5">
        <f t="shared" si="10"/>
        <v>106.16085296087884</v>
      </c>
      <c r="C95" s="4">
        <v>93</v>
      </c>
      <c r="E95" s="3">
        <f t="shared" si="9"/>
        <v>0.02</v>
      </c>
      <c r="F95" s="13">
        <f t="shared" si="12"/>
        <v>121.67579874403947</v>
      </c>
      <c r="G95" s="14">
        <f t="shared" si="13"/>
        <v>121.67579874403947</v>
      </c>
      <c r="H95">
        <f t="shared" si="17"/>
        <v>80</v>
      </c>
      <c r="J95">
        <f t="shared" si="11"/>
        <v>311.40516868524463</v>
      </c>
      <c r="K95">
        <f t="shared" si="14"/>
        <v>371.47947453392368</v>
      </c>
      <c r="L95">
        <f t="shared" si="15"/>
        <v>371.47947453392368</v>
      </c>
    </row>
    <row r="96" spans="1:12">
      <c r="A96" s="1">
        <f t="shared" si="16"/>
        <v>1.8800000000000001</v>
      </c>
      <c r="B96" s="5">
        <f t="shared" si="10"/>
        <v>105.7175986944775</v>
      </c>
      <c r="C96" s="4">
        <v>94</v>
      </c>
      <c r="E96" s="3">
        <f t="shared" si="9"/>
        <v>0.02</v>
      </c>
      <c r="F96" s="13">
        <f t="shared" si="12"/>
        <v>121.6141439142668</v>
      </c>
      <c r="G96" s="14">
        <f t="shared" si="13"/>
        <v>121.6141439142668</v>
      </c>
      <c r="H96">
        <f t="shared" si="17"/>
        <v>80</v>
      </c>
      <c r="J96">
        <f t="shared" si="11"/>
        <v>310.10495617046735</v>
      </c>
      <c r="K96">
        <f t="shared" si="14"/>
        <v>371.45928444447321</v>
      </c>
      <c r="L96">
        <f t="shared" si="15"/>
        <v>371.45928444447321</v>
      </c>
    </row>
    <row r="97" spans="1:12">
      <c r="A97" s="1">
        <f t="shared" si="16"/>
        <v>1.9000000000000001</v>
      </c>
      <c r="B97" s="5">
        <f t="shared" si="10"/>
        <v>105.27017087829721</v>
      </c>
      <c r="C97" s="4">
        <v>95</v>
      </c>
      <c r="E97" s="3">
        <f t="shared" si="9"/>
        <v>0.02</v>
      </c>
      <c r="F97" s="13">
        <f t="shared" si="12"/>
        <v>121.55245781143218</v>
      </c>
      <c r="G97" s="14">
        <f t="shared" si="13"/>
        <v>121.55245781143218</v>
      </c>
      <c r="H97">
        <f t="shared" si="17"/>
        <v>80</v>
      </c>
      <c r="J97">
        <f t="shared" si="11"/>
        <v>308.79250124300512</v>
      </c>
      <c r="K97">
        <f t="shared" si="14"/>
        <v>371.43909325756232</v>
      </c>
      <c r="L97">
        <f t="shared" si="15"/>
        <v>371.43909325756232</v>
      </c>
    </row>
    <row r="98" spans="1:12">
      <c r="A98" s="1">
        <f t="shared" si="16"/>
        <v>1.92</v>
      </c>
      <c r="B98" s="5">
        <f t="shared" si="10"/>
        <v>104.81858717602204</v>
      </c>
      <c r="C98" s="4">
        <v>96</v>
      </c>
      <c r="E98" s="3">
        <f t="shared" si="9"/>
        <v>0.02</v>
      </c>
      <c r="F98" s="13">
        <f t="shared" si="12"/>
        <v>121.49074038789952</v>
      </c>
      <c r="G98" s="14">
        <f t="shared" si="13"/>
        <v>121.49074038789952</v>
      </c>
      <c r="H98">
        <f t="shared" si="17"/>
        <v>80</v>
      </c>
      <c r="J98">
        <f t="shared" si="11"/>
        <v>307.46785571633131</v>
      </c>
      <c r="K98">
        <f t="shared" si="14"/>
        <v>371.418900973012</v>
      </c>
      <c r="L98">
        <f t="shared" si="15"/>
        <v>371.418900973012</v>
      </c>
    </row>
    <row r="99" spans="1:12">
      <c r="A99" s="1">
        <f t="shared" si="16"/>
        <v>1.94</v>
      </c>
      <c r="B99" s="5">
        <f t="shared" si="10"/>
        <v>104.36286541540332</v>
      </c>
      <c r="C99" s="4">
        <v>97</v>
      </c>
      <c r="E99" s="3">
        <f t="shared" si="9"/>
        <v>0.02</v>
      </c>
      <c r="F99" s="13">
        <f t="shared" si="12"/>
        <v>121.42899159591173</v>
      </c>
      <c r="G99" s="14">
        <f t="shared" si="13"/>
        <v>121.42899159591173</v>
      </c>
      <c r="H99">
        <f t="shared" si="17"/>
        <v>80</v>
      </c>
      <c r="J99">
        <f t="shared" si="11"/>
        <v>306.13107188518308</v>
      </c>
      <c r="K99">
        <f t="shared" si="14"/>
        <v>371.3987075906432</v>
      </c>
      <c r="L99">
        <f t="shared" si="15"/>
        <v>371.3987075906432</v>
      </c>
    </row>
    <row r="100" spans="1:12">
      <c r="A100" s="1">
        <f t="shared" si="16"/>
        <v>1.96</v>
      </c>
      <c r="B100" s="5">
        <f t="shared" si="10"/>
        <v>103.90302358755588</v>
      </c>
      <c r="C100" s="4">
        <v>98</v>
      </c>
      <c r="E100" s="3">
        <f t="shared" si="9"/>
        <v>0.02</v>
      </c>
      <c r="F100" s="13">
        <f t="shared" si="12"/>
        <v>121.36721138759019</v>
      </c>
      <c r="G100" s="14">
        <f t="shared" si="13"/>
        <v>121.36721138759019</v>
      </c>
      <c r="H100">
        <f t="shared" si="17"/>
        <v>80</v>
      </c>
      <c r="J100">
        <f t="shared" si="11"/>
        <v>304.78220252349723</v>
      </c>
      <c r="K100">
        <f t="shared" si="14"/>
        <v>371.37851311027686</v>
      </c>
      <c r="L100">
        <f t="shared" si="15"/>
        <v>371.37851311027686</v>
      </c>
    </row>
    <row r="101" spans="1:12">
      <c r="A101" s="1">
        <f t="shared" si="16"/>
        <v>1.98</v>
      </c>
      <c r="B101" s="5">
        <f t="shared" si="10"/>
        <v>103.43907984624765</v>
      </c>
      <c r="C101" s="4">
        <v>99</v>
      </c>
      <c r="E101" s="3">
        <f t="shared" si="9"/>
        <v>0.02</v>
      </c>
      <c r="F101" s="13">
        <f t="shared" si="12"/>
        <v>121.30539971493438</v>
      </c>
      <c r="G101" s="14">
        <f t="shared" si="13"/>
        <v>121.30539971493438</v>
      </c>
      <c r="H101">
        <f t="shared" si="17"/>
        <v>80</v>
      </c>
      <c r="J101">
        <f t="shared" si="11"/>
        <v>303.42130088232642</v>
      </c>
      <c r="K101">
        <f t="shared" si="14"/>
        <v>371.35831753173386</v>
      </c>
      <c r="L101">
        <f t="shared" si="15"/>
        <v>371.35831753173386</v>
      </c>
    </row>
    <row r="102" spans="1:12">
      <c r="A102" s="1">
        <f t="shared" si="16"/>
        <v>2</v>
      </c>
      <c r="B102" s="5">
        <f t="shared" si="10"/>
        <v>102.97105250718317</v>
      </c>
      <c r="C102" s="4">
        <v>100</v>
      </c>
      <c r="E102" s="3">
        <f t="shared" si="9"/>
        <v>0.02</v>
      </c>
      <c r="F102" s="13">
        <f t="shared" si="12"/>
        <v>121.24355652982142</v>
      </c>
      <c r="G102" s="14">
        <f t="shared" si="13"/>
        <v>121.24355652982142</v>
      </c>
      <c r="H102">
        <f t="shared" si="17"/>
        <v>80</v>
      </c>
      <c r="J102">
        <f t="shared" si="11"/>
        <v>302.04842068773735</v>
      </c>
      <c r="K102">
        <f t="shared" si="14"/>
        <v>371.33812085483504</v>
      </c>
      <c r="L102">
        <f t="shared" si="15"/>
        <v>371.33812085483504</v>
      </c>
    </row>
    <row r="103" spans="1:12">
      <c r="A103" s="1">
        <f t="shared" si="16"/>
        <v>2.02</v>
      </c>
      <c r="B103" s="5">
        <f t="shared" si="10"/>
        <v>102.49896004728041</v>
      </c>
      <c r="C103" s="4">
        <v>101</v>
      </c>
      <c r="E103" s="3">
        <f t="shared" si="9"/>
        <v>0.02</v>
      </c>
      <c r="F103" s="13">
        <f t="shared" si="12"/>
        <v>121.18168178400563</v>
      </c>
      <c r="G103" s="14">
        <f t="shared" si="13"/>
        <v>121.18168178400563</v>
      </c>
      <c r="H103">
        <f t="shared" si="17"/>
        <v>80</v>
      </c>
      <c r="J103">
        <f t="shared" si="11"/>
        <v>300.66361613868918</v>
      </c>
      <c r="K103">
        <f t="shared" si="14"/>
        <v>371.31792307940117</v>
      </c>
      <c r="L103">
        <f t="shared" si="15"/>
        <v>371.31792307940117</v>
      </c>
    </row>
    <row r="104" spans="1:12">
      <c r="A104" s="1">
        <f t="shared" si="16"/>
        <v>2.04</v>
      </c>
      <c r="B104" s="5">
        <f t="shared" si="10"/>
        <v>102.0228211039413</v>
      </c>
      <c r="C104" s="4">
        <v>102</v>
      </c>
      <c r="E104" s="3">
        <f t="shared" si="9"/>
        <v>0.02</v>
      </c>
      <c r="F104" s="13">
        <f t="shared" si="12"/>
        <v>121.11977542911811</v>
      </c>
      <c r="G104" s="14">
        <f t="shared" si="13"/>
        <v>121.11977542911811</v>
      </c>
      <c r="H104">
        <f t="shared" si="17"/>
        <v>80</v>
      </c>
      <c r="J104">
        <f t="shared" si="11"/>
        <v>299.26694190489445</v>
      </c>
      <c r="K104">
        <f t="shared" si="14"/>
        <v>371.29772420525296</v>
      </c>
      <c r="L104">
        <f t="shared" si="15"/>
        <v>371.29772420525296</v>
      </c>
    </row>
    <row r="105" spans="1:12">
      <c r="A105" s="1">
        <f t="shared" si="16"/>
        <v>2.06</v>
      </c>
      <c r="B105" s="5">
        <f t="shared" si="10"/>
        <v>101.54265447431605</v>
      </c>
      <c r="C105" s="4">
        <v>103</v>
      </c>
      <c r="E105" s="3">
        <f t="shared" si="9"/>
        <v>0.02</v>
      </c>
      <c r="F105" s="13">
        <f t="shared" si="12"/>
        <v>121.05783741666626</v>
      </c>
      <c r="G105" s="14">
        <f t="shared" si="13"/>
        <v>121.05783741666626</v>
      </c>
      <c r="H105">
        <f t="shared" si="17"/>
        <v>80</v>
      </c>
      <c r="J105">
        <f t="shared" si="11"/>
        <v>297.8584531246604</v>
      </c>
      <c r="K105">
        <f t="shared" si="14"/>
        <v>371.27752423221108</v>
      </c>
      <c r="L105">
        <f t="shared" si="15"/>
        <v>371.27752423221108</v>
      </c>
    </row>
    <row r="106" spans="1:12">
      <c r="A106" s="1">
        <f t="shared" si="16"/>
        <v>2.08</v>
      </c>
      <c r="B106" s="5">
        <f t="shared" si="10"/>
        <v>101.05847911456102</v>
      </c>
      <c r="C106" s="4">
        <v>104</v>
      </c>
      <c r="E106" s="3">
        <f t="shared" si="9"/>
        <v>0.02</v>
      </c>
      <c r="F106" s="13">
        <f t="shared" si="12"/>
        <v>120.99586769803339</v>
      </c>
      <c r="G106" s="14">
        <f t="shared" si="13"/>
        <v>120.99586769803339</v>
      </c>
      <c r="H106">
        <f t="shared" si="17"/>
        <v>80</v>
      </c>
      <c r="J106">
        <f t="shared" si="11"/>
        <v>296.43820540271236</v>
      </c>
      <c r="K106">
        <f t="shared" si="14"/>
        <v>371.25732316009618</v>
      </c>
      <c r="L106">
        <f t="shared" si="15"/>
        <v>371.25732316009618</v>
      </c>
    </row>
    <row r="107" spans="1:12">
      <c r="A107" s="1">
        <f t="shared" si="16"/>
        <v>2.1</v>
      </c>
      <c r="B107" s="5">
        <f t="shared" si="10"/>
        <v>100.57031413909039</v>
      </c>
      <c r="C107" s="4">
        <v>105</v>
      </c>
      <c r="E107" s="3">
        <f t="shared" si="9"/>
        <v>0.02</v>
      </c>
      <c r="F107" s="13">
        <f t="shared" si="12"/>
        <v>120.93386622447825</v>
      </c>
      <c r="G107" s="14">
        <f t="shared" si="13"/>
        <v>120.93386622447825</v>
      </c>
      <c r="H107">
        <f t="shared" si="17"/>
        <v>80</v>
      </c>
      <c r="J107">
        <f t="shared" si="11"/>
        <v>295.00625480799846</v>
      </c>
      <c r="K107">
        <f t="shared" si="14"/>
        <v>371.2371209887288</v>
      </c>
      <c r="L107">
        <f t="shared" si="15"/>
        <v>371.2371209887288</v>
      </c>
    </row>
    <row r="108" spans="1:12">
      <c r="A108" s="1">
        <f t="shared" si="16"/>
        <v>2.12</v>
      </c>
      <c r="B108" s="5">
        <f t="shared" si="10"/>
        <v>100.0781788198215</v>
      </c>
      <c r="C108" s="4">
        <v>106</v>
      </c>
      <c r="E108" s="3">
        <f t="shared" si="9"/>
        <v>0.02</v>
      </c>
      <c r="F108" s="13">
        <f t="shared" si="12"/>
        <v>120.87183294713455</v>
      </c>
      <c r="G108" s="14">
        <f t="shared" si="13"/>
        <v>120.87183294713455</v>
      </c>
      <c r="H108">
        <f t="shared" si="17"/>
        <v>80</v>
      </c>
      <c r="J108">
        <f t="shared" si="11"/>
        <v>293.5626578714764</v>
      </c>
      <c r="K108">
        <f t="shared" si="14"/>
        <v>371.2169177179295</v>
      </c>
      <c r="L108">
        <f t="shared" si="15"/>
        <v>371.2169177179295</v>
      </c>
    </row>
    <row r="109" spans="1:12">
      <c r="A109" s="1">
        <f t="shared" si="16"/>
        <v>2.14</v>
      </c>
      <c r="B109" s="5">
        <f t="shared" si="10"/>
        <v>99.582092585414117</v>
      </c>
      <c r="C109" s="4">
        <v>107</v>
      </c>
      <c r="E109" s="3">
        <f t="shared" si="9"/>
        <v>0.02</v>
      </c>
      <c r="F109" s="13">
        <f t="shared" si="12"/>
        <v>120.80976781701057</v>
      </c>
      <c r="G109" s="14">
        <f t="shared" si="13"/>
        <v>120.80976781701057</v>
      </c>
      <c r="H109">
        <f t="shared" si="17"/>
        <v>80</v>
      </c>
      <c r="J109">
        <f t="shared" si="11"/>
        <v>292.10747158388136</v>
      </c>
      <c r="K109">
        <f t="shared" si="14"/>
        <v>371.19671334751882</v>
      </c>
      <c r="L109">
        <f t="shared" si="15"/>
        <v>371.19671334751882</v>
      </c>
    </row>
    <row r="110" spans="1:12">
      <c r="A110" s="1">
        <f t="shared" si="16"/>
        <v>2.16</v>
      </c>
      <c r="B110" s="5">
        <f t="shared" si="10"/>
        <v>99.082075020503282</v>
      </c>
      <c r="C110" s="4">
        <v>108</v>
      </c>
      <c r="E110" s="3">
        <f t="shared" si="9"/>
        <v>0.02</v>
      </c>
      <c r="F110" s="13">
        <f t="shared" si="12"/>
        <v>120.74767078498866</v>
      </c>
      <c r="G110" s="14">
        <f t="shared" si="13"/>
        <v>120.74767078498866</v>
      </c>
      <c r="H110">
        <f t="shared" si="17"/>
        <v>80</v>
      </c>
      <c r="J110">
        <f t="shared" si="11"/>
        <v>290.6407533934763</v>
      </c>
      <c r="K110">
        <f t="shared" si="14"/>
        <v>371.17650787731714</v>
      </c>
      <c r="L110">
        <f t="shared" si="15"/>
        <v>371.17650787731714</v>
      </c>
    </row>
    <row r="111" spans="1:12">
      <c r="A111" s="1">
        <f t="shared" si="16"/>
        <v>2.1800000000000002</v>
      </c>
      <c r="B111" s="5">
        <f t="shared" si="10"/>
        <v>98.578145864926356</v>
      </c>
      <c r="C111" s="4">
        <v>109</v>
      </c>
      <c r="E111" s="3">
        <f t="shared" si="9"/>
        <v>0.02</v>
      </c>
      <c r="F111" s="13">
        <f t="shared" si="12"/>
        <v>120.68554180182481</v>
      </c>
      <c r="G111" s="14">
        <f t="shared" si="13"/>
        <v>120.68554180182481</v>
      </c>
      <c r="H111">
        <f t="shared" si="17"/>
        <v>80</v>
      </c>
      <c r="J111">
        <f t="shared" si="11"/>
        <v>289.16256120378398</v>
      </c>
      <c r="K111">
        <f t="shared" si="14"/>
        <v>371.15630130714482</v>
      </c>
      <c r="L111">
        <f t="shared" si="15"/>
        <v>371.15630130714482</v>
      </c>
    </row>
    <row r="112" spans="1:12">
      <c r="A112" s="1">
        <f t="shared" si="16"/>
        <v>2.2000000000000002</v>
      </c>
      <c r="B112" s="5">
        <f t="shared" si="10"/>
        <v>98.070325012943485</v>
      </c>
      <c r="C112" s="4">
        <v>110</v>
      </c>
      <c r="E112" s="3">
        <f t="shared" si="9"/>
        <v>0.02</v>
      </c>
      <c r="F112" s="13">
        <f t="shared" si="12"/>
        <v>120.62338081814821</v>
      </c>
      <c r="G112" s="14">
        <f t="shared" si="13"/>
        <v>120.62338081814821</v>
      </c>
      <c r="H112">
        <f t="shared" si="17"/>
        <v>80</v>
      </c>
      <c r="J112">
        <f t="shared" si="11"/>
        <v>287.67295337130088</v>
      </c>
      <c r="K112">
        <f t="shared" si="14"/>
        <v>371.13609363682218</v>
      </c>
      <c r="L112">
        <f t="shared" si="15"/>
        <v>371.13609363682218</v>
      </c>
    </row>
    <row r="113" spans="1:12">
      <c r="A113" s="1">
        <f t="shared" si="16"/>
        <v>2.2200000000000002</v>
      </c>
      <c r="B113" s="5">
        <f t="shared" si="10"/>
        <v>97.558632512452405</v>
      </c>
      <c r="C113" s="4">
        <v>111</v>
      </c>
      <c r="E113" s="3">
        <f t="shared" si="9"/>
        <v>0.02</v>
      </c>
      <c r="F113" s="13">
        <f t="shared" si="12"/>
        <v>120.56118778446074</v>
      </c>
      <c r="G113" s="14">
        <f t="shared" si="13"/>
        <v>120.56118778446074</v>
      </c>
      <c r="H113">
        <f t="shared" si="17"/>
        <v>80</v>
      </c>
      <c r="J113">
        <f t="shared" si="11"/>
        <v>286.17198870319373</v>
      </c>
      <c r="K113">
        <f t="shared" si="14"/>
        <v>371.11588486616955</v>
      </c>
      <c r="L113">
        <f t="shared" si="15"/>
        <v>371.11588486616955</v>
      </c>
    </row>
    <row r="114" spans="1:12">
      <c r="A114" s="1">
        <f t="shared" si="16"/>
        <v>2.2400000000000002</v>
      </c>
      <c r="B114" s="5">
        <f t="shared" si="10"/>
        <v>97.043088564196864</v>
      </c>
      <c r="C114" s="4">
        <v>112</v>
      </c>
      <c r="E114" s="3">
        <f t="shared" si="9"/>
        <v>0.02</v>
      </c>
      <c r="F114" s="13">
        <f t="shared" si="12"/>
        <v>120.49896265113657</v>
      </c>
      <c r="G114" s="14">
        <f t="shared" si="13"/>
        <v>120.49896265113657</v>
      </c>
      <c r="H114">
        <f t="shared" si="17"/>
        <v>80</v>
      </c>
      <c r="J114">
        <f t="shared" si="11"/>
        <v>284.65972645497743</v>
      </c>
      <c r="K114">
        <f t="shared" si="14"/>
        <v>371.09567499500719</v>
      </c>
      <c r="L114">
        <f t="shared" si="15"/>
        <v>371.09567499500719</v>
      </c>
    </row>
    <row r="115" spans="1:12">
      <c r="A115" s="1">
        <f t="shared" si="16"/>
        <v>2.2600000000000002</v>
      </c>
      <c r="B115" s="5">
        <f t="shared" si="10"/>
        <v>96.52371352096921</v>
      </c>
      <c r="C115" s="4">
        <v>113</v>
      </c>
      <c r="E115" s="3">
        <f t="shared" si="9"/>
        <v>0.02</v>
      </c>
      <c r="F115" s="13">
        <f t="shared" si="12"/>
        <v>120.43670536842166</v>
      </c>
      <c r="G115" s="14">
        <f t="shared" si="13"/>
        <v>120.43670536842166</v>
      </c>
      <c r="H115">
        <f t="shared" si="17"/>
        <v>80</v>
      </c>
      <c r="J115">
        <f t="shared" si="11"/>
        <v>283.13622632817635</v>
      </c>
      <c r="K115">
        <f t="shared" si="14"/>
        <v>371.07546402315529</v>
      </c>
      <c r="L115">
        <f t="shared" si="15"/>
        <v>371.07546402315529</v>
      </c>
    </row>
    <row r="116" spans="1:12">
      <c r="A116" s="1">
        <f t="shared" si="16"/>
        <v>2.2800000000000002</v>
      </c>
      <c r="B116" s="5">
        <f t="shared" si="10"/>
        <v>96.000527886806793</v>
      </c>
      <c r="C116" s="4">
        <v>114</v>
      </c>
      <c r="E116" s="3">
        <f t="shared" si="9"/>
        <v>0.02</v>
      </c>
      <c r="F116" s="13">
        <f t="shared" si="12"/>
        <v>120.3744158864333</v>
      </c>
      <c r="G116" s="14">
        <f t="shared" si="13"/>
        <v>120.3744158864333</v>
      </c>
      <c r="H116">
        <f t="shared" si="17"/>
        <v>80</v>
      </c>
      <c r="J116">
        <f t="shared" si="11"/>
        <v>281.60154846796655</v>
      </c>
      <c r="K116">
        <f t="shared" si="14"/>
        <v>371.05525195043396</v>
      </c>
      <c r="L116">
        <f t="shared" si="15"/>
        <v>371.05525195043396</v>
      </c>
    </row>
    <row r="117" spans="1:12">
      <c r="A117" s="1">
        <f t="shared" si="16"/>
        <v>2.3000000000000003</v>
      </c>
      <c r="B117" s="5">
        <f t="shared" si="10"/>
        <v>95.473552316182634</v>
      </c>
      <c r="C117" s="4">
        <v>115</v>
      </c>
      <c r="E117" s="3">
        <f t="shared" si="9"/>
        <v>0.02</v>
      </c>
      <c r="F117" s="13">
        <f t="shared" si="12"/>
        <v>120.31209415515967</v>
      </c>
      <c r="G117" s="14">
        <f t="shared" si="13"/>
        <v>120.31209415515967</v>
      </c>
      <c r="H117">
        <f t="shared" si="17"/>
        <v>80</v>
      </c>
      <c r="J117">
        <f t="shared" si="11"/>
        <v>280.05575346080241</v>
      </c>
      <c r="K117">
        <f t="shared" si="14"/>
        <v>371.03503877666327</v>
      </c>
      <c r="L117">
        <f t="shared" si="15"/>
        <v>371.03503877666327</v>
      </c>
    </row>
    <row r="118" spans="1:12">
      <c r="A118" s="1">
        <f t="shared" si="16"/>
        <v>2.3199999999999998</v>
      </c>
      <c r="B118" s="5">
        <f t="shared" si="10"/>
        <v>94.94280761318997</v>
      </c>
      <c r="C118" s="4">
        <v>116</v>
      </c>
      <c r="E118" s="3">
        <f t="shared" si="9"/>
        <v>0.02</v>
      </c>
      <c r="F118" s="13">
        <f t="shared" si="12"/>
        <v>120.24974012445934</v>
      </c>
      <c r="G118" s="14">
        <f t="shared" si="13"/>
        <v>120.24974012445934</v>
      </c>
      <c r="H118">
        <f t="shared" si="17"/>
        <v>80</v>
      </c>
      <c r="J118">
        <f t="shared" si="11"/>
        <v>278.49890233202393</v>
      </c>
      <c r="K118">
        <f t="shared" si="14"/>
        <v>371.01482450166333</v>
      </c>
      <c r="L118">
        <f t="shared" si="15"/>
        <v>371.01482450166333</v>
      </c>
    </row>
    <row r="119" spans="1:12">
      <c r="A119" s="1">
        <f t="shared" si="16"/>
        <v>2.34</v>
      </c>
      <c r="B119" s="5">
        <f t="shared" si="10"/>
        <v>94.408314730720846</v>
      </c>
      <c r="C119" s="4">
        <v>117</v>
      </c>
      <c r="E119" s="3">
        <f t="shared" si="9"/>
        <v>0.02</v>
      </c>
      <c r="F119" s="13">
        <f t="shared" si="12"/>
        <v>120.1873537440608</v>
      </c>
      <c r="G119" s="14">
        <f t="shared" si="13"/>
        <v>120.1873537440608</v>
      </c>
      <c r="H119">
        <f t="shared" si="17"/>
        <v>80</v>
      </c>
      <c r="J119">
        <f t="shared" si="11"/>
        <v>276.93105654344782</v>
      </c>
      <c r="K119">
        <f t="shared" si="14"/>
        <v>370.99460912525404</v>
      </c>
      <c r="L119">
        <f t="shared" si="15"/>
        <v>370.99460912525404</v>
      </c>
    </row>
    <row r="120" spans="1:12">
      <c r="A120" s="1">
        <f t="shared" si="16"/>
        <v>2.36</v>
      </c>
      <c r="B120" s="5">
        <f t="shared" si="10"/>
        <v>93.870094769639081</v>
      </c>
      <c r="C120" s="4">
        <v>118</v>
      </c>
      <c r="E120" s="3">
        <f t="shared" si="9"/>
        <v>0.02</v>
      </c>
      <c r="F120" s="13">
        <f t="shared" si="12"/>
        <v>120.12493496356203</v>
      </c>
      <c r="G120" s="14">
        <f t="shared" si="13"/>
        <v>120.12493496356203</v>
      </c>
      <c r="H120">
        <f t="shared" si="17"/>
        <v>80</v>
      </c>
      <c r="J120">
        <f t="shared" si="11"/>
        <v>275.35227799094127</v>
      </c>
      <c r="K120">
        <f t="shared" si="14"/>
        <v>370.9743926472554</v>
      </c>
      <c r="L120">
        <f t="shared" si="15"/>
        <v>370.9743926472554</v>
      </c>
    </row>
    <row r="121" spans="1:12">
      <c r="A121" s="1">
        <f t="shared" si="16"/>
        <v>2.38</v>
      </c>
      <c r="B121" s="5">
        <f t="shared" si="10"/>
        <v>93.328168977947144</v>
      </c>
      <c r="C121" s="4">
        <v>119</v>
      </c>
      <c r="E121" s="3">
        <f t="shared" si="9"/>
        <v>0.02</v>
      </c>
      <c r="F121" s="13">
        <f t="shared" si="12"/>
        <v>120.06248373242995</v>
      </c>
      <c r="G121" s="14">
        <f t="shared" si="13"/>
        <v>120.06248373242995</v>
      </c>
      <c r="H121">
        <f t="shared" si="17"/>
        <v>80</v>
      </c>
      <c r="J121">
        <f t="shared" si="11"/>
        <v>273.76262900197827</v>
      </c>
      <c r="K121">
        <f t="shared" si="14"/>
        <v>370.95417506748731</v>
      </c>
      <c r="L121">
        <f t="shared" si="15"/>
        <v>370.95417506748731</v>
      </c>
    </row>
    <row r="122" spans="1:12">
      <c r="A122" s="1">
        <f t="shared" si="16"/>
        <v>2.4</v>
      </c>
      <c r="B122" s="5">
        <f t="shared" si="10"/>
        <v>92.782558749947398</v>
      </c>
      <c r="C122" s="4">
        <v>120</v>
      </c>
      <c r="E122" s="3">
        <f t="shared" si="9"/>
        <v>0.02</v>
      </c>
      <c r="F122" s="13">
        <f t="shared" si="12"/>
        <v>120.00000000000003</v>
      </c>
      <c r="G122" s="14">
        <f t="shared" si="13"/>
        <v>120.00000000000003</v>
      </c>
      <c r="H122">
        <f t="shared" si="17"/>
        <v>80</v>
      </c>
      <c r="J122">
        <f t="shared" si="11"/>
        <v>272.162172333179</v>
      </c>
      <c r="K122">
        <f t="shared" si="14"/>
        <v>370.93395638576959</v>
      </c>
      <c r="L122">
        <f t="shared" si="15"/>
        <v>370.93395638576959</v>
      </c>
    </row>
    <row r="123" spans="1:12">
      <c r="A123" s="1">
        <f t="shared" si="16"/>
        <v>2.42</v>
      </c>
      <c r="B123" s="5">
        <f t="shared" si="10"/>
        <v>92.233285625397386</v>
      </c>
      <c r="C123" s="4">
        <v>121</v>
      </c>
      <c r="E123" s="3">
        <f t="shared" si="9"/>
        <v>0.02</v>
      </c>
      <c r="F123" s="13">
        <f t="shared" si="12"/>
        <v>119.93748371547574</v>
      </c>
      <c r="G123" s="14">
        <f t="shared" si="13"/>
        <v>119.93748371547574</v>
      </c>
      <c r="H123">
        <f t="shared" si="17"/>
        <v>80</v>
      </c>
      <c r="J123">
        <f t="shared" si="11"/>
        <v>270.5509711678323</v>
      </c>
      <c r="K123">
        <f t="shared" si="14"/>
        <v>370.9137366019221</v>
      </c>
      <c r="L123">
        <f t="shared" si="15"/>
        <v>370.9137366019221</v>
      </c>
    </row>
    <row r="124" spans="1:12">
      <c r="A124" s="1">
        <f t="shared" si="16"/>
        <v>2.44</v>
      </c>
      <c r="B124" s="5">
        <f t="shared" si="10"/>
        <v>91.680371288659543</v>
      </c>
      <c r="C124" s="4">
        <v>122</v>
      </c>
      <c r="E124" s="3">
        <f t="shared" si="9"/>
        <v>0.02</v>
      </c>
      <c r="F124" s="13">
        <f t="shared" si="12"/>
        <v>119.87493482792809</v>
      </c>
      <c r="G124" s="14">
        <f t="shared" si="13"/>
        <v>119.87493482792809</v>
      </c>
      <c r="H124">
        <f t="shared" si="17"/>
        <v>80</v>
      </c>
      <c r="J124">
        <f t="shared" si="11"/>
        <v>268.92908911340129</v>
      </c>
      <c r="K124">
        <f t="shared" si="14"/>
        <v>370.89351571576447</v>
      </c>
      <c r="L124">
        <f t="shared" si="15"/>
        <v>370.89351571576447</v>
      </c>
    </row>
    <row r="125" spans="1:12">
      <c r="A125" s="1">
        <f t="shared" si="16"/>
        <v>2.46</v>
      </c>
      <c r="B125" s="5">
        <f t="shared" si="10"/>
        <v>91.1238375678452</v>
      </c>
      <c r="C125" s="4">
        <v>123</v>
      </c>
      <c r="E125" s="3">
        <f t="shared" si="9"/>
        <v>0.02</v>
      </c>
      <c r="F125" s="13">
        <f t="shared" si="12"/>
        <v>119.81235328629518</v>
      </c>
      <c r="G125" s="14">
        <f t="shared" si="13"/>
        <v>119.81235328629518</v>
      </c>
      <c r="H125">
        <f t="shared" si="17"/>
        <v>80</v>
      </c>
      <c r="J125">
        <f t="shared" si="11"/>
        <v>267.29659019901254</v>
      </c>
      <c r="K125">
        <f t="shared" si="14"/>
        <v>370.8732937271165</v>
      </c>
      <c r="L125">
        <f t="shared" si="15"/>
        <v>370.8732937271165</v>
      </c>
    </row>
    <row r="126" spans="1:12">
      <c r="A126" s="1">
        <f t="shared" si="16"/>
        <v>2.48</v>
      </c>
      <c r="B126" s="5">
        <f t="shared" si="10"/>
        <v>90.563706433952646</v>
      </c>
      <c r="C126" s="4">
        <v>124</v>
      </c>
      <c r="E126" s="3">
        <f t="shared" si="9"/>
        <v>0.02</v>
      </c>
      <c r="F126" s="13">
        <f t="shared" si="12"/>
        <v>119.74973903938165</v>
      </c>
      <c r="G126" s="14">
        <f t="shared" si="13"/>
        <v>119.74973903938165</v>
      </c>
      <c r="H126">
        <f t="shared" si="17"/>
        <v>80</v>
      </c>
      <c r="J126">
        <f t="shared" si="11"/>
        <v>265.65353887292775</v>
      </c>
      <c r="K126">
        <f t="shared" si="14"/>
        <v>370.85307063579779</v>
      </c>
      <c r="L126">
        <f t="shared" si="15"/>
        <v>370.85307063579779</v>
      </c>
    </row>
    <row r="127" spans="1:12">
      <c r="A127" s="1">
        <f t="shared" si="16"/>
        <v>2.5</v>
      </c>
      <c r="B127" s="5">
        <f t="shared" si="10"/>
        <v>90.000000000000014</v>
      </c>
      <c r="C127" s="4">
        <v>125</v>
      </c>
      <c r="E127" s="3">
        <f t="shared" si="9"/>
        <v>0.02</v>
      </c>
      <c r="F127" s="13">
        <f t="shared" si="12"/>
        <v>119.68709203585826</v>
      </c>
      <c r="G127" s="14">
        <f t="shared" si="13"/>
        <v>119.68709203585826</v>
      </c>
      <c r="H127">
        <f t="shared" si="17"/>
        <v>80</v>
      </c>
      <c r="J127">
        <f t="shared" si="11"/>
        <v>264</v>
      </c>
      <c r="K127">
        <f t="shared" si="14"/>
        <v>370.83284644162796</v>
      </c>
      <c r="L127">
        <f t="shared" si="15"/>
        <v>370.83284644162796</v>
      </c>
    </row>
    <row r="128" spans="1:12">
      <c r="A128" s="1">
        <f t="shared" si="16"/>
        <v>2.52</v>
      </c>
      <c r="B128" s="5">
        <f t="shared" si="10"/>
        <v>89.432740520152052</v>
      </c>
      <c r="C128" s="4">
        <v>126</v>
      </c>
      <c r="E128" s="3">
        <f t="shared" si="9"/>
        <v>0.02</v>
      </c>
      <c r="F128" s="13">
        <f t="shared" si="12"/>
        <v>119.62441222426133</v>
      </c>
      <c r="G128" s="14">
        <f t="shared" si="13"/>
        <v>119.62441222426133</v>
      </c>
      <c r="H128">
        <f t="shared" si="17"/>
        <v>80</v>
      </c>
      <c r="J128">
        <f t="shared" si="11"/>
        <v>262.3360388591127</v>
      </c>
      <c r="K128">
        <f t="shared" si="14"/>
        <v>370.81262114442654</v>
      </c>
      <c r="L128">
        <f t="shared" si="15"/>
        <v>370.81262114442654</v>
      </c>
    </row>
    <row r="129" spans="1:12">
      <c r="A129" s="1">
        <f t="shared" si="16"/>
        <v>2.54</v>
      </c>
      <c r="B129" s="5">
        <f t="shared" si="10"/>
        <v>88.86195038884172</v>
      </c>
      <c r="C129" s="4">
        <v>127</v>
      </c>
      <c r="E129" s="3">
        <f t="shared" ref="E129:E192" si="18">IF(fac=50,1/50,IF(fac=60,1/60))</f>
        <v>0.02</v>
      </c>
      <c r="F129" s="13">
        <f t="shared" si="12"/>
        <v>119.56169955299232</v>
      </c>
      <c r="G129" s="14">
        <f t="shared" si="13"/>
        <v>119.56169955299232</v>
      </c>
      <c r="H129">
        <f t="shared" si="17"/>
        <v>80</v>
      </c>
      <c r="J129">
        <f t="shared" si="11"/>
        <v>260.66172114060237</v>
      </c>
      <c r="K129">
        <f t="shared" si="14"/>
        <v>370.79239474401305</v>
      </c>
      <c r="L129">
        <f t="shared" si="15"/>
        <v>370.79239474401305</v>
      </c>
    </row>
    <row r="130" spans="1:12">
      <c r="A130" s="1">
        <f t="shared" si="16"/>
        <v>2.56</v>
      </c>
      <c r="B130" s="5">
        <f t="shared" ref="B130:B193" si="19">IF(fac=50,Vacmin*SQRT(2)*ABS(COS(A130*PI()/5/2)),IF(fac=60,Vacmin*SQRT(2)*ABS(COS(A130*PI()*240/1000/2))))</f>
        <v>88.287652139886077</v>
      </c>
      <c r="C130" s="4">
        <v>128</v>
      </c>
      <c r="E130" s="3">
        <f t="shared" si="18"/>
        <v>0.02</v>
      </c>
      <c r="F130" s="13">
        <f t="shared" si="12"/>
        <v>119.49895397031727</v>
      </c>
      <c r="G130" s="14">
        <f t="shared" si="13"/>
        <v>119.49895397031727</v>
      </c>
      <c r="H130">
        <f t="shared" si="17"/>
        <v>80</v>
      </c>
      <c r="J130">
        <f t="shared" ref="J130:J193" si="20">IF(fac=50,Vacmax*SQRT(2)*ABS(COS(A130*PI()/5/2)),IF(fac=60,Vacmax*SQRT(2)*ABS(COS(A130*PI()*240/1000/2))))</f>
        <v>258.97711294366582</v>
      </c>
      <c r="K130">
        <f t="shared" si="14"/>
        <v>370.77216724020695</v>
      </c>
      <c r="L130">
        <f t="shared" si="15"/>
        <v>370.77216724020695</v>
      </c>
    </row>
    <row r="131" spans="1:12">
      <c r="A131" s="1">
        <f t="shared" si="16"/>
        <v>2.58</v>
      </c>
      <c r="B131" s="5">
        <f t="shared" si="19"/>
        <v>87.709868445596626</v>
      </c>
      <c r="C131" s="4">
        <v>129</v>
      </c>
      <c r="E131" s="3">
        <f t="shared" si="18"/>
        <v>0.02</v>
      </c>
      <c r="F131" s="13">
        <f t="shared" ref="F131:F194" si="21">SQRT(ABS(F130*F130-2*Vout*Iout*E131*100*1000000/1000/1000/Cin/H131))</f>
        <v>119.43617542436633</v>
      </c>
      <c r="G131" s="14">
        <f t="shared" ref="G131:G194" si="22">MAX(B131,F131)</f>
        <v>119.43617542436633</v>
      </c>
      <c r="H131">
        <f t="shared" si="17"/>
        <v>80</v>
      </c>
      <c r="J131">
        <f t="shared" si="20"/>
        <v>257.28228077375013</v>
      </c>
      <c r="K131">
        <f t="shared" ref="K131:K194" si="23">SQRT(ABS(K130*K130-2*Vout*Iout*E131*100*1000000/1000/1000/Cin/H131))</f>
        <v>370.75193863282766</v>
      </c>
      <c r="L131">
        <f t="shared" ref="L131:L194" si="24">MAX(J131,K131)</f>
        <v>370.75193863282766</v>
      </c>
    </row>
    <row r="132" spans="1:12">
      <c r="A132" s="1">
        <f t="shared" ref="A132:A195" si="25">C132*E132</f>
        <v>2.6</v>
      </c>
      <c r="B132" s="5">
        <f t="shared" si="19"/>
        <v>87.128622115884284</v>
      </c>
      <c r="C132" s="4">
        <v>130</v>
      </c>
      <c r="E132" s="3">
        <f t="shared" si="18"/>
        <v>0.02</v>
      </c>
      <c r="F132" s="13">
        <f t="shared" si="21"/>
        <v>119.37336386313325</v>
      </c>
      <c r="G132" s="14">
        <f t="shared" si="22"/>
        <v>119.37336386313325</v>
      </c>
      <c r="H132">
        <f t="shared" ref="H132:H195" si="26">H131</f>
        <v>80</v>
      </c>
      <c r="J132">
        <f t="shared" si="20"/>
        <v>255.57729153992724</v>
      </c>
      <c r="K132">
        <f t="shared" si="23"/>
        <v>370.73170892169446</v>
      </c>
      <c r="L132">
        <f t="shared" si="24"/>
        <v>370.73170892169446</v>
      </c>
    </row>
    <row r="133" spans="1:12">
      <c r="A133" s="1">
        <f t="shared" si="25"/>
        <v>2.62</v>
      </c>
      <c r="B133" s="5">
        <f t="shared" si="19"/>
        <v>86.543936097358937</v>
      </c>
      <c r="C133" s="4">
        <v>131</v>
      </c>
      <c r="E133" s="3">
        <f t="shared" si="18"/>
        <v>0.02</v>
      </c>
      <c r="F133" s="13">
        <f t="shared" si="21"/>
        <v>119.31051923447491</v>
      </c>
      <c r="G133" s="14">
        <f t="shared" si="22"/>
        <v>119.31051923447491</v>
      </c>
      <c r="H133">
        <f t="shared" si="26"/>
        <v>80</v>
      </c>
      <c r="J133">
        <f t="shared" si="20"/>
        <v>253.86221255225286</v>
      </c>
      <c r="K133">
        <f t="shared" si="23"/>
        <v>370.71147810662677</v>
      </c>
      <c r="L133">
        <f t="shared" si="24"/>
        <v>370.71147810662677</v>
      </c>
    </row>
    <row r="134" spans="1:12">
      <c r="A134" s="1">
        <f t="shared" si="25"/>
        <v>2.64</v>
      </c>
      <c r="B134" s="5">
        <f t="shared" si="19"/>
        <v>85.955833472423379</v>
      </c>
      <c r="C134" s="4">
        <v>132</v>
      </c>
      <c r="E134" s="3">
        <f t="shared" si="18"/>
        <v>0.02</v>
      </c>
      <c r="F134" s="13">
        <f t="shared" si="21"/>
        <v>119.24764148611078</v>
      </c>
      <c r="G134" s="14">
        <f t="shared" si="22"/>
        <v>119.24764148611078</v>
      </c>
      <c r="H134">
        <f t="shared" si="26"/>
        <v>80</v>
      </c>
      <c r="J134">
        <f t="shared" si="20"/>
        <v>252.13711151910857</v>
      </c>
      <c r="K134">
        <f t="shared" si="23"/>
        <v>370.69124618744377</v>
      </c>
      <c r="L134">
        <f t="shared" si="24"/>
        <v>370.69124618744377</v>
      </c>
    </row>
    <row r="135" spans="1:12">
      <c r="A135" s="1">
        <f t="shared" si="25"/>
        <v>2.66</v>
      </c>
      <c r="B135" s="5">
        <f t="shared" si="19"/>
        <v>85.364337458362314</v>
      </c>
      <c r="C135" s="4">
        <v>133</v>
      </c>
      <c r="E135" s="3">
        <f t="shared" si="18"/>
        <v>0.02</v>
      </c>
      <c r="F135" s="13">
        <f t="shared" si="21"/>
        <v>119.18473056562242</v>
      </c>
      <c r="G135" s="14">
        <f t="shared" si="22"/>
        <v>119.18473056562242</v>
      </c>
      <c r="H135">
        <f t="shared" si="26"/>
        <v>80</v>
      </c>
      <c r="J135">
        <f t="shared" si="20"/>
        <v>250.40205654452944</v>
      </c>
      <c r="K135">
        <f t="shared" si="23"/>
        <v>370.67101316396463</v>
      </c>
      <c r="L135">
        <f t="shared" si="24"/>
        <v>370.67101316396463</v>
      </c>
    </row>
    <row r="136" spans="1:12">
      <c r="A136" s="1">
        <f t="shared" si="25"/>
        <v>2.68</v>
      </c>
      <c r="B136" s="5">
        <f t="shared" si="19"/>
        <v>84.769471406425552</v>
      </c>
      <c r="C136" s="4">
        <v>134</v>
      </c>
      <c r="E136" s="3">
        <f t="shared" si="18"/>
        <v>0.02</v>
      </c>
      <c r="F136" s="13">
        <f t="shared" si="21"/>
        <v>119.12178642045296</v>
      </c>
      <c r="G136" s="14">
        <f t="shared" si="22"/>
        <v>119.12178642045296</v>
      </c>
      <c r="H136">
        <f t="shared" si="26"/>
        <v>80</v>
      </c>
      <c r="J136">
        <f t="shared" si="20"/>
        <v>248.65711612551496</v>
      </c>
      <c r="K136">
        <f t="shared" si="23"/>
        <v>370.65077903600854</v>
      </c>
      <c r="L136">
        <f t="shared" si="24"/>
        <v>370.65077903600854</v>
      </c>
    </row>
    <row r="137" spans="1:12">
      <c r="A137" s="1">
        <f t="shared" si="25"/>
        <v>2.7</v>
      </c>
      <c r="B137" s="5">
        <f t="shared" si="19"/>
        <v>84.171258800906244</v>
      </c>
      <c r="C137" s="4">
        <v>135</v>
      </c>
      <c r="E137" s="3">
        <f t="shared" si="18"/>
        <v>0.02</v>
      </c>
      <c r="F137" s="13">
        <f t="shared" si="21"/>
        <v>119.05880899790662</v>
      </c>
      <c r="G137" s="14">
        <f t="shared" si="22"/>
        <v>119.05880899790662</v>
      </c>
      <c r="H137">
        <f t="shared" si="26"/>
        <v>80</v>
      </c>
      <c r="J137">
        <f t="shared" si="20"/>
        <v>246.90235914932498</v>
      </c>
      <c r="K137">
        <f t="shared" si="23"/>
        <v>370.63054380339463</v>
      </c>
      <c r="L137">
        <f t="shared" si="24"/>
        <v>370.63054380339463</v>
      </c>
    </row>
    <row r="138" spans="1:12">
      <c r="A138" s="1">
        <f t="shared" si="25"/>
        <v>2.72</v>
      </c>
      <c r="B138" s="5">
        <f t="shared" si="19"/>
        <v>83.569723258213727</v>
      </c>
      <c r="C138" s="4">
        <v>136</v>
      </c>
      <c r="E138" s="3">
        <f t="shared" si="18"/>
        <v>0.02</v>
      </c>
      <c r="F138" s="13">
        <f t="shared" si="21"/>
        <v>118.99579824514818</v>
      </c>
      <c r="G138" s="14">
        <f t="shared" si="22"/>
        <v>118.99579824514818</v>
      </c>
      <c r="H138">
        <f t="shared" si="26"/>
        <v>80</v>
      </c>
      <c r="J138">
        <f t="shared" si="20"/>
        <v>245.13785489076028</v>
      </c>
      <c r="K138">
        <f t="shared" si="23"/>
        <v>370.61030746594196</v>
      </c>
      <c r="L138">
        <f t="shared" si="24"/>
        <v>370.61030746594196</v>
      </c>
    </row>
    <row r="139" spans="1:12">
      <c r="A139" s="1">
        <f t="shared" si="25"/>
        <v>2.74</v>
      </c>
      <c r="B139" s="5">
        <f t="shared" si="19"/>
        <v>82.964888525941305</v>
      </c>
      <c r="C139" s="4">
        <v>137</v>
      </c>
      <c r="E139" s="3">
        <f t="shared" si="18"/>
        <v>0.02</v>
      </c>
      <c r="F139" s="13">
        <f t="shared" si="21"/>
        <v>118.93275410920245</v>
      </c>
      <c r="G139" s="14">
        <f t="shared" si="22"/>
        <v>118.93275410920245</v>
      </c>
      <c r="H139">
        <f t="shared" si="26"/>
        <v>80</v>
      </c>
      <c r="J139">
        <f t="shared" si="20"/>
        <v>243.3636730094278</v>
      </c>
      <c r="K139">
        <f t="shared" si="23"/>
        <v>370.59007002346948</v>
      </c>
      <c r="L139">
        <f t="shared" si="24"/>
        <v>370.59007002346948</v>
      </c>
    </row>
    <row r="140" spans="1:12">
      <c r="A140" s="1">
        <f t="shared" si="25"/>
        <v>2.7600000000000002</v>
      </c>
      <c r="B140" s="5">
        <f t="shared" si="19"/>
        <v>82.356778481928515</v>
      </c>
      <c r="C140" s="4">
        <v>138</v>
      </c>
      <c r="E140" s="3">
        <f t="shared" si="18"/>
        <v>0.02</v>
      </c>
      <c r="F140" s="13">
        <f t="shared" si="21"/>
        <v>118.86967653695375</v>
      </c>
      <c r="G140" s="14">
        <f t="shared" si="22"/>
        <v>118.86967653695375</v>
      </c>
      <c r="H140">
        <f t="shared" si="26"/>
        <v>80</v>
      </c>
      <c r="J140">
        <f t="shared" si="20"/>
        <v>241.57988354699032</v>
      </c>
      <c r="K140">
        <f t="shared" si="23"/>
        <v>370.56983147579621</v>
      </c>
      <c r="L140">
        <f t="shared" si="24"/>
        <v>370.56983147579621</v>
      </c>
    </row>
    <row r="141" spans="1:12">
      <c r="A141" s="1">
        <f t="shared" si="25"/>
        <v>2.7800000000000002</v>
      </c>
      <c r="B141" s="5">
        <f t="shared" si="19"/>
        <v>81.745417133318625</v>
      </c>
      <c r="C141" s="4">
        <v>139</v>
      </c>
      <c r="E141" s="3">
        <f t="shared" si="18"/>
        <v>0.02</v>
      </c>
      <c r="F141" s="13">
        <f t="shared" si="21"/>
        <v>118.8065654751454</v>
      </c>
      <c r="G141" s="14">
        <f t="shared" si="22"/>
        <v>118.8065654751454</v>
      </c>
      <c r="H141">
        <f t="shared" si="26"/>
        <v>80</v>
      </c>
      <c r="J141">
        <f t="shared" si="20"/>
        <v>239.78655692440131</v>
      </c>
      <c r="K141">
        <f t="shared" si="23"/>
        <v>370.54959182274104</v>
      </c>
      <c r="L141">
        <f t="shared" si="24"/>
        <v>370.54959182274104</v>
      </c>
    </row>
    <row r="142" spans="1:12">
      <c r="A142" s="1">
        <f t="shared" si="25"/>
        <v>2.8000000000000003</v>
      </c>
      <c r="B142" s="5">
        <f t="shared" si="19"/>
        <v>81.130828615610923</v>
      </c>
      <c r="C142" s="4">
        <v>140</v>
      </c>
      <c r="E142" s="3">
        <f t="shared" si="18"/>
        <v>0.02</v>
      </c>
      <c r="F142" s="13">
        <f t="shared" si="21"/>
        <v>118.74342087037923</v>
      </c>
      <c r="G142" s="14">
        <f t="shared" si="22"/>
        <v>118.74342087037923</v>
      </c>
      <c r="H142">
        <f t="shared" si="26"/>
        <v>80</v>
      </c>
      <c r="J142">
        <f t="shared" si="20"/>
        <v>237.98376393912537</v>
      </c>
      <c r="K142">
        <f t="shared" si="23"/>
        <v>370.52935106412286</v>
      </c>
      <c r="L142">
        <f t="shared" si="24"/>
        <v>370.52935106412286</v>
      </c>
    </row>
    <row r="143" spans="1:12">
      <c r="A143" s="1">
        <f t="shared" si="25"/>
        <v>2.82</v>
      </c>
      <c r="B143" s="5">
        <f t="shared" si="19"/>
        <v>80.513037191707681</v>
      </c>
      <c r="C143" s="4">
        <v>141</v>
      </c>
      <c r="E143" s="3">
        <f t="shared" si="18"/>
        <v>0.02</v>
      </c>
      <c r="F143" s="13">
        <f t="shared" si="21"/>
        <v>118.68024266911495</v>
      </c>
      <c r="G143" s="14">
        <f t="shared" si="22"/>
        <v>118.68024266911495</v>
      </c>
      <c r="H143">
        <f t="shared" si="26"/>
        <v>80</v>
      </c>
      <c r="J143">
        <f t="shared" si="20"/>
        <v>236.17157576234254</v>
      </c>
      <c r="K143">
        <f t="shared" si="23"/>
        <v>370.50910919976042</v>
      </c>
      <c r="L143">
        <f t="shared" si="24"/>
        <v>370.50910919976042</v>
      </c>
    </row>
    <row r="144" spans="1:12">
      <c r="A144" s="1">
        <f t="shared" si="25"/>
        <v>2.84</v>
      </c>
      <c r="B144" s="5">
        <f t="shared" si="19"/>
        <v>79.892067250956529</v>
      </c>
      <c r="C144" s="4">
        <v>142</v>
      </c>
      <c r="E144" s="3">
        <f t="shared" si="18"/>
        <v>0.02</v>
      </c>
      <c r="F144" s="13">
        <f t="shared" si="21"/>
        <v>118.61703081766974</v>
      </c>
      <c r="G144" s="14">
        <f t="shared" si="22"/>
        <v>118.61703081766974</v>
      </c>
      <c r="H144">
        <f t="shared" si="26"/>
        <v>80</v>
      </c>
      <c r="J144">
        <f t="shared" si="20"/>
        <v>234.35006393613912</v>
      </c>
      <c r="K144">
        <f t="shared" si="23"/>
        <v>370.48886622947253</v>
      </c>
      <c r="L144">
        <f t="shared" si="24"/>
        <v>370.48886622947253</v>
      </c>
    </row>
    <row r="145" spans="1:12">
      <c r="A145" s="1">
        <f t="shared" si="25"/>
        <v>2.86</v>
      </c>
      <c r="B145" s="5">
        <f t="shared" si="19"/>
        <v>79.267943308187427</v>
      </c>
      <c r="C145" s="4">
        <v>143</v>
      </c>
      <c r="E145" s="3">
        <f t="shared" si="18"/>
        <v>0.02</v>
      </c>
      <c r="F145" s="13">
        <f t="shared" si="21"/>
        <v>118.55378526221764</v>
      </c>
      <c r="G145" s="14">
        <f t="shared" si="22"/>
        <v>118.55378526221764</v>
      </c>
      <c r="H145">
        <f t="shared" si="26"/>
        <v>80</v>
      </c>
      <c r="J145">
        <f t="shared" si="20"/>
        <v>232.51930037068311</v>
      </c>
      <c r="K145">
        <f t="shared" si="23"/>
        <v>370.46862215307789</v>
      </c>
      <c r="L145">
        <f t="shared" si="24"/>
        <v>370.46862215307789</v>
      </c>
    </row>
    <row r="146" spans="1:12">
      <c r="A146" s="1">
        <f t="shared" si="25"/>
        <v>2.88</v>
      </c>
      <c r="B146" s="5">
        <f t="shared" si="19"/>
        <v>78.640690002744947</v>
      </c>
      <c r="C146" s="4">
        <v>144</v>
      </c>
      <c r="E146" s="3">
        <f t="shared" si="18"/>
        <v>0.02</v>
      </c>
      <c r="F146" s="13">
        <f t="shared" si="21"/>
        <v>118.49050594878905</v>
      </c>
      <c r="G146" s="14">
        <f t="shared" si="22"/>
        <v>118.49050594878905</v>
      </c>
      <c r="H146">
        <f t="shared" si="26"/>
        <v>80</v>
      </c>
      <c r="J146">
        <f t="shared" si="20"/>
        <v>230.67935734138518</v>
      </c>
      <c r="K146">
        <f t="shared" si="23"/>
        <v>370.44837697039515</v>
      </c>
      <c r="L146">
        <f t="shared" si="24"/>
        <v>370.44837697039515</v>
      </c>
    </row>
    <row r="147" spans="1:12">
      <c r="A147" s="1">
        <f t="shared" si="25"/>
        <v>2.9</v>
      </c>
      <c r="B147" s="5">
        <f t="shared" si="19"/>
        <v>78.010332097515644</v>
      </c>
      <c r="C147" s="4">
        <v>145</v>
      </c>
      <c r="E147" s="3">
        <f t="shared" si="18"/>
        <v>0.02</v>
      </c>
      <c r="F147" s="13">
        <f t="shared" si="21"/>
        <v>118.42719282327016</v>
      </c>
      <c r="G147" s="14">
        <f t="shared" si="22"/>
        <v>118.42719282327016</v>
      </c>
      <c r="H147">
        <f t="shared" si="26"/>
        <v>80</v>
      </c>
      <c r="J147">
        <f t="shared" si="20"/>
        <v>228.83030748604585</v>
      </c>
      <c r="K147">
        <f t="shared" si="23"/>
        <v>370.42813068124292</v>
      </c>
      <c r="L147">
        <f t="shared" si="24"/>
        <v>370.42813068124292</v>
      </c>
    </row>
    <row r="148" spans="1:12">
      <c r="A148" s="1">
        <f t="shared" si="25"/>
        <v>2.92</v>
      </c>
      <c r="B148" s="5">
        <f t="shared" si="19"/>
        <v>77.376894477950174</v>
      </c>
      <c r="C148" s="4">
        <v>146</v>
      </c>
      <c r="E148" s="3">
        <f t="shared" si="18"/>
        <v>0.02</v>
      </c>
      <c r="F148" s="13">
        <f t="shared" si="21"/>
        <v>118.36384583140247</v>
      </c>
      <c r="G148" s="14">
        <f t="shared" si="22"/>
        <v>118.36384583140247</v>
      </c>
      <c r="H148">
        <f t="shared" si="26"/>
        <v>80</v>
      </c>
      <c r="J148">
        <f t="shared" si="20"/>
        <v>226.97222380198716</v>
      </c>
      <c r="K148">
        <f t="shared" si="23"/>
        <v>370.40788328543977</v>
      </c>
      <c r="L148">
        <f t="shared" si="24"/>
        <v>370.40788328543977</v>
      </c>
    </row>
    <row r="149" spans="1:12">
      <c r="A149" s="1">
        <f t="shared" si="25"/>
        <v>2.94</v>
      </c>
      <c r="B149" s="5">
        <f t="shared" si="19"/>
        <v>76.740402151081199</v>
      </c>
      <c r="C149" s="4">
        <v>147</v>
      </c>
      <c r="E149" s="3">
        <f t="shared" si="18"/>
        <v>0.02</v>
      </c>
      <c r="F149" s="13">
        <f t="shared" si="21"/>
        <v>118.30046491878218</v>
      </c>
      <c r="G149" s="14">
        <f t="shared" si="22"/>
        <v>118.30046491878218</v>
      </c>
      <c r="H149">
        <f t="shared" si="26"/>
        <v>80</v>
      </c>
      <c r="J149">
        <f t="shared" si="20"/>
        <v>225.10517964317151</v>
      </c>
      <c r="K149">
        <f t="shared" si="23"/>
        <v>370.38763478280424</v>
      </c>
      <c r="L149">
        <f t="shared" si="24"/>
        <v>370.38763478280424</v>
      </c>
    </row>
    <row r="150" spans="1:12">
      <c r="A150" s="1">
        <f t="shared" si="25"/>
        <v>2.96</v>
      </c>
      <c r="B150" s="5">
        <f t="shared" si="19"/>
        <v>76.100880244535887</v>
      </c>
      <c r="C150" s="4">
        <v>148</v>
      </c>
      <c r="E150" s="3">
        <f t="shared" si="18"/>
        <v>0.02</v>
      </c>
      <c r="F150" s="13">
        <f t="shared" si="21"/>
        <v>118.23705003085968</v>
      </c>
      <c r="G150" s="14">
        <f t="shared" si="22"/>
        <v>118.23705003085968</v>
      </c>
      <c r="H150">
        <f t="shared" si="26"/>
        <v>80</v>
      </c>
      <c r="J150">
        <f t="shared" si="20"/>
        <v>223.22924871730527</v>
      </c>
      <c r="K150">
        <f t="shared" si="23"/>
        <v>370.36738517315473</v>
      </c>
      <c r="L150">
        <f t="shared" si="24"/>
        <v>370.36738517315473</v>
      </c>
    </row>
    <row r="151" spans="1:12">
      <c r="A151" s="1">
        <f t="shared" si="25"/>
        <v>2.98</v>
      </c>
      <c r="B151" s="5">
        <f t="shared" si="19"/>
        <v>75.458354005544123</v>
      </c>
      <c r="C151" s="4">
        <v>149</v>
      </c>
      <c r="E151" s="3">
        <f t="shared" si="18"/>
        <v>0.02</v>
      </c>
      <c r="F151" s="13">
        <f t="shared" si="21"/>
        <v>118.17360111293898</v>
      </c>
      <c r="G151" s="14">
        <f t="shared" si="22"/>
        <v>118.17360111293898</v>
      </c>
      <c r="H151">
        <f t="shared" si="26"/>
        <v>80</v>
      </c>
      <c r="J151">
        <f t="shared" si="20"/>
        <v>221.34450508292943</v>
      </c>
      <c r="K151">
        <f t="shared" si="23"/>
        <v>370.34713445630973</v>
      </c>
      <c r="L151">
        <f t="shared" si="24"/>
        <v>370.34713445630973</v>
      </c>
    </row>
    <row r="152" spans="1:12">
      <c r="A152" s="1">
        <f t="shared" si="25"/>
        <v>3</v>
      </c>
      <c r="B152" s="5">
        <f t="shared" si="19"/>
        <v>74.812848799941619</v>
      </c>
      <c r="C152" s="4">
        <v>150</v>
      </c>
      <c r="E152" s="3">
        <f t="shared" si="18"/>
        <v>0.02</v>
      </c>
      <c r="F152" s="13">
        <f t="shared" si="21"/>
        <v>118.11011811017723</v>
      </c>
      <c r="G152" s="14">
        <f t="shared" si="22"/>
        <v>118.11011811017723</v>
      </c>
      <c r="H152">
        <f t="shared" si="26"/>
        <v>80</v>
      </c>
      <c r="J152">
        <f t="shared" si="20"/>
        <v>219.4510231464954</v>
      </c>
      <c r="K152">
        <f t="shared" si="23"/>
        <v>370.32688263208757</v>
      </c>
      <c r="L152">
        <f t="shared" si="24"/>
        <v>370.32688263208757</v>
      </c>
    </row>
    <row r="153" spans="1:12">
      <c r="A153" s="1">
        <f t="shared" si="25"/>
        <v>3.02</v>
      </c>
      <c r="B153" s="5">
        <f t="shared" si="19"/>
        <v>74.164390111168615</v>
      </c>
      <c r="C153" s="4">
        <v>151</v>
      </c>
      <c r="E153" s="3">
        <f t="shared" si="18"/>
        <v>0.02</v>
      </c>
      <c r="F153" s="13">
        <f t="shared" si="21"/>
        <v>118.04660096758404</v>
      </c>
      <c r="G153" s="14">
        <f t="shared" si="22"/>
        <v>118.04660096758404</v>
      </c>
      <c r="H153">
        <f t="shared" si="26"/>
        <v>80</v>
      </c>
      <c r="J153">
        <f t="shared" si="20"/>
        <v>217.54887765942792</v>
      </c>
      <c r="K153">
        <f t="shared" si="23"/>
        <v>370.30662970030659</v>
      </c>
      <c r="L153">
        <f t="shared" si="24"/>
        <v>370.30662970030659</v>
      </c>
    </row>
    <row r="154" spans="1:12">
      <c r="A154" s="1">
        <f t="shared" si="25"/>
        <v>3.04</v>
      </c>
      <c r="B154" s="5">
        <f t="shared" si="19"/>
        <v>73.513003539263792</v>
      </c>
      <c r="C154" s="4">
        <v>152</v>
      </c>
      <c r="E154" s="3">
        <f t="shared" si="18"/>
        <v>0.02</v>
      </c>
      <c r="F154" s="13">
        <f t="shared" si="21"/>
        <v>117.98304963002106</v>
      </c>
      <c r="G154" s="14">
        <f t="shared" si="22"/>
        <v>117.98304963002106</v>
      </c>
      <c r="H154">
        <f t="shared" si="26"/>
        <v>80</v>
      </c>
      <c r="J154">
        <f t="shared" si="20"/>
        <v>215.63814371517378</v>
      </c>
      <c r="K154">
        <f t="shared" si="23"/>
        <v>370.28637566078498</v>
      </c>
      <c r="L154">
        <f t="shared" si="24"/>
        <v>370.28637566078498</v>
      </c>
    </row>
    <row r="155" spans="1:12">
      <c r="A155" s="1">
        <f t="shared" si="25"/>
        <v>3.06</v>
      </c>
      <c r="B155" s="5">
        <f t="shared" si="19"/>
        <v>72.858714799853644</v>
      </c>
      <c r="C155" s="4">
        <v>153</v>
      </c>
      <c r="E155" s="3">
        <f t="shared" si="18"/>
        <v>0.02</v>
      </c>
      <c r="F155" s="13">
        <f t="shared" si="21"/>
        <v>117.91946404220133</v>
      </c>
      <c r="G155" s="14">
        <f t="shared" si="22"/>
        <v>117.91946404220133</v>
      </c>
      <c r="H155">
        <f t="shared" si="26"/>
        <v>80</v>
      </c>
      <c r="J155">
        <f t="shared" si="20"/>
        <v>213.71889674623733</v>
      </c>
      <c r="K155">
        <f t="shared" si="23"/>
        <v>370.26612051334104</v>
      </c>
      <c r="L155">
        <f t="shared" si="24"/>
        <v>370.26612051334104</v>
      </c>
    </row>
    <row r="156" spans="1:12">
      <c r="A156" s="1">
        <f t="shared" si="25"/>
        <v>3.08</v>
      </c>
      <c r="B156" s="5">
        <f t="shared" si="19"/>
        <v>72.201549723137319</v>
      </c>
      <c r="C156" s="4">
        <v>154</v>
      </c>
      <c r="E156" s="3">
        <f t="shared" si="18"/>
        <v>0.02</v>
      </c>
      <c r="F156" s="13">
        <f t="shared" si="21"/>
        <v>117.85584414868875</v>
      </c>
      <c r="G156" s="14">
        <f t="shared" si="22"/>
        <v>117.85584414868875</v>
      </c>
      <c r="H156">
        <f t="shared" si="26"/>
        <v>80</v>
      </c>
      <c r="J156">
        <f t="shared" si="20"/>
        <v>211.79121252120279</v>
      </c>
      <c r="K156">
        <f t="shared" si="23"/>
        <v>370.2458642577929</v>
      </c>
      <c r="L156">
        <f t="shared" si="24"/>
        <v>370.2458642577929</v>
      </c>
    </row>
    <row r="157" spans="1:12">
      <c r="A157" s="1">
        <f t="shared" si="25"/>
        <v>3.1</v>
      </c>
      <c r="B157" s="5">
        <f t="shared" si="19"/>
        <v>71.541534252866768</v>
      </c>
      <c r="C157" s="4">
        <v>155</v>
      </c>
      <c r="E157" s="3">
        <f t="shared" si="18"/>
        <v>0.02</v>
      </c>
      <c r="F157" s="13">
        <f t="shared" si="21"/>
        <v>117.79218989389751</v>
      </c>
      <c r="G157" s="14">
        <f t="shared" si="22"/>
        <v>117.79218989389751</v>
      </c>
      <c r="H157">
        <f t="shared" si="26"/>
        <v>80</v>
      </c>
      <c r="J157">
        <f t="shared" si="20"/>
        <v>209.8551671417425</v>
      </c>
      <c r="K157">
        <f t="shared" si="23"/>
        <v>370.22560689395863</v>
      </c>
      <c r="L157">
        <f t="shared" si="24"/>
        <v>370.22560689395863</v>
      </c>
    </row>
    <row r="158" spans="1:12">
      <c r="A158" s="1">
        <f t="shared" si="25"/>
        <v>3.12</v>
      </c>
      <c r="B158" s="5">
        <f t="shared" si="19"/>
        <v>70.878694445322651</v>
      </c>
      <c r="C158" s="4">
        <v>156</v>
      </c>
      <c r="E158" s="3">
        <f t="shared" si="18"/>
        <v>0.02</v>
      </c>
      <c r="F158" s="13">
        <f t="shared" si="21"/>
        <v>117.72850122209155</v>
      </c>
      <c r="G158" s="14">
        <f t="shared" si="22"/>
        <v>117.72850122209155</v>
      </c>
      <c r="H158">
        <f t="shared" si="26"/>
        <v>80</v>
      </c>
      <c r="J158">
        <f t="shared" si="20"/>
        <v>207.91083703961311</v>
      </c>
      <c r="K158">
        <f t="shared" si="23"/>
        <v>370.20534842165637</v>
      </c>
      <c r="L158">
        <f t="shared" si="24"/>
        <v>370.20534842165637</v>
      </c>
    </row>
    <row r="159" spans="1:12">
      <c r="A159" s="1">
        <f t="shared" si="25"/>
        <v>3.14</v>
      </c>
      <c r="B159" s="5">
        <f t="shared" si="19"/>
        <v>70.213056468285586</v>
      </c>
      <c r="C159" s="4">
        <v>157</v>
      </c>
      <c r="E159" s="3">
        <f t="shared" si="18"/>
        <v>0.02</v>
      </c>
      <c r="F159" s="13">
        <f t="shared" si="21"/>
        <v>117.66477807738394</v>
      </c>
      <c r="G159" s="14">
        <f t="shared" si="22"/>
        <v>117.66477807738394</v>
      </c>
      <c r="H159">
        <f t="shared" si="26"/>
        <v>80</v>
      </c>
      <c r="J159">
        <f t="shared" si="20"/>
        <v>205.95829897363771</v>
      </c>
      <c r="K159">
        <f t="shared" si="23"/>
        <v>370.18508884070411</v>
      </c>
      <c r="L159">
        <f t="shared" si="24"/>
        <v>370.18508884070411</v>
      </c>
    </row>
    <row r="160" spans="1:12">
      <c r="A160" s="1">
        <f t="shared" si="25"/>
        <v>3.16</v>
      </c>
      <c r="B160" s="5">
        <f t="shared" si="19"/>
        <v>69.544646600003162</v>
      </c>
      <c r="C160" s="4">
        <v>158</v>
      </c>
      <c r="E160" s="3">
        <f t="shared" si="18"/>
        <v>0.02</v>
      </c>
      <c r="F160" s="13">
        <f t="shared" si="21"/>
        <v>117.60102040373634</v>
      </c>
      <c r="G160" s="14">
        <f t="shared" si="22"/>
        <v>117.60102040373634</v>
      </c>
      <c r="H160">
        <f t="shared" si="26"/>
        <v>80</v>
      </c>
      <c r="J160">
        <f t="shared" si="20"/>
        <v>203.99763002667595</v>
      </c>
      <c r="K160">
        <f t="shared" si="23"/>
        <v>370.16482815091979</v>
      </c>
      <c r="L160">
        <f t="shared" si="24"/>
        <v>370.16482815091979</v>
      </c>
    </row>
    <row r="161" spans="1:12">
      <c r="A161" s="1">
        <f t="shared" si="25"/>
        <v>3.18</v>
      </c>
      <c r="B161" s="5">
        <f t="shared" si="19"/>
        <v>68.873491228152503</v>
      </c>
      <c r="C161" s="4">
        <v>159</v>
      </c>
      <c r="E161" s="3">
        <f t="shared" si="18"/>
        <v>0.02</v>
      </c>
      <c r="F161" s="13">
        <f t="shared" si="21"/>
        <v>117.53722814495845</v>
      </c>
      <c r="G161" s="14">
        <f t="shared" si="22"/>
        <v>117.53722814495845</v>
      </c>
      <c r="H161">
        <f t="shared" si="26"/>
        <v>80</v>
      </c>
      <c r="J161">
        <f t="shared" si="20"/>
        <v>202.02890760258066</v>
      </c>
      <c r="K161">
        <f t="shared" si="23"/>
        <v>370.14456635212133</v>
      </c>
      <c r="L161">
        <f t="shared" si="24"/>
        <v>370.14456635212133</v>
      </c>
    </row>
    <row r="162" spans="1:12">
      <c r="A162" s="1">
        <f t="shared" si="25"/>
        <v>3.2</v>
      </c>
      <c r="B162" s="5">
        <f t="shared" si="19"/>
        <v>68.199616848798428</v>
      </c>
      <c r="C162" s="4">
        <v>160</v>
      </c>
      <c r="E162" s="3">
        <f t="shared" si="18"/>
        <v>0.02</v>
      </c>
      <c r="F162" s="13">
        <f t="shared" si="21"/>
        <v>117.47340124470736</v>
      </c>
      <c r="G162" s="14">
        <f t="shared" si="22"/>
        <v>117.47340124470736</v>
      </c>
      <c r="H162">
        <f t="shared" si="26"/>
        <v>80</v>
      </c>
      <c r="J162">
        <f t="shared" si="20"/>
        <v>200.05220942314205</v>
      </c>
      <c r="K162">
        <f t="shared" si="23"/>
        <v>370.12430344412667</v>
      </c>
      <c r="L162">
        <f t="shared" si="24"/>
        <v>370.12430344412667</v>
      </c>
    </row>
    <row r="163" spans="1:12">
      <c r="A163" s="1">
        <f t="shared" si="25"/>
        <v>3.22</v>
      </c>
      <c r="B163" s="5">
        <f t="shared" si="19"/>
        <v>67.523050065347618</v>
      </c>
      <c r="C163" s="4">
        <v>161</v>
      </c>
      <c r="E163" s="3">
        <f t="shared" si="18"/>
        <v>0.02</v>
      </c>
      <c r="F163" s="13">
        <f t="shared" si="21"/>
        <v>117.40953964648705</v>
      </c>
      <c r="G163" s="14">
        <f t="shared" si="22"/>
        <v>117.40953964648705</v>
      </c>
      <c r="H163">
        <f t="shared" si="26"/>
        <v>80</v>
      </c>
      <c r="J163">
        <f t="shared" si="20"/>
        <v>198.06761352501968</v>
      </c>
      <c r="K163">
        <f t="shared" si="23"/>
        <v>370.10403942675356</v>
      </c>
      <c r="L163">
        <f t="shared" si="24"/>
        <v>370.10403942675356</v>
      </c>
    </row>
    <row r="164" spans="1:12">
      <c r="A164" s="1">
        <f t="shared" si="25"/>
        <v>3.24</v>
      </c>
      <c r="B164" s="5">
        <f t="shared" si="19"/>
        <v>66.843817587498222</v>
      </c>
      <c r="C164" s="4">
        <v>162</v>
      </c>
      <c r="E164" s="3">
        <f t="shared" si="18"/>
        <v>0.02</v>
      </c>
      <c r="F164" s="13">
        <f t="shared" si="21"/>
        <v>117.34564329364774</v>
      </c>
      <c r="G164" s="14">
        <f t="shared" si="22"/>
        <v>117.34564329364774</v>
      </c>
      <c r="H164">
        <f t="shared" si="26"/>
        <v>80</v>
      </c>
      <c r="J164">
        <f t="shared" si="20"/>
        <v>196.07519825666145</v>
      </c>
      <c r="K164">
        <f t="shared" si="23"/>
        <v>370.08377429981977</v>
      </c>
      <c r="L164">
        <f t="shared" si="24"/>
        <v>370.08377429981977</v>
      </c>
    </row>
    <row r="165" spans="1:12">
      <c r="A165" s="1">
        <f t="shared" si="25"/>
        <v>3.2600000000000002</v>
      </c>
      <c r="B165" s="5">
        <f t="shared" si="19"/>
        <v>66.161946230185436</v>
      </c>
      <c r="C165" s="4">
        <v>163</v>
      </c>
      <c r="E165" s="3">
        <f t="shared" si="18"/>
        <v>0.02</v>
      </c>
      <c r="F165" s="13">
        <f t="shared" si="21"/>
        <v>117.28171212938535</v>
      </c>
      <c r="G165" s="14">
        <f t="shared" si="22"/>
        <v>117.28171212938535</v>
      </c>
      <c r="H165">
        <f t="shared" si="26"/>
        <v>80</v>
      </c>
      <c r="J165">
        <f t="shared" si="20"/>
        <v>194.07504227521059</v>
      </c>
      <c r="K165">
        <f t="shared" si="23"/>
        <v>370.06350806314305</v>
      </c>
      <c r="L165">
        <f t="shared" si="24"/>
        <v>370.06350806314305</v>
      </c>
    </row>
    <row r="166" spans="1:12">
      <c r="A166" s="1">
        <f t="shared" si="25"/>
        <v>3.2800000000000002</v>
      </c>
      <c r="B166" s="5">
        <f t="shared" si="19"/>
        <v>65.477462912522853</v>
      </c>
      <c r="C166" s="4">
        <v>164</v>
      </c>
      <c r="E166" s="3">
        <f t="shared" si="18"/>
        <v>0.02</v>
      </c>
      <c r="F166" s="13">
        <f t="shared" si="21"/>
        <v>117.2177460967409</v>
      </c>
      <c r="G166" s="14">
        <f t="shared" si="22"/>
        <v>117.2177460967409</v>
      </c>
      <c r="H166">
        <f t="shared" si="26"/>
        <v>80</v>
      </c>
      <c r="J166">
        <f t="shared" si="20"/>
        <v>192.06722454340036</v>
      </c>
      <c r="K166">
        <f t="shared" si="23"/>
        <v>370.04324071654105</v>
      </c>
      <c r="L166">
        <f t="shared" si="24"/>
        <v>370.04324071654105</v>
      </c>
    </row>
    <row r="167" spans="1:12">
      <c r="A167" s="1">
        <f t="shared" si="25"/>
        <v>3.3000000000000003</v>
      </c>
      <c r="B167" s="5">
        <f t="shared" si="19"/>
        <v>64.790394656739892</v>
      </c>
      <c r="C167" s="4">
        <v>165</v>
      </c>
      <c r="E167" s="3">
        <f t="shared" si="18"/>
        <v>0.02</v>
      </c>
      <c r="F167" s="13">
        <f t="shared" si="21"/>
        <v>117.15374513859989</v>
      </c>
      <c r="G167" s="14">
        <f t="shared" si="22"/>
        <v>117.15374513859989</v>
      </c>
      <c r="H167">
        <f t="shared" si="26"/>
        <v>80</v>
      </c>
      <c r="J167">
        <f t="shared" si="20"/>
        <v>190.05182432643701</v>
      </c>
      <c r="K167">
        <f t="shared" si="23"/>
        <v>370.02297225983136</v>
      </c>
      <c r="L167">
        <f t="shared" si="24"/>
        <v>370.02297225983136</v>
      </c>
    </row>
    <row r="168" spans="1:12">
      <c r="A168" s="1">
        <f t="shared" si="25"/>
        <v>3.3200000000000003</v>
      </c>
      <c r="B168" s="5">
        <f t="shared" si="19"/>
        <v>64.100768587114743</v>
      </c>
      <c r="C168" s="4">
        <v>166</v>
      </c>
      <c r="E168" s="3">
        <f t="shared" si="18"/>
        <v>0.02</v>
      </c>
      <c r="F168" s="13">
        <f t="shared" si="21"/>
        <v>117.08970919769173</v>
      </c>
      <c r="G168" s="14">
        <f t="shared" si="22"/>
        <v>117.08970919769173</v>
      </c>
      <c r="H168">
        <f t="shared" si="26"/>
        <v>80</v>
      </c>
      <c r="J168">
        <f t="shared" si="20"/>
        <v>188.0289211888699</v>
      </c>
      <c r="K168">
        <f t="shared" si="23"/>
        <v>370.00270269283163</v>
      </c>
      <c r="L168">
        <f t="shared" si="24"/>
        <v>370.00270269283163</v>
      </c>
    </row>
    <row r="169" spans="1:12">
      <c r="A169" s="1">
        <f t="shared" si="25"/>
        <v>3.34</v>
      </c>
      <c r="B169" s="5">
        <f t="shared" si="19"/>
        <v>63.40861192890393</v>
      </c>
      <c r="C169" s="4">
        <v>167</v>
      </c>
      <c r="E169" s="3">
        <f t="shared" si="18"/>
        <v>0.02</v>
      </c>
      <c r="F169" s="13">
        <f t="shared" si="21"/>
        <v>117.02563821658917</v>
      </c>
      <c r="G169" s="14">
        <f t="shared" si="22"/>
        <v>117.02563821658917</v>
      </c>
      <c r="H169">
        <f t="shared" si="26"/>
        <v>80</v>
      </c>
      <c r="J169">
        <f t="shared" si="20"/>
        <v>185.99859499145151</v>
      </c>
      <c r="K169">
        <f t="shared" si="23"/>
        <v>369.98243201535928</v>
      </c>
      <c r="L169">
        <f t="shared" si="24"/>
        <v>369.98243201535928</v>
      </c>
    </row>
    <row r="170" spans="1:12">
      <c r="A170" s="1">
        <f t="shared" si="25"/>
        <v>3.36</v>
      </c>
      <c r="B170" s="5">
        <f t="shared" si="19"/>
        <v>62.713952007267096</v>
      </c>
      <c r="C170" s="4">
        <v>168</v>
      </c>
      <c r="E170" s="3">
        <f t="shared" si="18"/>
        <v>0.02</v>
      </c>
      <c r="F170" s="13">
        <f t="shared" si="21"/>
        <v>116.96153213770764</v>
      </c>
      <c r="G170" s="14">
        <f t="shared" si="22"/>
        <v>116.96153213770764</v>
      </c>
      <c r="H170">
        <f t="shared" si="26"/>
        <v>80</v>
      </c>
      <c r="J170">
        <f t="shared" si="20"/>
        <v>183.96092588798348</v>
      </c>
      <c r="K170">
        <f t="shared" si="23"/>
        <v>369.96216022723183</v>
      </c>
      <c r="L170">
        <f t="shared" si="24"/>
        <v>369.96216022723183</v>
      </c>
    </row>
    <row r="171" spans="1:12">
      <c r="A171" s="1">
        <f t="shared" si="25"/>
        <v>3.38</v>
      </c>
      <c r="B171" s="5">
        <f t="shared" si="19"/>
        <v>62.016816246188448</v>
      </c>
      <c r="C171" s="4">
        <v>169</v>
      </c>
      <c r="E171" s="3">
        <f t="shared" si="18"/>
        <v>0.02</v>
      </c>
      <c r="F171" s="13">
        <f t="shared" si="21"/>
        <v>116.89739090330467</v>
      </c>
      <c r="G171" s="14">
        <f t="shared" si="22"/>
        <v>116.89739090330467</v>
      </c>
      <c r="H171">
        <f t="shared" si="26"/>
        <v>80</v>
      </c>
      <c r="J171">
        <f t="shared" si="20"/>
        <v>181.91599432215278</v>
      </c>
      <c r="K171">
        <f t="shared" si="23"/>
        <v>369.94188732826672</v>
      </c>
      <c r="L171">
        <f t="shared" si="24"/>
        <v>369.94188732826672</v>
      </c>
    </row>
    <row r="172" spans="1:12">
      <c r="A172" s="1">
        <f t="shared" si="25"/>
        <v>3.4</v>
      </c>
      <c r="B172" s="5">
        <f t="shared" si="19"/>
        <v>61.317232167394252</v>
      </c>
      <c r="C172" s="4">
        <v>170</v>
      </c>
      <c r="E172" s="3">
        <f t="shared" si="18"/>
        <v>0.02</v>
      </c>
      <c r="F172" s="13">
        <f t="shared" si="21"/>
        <v>116.83321445547929</v>
      </c>
      <c r="G172" s="14">
        <f t="shared" si="22"/>
        <v>116.83321445547929</v>
      </c>
      <c r="H172">
        <f t="shared" si="26"/>
        <v>80</v>
      </c>
      <c r="J172">
        <f t="shared" si="20"/>
        <v>179.86388102435646</v>
      </c>
      <c r="K172">
        <f t="shared" si="23"/>
        <v>369.92161331828123</v>
      </c>
      <c r="L172">
        <f t="shared" si="24"/>
        <v>369.92161331828123</v>
      </c>
    </row>
    <row r="173" spans="1:12">
      <c r="A173" s="1">
        <f t="shared" si="25"/>
        <v>3.42</v>
      </c>
      <c r="B173" s="5">
        <f t="shared" si="19"/>
        <v>60.615227389265982</v>
      </c>
      <c r="C173" s="4">
        <v>171</v>
      </c>
      <c r="E173" s="3">
        <f t="shared" si="18"/>
        <v>0.02</v>
      </c>
      <c r="F173" s="13">
        <f t="shared" si="21"/>
        <v>116.76900273617146</v>
      </c>
      <c r="G173" s="14">
        <f t="shared" si="22"/>
        <v>116.76900273617146</v>
      </c>
      <c r="H173">
        <f t="shared" si="26"/>
        <v>80</v>
      </c>
      <c r="J173">
        <f t="shared" si="20"/>
        <v>177.80466700851355</v>
      </c>
      <c r="K173">
        <f t="shared" si="23"/>
        <v>369.90133819709274</v>
      </c>
      <c r="L173">
        <f t="shared" si="24"/>
        <v>369.90133819709274</v>
      </c>
    </row>
    <row r="174" spans="1:12">
      <c r="A174" s="1">
        <f t="shared" si="25"/>
        <v>3.44</v>
      </c>
      <c r="B174" s="5">
        <f t="shared" si="19"/>
        <v>59.910829625750303</v>
      </c>
      <c r="C174" s="4">
        <v>172</v>
      </c>
      <c r="E174" s="3">
        <f t="shared" si="18"/>
        <v>0.02</v>
      </c>
      <c r="F174" s="13">
        <f t="shared" si="21"/>
        <v>116.70475568716134</v>
      </c>
      <c r="G174" s="14">
        <f t="shared" si="22"/>
        <v>116.70475568716134</v>
      </c>
      <c r="H174">
        <f t="shared" si="26"/>
        <v>80</v>
      </c>
      <c r="J174">
        <f t="shared" si="20"/>
        <v>175.73843356886755</v>
      </c>
      <c r="K174">
        <f t="shared" si="23"/>
        <v>369.88106196451849</v>
      </c>
      <c r="L174">
        <f t="shared" si="24"/>
        <v>369.88106196451849</v>
      </c>
    </row>
    <row r="175" spans="1:12">
      <c r="A175" s="1">
        <f t="shared" si="25"/>
        <v>3.46</v>
      </c>
      <c r="B175" s="5">
        <f t="shared" si="19"/>
        <v>59.204066685264713</v>
      </c>
      <c r="C175" s="4">
        <v>173</v>
      </c>
      <c r="E175" s="3">
        <f t="shared" si="18"/>
        <v>0.02</v>
      </c>
      <c r="F175" s="13">
        <f t="shared" si="21"/>
        <v>116.64047325006881</v>
      </c>
      <c r="G175" s="14">
        <f t="shared" si="22"/>
        <v>116.64047325006881</v>
      </c>
      <c r="H175">
        <f t="shared" si="26"/>
        <v>80</v>
      </c>
      <c r="J175">
        <f t="shared" si="20"/>
        <v>173.6652622767765</v>
      </c>
      <c r="K175">
        <f t="shared" si="23"/>
        <v>369.86078462037574</v>
      </c>
      <c r="L175">
        <f t="shared" si="24"/>
        <v>369.86078462037574</v>
      </c>
    </row>
    <row r="176" spans="1:12">
      <c r="A176" s="1">
        <f t="shared" si="25"/>
        <v>3.48</v>
      </c>
      <c r="B176" s="5">
        <f t="shared" si="19"/>
        <v>58.494966469600044</v>
      </c>
      <c r="C176" s="4">
        <v>174</v>
      </c>
      <c r="E176" s="3">
        <f t="shared" si="18"/>
        <v>0.02</v>
      </c>
      <c r="F176" s="13">
        <f t="shared" si="21"/>
        <v>116.57615536635275</v>
      </c>
      <c r="G176" s="14">
        <f t="shared" si="22"/>
        <v>116.57615536635275</v>
      </c>
      <c r="H176">
        <f t="shared" si="26"/>
        <v>80</v>
      </c>
      <c r="J176">
        <f t="shared" si="20"/>
        <v>171.58523497749346</v>
      </c>
      <c r="K176">
        <f t="shared" si="23"/>
        <v>369.84050616448161</v>
      </c>
      <c r="L176">
        <f t="shared" si="24"/>
        <v>369.84050616448161</v>
      </c>
    </row>
    <row r="177" spans="1:12">
      <c r="A177" s="1">
        <f t="shared" si="25"/>
        <v>3.5</v>
      </c>
      <c r="B177" s="5">
        <f t="shared" si="19"/>
        <v>57.783556972818559</v>
      </c>
      <c r="C177" s="4">
        <v>175</v>
      </c>
      <c r="E177" s="3">
        <f t="shared" si="18"/>
        <v>0.02</v>
      </c>
      <c r="F177" s="13">
        <f t="shared" si="21"/>
        <v>116.5118019773105</v>
      </c>
      <c r="G177" s="14">
        <f t="shared" si="22"/>
        <v>116.5118019773105</v>
      </c>
      <c r="H177">
        <f t="shared" si="26"/>
        <v>80</v>
      </c>
      <c r="J177">
        <f t="shared" si="20"/>
        <v>169.49843378693444</v>
      </c>
      <c r="K177">
        <f t="shared" si="23"/>
        <v>369.82022659665324</v>
      </c>
      <c r="L177">
        <f t="shared" si="24"/>
        <v>369.82022659665324</v>
      </c>
    </row>
    <row r="178" spans="1:12">
      <c r="A178" s="1">
        <f t="shared" si="25"/>
        <v>3.52</v>
      </c>
      <c r="B178" s="5">
        <f t="shared" si="19"/>
        <v>57.069866280149078</v>
      </c>
      <c r="C178" s="4">
        <v>176</v>
      </c>
      <c r="E178" s="3">
        <f t="shared" si="18"/>
        <v>0.02</v>
      </c>
      <c r="F178" s="13">
        <f t="shared" si="21"/>
        <v>116.44741302407716</v>
      </c>
      <c r="G178" s="14">
        <f t="shared" si="22"/>
        <v>116.44741302407716</v>
      </c>
      <c r="H178">
        <f t="shared" si="26"/>
        <v>80</v>
      </c>
      <c r="J178">
        <f t="shared" si="20"/>
        <v>167.40494108843728</v>
      </c>
      <c r="K178">
        <f t="shared" si="23"/>
        <v>369.79994591670771</v>
      </c>
      <c r="L178">
        <f t="shared" si="24"/>
        <v>369.79994591670771</v>
      </c>
    </row>
    <row r="179" spans="1:12">
      <c r="A179" s="1">
        <f t="shared" si="25"/>
        <v>3.54</v>
      </c>
      <c r="B179" s="5">
        <f t="shared" si="19"/>
        <v>56.353922566878154</v>
      </c>
      <c r="C179" s="4">
        <v>177</v>
      </c>
      <c r="E179" s="3">
        <f t="shared" si="18"/>
        <v>0.02</v>
      </c>
      <c r="F179" s="13">
        <f t="shared" si="21"/>
        <v>116.38298844762501</v>
      </c>
      <c r="G179" s="14">
        <f t="shared" si="22"/>
        <v>116.38298844762501</v>
      </c>
      <c r="H179">
        <f t="shared" si="26"/>
        <v>80</v>
      </c>
      <c r="J179">
        <f t="shared" si="20"/>
        <v>165.30483952950922</v>
      </c>
      <c r="K179">
        <f t="shared" si="23"/>
        <v>369.77966412446204</v>
      </c>
      <c r="L179">
        <f t="shared" si="24"/>
        <v>369.77966412446204</v>
      </c>
    </row>
    <row r="180" spans="1:12">
      <c r="A180" s="1">
        <f t="shared" si="25"/>
        <v>3.56</v>
      </c>
      <c r="B180" s="5">
        <f t="shared" si="19"/>
        <v>55.635754097237601</v>
      </c>
      <c r="C180" s="4">
        <v>178</v>
      </c>
      <c r="E180" s="3">
        <f t="shared" si="18"/>
        <v>0.02</v>
      </c>
      <c r="F180" s="13">
        <f t="shared" si="21"/>
        <v>116.31852818876284</v>
      </c>
      <c r="G180" s="14">
        <f t="shared" si="22"/>
        <v>116.31852818876284</v>
      </c>
      <c r="H180">
        <f t="shared" si="26"/>
        <v>80</v>
      </c>
      <c r="J180">
        <f t="shared" si="20"/>
        <v>163.19821201856362</v>
      </c>
      <c r="K180">
        <f t="shared" si="23"/>
        <v>369.7593812197332</v>
      </c>
      <c r="L180">
        <f t="shared" si="24"/>
        <v>369.7593812197332</v>
      </c>
    </row>
    <row r="181" spans="1:12">
      <c r="A181" s="1">
        <f t="shared" si="25"/>
        <v>3.58</v>
      </c>
      <c r="B181" s="5">
        <f t="shared" si="19"/>
        <v>54.915389223289012</v>
      </c>
      <c r="C181" s="4">
        <v>179</v>
      </c>
      <c r="E181" s="3">
        <f t="shared" si="18"/>
        <v>0.02</v>
      </c>
      <c r="F181" s="13">
        <f t="shared" si="21"/>
        <v>116.25403218813538</v>
      </c>
      <c r="G181" s="14">
        <f t="shared" si="22"/>
        <v>116.25403218813538</v>
      </c>
      <c r="H181">
        <f t="shared" si="26"/>
        <v>80</v>
      </c>
      <c r="J181">
        <f t="shared" si="20"/>
        <v>161.08514172164777</v>
      </c>
      <c r="K181">
        <f t="shared" si="23"/>
        <v>369.73909720233803</v>
      </c>
      <c r="L181">
        <f t="shared" si="24"/>
        <v>369.73909720233803</v>
      </c>
    </row>
    <row r="182" spans="1:12">
      <c r="A182" s="1">
        <f t="shared" si="25"/>
        <v>3.6</v>
      </c>
      <c r="B182" s="5">
        <f t="shared" si="19"/>
        <v>54.19285638380407</v>
      </c>
      <c r="C182" s="4">
        <v>180</v>
      </c>
      <c r="E182" s="3">
        <f t="shared" si="18"/>
        <v>0.02</v>
      </c>
      <c r="F182" s="13">
        <f t="shared" si="21"/>
        <v>116.18950038622259</v>
      </c>
      <c r="G182" s="14">
        <f t="shared" si="22"/>
        <v>116.18950038622259</v>
      </c>
      <c r="H182">
        <f t="shared" si="26"/>
        <v>80</v>
      </c>
      <c r="J182">
        <f t="shared" si="20"/>
        <v>158.96571205915862</v>
      </c>
      <c r="K182">
        <f t="shared" si="23"/>
        <v>369.7188120720935</v>
      </c>
      <c r="L182">
        <f t="shared" si="24"/>
        <v>369.7188120720935</v>
      </c>
    </row>
    <row r="183" spans="1:12">
      <c r="A183" s="1">
        <f t="shared" si="25"/>
        <v>3.62</v>
      </c>
      <c r="B183" s="5">
        <f t="shared" si="19"/>
        <v>53.468184103142157</v>
      </c>
      <c r="C183" s="4">
        <v>181</v>
      </c>
      <c r="E183" s="3">
        <f t="shared" si="18"/>
        <v>0.02</v>
      </c>
      <c r="F183" s="13">
        <f t="shared" si="21"/>
        <v>116.12493272333904</v>
      </c>
      <c r="G183" s="14">
        <f t="shared" si="22"/>
        <v>116.12493272333904</v>
      </c>
      <c r="H183">
        <f t="shared" si="26"/>
        <v>80</v>
      </c>
      <c r="J183">
        <f t="shared" si="20"/>
        <v>156.84000670255031</v>
      </c>
      <c r="K183">
        <f t="shared" si="23"/>
        <v>369.69852582881634</v>
      </c>
      <c r="L183">
        <f t="shared" si="24"/>
        <v>369.69852582881634</v>
      </c>
    </row>
    <row r="184" spans="1:12">
      <c r="A184" s="1">
        <f t="shared" si="25"/>
        <v>3.64</v>
      </c>
      <c r="B184" s="5">
        <f t="shared" si="19"/>
        <v>52.741400990123992</v>
      </c>
      <c r="C184" s="4">
        <v>182</v>
      </c>
      <c r="E184" s="3">
        <f t="shared" si="18"/>
        <v>0.02</v>
      </c>
      <c r="F184" s="13">
        <f t="shared" si="21"/>
        <v>116.06032913963331</v>
      </c>
      <c r="G184" s="14">
        <f t="shared" si="22"/>
        <v>116.06032913963331</v>
      </c>
      <c r="H184">
        <f t="shared" si="26"/>
        <v>80</v>
      </c>
      <c r="J184">
        <f t="shared" si="20"/>
        <v>154.70810957103035</v>
      </c>
      <c r="K184">
        <f t="shared" si="23"/>
        <v>369.67823847232336</v>
      </c>
      <c r="L184">
        <f t="shared" si="24"/>
        <v>369.67823847232336</v>
      </c>
    </row>
    <row r="185" spans="1:12">
      <c r="A185" s="1">
        <f t="shared" si="25"/>
        <v>3.66</v>
      </c>
      <c r="B185" s="5">
        <f t="shared" si="19"/>
        <v>52.012535736902528</v>
      </c>
      <c r="C185" s="4">
        <v>183</v>
      </c>
      <c r="E185" s="3">
        <f t="shared" si="18"/>
        <v>0.02</v>
      </c>
      <c r="F185" s="13">
        <f t="shared" si="21"/>
        <v>115.9956895750873</v>
      </c>
      <c r="G185" s="14">
        <f t="shared" si="22"/>
        <v>115.9956895750873</v>
      </c>
      <c r="H185">
        <f t="shared" si="26"/>
        <v>80</v>
      </c>
      <c r="J185">
        <f t="shared" si="20"/>
        <v>152.57010482824742</v>
      </c>
      <c r="K185">
        <f t="shared" si="23"/>
        <v>369.65795000243128</v>
      </c>
      <c r="L185">
        <f t="shared" si="24"/>
        <v>369.65795000243128</v>
      </c>
    </row>
    <row r="186" spans="1:12">
      <c r="A186" s="1">
        <f t="shared" si="25"/>
        <v>3.68</v>
      </c>
      <c r="B186" s="5">
        <f t="shared" si="19"/>
        <v>51.281617117829882</v>
      </c>
      <c r="C186" s="4">
        <v>184</v>
      </c>
      <c r="E186" s="3">
        <f t="shared" si="18"/>
        <v>0.02</v>
      </c>
      <c r="F186" s="13">
        <f t="shared" si="21"/>
        <v>115.93101396951558</v>
      </c>
      <c r="G186" s="14">
        <f t="shared" si="22"/>
        <v>115.93101396951558</v>
      </c>
      <c r="H186">
        <f t="shared" si="26"/>
        <v>80</v>
      </c>
      <c r="J186">
        <f t="shared" si="20"/>
        <v>150.42607687896765</v>
      </c>
      <c r="K186">
        <f t="shared" si="23"/>
        <v>369.63766041895673</v>
      </c>
      <c r="L186">
        <f t="shared" si="24"/>
        <v>369.63766041895673</v>
      </c>
    </row>
    <row r="187" spans="1:12">
      <c r="A187" s="1">
        <f t="shared" si="25"/>
        <v>3.7</v>
      </c>
      <c r="B187" s="5">
        <f t="shared" si="19"/>
        <v>50.548673988321603</v>
      </c>
      <c r="C187" s="4">
        <v>185</v>
      </c>
      <c r="E187" s="3">
        <f t="shared" si="18"/>
        <v>0.02</v>
      </c>
      <c r="F187" s="13">
        <f t="shared" si="21"/>
        <v>115.86630226256474</v>
      </c>
      <c r="G187" s="14">
        <f t="shared" si="22"/>
        <v>115.86630226256474</v>
      </c>
      <c r="H187">
        <f t="shared" si="26"/>
        <v>80</v>
      </c>
      <c r="J187">
        <f t="shared" si="20"/>
        <v>148.27611036574336</v>
      </c>
      <c r="K187">
        <f t="shared" si="23"/>
        <v>369.61736972171639</v>
      </c>
      <c r="L187">
        <f t="shared" si="24"/>
        <v>369.61736972171639</v>
      </c>
    </row>
    <row r="188" spans="1:12">
      <c r="A188" s="1">
        <f t="shared" si="25"/>
        <v>3.72</v>
      </c>
      <c r="B188" s="5">
        <f t="shared" si="19"/>
        <v>49.81373528371747</v>
      </c>
      <c r="C188" s="4">
        <v>186</v>
      </c>
      <c r="E188" s="3">
        <f t="shared" si="18"/>
        <v>0.02</v>
      </c>
      <c r="F188" s="13">
        <f t="shared" si="21"/>
        <v>115.80155439371276</v>
      </c>
      <c r="G188" s="14">
        <f t="shared" si="22"/>
        <v>115.80155439371276</v>
      </c>
      <c r="H188">
        <f t="shared" si="26"/>
        <v>80</v>
      </c>
      <c r="J188">
        <f t="shared" si="20"/>
        <v>146.12029016557125</v>
      </c>
      <c r="K188">
        <f t="shared" si="23"/>
        <v>369.59707791052676</v>
      </c>
      <c r="L188">
        <f t="shared" si="24"/>
        <v>369.59707791052676</v>
      </c>
    </row>
    <row r="189" spans="1:12">
      <c r="A189" s="1">
        <f t="shared" si="25"/>
        <v>3.74</v>
      </c>
      <c r="B189" s="5">
        <f t="shared" si="19"/>
        <v>49.076830018139113</v>
      </c>
      <c r="C189" s="4">
        <v>187</v>
      </c>
      <c r="E189" s="3">
        <f t="shared" si="18"/>
        <v>0.02</v>
      </c>
      <c r="F189" s="13">
        <f t="shared" si="21"/>
        <v>115.73677030226831</v>
      </c>
      <c r="G189" s="14">
        <f t="shared" si="22"/>
        <v>115.73677030226831</v>
      </c>
      <c r="H189">
        <f t="shared" si="26"/>
        <v>80</v>
      </c>
      <c r="J189">
        <f t="shared" si="20"/>
        <v>143.95870138654138</v>
      </c>
      <c r="K189">
        <f t="shared" si="23"/>
        <v>369.57678498520437</v>
      </c>
      <c r="L189">
        <f t="shared" si="24"/>
        <v>369.57678498520437</v>
      </c>
    </row>
    <row r="190" spans="1:12">
      <c r="A190" s="1">
        <f t="shared" si="25"/>
        <v>3.7600000000000002</v>
      </c>
      <c r="B190" s="5">
        <f t="shared" si="19"/>
        <v>48.337987283344646</v>
      </c>
      <c r="C190" s="4">
        <v>188</v>
      </c>
      <c r="E190" s="3">
        <f t="shared" si="18"/>
        <v>0.02</v>
      </c>
      <c r="F190" s="13">
        <f t="shared" si="21"/>
        <v>115.67194992737011</v>
      </c>
      <c r="G190" s="14">
        <f t="shared" si="22"/>
        <v>115.67194992737011</v>
      </c>
      <c r="H190">
        <f t="shared" si="26"/>
        <v>80</v>
      </c>
      <c r="J190">
        <f t="shared" si="20"/>
        <v>141.79142936447764</v>
      </c>
      <c r="K190">
        <f t="shared" si="23"/>
        <v>369.55649094556566</v>
      </c>
      <c r="L190">
        <f t="shared" si="24"/>
        <v>369.55649094556566</v>
      </c>
    </row>
    <row r="191" spans="1:12">
      <c r="A191" s="1">
        <f t="shared" si="25"/>
        <v>3.7800000000000002</v>
      </c>
      <c r="B191" s="5">
        <f t="shared" si="19"/>
        <v>47.597236247580106</v>
      </c>
      <c r="C191" s="4">
        <v>189</v>
      </c>
      <c r="E191" s="3">
        <f t="shared" si="18"/>
        <v>0.02</v>
      </c>
      <c r="F191" s="13">
        <f t="shared" si="21"/>
        <v>115.60709320798624</v>
      </c>
      <c r="G191" s="14">
        <f t="shared" si="22"/>
        <v>115.60709320798624</v>
      </c>
      <c r="H191">
        <f t="shared" si="26"/>
        <v>80</v>
      </c>
      <c r="J191">
        <f t="shared" si="20"/>
        <v>139.61855965956832</v>
      </c>
      <c r="K191">
        <f t="shared" si="23"/>
        <v>369.53619579142708</v>
      </c>
      <c r="L191">
        <f t="shared" si="24"/>
        <v>369.53619579142708</v>
      </c>
    </row>
    <row r="192" spans="1:12">
      <c r="A192" s="1">
        <f t="shared" si="25"/>
        <v>3.8000000000000003</v>
      </c>
      <c r="B192" s="5">
        <f t="shared" si="19"/>
        <v>46.854606154428062</v>
      </c>
      <c r="C192" s="4">
        <v>190</v>
      </c>
      <c r="E192" s="3">
        <f t="shared" si="18"/>
        <v>0.02</v>
      </c>
      <c r="F192" s="13">
        <f t="shared" si="21"/>
        <v>115.54220008291351</v>
      </c>
      <c r="G192" s="14">
        <f t="shared" si="22"/>
        <v>115.54220008291351</v>
      </c>
      <c r="H192">
        <f t="shared" si="26"/>
        <v>80</v>
      </c>
      <c r="J192">
        <f t="shared" si="20"/>
        <v>137.44017805298898</v>
      </c>
      <c r="K192">
        <f t="shared" si="23"/>
        <v>369.51589952260503</v>
      </c>
      <c r="L192">
        <f t="shared" si="24"/>
        <v>369.51589952260503</v>
      </c>
    </row>
    <row r="193" spans="1:12">
      <c r="A193" s="1">
        <f t="shared" si="25"/>
        <v>3.8200000000000003</v>
      </c>
      <c r="B193" s="5">
        <f t="shared" si="19"/>
        <v>46.110126321652928</v>
      </c>
      <c r="C193" s="4">
        <v>191</v>
      </c>
      <c r="E193" s="3">
        <f t="shared" ref="E193:E256" si="27">IF(fac=50,1/50,IF(fac=60,1/60))</f>
        <v>0.02</v>
      </c>
      <c r="F193" s="13">
        <f t="shared" si="21"/>
        <v>115.47727049077675</v>
      </c>
      <c r="G193" s="14">
        <f t="shared" si="22"/>
        <v>115.47727049077675</v>
      </c>
      <c r="H193">
        <f t="shared" si="26"/>
        <v>80</v>
      </c>
      <c r="J193">
        <f t="shared" si="20"/>
        <v>135.25637054351526</v>
      </c>
      <c r="K193">
        <f t="shared" si="23"/>
        <v>369.49560213891579</v>
      </c>
      <c r="L193">
        <f t="shared" si="24"/>
        <v>369.49560213891579</v>
      </c>
    </row>
    <row r="194" spans="1:12">
      <c r="A194" s="1">
        <f t="shared" si="25"/>
        <v>3.84</v>
      </c>
      <c r="B194" s="5">
        <f t="shared" ref="B194:B257" si="28">IF(fac=50,Vacmin*SQRT(2)*ABS(COS(A194*PI()/5/2)),IF(fac=60,Vacmin*SQRT(2)*ABS(COS(A194*PI()*240/1000/2))))</f>
        <v>45.363826140043848</v>
      </c>
      <c r="C194" s="4">
        <v>192</v>
      </c>
      <c r="E194" s="3">
        <f t="shared" si="27"/>
        <v>0.02</v>
      </c>
      <c r="F194" s="13">
        <f t="shared" si="21"/>
        <v>115.41230437002815</v>
      </c>
      <c r="G194" s="14">
        <f t="shared" si="22"/>
        <v>115.41230437002815</v>
      </c>
      <c r="H194">
        <f t="shared" si="26"/>
        <v>80</v>
      </c>
      <c r="J194">
        <f t="shared" ref="J194:J257" si="29">IF(fac=50,Vacmax*SQRT(2)*ABS(COS(A194*PI()/5/2)),IF(fac=60,Vacmax*SQRT(2)*ABS(COS(A194*PI()*240/1000/2))))</f>
        <v>133.06722334412862</v>
      </c>
      <c r="K194">
        <f t="shared" si="23"/>
        <v>369.47530364017558</v>
      </c>
      <c r="L194">
        <f t="shared" si="24"/>
        <v>369.47530364017558</v>
      </c>
    </row>
    <row r="195" spans="1:12">
      <c r="A195" s="1">
        <f t="shared" si="25"/>
        <v>3.86</v>
      </c>
      <c r="B195" s="5">
        <f t="shared" si="28"/>
        <v>44.615735072254061</v>
      </c>
      <c r="C195" s="4">
        <v>193</v>
      </c>
      <c r="E195" s="3">
        <f t="shared" si="27"/>
        <v>0.02</v>
      </c>
      <c r="F195" s="13">
        <f t="shared" ref="F195:F258" si="30">SQRT(ABS(F194*F194-2*Vout*Iout*E195*100*1000000/1000/1000/Cin/H195))</f>
        <v>115.34730165894658</v>
      </c>
      <c r="G195" s="14">
        <f t="shared" ref="G195:G258" si="31">MAX(B195,F195)</f>
        <v>115.34730165894658</v>
      </c>
      <c r="H195">
        <f t="shared" si="26"/>
        <v>80</v>
      </c>
      <c r="J195">
        <f t="shared" si="29"/>
        <v>130.87282287861191</v>
      </c>
      <c r="K195">
        <f t="shared" ref="K195:K258" si="32">SQRT(ABS(K194*K194-2*Vout*Iout*E195*100*1000000/1000/1000/Cin/H195))</f>
        <v>369.45500402620064</v>
      </c>
      <c r="L195">
        <f t="shared" ref="L195:L258" si="33">MAX(J195,K195)</f>
        <v>369.45500402620064</v>
      </c>
    </row>
    <row r="196" spans="1:12">
      <c r="A196" s="1">
        <f t="shared" ref="A196:A259" si="34">C196*E196</f>
        <v>3.88</v>
      </c>
      <c r="B196" s="5">
        <f t="shared" si="28"/>
        <v>43.865882651637953</v>
      </c>
      <c r="C196" s="4">
        <v>194</v>
      </c>
      <c r="E196" s="3">
        <f t="shared" si="27"/>
        <v>0.02</v>
      </c>
      <c r="F196" s="13">
        <f t="shared" si="30"/>
        <v>115.28226229563688</v>
      </c>
      <c r="G196" s="14">
        <f t="shared" si="31"/>
        <v>115.28226229563688</v>
      </c>
      <c r="H196">
        <f t="shared" ref="H196:H259" si="35">H195</f>
        <v>80</v>
      </c>
      <c r="J196">
        <f t="shared" si="29"/>
        <v>128.67325577813801</v>
      </c>
      <c r="K196">
        <f t="shared" si="32"/>
        <v>369.43470329680719</v>
      </c>
      <c r="L196">
        <f t="shared" si="33"/>
        <v>369.43470329680719</v>
      </c>
    </row>
    <row r="197" spans="1:12">
      <c r="A197" s="1">
        <f t="shared" si="34"/>
        <v>3.9</v>
      </c>
      <c r="B197" s="5">
        <f t="shared" si="28"/>
        <v>43.114298481085235</v>
      </c>
      <c r="C197" s="4">
        <v>195</v>
      </c>
      <c r="E197" s="3">
        <f t="shared" si="27"/>
        <v>0.02</v>
      </c>
      <c r="F197" s="13">
        <f t="shared" si="30"/>
        <v>115.21718621802921</v>
      </c>
      <c r="G197" s="14">
        <f t="shared" si="31"/>
        <v>115.21718621802921</v>
      </c>
      <c r="H197">
        <f t="shared" si="35"/>
        <v>80</v>
      </c>
      <c r="J197">
        <f t="shared" si="29"/>
        <v>126.46860887785002</v>
      </c>
      <c r="K197">
        <f t="shared" si="32"/>
        <v>369.41440145181127</v>
      </c>
      <c r="L197">
        <f t="shared" si="33"/>
        <v>369.41440145181127</v>
      </c>
    </row>
    <row r="198" spans="1:12">
      <c r="A198" s="1">
        <f t="shared" si="34"/>
        <v>3.92</v>
      </c>
      <c r="B198" s="5">
        <f t="shared" si="28"/>
        <v>42.361012231851952</v>
      </c>
      <c r="C198" s="4">
        <v>196</v>
      </c>
      <c r="E198" s="3">
        <f t="shared" si="27"/>
        <v>0.02</v>
      </c>
      <c r="F198" s="13">
        <f t="shared" si="30"/>
        <v>115.15207336387834</v>
      </c>
      <c r="G198" s="14">
        <f t="shared" si="31"/>
        <v>115.15207336387834</v>
      </c>
      <c r="H198">
        <f t="shared" si="35"/>
        <v>80</v>
      </c>
      <c r="J198">
        <f t="shared" si="29"/>
        <v>124.25896921343239</v>
      </c>
      <c r="K198">
        <f t="shared" si="32"/>
        <v>369.3940984910289</v>
      </c>
      <c r="L198">
        <f t="shared" si="33"/>
        <v>369.3940984910289</v>
      </c>
    </row>
    <row r="199" spans="1:12">
      <c r="A199" s="1">
        <f t="shared" si="34"/>
        <v>3.94</v>
      </c>
      <c r="B199" s="5">
        <f t="shared" si="28"/>
        <v>41.606053642389462</v>
      </c>
      <c r="C199" s="4">
        <v>197</v>
      </c>
      <c r="E199" s="3">
        <f t="shared" si="27"/>
        <v>0.02</v>
      </c>
      <c r="F199" s="13">
        <f t="shared" si="30"/>
        <v>115.08692367076296</v>
      </c>
      <c r="G199" s="14">
        <f t="shared" si="31"/>
        <v>115.08692367076296</v>
      </c>
      <c r="H199">
        <f t="shared" si="35"/>
        <v>80</v>
      </c>
      <c r="J199">
        <f t="shared" si="29"/>
        <v>122.04442401767575</v>
      </c>
      <c r="K199">
        <f t="shared" si="32"/>
        <v>369.37379441427618</v>
      </c>
      <c r="L199">
        <f t="shared" si="33"/>
        <v>369.37379441427618</v>
      </c>
    </row>
    <row r="200" spans="1:12">
      <c r="A200" s="1">
        <f t="shared" si="34"/>
        <v>3.96</v>
      </c>
      <c r="B200" s="5">
        <f t="shared" si="28"/>
        <v>40.849452517170086</v>
      </c>
      <c r="C200" s="4">
        <v>198</v>
      </c>
      <c r="E200" s="3">
        <f t="shared" si="27"/>
        <v>0.02</v>
      </c>
      <c r="F200" s="13">
        <f t="shared" si="30"/>
        <v>115.02173707608496</v>
      </c>
      <c r="G200" s="14">
        <f t="shared" si="31"/>
        <v>115.02173707608496</v>
      </c>
      <c r="H200">
        <f t="shared" si="35"/>
        <v>80</v>
      </c>
      <c r="J200">
        <f t="shared" si="29"/>
        <v>119.82506071703224</v>
      </c>
      <c r="K200">
        <f t="shared" si="32"/>
        <v>369.35348922136905</v>
      </c>
      <c r="L200">
        <f t="shared" si="33"/>
        <v>369.35348922136905</v>
      </c>
    </row>
    <row r="201" spans="1:12">
      <c r="A201" s="1">
        <f t="shared" si="34"/>
        <v>3.98</v>
      </c>
      <c r="B201" s="5">
        <f t="shared" si="28"/>
        <v>40.091238725510848</v>
      </c>
      <c r="C201" s="4">
        <v>199</v>
      </c>
      <c r="E201" s="3">
        <f t="shared" si="27"/>
        <v>0.02</v>
      </c>
      <c r="F201" s="13">
        <f t="shared" si="30"/>
        <v>114.95651351706879</v>
      </c>
      <c r="G201" s="14">
        <f t="shared" si="31"/>
        <v>114.95651351706879</v>
      </c>
      <c r="H201">
        <f t="shared" si="35"/>
        <v>80</v>
      </c>
      <c r="J201">
        <f t="shared" si="29"/>
        <v>117.60096692816515</v>
      </c>
      <c r="K201">
        <f t="shared" si="32"/>
        <v>369.33318291212333</v>
      </c>
      <c r="L201">
        <f t="shared" si="33"/>
        <v>369.33318291212333</v>
      </c>
    </row>
    <row r="202" spans="1:12">
      <c r="A202" s="1">
        <f t="shared" si="34"/>
        <v>4</v>
      </c>
      <c r="B202" s="5">
        <f t="shared" si="28"/>
        <v>39.331442200393901</v>
      </c>
      <c r="C202" s="4">
        <v>200</v>
      </c>
      <c r="E202" s="3">
        <f t="shared" si="27"/>
        <v>0.02</v>
      </c>
      <c r="F202" s="13">
        <f t="shared" si="30"/>
        <v>114.89125293076066</v>
      </c>
      <c r="G202" s="14">
        <f t="shared" si="31"/>
        <v>114.89125293076066</v>
      </c>
      <c r="H202">
        <f t="shared" si="35"/>
        <v>80</v>
      </c>
      <c r="J202">
        <f t="shared" si="29"/>
        <v>115.37223045448877</v>
      </c>
      <c r="K202">
        <f t="shared" si="32"/>
        <v>369.31287548635498</v>
      </c>
      <c r="L202">
        <f t="shared" si="33"/>
        <v>369.31287548635498</v>
      </c>
    </row>
    <row r="203" spans="1:12">
      <c r="A203" s="1">
        <f t="shared" si="34"/>
        <v>4.0200000000000005</v>
      </c>
      <c r="B203" s="5">
        <f t="shared" si="28"/>
        <v>38.570092937285104</v>
      </c>
      <c r="C203" s="4">
        <v>201</v>
      </c>
      <c r="E203" s="3">
        <f t="shared" si="27"/>
        <v>0.02</v>
      </c>
      <c r="F203" s="13">
        <f t="shared" si="30"/>
        <v>114.82595525402792</v>
      </c>
      <c r="G203" s="14">
        <f t="shared" si="31"/>
        <v>114.82595525402792</v>
      </c>
      <c r="H203">
        <f t="shared" si="35"/>
        <v>80</v>
      </c>
      <c r="J203">
        <f t="shared" si="29"/>
        <v>113.13893928270296</v>
      </c>
      <c r="K203">
        <f t="shared" si="32"/>
        <v>369.29256694387982</v>
      </c>
      <c r="L203">
        <f t="shared" si="33"/>
        <v>369.29256694387982</v>
      </c>
    </row>
    <row r="204" spans="1:12">
      <c r="A204" s="1">
        <f t="shared" si="34"/>
        <v>4.04</v>
      </c>
      <c r="B204" s="5">
        <f t="shared" si="28"/>
        <v>37.807220992949745</v>
      </c>
      <c r="C204" s="4">
        <v>202</v>
      </c>
      <c r="E204" s="3">
        <f t="shared" si="27"/>
        <v>0.02</v>
      </c>
      <c r="F204" s="13">
        <f t="shared" si="30"/>
        <v>114.76062042355828</v>
      </c>
      <c r="G204" s="14">
        <f t="shared" si="31"/>
        <v>114.76062042355828</v>
      </c>
      <c r="H204">
        <f t="shared" si="35"/>
        <v>80</v>
      </c>
      <c r="J204">
        <f t="shared" si="29"/>
        <v>110.90118157931924</v>
      </c>
      <c r="K204">
        <f t="shared" si="32"/>
        <v>369.27225728451356</v>
      </c>
      <c r="L204">
        <f t="shared" si="33"/>
        <v>369.27225728451356</v>
      </c>
    </row>
    <row r="205" spans="1:12">
      <c r="A205" s="1">
        <f t="shared" si="34"/>
        <v>4.0600000000000005</v>
      </c>
      <c r="B205" s="5">
        <f t="shared" si="28"/>
        <v>37.042856484265847</v>
      </c>
      <c r="C205" s="4">
        <v>203</v>
      </c>
      <c r="E205" s="3">
        <f t="shared" si="27"/>
        <v>0.02</v>
      </c>
      <c r="F205" s="13">
        <f t="shared" si="30"/>
        <v>114.69524837585915</v>
      </c>
      <c r="G205" s="14">
        <f t="shared" si="31"/>
        <v>114.69524837585915</v>
      </c>
      <c r="H205">
        <f t="shared" si="35"/>
        <v>80</v>
      </c>
      <c r="J205">
        <f t="shared" si="29"/>
        <v>108.65904568717983</v>
      </c>
      <c r="K205">
        <f t="shared" si="32"/>
        <v>369.25194650807185</v>
      </c>
      <c r="L205">
        <f t="shared" si="33"/>
        <v>369.25194650807185</v>
      </c>
    </row>
    <row r="206" spans="1:12">
      <c r="A206" s="1">
        <f t="shared" si="34"/>
        <v>4.08</v>
      </c>
      <c r="B206" s="5">
        <f t="shared" si="28"/>
        <v>36.27702958703555</v>
      </c>
      <c r="C206" s="4">
        <v>204</v>
      </c>
      <c r="E206" s="3">
        <f t="shared" si="27"/>
        <v>0.02</v>
      </c>
      <c r="F206" s="13">
        <f t="shared" si="30"/>
        <v>114.62983904725689</v>
      </c>
      <c r="G206" s="14">
        <f t="shared" si="31"/>
        <v>114.62983904725689</v>
      </c>
      <c r="H206">
        <f t="shared" si="35"/>
        <v>80</v>
      </c>
      <c r="J206">
        <f t="shared" si="29"/>
        <v>106.41262012197093</v>
      </c>
      <c r="K206">
        <f t="shared" si="32"/>
        <v>369.23163461437048</v>
      </c>
      <c r="L206">
        <f t="shared" si="33"/>
        <v>369.23163461437048</v>
      </c>
    </row>
    <row r="207" spans="1:12">
      <c r="A207" s="1">
        <f t="shared" si="34"/>
        <v>4.0999999999999996</v>
      </c>
      <c r="B207" s="5">
        <f t="shared" si="28"/>
        <v>35.509770534793383</v>
      </c>
      <c r="C207" s="4">
        <v>205</v>
      </c>
      <c r="E207" s="3">
        <f t="shared" si="27"/>
        <v>0.02</v>
      </c>
      <c r="F207" s="13">
        <f t="shared" si="30"/>
        <v>114.5643923738961</v>
      </c>
      <c r="G207" s="14">
        <f t="shared" si="31"/>
        <v>114.5643923738961</v>
      </c>
      <c r="H207">
        <f t="shared" si="35"/>
        <v>80</v>
      </c>
      <c r="J207">
        <f t="shared" si="29"/>
        <v>104.16199356872724</v>
      </c>
      <c r="K207">
        <f t="shared" si="32"/>
        <v>369.21132160322497</v>
      </c>
      <c r="L207">
        <f t="shared" si="33"/>
        <v>369.21132160322497</v>
      </c>
    </row>
    <row r="208" spans="1:12">
      <c r="A208" s="1">
        <f t="shared" si="34"/>
        <v>4.12</v>
      </c>
      <c r="B208" s="5">
        <f t="shared" si="28"/>
        <v>34.741109617612928</v>
      </c>
      <c r="C208" s="4">
        <v>206</v>
      </c>
      <c r="E208" s="3">
        <f t="shared" si="27"/>
        <v>0.02</v>
      </c>
      <c r="F208" s="13">
        <f t="shared" si="30"/>
        <v>114.49890829173884</v>
      </c>
      <c r="G208" s="14">
        <f t="shared" si="31"/>
        <v>114.49890829173884</v>
      </c>
      <c r="H208">
        <f t="shared" si="35"/>
        <v>80</v>
      </c>
      <c r="J208">
        <f t="shared" si="29"/>
        <v>101.90725487833124</v>
      </c>
      <c r="K208">
        <f t="shared" si="32"/>
        <v>369.19100747445088</v>
      </c>
      <c r="L208">
        <f t="shared" si="33"/>
        <v>369.19100747445088</v>
      </c>
    </row>
    <row r="209" spans="1:12">
      <c r="A209" s="1">
        <f t="shared" si="34"/>
        <v>4.1399999999999997</v>
      </c>
      <c r="B209" s="5">
        <f t="shared" si="28"/>
        <v>33.971077180911081</v>
      </c>
      <c r="C209" s="4">
        <v>207</v>
      </c>
      <c r="E209" s="3">
        <f t="shared" si="27"/>
        <v>0.02</v>
      </c>
      <c r="F209" s="13">
        <f t="shared" si="30"/>
        <v>114.433386736564</v>
      </c>
      <c r="G209" s="14">
        <f t="shared" si="31"/>
        <v>114.433386736564</v>
      </c>
      <c r="H209">
        <f t="shared" si="35"/>
        <v>80</v>
      </c>
      <c r="J209">
        <f t="shared" si="29"/>
        <v>99.648493064005848</v>
      </c>
      <c r="K209">
        <f t="shared" si="32"/>
        <v>369.1706922278637</v>
      </c>
      <c r="L209">
        <f t="shared" si="33"/>
        <v>369.1706922278637</v>
      </c>
    </row>
    <row r="210" spans="1:12">
      <c r="A210" s="1">
        <f t="shared" si="34"/>
        <v>4.16</v>
      </c>
      <c r="B210" s="5">
        <f t="shared" si="28"/>
        <v>33.199703624249942</v>
      </c>
      <c r="C210" s="4">
        <v>208</v>
      </c>
      <c r="E210" s="3">
        <f t="shared" si="27"/>
        <v>0.02</v>
      </c>
      <c r="F210" s="13">
        <f t="shared" si="30"/>
        <v>114.36782764396648</v>
      </c>
      <c r="G210" s="14">
        <f t="shared" si="31"/>
        <v>114.36782764396648</v>
      </c>
      <c r="H210">
        <f t="shared" si="35"/>
        <v>80</v>
      </c>
      <c r="J210">
        <f t="shared" si="29"/>
        <v>97.385797297799812</v>
      </c>
      <c r="K210">
        <f t="shared" si="32"/>
        <v>369.15037586327884</v>
      </c>
      <c r="L210">
        <f t="shared" si="33"/>
        <v>369.15037586327884</v>
      </c>
    </row>
    <row r="211" spans="1:12">
      <c r="A211" s="1">
        <f t="shared" si="34"/>
        <v>4.18</v>
      </c>
      <c r="B211" s="5">
        <f t="shared" si="28"/>
        <v>32.427019400136729</v>
      </c>
      <c r="C211" s="4">
        <v>209</v>
      </c>
      <c r="E211" s="3">
        <f t="shared" si="27"/>
        <v>0.02</v>
      </c>
      <c r="F211" s="13">
        <f t="shared" si="30"/>
        <v>114.30223094935647</v>
      </c>
      <c r="G211" s="14">
        <f t="shared" si="31"/>
        <v>114.30223094935647</v>
      </c>
      <c r="H211">
        <f t="shared" si="35"/>
        <v>80</v>
      </c>
      <c r="J211">
        <f t="shared" si="29"/>
        <v>95.119256907067737</v>
      </c>
      <c r="K211">
        <f t="shared" si="32"/>
        <v>369.1300583805118</v>
      </c>
      <c r="L211">
        <f t="shared" si="33"/>
        <v>369.1300583805118</v>
      </c>
    </row>
    <row r="212" spans="1:12">
      <c r="A212" s="1">
        <f t="shared" si="34"/>
        <v>4.2</v>
      </c>
      <c r="B212" s="5">
        <f t="shared" si="28"/>
        <v>31.653055012821504</v>
      </c>
      <c r="C212" s="4">
        <v>210</v>
      </c>
      <c r="E212" s="3">
        <f t="shared" si="27"/>
        <v>0.02</v>
      </c>
      <c r="F212" s="13">
        <f t="shared" si="30"/>
        <v>114.23659658795873</v>
      </c>
      <c r="G212" s="14">
        <f t="shared" si="31"/>
        <v>114.23659658795873</v>
      </c>
      <c r="H212">
        <f t="shared" si="35"/>
        <v>80</v>
      </c>
      <c r="J212">
        <f t="shared" si="29"/>
        <v>92.848961370943073</v>
      </c>
      <c r="K212">
        <f t="shared" si="32"/>
        <v>369.10973977937789</v>
      </c>
      <c r="L212">
        <f t="shared" si="33"/>
        <v>369.10973977937789</v>
      </c>
    </row>
    <row r="213" spans="1:12">
      <c r="A213" s="1">
        <f t="shared" si="34"/>
        <v>4.22</v>
      </c>
      <c r="B213" s="5">
        <f t="shared" si="28"/>
        <v>30.877841017093139</v>
      </c>
      <c r="C213" s="4">
        <v>211</v>
      </c>
      <c r="E213" s="3">
        <f t="shared" si="27"/>
        <v>0.02</v>
      </c>
      <c r="F213" s="13">
        <f t="shared" si="30"/>
        <v>114.17092449481183</v>
      </c>
      <c r="G213" s="14">
        <f t="shared" si="31"/>
        <v>114.17092449481183</v>
      </c>
      <c r="H213">
        <f t="shared" si="35"/>
        <v>80</v>
      </c>
      <c r="J213">
        <f t="shared" si="29"/>
        <v>90.575000316806538</v>
      </c>
      <c r="K213">
        <f t="shared" si="32"/>
        <v>369.08942005969237</v>
      </c>
      <c r="L213">
        <f t="shared" si="33"/>
        <v>369.08942005969237</v>
      </c>
    </row>
    <row r="214" spans="1:12">
      <c r="A214" s="1">
        <f t="shared" si="34"/>
        <v>4.24</v>
      </c>
      <c r="B214" s="5">
        <f t="shared" si="28"/>
        <v>30.101408017072696</v>
      </c>
      <c r="C214" s="4">
        <v>212</v>
      </c>
      <c r="E214" s="3">
        <f t="shared" si="27"/>
        <v>0.02</v>
      </c>
      <c r="F214" s="13">
        <f t="shared" si="30"/>
        <v>114.1052146047674</v>
      </c>
      <c r="G214" s="14">
        <f t="shared" si="31"/>
        <v>114.1052146047674</v>
      </c>
      <c r="H214">
        <f t="shared" si="35"/>
        <v>80</v>
      </c>
      <c r="J214">
        <f t="shared" si="29"/>
        <v>88.297463516746575</v>
      </c>
      <c r="K214">
        <f t="shared" si="32"/>
        <v>369.06909922127056</v>
      </c>
      <c r="L214">
        <f t="shared" si="33"/>
        <v>369.06909922127056</v>
      </c>
    </row>
    <row r="215" spans="1:12">
      <c r="A215" s="1">
        <f t="shared" si="34"/>
        <v>4.26</v>
      </c>
      <c r="B215" s="5">
        <f t="shared" si="28"/>
        <v>29.323786665005684</v>
      </c>
      <c r="C215" s="4">
        <v>213</v>
      </c>
      <c r="E215" s="3">
        <f t="shared" si="27"/>
        <v>0.02</v>
      </c>
      <c r="F215" s="13">
        <f t="shared" si="30"/>
        <v>114.03946685248938</v>
      </c>
      <c r="G215" s="14">
        <f t="shared" si="31"/>
        <v>114.03946685248938</v>
      </c>
      <c r="H215">
        <f t="shared" si="35"/>
        <v>80</v>
      </c>
      <c r="J215">
        <f t="shared" si="29"/>
        <v>86.016440884016674</v>
      </c>
      <c r="K215">
        <f t="shared" si="32"/>
        <v>369.0487772639276</v>
      </c>
      <c r="L215">
        <f t="shared" si="33"/>
        <v>369.0487772639276</v>
      </c>
    </row>
    <row r="216" spans="1:12">
      <c r="A216" s="1">
        <f t="shared" si="34"/>
        <v>4.28</v>
      </c>
      <c r="B216" s="5">
        <f t="shared" si="28"/>
        <v>28.545007660051425</v>
      </c>
      <c r="C216" s="4">
        <v>214</v>
      </c>
      <c r="E216" s="3">
        <f t="shared" si="27"/>
        <v>0.02</v>
      </c>
      <c r="F216" s="13">
        <f t="shared" si="30"/>
        <v>113.97368117245325</v>
      </c>
      <c r="G216" s="14">
        <f t="shared" si="31"/>
        <v>113.97368117245325</v>
      </c>
      <c r="H216">
        <f t="shared" si="35"/>
        <v>80</v>
      </c>
      <c r="J216">
        <f t="shared" si="29"/>
        <v>83.732022469484178</v>
      </c>
      <c r="K216">
        <f t="shared" si="32"/>
        <v>369.0284541874787</v>
      </c>
      <c r="L216">
        <f t="shared" si="33"/>
        <v>369.0284541874787</v>
      </c>
    </row>
    <row r="217" spans="1:12">
      <c r="A217" s="1">
        <f t="shared" si="34"/>
        <v>4.3</v>
      </c>
      <c r="B217" s="5">
        <f t="shared" si="28"/>
        <v>27.765101747071682</v>
      </c>
      <c r="C217" s="4">
        <v>215</v>
      </c>
      <c r="E217" s="3">
        <f t="shared" si="27"/>
        <v>0.02</v>
      </c>
      <c r="F217" s="13">
        <f t="shared" si="30"/>
        <v>113.90785749894529</v>
      </c>
      <c r="G217" s="14">
        <f t="shared" si="31"/>
        <v>113.90785749894529</v>
      </c>
      <c r="H217">
        <f t="shared" si="35"/>
        <v>80</v>
      </c>
      <c r="J217">
        <f t="shared" si="29"/>
        <v>81.444298458076929</v>
      </c>
      <c r="K217">
        <f t="shared" si="32"/>
        <v>369.00812999173888</v>
      </c>
      <c r="L217">
        <f t="shared" si="33"/>
        <v>369.00812999173888</v>
      </c>
    </row>
    <row r="218" spans="1:12">
      <c r="A218" s="1">
        <f t="shared" si="34"/>
        <v>4.32</v>
      </c>
      <c r="B218" s="5">
        <f t="shared" si="28"/>
        <v>26.984099715416377</v>
      </c>
      <c r="C218" s="4">
        <v>216</v>
      </c>
      <c r="E218" s="3">
        <f t="shared" si="27"/>
        <v>0.02</v>
      </c>
      <c r="F218" s="13">
        <f t="shared" si="30"/>
        <v>113.84199576606177</v>
      </c>
      <c r="G218" s="14">
        <f t="shared" si="31"/>
        <v>113.84199576606177</v>
      </c>
      <c r="H218">
        <f t="shared" si="35"/>
        <v>80</v>
      </c>
      <c r="J218">
        <f t="shared" si="29"/>
        <v>79.153359165221374</v>
      </c>
      <c r="K218">
        <f t="shared" si="32"/>
        <v>368.98780467652324</v>
      </c>
      <c r="L218">
        <f t="shared" si="33"/>
        <v>368.98780467652324</v>
      </c>
    </row>
    <row r="219" spans="1:12">
      <c r="A219" s="1">
        <f t="shared" si="34"/>
        <v>4.34</v>
      </c>
      <c r="B219" s="5">
        <f t="shared" si="28"/>
        <v>26.202032397708543</v>
      </c>
      <c r="C219" s="4">
        <v>217</v>
      </c>
      <c r="E219" s="3">
        <f t="shared" si="27"/>
        <v>0.02</v>
      </c>
      <c r="F219" s="13">
        <f t="shared" si="30"/>
        <v>113.77609590770825</v>
      </c>
      <c r="G219" s="14">
        <f t="shared" si="31"/>
        <v>113.77609590770825</v>
      </c>
      <c r="H219">
        <f t="shared" si="35"/>
        <v>80</v>
      </c>
      <c r="J219">
        <f t="shared" si="29"/>
        <v>76.859295033278386</v>
      </c>
      <c r="K219">
        <f t="shared" si="32"/>
        <v>368.96747824164675</v>
      </c>
      <c r="L219">
        <f t="shared" si="33"/>
        <v>368.96747824164675</v>
      </c>
    </row>
    <row r="220" spans="1:12">
      <c r="A220" s="1">
        <f t="shared" si="34"/>
        <v>4.3600000000000003</v>
      </c>
      <c r="B220" s="5">
        <f t="shared" si="28"/>
        <v>25.418930668626682</v>
      </c>
      <c r="C220" s="4">
        <v>218</v>
      </c>
      <c r="E220" s="3">
        <f t="shared" si="27"/>
        <v>0.02</v>
      </c>
      <c r="F220" s="13">
        <f t="shared" si="30"/>
        <v>113.71015785759876</v>
      </c>
      <c r="G220" s="14">
        <f t="shared" si="31"/>
        <v>113.71015785759876</v>
      </c>
      <c r="H220">
        <f t="shared" si="35"/>
        <v>80</v>
      </c>
      <c r="J220">
        <f t="shared" si="29"/>
        <v>74.562196627971602</v>
      </c>
      <c r="K220">
        <f t="shared" si="32"/>
        <v>368.94715068692432</v>
      </c>
      <c r="L220">
        <f t="shared" si="33"/>
        <v>368.94715068692432</v>
      </c>
    </row>
    <row r="221" spans="1:12">
      <c r="A221" s="1">
        <f t="shared" si="34"/>
        <v>4.38</v>
      </c>
      <c r="B221" s="5">
        <f t="shared" si="28"/>
        <v>24.634825443686207</v>
      </c>
      <c r="C221" s="4">
        <v>219</v>
      </c>
      <c r="E221" s="3">
        <f t="shared" si="27"/>
        <v>0.02</v>
      </c>
      <c r="F221" s="13">
        <f t="shared" si="30"/>
        <v>113.64418154925499</v>
      </c>
      <c r="G221" s="14">
        <f t="shared" si="31"/>
        <v>113.64418154925499</v>
      </c>
      <c r="H221">
        <f t="shared" si="35"/>
        <v>80</v>
      </c>
      <c r="J221">
        <f t="shared" si="29"/>
        <v>72.262154634812873</v>
      </c>
      <c r="K221">
        <f t="shared" si="32"/>
        <v>368.92682201217093</v>
      </c>
      <c r="L221">
        <f t="shared" si="33"/>
        <v>368.92682201217093</v>
      </c>
    </row>
    <row r="222" spans="1:12">
      <c r="A222" s="1">
        <f t="shared" si="34"/>
        <v>4.4000000000000004</v>
      </c>
      <c r="B222" s="5">
        <f t="shared" si="28"/>
        <v>23.849747678018797</v>
      </c>
      <c r="C222" s="4">
        <v>220</v>
      </c>
      <c r="E222" s="3">
        <f t="shared" si="27"/>
        <v>0.02</v>
      </c>
      <c r="F222" s="13">
        <f t="shared" si="30"/>
        <v>113.5781669160056</v>
      </c>
      <c r="G222" s="14">
        <f t="shared" si="31"/>
        <v>113.5781669160056</v>
      </c>
      <c r="H222">
        <f t="shared" si="35"/>
        <v>80</v>
      </c>
      <c r="J222">
        <f t="shared" si="29"/>
        <v>69.959259855521807</v>
      </c>
      <c r="K222">
        <f t="shared" si="32"/>
        <v>368.90649221720139</v>
      </c>
      <c r="L222">
        <f t="shared" si="33"/>
        <v>368.90649221720139</v>
      </c>
    </row>
    <row r="223" spans="1:12">
      <c r="A223" s="1">
        <f t="shared" si="34"/>
        <v>4.42</v>
      </c>
      <c r="B223" s="5">
        <f t="shared" si="28"/>
        <v>23.063728365150389</v>
      </c>
      <c r="C223" s="4">
        <v>221</v>
      </c>
      <c r="E223" s="3">
        <f t="shared" si="27"/>
        <v>0.02</v>
      </c>
      <c r="F223" s="13">
        <f t="shared" si="30"/>
        <v>113.51211389098535</v>
      </c>
      <c r="G223" s="14">
        <f t="shared" si="31"/>
        <v>113.51211389098535</v>
      </c>
      <c r="H223">
        <f t="shared" si="35"/>
        <v>80</v>
      </c>
      <c r="J223">
        <f t="shared" si="29"/>
        <v>67.65360320444114</v>
      </c>
      <c r="K223">
        <f t="shared" si="32"/>
        <v>368.88616130183044</v>
      </c>
      <c r="L223">
        <f t="shared" si="33"/>
        <v>368.88616130183044</v>
      </c>
    </row>
    <row r="224" spans="1:12">
      <c r="A224" s="1">
        <f t="shared" si="34"/>
        <v>4.4400000000000004</v>
      </c>
      <c r="B224" s="5">
        <f t="shared" si="28"/>
        <v>22.27679853577753</v>
      </c>
      <c r="C224" s="4">
        <v>222</v>
      </c>
      <c r="E224" s="3">
        <f t="shared" si="27"/>
        <v>0.02</v>
      </c>
      <c r="F224" s="13">
        <f t="shared" si="30"/>
        <v>113.44602240713435</v>
      </c>
      <c r="G224" s="14">
        <f t="shared" si="31"/>
        <v>113.44602240713435</v>
      </c>
      <c r="H224">
        <f t="shared" si="35"/>
        <v>80</v>
      </c>
      <c r="J224">
        <f t="shared" si="29"/>
        <v>65.345275704947412</v>
      </c>
      <c r="K224">
        <f t="shared" si="32"/>
        <v>368.86582926587283</v>
      </c>
      <c r="L224">
        <f t="shared" si="33"/>
        <v>368.86582926587283</v>
      </c>
    </row>
    <row r="225" spans="1:12">
      <c r="A225" s="1">
        <f t="shared" si="34"/>
        <v>4.46</v>
      </c>
      <c r="B225" s="5">
        <f t="shared" si="28"/>
        <v>21.488989256542467</v>
      </c>
      <c r="C225" s="4">
        <v>223</v>
      </c>
      <c r="E225" s="3">
        <f t="shared" si="27"/>
        <v>0.02</v>
      </c>
      <c r="F225" s="13">
        <f t="shared" si="30"/>
        <v>113.37989239719727</v>
      </c>
      <c r="G225" s="14">
        <f t="shared" si="31"/>
        <v>113.37989239719727</v>
      </c>
      <c r="H225">
        <f t="shared" si="35"/>
        <v>80</v>
      </c>
      <c r="J225">
        <f t="shared" si="29"/>
        <v>63.034368485857897</v>
      </c>
      <c r="K225">
        <f t="shared" si="32"/>
        <v>368.84549610914331</v>
      </c>
      <c r="L225">
        <f t="shared" si="33"/>
        <v>368.84549610914331</v>
      </c>
    </row>
    <row r="226" spans="1:12">
      <c r="A226" s="1">
        <f t="shared" si="34"/>
        <v>4.4800000000000004</v>
      </c>
      <c r="B226" s="5">
        <f t="shared" si="28"/>
        <v>20.700331628806598</v>
      </c>
      <c r="C226" s="4">
        <v>224</v>
      </c>
      <c r="E226" s="3">
        <f t="shared" si="27"/>
        <v>0.02</v>
      </c>
      <c r="F226" s="13">
        <f t="shared" si="30"/>
        <v>113.31372379372249</v>
      </c>
      <c r="G226" s="14">
        <f t="shared" si="31"/>
        <v>113.31372379372249</v>
      </c>
      <c r="H226">
        <f t="shared" si="35"/>
        <v>80</v>
      </c>
      <c r="J226">
        <f t="shared" si="29"/>
        <v>60.720972777832685</v>
      </c>
      <c r="K226">
        <f t="shared" si="32"/>
        <v>368.82516183145646</v>
      </c>
      <c r="L226">
        <f t="shared" si="33"/>
        <v>368.82516183145646</v>
      </c>
    </row>
    <row r="227" spans="1:12">
      <c r="A227" s="1">
        <f t="shared" si="34"/>
        <v>4.5</v>
      </c>
      <c r="B227" s="5">
        <f t="shared" si="28"/>
        <v>19.910856787422695</v>
      </c>
      <c r="C227" s="4">
        <v>225</v>
      </c>
      <c r="E227" s="3">
        <f t="shared" si="27"/>
        <v>0.02</v>
      </c>
      <c r="F227" s="13">
        <f t="shared" si="30"/>
        <v>113.24751652906137</v>
      </c>
      <c r="G227" s="14">
        <f t="shared" si="31"/>
        <v>113.24751652906137</v>
      </c>
      <c r="H227">
        <f t="shared" si="35"/>
        <v>80</v>
      </c>
      <c r="J227">
        <f t="shared" si="29"/>
        <v>58.405179909773238</v>
      </c>
      <c r="K227">
        <f t="shared" si="32"/>
        <v>368.8048264326269</v>
      </c>
      <c r="L227">
        <f t="shared" si="33"/>
        <v>368.8048264326269</v>
      </c>
    </row>
    <row r="228" spans="1:12">
      <c r="A228" s="1">
        <f t="shared" si="34"/>
        <v>4.5200000000000005</v>
      </c>
      <c r="B228" s="5">
        <f t="shared" si="28"/>
        <v>19.120595899505645</v>
      </c>
      <c r="C228" s="4">
        <v>226</v>
      </c>
      <c r="E228" s="3">
        <f t="shared" si="27"/>
        <v>0.02</v>
      </c>
      <c r="F228" s="13">
        <f t="shared" si="30"/>
        <v>113.18127053536742</v>
      </c>
      <c r="G228" s="14">
        <f t="shared" si="31"/>
        <v>113.18127053536742</v>
      </c>
      <c r="H228">
        <f t="shared" si="35"/>
        <v>80</v>
      </c>
      <c r="J228">
        <f t="shared" si="29"/>
        <v>56.087081305216557</v>
      </c>
      <c r="K228">
        <f t="shared" si="32"/>
        <v>368.78448991246916</v>
      </c>
      <c r="L228">
        <f t="shared" si="33"/>
        <v>368.78448991246916</v>
      </c>
    </row>
    <row r="229" spans="1:12">
      <c r="A229" s="1">
        <f t="shared" si="34"/>
        <v>4.54</v>
      </c>
      <c r="B229" s="5">
        <f t="shared" si="28"/>
        <v>18.329580163202213</v>
      </c>
      <c r="C229" s="4">
        <v>227</v>
      </c>
      <c r="E229" s="3">
        <f t="shared" si="27"/>
        <v>0.02</v>
      </c>
      <c r="F229" s="13">
        <f t="shared" si="30"/>
        <v>113.11498574459544</v>
      </c>
      <c r="G229" s="14">
        <f t="shared" si="31"/>
        <v>113.11498574459544</v>
      </c>
      <c r="H229">
        <f t="shared" si="35"/>
        <v>80</v>
      </c>
      <c r="J229">
        <f t="shared" si="29"/>
        <v>53.766768478726497</v>
      </c>
      <c r="K229">
        <f t="shared" si="32"/>
        <v>368.76415227079769</v>
      </c>
      <c r="L229">
        <f t="shared" si="33"/>
        <v>368.76415227079769</v>
      </c>
    </row>
    <row r="230" spans="1:12">
      <c r="A230" s="1">
        <f t="shared" si="34"/>
        <v>4.5600000000000005</v>
      </c>
      <c r="B230" s="5">
        <f t="shared" si="28"/>
        <v>17.537840806459155</v>
      </c>
      <c r="C230" s="4">
        <v>228</v>
      </c>
      <c r="E230" s="3">
        <f t="shared" si="27"/>
        <v>0.02</v>
      </c>
      <c r="F230" s="13">
        <f t="shared" si="30"/>
        <v>113.04866208850076</v>
      </c>
      <c r="G230" s="14">
        <f t="shared" si="31"/>
        <v>113.04866208850076</v>
      </c>
      <c r="H230">
        <f t="shared" si="35"/>
        <v>80</v>
      </c>
      <c r="J230">
        <f t="shared" si="29"/>
        <v>51.444333032280184</v>
      </c>
      <c r="K230">
        <f t="shared" si="32"/>
        <v>368.74381350742692</v>
      </c>
      <c r="L230">
        <f t="shared" si="33"/>
        <v>368.74381350742692</v>
      </c>
    </row>
    <row r="231" spans="1:12">
      <c r="A231" s="1">
        <f t="shared" si="34"/>
        <v>4.58</v>
      </c>
      <c r="B231" s="5">
        <f t="shared" si="28"/>
        <v>16.745409085790701</v>
      </c>
      <c r="C231" s="4">
        <v>229</v>
      </c>
      <c r="E231" s="3">
        <f t="shared" si="27"/>
        <v>0.02</v>
      </c>
      <c r="F231" s="13">
        <f t="shared" si="30"/>
        <v>112.98229949863841</v>
      </c>
      <c r="G231" s="14">
        <f t="shared" si="31"/>
        <v>112.98229949863841</v>
      </c>
      <c r="H231">
        <f t="shared" si="35"/>
        <v>80</v>
      </c>
      <c r="J231">
        <f t="shared" si="29"/>
        <v>49.119866651652728</v>
      </c>
      <c r="K231">
        <f t="shared" si="32"/>
        <v>368.7234736221713</v>
      </c>
      <c r="L231">
        <f t="shared" si="33"/>
        <v>368.7234736221713</v>
      </c>
    </row>
    <row r="232" spans="1:12">
      <c r="A232" s="1">
        <f t="shared" si="34"/>
        <v>4.6000000000000005</v>
      </c>
      <c r="B232" s="5">
        <f t="shared" si="28"/>
        <v>15.952316285044223</v>
      </c>
      <c r="C232" s="4">
        <v>230</v>
      </c>
      <c r="E232" s="3">
        <f t="shared" si="27"/>
        <v>0.02</v>
      </c>
      <c r="F232" s="13">
        <f t="shared" si="30"/>
        <v>112.91589790636228</v>
      </c>
      <c r="G232" s="14">
        <f t="shared" si="31"/>
        <v>112.91589790636228</v>
      </c>
      <c r="H232">
        <f t="shared" si="35"/>
        <v>80</v>
      </c>
      <c r="J232">
        <f t="shared" si="29"/>
        <v>46.793461102796385</v>
      </c>
      <c r="K232">
        <f t="shared" si="32"/>
        <v>368.70313261484512</v>
      </c>
      <c r="L232">
        <f t="shared" si="33"/>
        <v>368.70313261484512</v>
      </c>
    </row>
    <row r="233" spans="1:12">
      <c r="A233" s="1">
        <f t="shared" si="34"/>
        <v>4.62</v>
      </c>
      <c r="B233" s="5">
        <f t="shared" si="28"/>
        <v>15.158593714165631</v>
      </c>
      <c r="C233" s="4">
        <v>231</v>
      </c>
      <c r="E233" s="3">
        <f t="shared" si="27"/>
        <v>0.02</v>
      </c>
      <c r="F233" s="13">
        <f t="shared" si="30"/>
        <v>112.8494572428243</v>
      </c>
      <c r="G233" s="14">
        <f t="shared" si="31"/>
        <v>112.8494572428243</v>
      </c>
      <c r="H233">
        <f t="shared" si="35"/>
        <v>80</v>
      </c>
      <c r="J233">
        <f t="shared" si="29"/>
        <v>44.46520822821919</v>
      </c>
      <c r="K233">
        <f t="shared" si="32"/>
        <v>368.68279048526261</v>
      </c>
      <c r="L233">
        <f t="shared" si="33"/>
        <v>368.68279048526261</v>
      </c>
    </row>
    <row r="234" spans="1:12">
      <c r="A234" s="1">
        <f t="shared" si="34"/>
        <v>4.6399999999999997</v>
      </c>
      <c r="B234" s="5">
        <f t="shared" si="28"/>
        <v>14.364272707962822</v>
      </c>
      <c r="C234" s="4">
        <v>232</v>
      </c>
      <c r="E234" s="3">
        <f t="shared" si="27"/>
        <v>0.02</v>
      </c>
      <c r="F234" s="13">
        <f t="shared" si="30"/>
        <v>112.7829774389736</v>
      </c>
      <c r="G234" s="14">
        <f t="shared" si="31"/>
        <v>112.7829774389736</v>
      </c>
      <c r="H234">
        <f t="shared" si="35"/>
        <v>80</v>
      </c>
      <c r="J234">
        <f t="shared" si="29"/>
        <v>42.135199943357613</v>
      </c>
      <c r="K234">
        <f t="shared" si="32"/>
        <v>368.66244723323808</v>
      </c>
      <c r="L234">
        <f t="shared" si="33"/>
        <v>368.66244723323808</v>
      </c>
    </row>
    <row r="235" spans="1:12">
      <c r="A235" s="1">
        <f t="shared" si="34"/>
        <v>4.66</v>
      </c>
      <c r="B235" s="5">
        <f t="shared" si="28"/>
        <v>13.569384624869075</v>
      </c>
      <c r="C235" s="4">
        <v>233</v>
      </c>
      <c r="E235" s="3">
        <f t="shared" si="27"/>
        <v>0.02</v>
      </c>
      <c r="F235" s="13">
        <f t="shared" si="30"/>
        <v>112.71645842555571</v>
      </c>
      <c r="G235" s="14">
        <f t="shared" si="31"/>
        <v>112.71645842555571</v>
      </c>
      <c r="H235">
        <f t="shared" si="35"/>
        <v>80</v>
      </c>
      <c r="J235">
        <f t="shared" si="29"/>
        <v>39.80352823294929</v>
      </c>
      <c r="K235">
        <f t="shared" si="32"/>
        <v>368.64210285858564</v>
      </c>
      <c r="L235">
        <f t="shared" si="33"/>
        <v>368.64210285858564</v>
      </c>
    </row>
    <row r="236" spans="1:12">
      <c r="A236" s="1">
        <f t="shared" si="34"/>
        <v>4.68</v>
      </c>
      <c r="B236" s="5">
        <f t="shared" si="28"/>
        <v>12.773960845704874</v>
      </c>
      <c r="C236" s="4">
        <v>234</v>
      </c>
      <c r="E236" s="3">
        <f t="shared" si="27"/>
        <v>0.02</v>
      </c>
      <c r="F236" s="13">
        <f t="shared" si="30"/>
        <v>112.64990013311166</v>
      </c>
      <c r="G236" s="14">
        <f t="shared" si="31"/>
        <v>112.64990013311166</v>
      </c>
      <c r="H236">
        <f t="shared" si="35"/>
        <v>80</v>
      </c>
      <c r="J236">
        <f t="shared" si="29"/>
        <v>37.470285147400965</v>
      </c>
      <c r="K236">
        <f t="shared" si="32"/>
        <v>368.62175736111948</v>
      </c>
      <c r="L236">
        <f t="shared" si="33"/>
        <v>368.62175736111948</v>
      </c>
    </row>
    <row r="237" spans="1:12">
      <c r="A237" s="1">
        <f t="shared" si="34"/>
        <v>4.7</v>
      </c>
      <c r="B237" s="5">
        <f t="shared" si="28"/>
        <v>11.978032772438953</v>
      </c>
      <c r="C237" s="4">
        <v>235</v>
      </c>
      <c r="E237" s="3">
        <f t="shared" si="27"/>
        <v>0.02</v>
      </c>
      <c r="F237" s="13">
        <f t="shared" si="30"/>
        <v>112.58330249197715</v>
      </c>
      <c r="G237" s="14">
        <f t="shared" si="31"/>
        <v>112.58330249197715</v>
      </c>
      <c r="H237">
        <f t="shared" si="35"/>
        <v>80</v>
      </c>
      <c r="J237">
        <f t="shared" si="29"/>
        <v>35.135562799154258</v>
      </c>
      <c r="K237">
        <f t="shared" si="32"/>
        <v>368.60141074065359</v>
      </c>
      <c r="L237">
        <f t="shared" si="33"/>
        <v>368.60141074065359</v>
      </c>
    </row>
    <row r="238" spans="1:12">
      <c r="A238" s="1">
        <f t="shared" si="34"/>
        <v>4.72</v>
      </c>
      <c r="B238" s="5">
        <f t="shared" si="28"/>
        <v>11.181631826948911</v>
      </c>
      <c r="C238" s="4">
        <v>236</v>
      </c>
      <c r="E238" s="3">
        <f t="shared" si="27"/>
        <v>0.02</v>
      </c>
      <c r="F238" s="13">
        <f t="shared" si="30"/>
        <v>112.51666543228175</v>
      </c>
      <c r="G238" s="14">
        <f t="shared" si="31"/>
        <v>112.51666543228175</v>
      </c>
      <c r="H238">
        <f t="shared" si="35"/>
        <v>80</v>
      </c>
      <c r="J238">
        <f t="shared" si="29"/>
        <v>32.799453359050133</v>
      </c>
      <c r="K238">
        <f t="shared" si="32"/>
        <v>368.58106299700211</v>
      </c>
      <c r="L238">
        <f t="shared" si="33"/>
        <v>368.58106299700211</v>
      </c>
    </row>
    <row r="239" spans="1:12">
      <c r="A239" s="1">
        <f t="shared" si="34"/>
        <v>4.74</v>
      </c>
      <c r="B239" s="5">
        <f t="shared" si="28"/>
        <v>10.384789449780303</v>
      </c>
      <c r="C239" s="4">
        <v>237</v>
      </c>
      <c r="E239" s="3">
        <f t="shared" si="27"/>
        <v>0.02</v>
      </c>
      <c r="F239" s="13">
        <f t="shared" si="30"/>
        <v>112.449988883948</v>
      </c>
      <c r="G239" s="14">
        <f t="shared" si="31"/>
        <v>112.449988883948</v>
      </c>
      <c r="H239">
        <f t="shared" si="35"/>
        <v>80</v>
      </c>
      <c r="J239">
        <f t="shared" si="29"/>
        <v>30.462049052688887</v>
      </c>
      <c r="K239">
        <f t="shared" si="32"/>
        <v>368.56071412997892</v>
      </c>
      <c r="L239">
        <f t="shared" si="33"/>
        <v>368.56071412997892</v>
      </c>
    </row>
    <row r="240" spans="1:12">
      <c r="A240" s="1">
        <f t="shared" si="34"/>
        <v>4.76</v>
      </c>
      <c r="B240" s="5">
        <f t="shared" si="28"/>
        <v>9.5875370989059103</v>
      </c>
      <c r="C240" s="4">
        <v>238</v>
      </c>
      <c r="E240" s="3">
        <f t="shared" si="27"/>
        <v>0.02</v>
      </c>
      <c r="F240" s="13">
        <f t="shared" si="30"/>
        <v>112.38327277669052</v>
      </c>
      <c r="G240" s="14">
        <f t="shared" si="31"/>
        <v>112.38327277669052</v>
      </c>
      <c r="H240">
        <f t="shared" si="35"/>
        <v>80</v>
      </c>
      <c r="J240">
        <f t="shared" si="29"/>
        <v>28.123442156790667</v>
      </c>
      <c r="K240">
        <f t="shared" si="32"/>
        <v>368.54036413939792</v>
      </c>
      <c r="L240">
        <f t="shared" si="33"/>
        <v>368.54036413939792</v>
      </c>
    </row>
    <row r="241" spans="1:12">
      <c r="A241" s="1">
        <f t="shared" si="34"/>
        <v>4.78</v>
      </c>
      <c r="B241" s="5">
        <f t="shared" si="28"/>
        <v>8.7899062484832609</v>
      </c>
      <c r="C241" s="4">
        <v>239</v>
      </c>
      <c r="E241" s="3">
        <f t="shared" si="27"/>
        <v>0.02</v>
      </c>
      <c r="F241" s="13">
        <f t="shared" si="30"/>
        <v>112.31651704001521</v>
      </c>
      <c r="G241" s="14">
        <f t="shared" si="31"/>
        <v>112.31651704001521</v>
      </c>
      <c r="H241">
        <f t="shared" si="35"/>
        <v>80</v>
      </c>
      <c r="J241">
        <f t="shared" si="29"/>
        <v>25.783724995550902</v>
      </c>
      <c r="K241">
        <f t="shared" si="32"/>
        <v>368.52001302507307</v>
      </c>
      <c r="L241">
        <f t="shared" si="33"/>
        <v>368.52001302507307</v>
      </c>
    </row>
    <row r="242" spans="1:12">
      <c r="A242" s="1">
        <f t="shared" si="34"/>
        <v>4.8</v>
      </c>
      <c r="B242" s="5">
        <f t="shared" si="28"/>
        <v>7.9919283876127096</v>
      </c>
      <c r="C242" s="4">
        <v>240</v>
      </c>
      <c r="E242" s="3">
        <f t="shared" si="27"/>
        <v>0.02</v>
      </c>
      <c r="F242" s="13">
        <f t="shared" si="30"/>
        <v>112.24972160321836</v>
      </c>
      <c r="G242" s="14">
        <f t="shared" si="31"/>
        <v>112.24972160321836</v>
      </c>
      <c r="H242">
        <f t="shared" si="35"/>
        <v>80</v>
      </c>
      <c r="J242">
        <f t="shared" si="29"/>
        <v>23.442989936997279</v>
      </c>
      <c r="K242">
        <f t="shared" si="32"/>
        <v>368.49966078681814</v>
      </c>
      <c r="L242">
        <f t="shared" si="33"/>
        <v>368.49966078681814</v>
      </c>
    </row>
    <row r="243" spans="1:12">
      <c r="A243" s="1">
        <f t="shared" si="34"/>
        <v>4.82</v>
      </c>
      <c r="B243" s="5">
        <f t="shared" si="28"/>
        <v>7.1936350190937306</v>
      </c>
      <c r="C243" s="4">
        <v>241</v>
      </c>
      <c r="E243" s="3">
        <f t="shared" si="27"/>
        <v>0.02</v>
      </c>
      <c r="F243" s="13">
        <f t="shared" si="30"/>
        <v>112.18288639538576</v>
      </c>
      <c r="G243" s="14">
        <f t="shared" si="31"/>
        <v>112.18288639538576</v>
      </c>
      <c r="H243">
        <f t="shared" si="35"/>
        <v>80</v>
      </c>
      <c r="J243">
        <f t="shared" si="29"/>
        <v>21.101329389341611</v>
      </c>
      <c r="K243">
        <f t="shared" si="32"/>
        <v>368.47930742444686</v>
      </c>
      <c r="L243">
        <f t="shared" si="33"/>
        <v>368.47930742444686</v>
      </c>
    </row>
    <row r="244" spans="1:12">
      <c r="A244" s="1">
        <f t="shared" si="34"/>
        <v>4.84</v>
      </c>
      <c r="B244" s="5">
        <f t="shared" si="28"/>
        <v>6.3950576581817309</v>
      </c>
      <c r="C244" s="4">
        <v>242</v>
      </c>
      <c r="E244" s="3">
        <f t="shared" si="27"/>
        <v>0.02</v>
      </c>
      <c r="F244" s="13">
        <f t="shared" si="30"/>
        <v>112.11601134539183</v>
      </c>
      <c r="G244" s="14">
        <f t="shared" si="31"/>
        <v>112.11601134539183</v>
      </c>
      <c r="H244">
        <f t="shared" si="35"/>
        <v>80</v>
      </c>
      <c r="J244">
        <f t="shared" si="29"/>
        <v>18.758835797333077</v>
      </c>
      <c r="K244">
        <f t="shared" si="32"/>
        <v>368.45895293777301</v>
      </c>
      <c r="L244">
        <f t="shared" si="33"/>
        <v>368.45895293777301</v>
      </c>
    </row>
    <row r="245" spans="1:12">
      <c r="A245" s="1">
        <f t="shared" si="34"/>
        <v>4.8600000000000003</v>
      </c>
      <c r="B245" s="5">
        <f t="shared" si="28"/>
        <v>5.5962278313434508</v>
      </c>
      <c r="C245" s="4">
        <v>243</v>
      </c>
      <c r="E245" s="3">
        <f t="shared" si="27"/>
        <v>0.02</v>
      </c>
      <c r="F245" s="13">
        <f t="shared" si="30"/>
        <v>112.04909638189872</v>
      </c>
      <c r="G245" s="14">
        <f t="shared" si="31"/>
        <v>112.04909638189872</v>
      </c>
      <c r="H245">
        <f t="shared" si="35"/>
        <v>80</v>
      </c>
      <c r="J245">
        <f t="shared" si="29"/>
        <v>16.415601638607455</v>
      </c>
      <c r="K245">
        <f t="shared" si="32"/>
        <v>368.43859732661019</v>
      </c>
      <c r="L245">
        <f t="shared" si="33"/>
        <v>368.43859732661019</v>
      </c>
    </row>
    <row r="246" spans="1:12">
      <c r="A246" s="1">
        <f t="shared" si="34"/>
        <v>4.88</v>
      </c>
      <c r="B246" s="5">
        <f t="shared" si="28"/>
        <v>4.797177075012665</v>
      </c>
      <c r="C246" s="4">
        <v>244</v>
      </c>
      <c r="E246" s="3">
        <f t="shared" si="27"/>
        <v>0.02</v>
      </c>
      <c r="F246" s="13">
        <f t="shared" si="30"/>
        <v>111.98214143335548</v>
      </c>
      <c r="G246" s="14">
        <f t="shared" si="31"/>
        <v>111.98214143335548</v>
      </c>
      <c r="H246">
        <f t="shared" si="35"/>
        <v>80</v>
      </c>
      <c r="J246">
        <f t="shared" si="29"/>
        <v>14.07171942003715</v>
      </c>
      <c r="K246">
        <f t="shared" si="32"/>
        <v>368.41824059077203</v>
      </c>
      <c r="L246">
        <f t="shared" si="33"/>
        <v>368.41824059077203</v>
      </c>
    </row>
    <row r="247" spans="1:12">
      <c r="A247" s="1">
        <f t="shared" si="34"/>
        <v>4.9000000000000004</v>
      </c>
      <c r="B247" s="5">
        <f t="shared" si="28"/>
        <v>3.9979369343450415</v>
      </c>
      <c r="C247" s="4">
        <v>245</v>
      </c>
      <c r="E247" s="3">
        <f t="shared" si="27"/>
        <v>0.02</v>
      </c>
      <c r="F247" s="13">
        <f t="shared" si="30"/>
        <v>111.9151464279971</v>
      </c>
      <c r="G247" s="14">
        <f t="shared" si="31"/>
        <v>111.9151464279971</v>
      </c>
      <c r="H247">
        <f t="shared" si="35"/>
        <v>80</v>
      </c>
      <c r="J247">
        <f t="shared" si="29"/>
        <v>11.727281674078787</v>
      </c>
      <c r="K247">
        <f t="shared" si="32"/>
        <v>368.39788273007213</v>
      </c>
      <c r="L247">
        <f t="shared" si="33"/>
        <v>368.39788273007213</v>
      </c>
    </row>
    <row r="248" spans="1:12">
      <c r="A248" s="1">
        <f t="shared" si="34"/>
        <v>4.92</v>
      </c>
      <c r="B248" s="5">
        <f t="shared" si="28"/>
        <v>3.1985389619728428</v>
      </c>
      <c r="C248" s="4">
        <v>246</v>
      </c>
      <c r="E248" s="3">
        <f t="shared" si="27"/>
        <v>0.02</v>
      </c>
      <c r="F248" s="13">
        <f t="shared" si="30"/>
        <v>111.84811129384364</v>
      </c>
      <c r="G248" s="14">
        <f t="shared" si="31"/>
        <v>111.84811129384364</v>
      </c>
      <c r="H248">
        <f t="shared" si="35"/>
        <v>80</v>
      </c>
      <c r="J248">
        <f t="shared" si="29"/>
        <v>9.3823809551203396</v>
      </c>
      <c r="K248">
        <f t="shared" si="32"/>
        <v>368.37752374432398</v>
      </c>
      <c r="L248">
        <f t="shared" si="33"/>
        <v>368.37752374432398</v>
      </c>
    </row>
    <row r="249" spans="1:12">
      <c r="A249" s="1">
        <f t="shared" si="34"/>
        <v>4.9400000000000004</v>
      </c>
      <c r="B249" s="5">
        <f t="shared" si="28"/>
        <v>2.3990147167591731</v>
      </c>
      <c r="C249" s="4">
        <v>247</v>
      </c>
      <c r="E249" s="3">
        <f t="shared" si="27"/>
        <v>0.02</v>
      </c>
      <c r="F249" s="13">
        <f t="shared" si="30"/>
        <v>111.78103595869933</v>
      </c>
      <c r="G249" s="14">
        <f t="shared" si="31"/>
        <v>111.78103595869933</v>
      </c>
      <c r="H249">
        <f t="shared" si="35"/>
        <v>80</v>
      </c>
      <c r="J249">
        <f t="shared" si="29"/>
        <v>7.0371098358269073</v>
      </c>
      <c r="K249">
        <f t="shared" si="32"/>
        <v>368.35716363334103</v>
      </c>
      <c r="L249">
        <f t="shared" si="33"/>
        <v>368.35716363334103</v>
      </c>
    </row>
    <row r="250" spans="1:12">
      <c r="A250" s="1">
        <f t="shared" si="34"/>
        <v>4.96</v>
      </c>
      <c r="B250" s="5">
        <f t="shared" si="28"/>
        <v>1.5993957625522566</v>
      </c>
      <c r="C250" s="4">
        <v>248</v>
      </c>
      <c r="E250" s="3">
        <f t="shared" si="27"/>
        <v>0.02</v>
      </c>
      <c r="F250" s="13">
        <f t="shared" si="30"/>
        <v>111.71392035015168</v>
      </c>
      <c r="G250" s="14">
        <f t="shared" si="31"/>
        <v>111.71392035015168</v>
      </c>
      <c r="H250">
        <f t="shared" si="35"/>
        <v>80</v>
      </c>
      <c r="J250">
        <f t="shared" si="29"/>
        <v>4.6915609034866197</v>
      </c>
      <c r="K250">
        <f t="shared" si="32"/>
        <v>368.33680239693666</v>
      </c>
      <c r="L250">
        <f t="shared" si="33"/>
        <v>368.33680239693666</v>
      </c>
    </row>
    <row r="251" spans="1:12">
      <c r="A251" s="1">
        <f t="shared" si="34"/>
        <v>4.9800000000000004</v>
      </c>
      <c r="B251" s="5">
        <f t="shared" si="28"/>
        <v>0.79971366693923884</v>
      </c>
      <c r="C251" s="4">
        <v>249</v>
      </c>
      <c r="E251" s="3">
        <f t="shared" si="27"/>
        <v>0.02</v>
      </c>
      <c r="F251" s="13">
        <f t="shared" si="30"/>
        <v>111.64676439557053</v>
      </c>
      <c r="G251" s="14">
        <f t="shared" si="31"/>
        <v>111.64676439557053</v>
      </c>
      <c r="H251">
        <f t="shared" si="35"/>
        <v>80</v>
      </c>
      <c r="J251">
        <f t="shared" si="29"/>
        <v>2.3458267563551005</v>
      </c>
      <c r="K251">
        <f t="shared" si="32"/>
        <v>368.31644003492426</v>
      </c>
      <c r="L251">
        <f t="shared" si="33"/>
        <v>368.31644003492426</v>
      </c>
    </row>
    <row r="252" spans="1:12">
      <c r="A252" s="1">
        <f t="shared" si="34"/>
        <v>5</v>
      </c>
      <c r="B252" s="5">
        <f t="shared" si="28"/>
        <v>7.7967970238349571E-15</v>
      </c>
      <c r="C252" s="4">
        <v>250</v>
      </c>
      <c r="E252" s="3">
        <f t="shared" si="27"/>
        <v>0.02</v>
      </c>
      <c r="F252" s="13">
        <f t="shared" si="30"/>
        <v>111.57956802210714</v>
      </c>
      <c r="G252" s="14">
        <f t="shared" si="31"/>
        <v>111.57956802210714</v>
      </c>
      <c r="H252">
        <f t="shared" si="35"/>
        <v>80</v>
      </c>
      <c r="J252">
        <f t="shared" si="29"/>
        <v>2.2870604603249207E-14</v>
      </c>
      <c r="K252">
        <f t="shared" si="32"/>
        <v>368.29607654711708</v>
      </c>
      <c r="L252">
        <f t="shared" si="33"/>
        <v>368.29607654711708</v>
      </c>
    </row>
    <row r="253" spans="1:12">
      <c r="A253" s="1">
        <f t="shared" si="34"/>
        <v>5.0200000000000005</v>
      </c>
      <c r="B253" s="5">
        <f t="shared" si="28"/>
        <v>0.79971366693925161</v>
      </c>
      <c r="C253" s="4">
        <v>251</v>
      </c>
      <c r="E253" s="3">
        <f t="shared" si="27"/>
        <v>0.02</v>
      </c>
      <c r="F253" s="13">
        <f t="shared" si="30"/>
        <v>111.51233115669332</v>
      </c>
      <c r="G253" s="14">
        <f t="shared" si="31"/>
        <v>111.51233115669332</v>
      </c>
      <c r="H253">
        <f t="shared" si="35"/>
        <v>80</v>
      </c>
      <c r="J253">
        <f t="shared" si="29"/>
        <v>2.3458267563551378</v>
      </c>
      <c r="K253">
        <f t="shared" si="32"/>
        <v>368.27571193332847</v>
      </c>
      <c r="L253">
        <f t="shared" si="33"/>
        <v>368.27571193332847</v>
      </c>
    </row>
    <row r="254" spans="1:12">
      <c r="A254" s="1">
        <f t="shared" si="34"/>
        <v>5.04</v>
      </c>
      <c r="B254" s="5">
        <f t="shared" si="28"/>
        <v>1.599395762552241</v>
      </c>
      <c r="C254" s="4">
        <v>252</v>
      </c>
      <c r="E254" s="3">
        <f t="shared" si="27"/>
        <v>0.02</v>
      </c>
      <c r="F254" s="13">
        <f t="shared" si="30"/>
        <v>111.44505372604043</v>
      </c>
      <c r="G254" s="14">
        <f t="shared" si="31"/>
        <v>111.44505372604043</v>
      </c>
      <c r="H254">
        <f t="shared" si="35"/>
        <v>80</v>
      </c>
      <c r="J254">
        <f t="shared" si="29"/>
        <v>4.6915609034865735</v>
      </c>
      <c r="K254">
        <f t="shared" si="32"/>
        <v>368.25534619337157</v>
      </c>
      <c r="L254">
        <f t="shared" si="33"/>
        <v>368.25534619337157</v>
      </c>
    </row>
    <row r="255" spans="1:12">
      <c r="A255" s="1">
        <f t="shared" si="34"/>
        <v>5.0600000000000005</v>
      </c>
      <c r="B255" s="5">
        <f t="shared" si="28"/>
        <v>2.399014716759186</v>
      </c>
      <c r="C255" s="4">
        <v>253</v>
      </c>
      <c r="E255" s="3">
        <f t="shared" si="27"/>
        <v>0.02</v>
      </c>
      <c r="F255" s="13">
        <f t="shared" si="30"/>
        <v>111.37773565663848</v>
      </c>
      <c r="G255" s="14">
        <f t="shared" si="31"/>
        <v>111.37773565663848</v>
      </c>
      <c r="H255">
        <f t="shared" si="35"/>
        <v>80</v>
      </c>
      <c r="J255">
        <f t="shared" si="29"/>
        <v>7.0371098358269446</v>
      </c>
      <c r="K255">
        <f t="shared" si="32"/>
        <v>368.23497932705953</v>
      </c>
      <c r="L255">
        <f t="shared" si="33"/>
        <v>368.23497932705953</v>
      </c>
    </row>
    <row r="256" spans="1:12">
      <c r="A256" s="1">
        <f t="shared" si="34"/>
        <v>5.08</v>
      </c>
      <c r="B256" s="5">
        <f t="shared" si="28"/>
        <v>3.1985389619728273</v>
      </c>
      <c r="C256" s="4">
        <v>254</v>
      </c>
      <c r="E256" s="3">
        <f t="shared" si="27"/>
        <v>0.02</v>
      </c>
      <c r="F256" s="13">
        <f t="shared" si="30"/>
        <v>111.31037687475521</v>
      </c>
      <c r="G256" s="14">
        <f t="shared" si="31"/>
        <v>111.31037687475521</v>
      </c>
      <c r="H256">
        <f t="shared" si="35"/>
        <v>80</v>
      </c>
      <c r="J256">
        <f t="shared" si="29"/>
        <v>9.3823809551202917</v>
      </c>
      <c r="K256">
        <f t="shared" si="32"/>
        <v>368.21461133420542</v>
      </c>
      <c r="L256">
        <f t="shared" si="33"/>
        <v>368.21461133420542</v>
      </c>
    </row>
    <row r="257" spans="1:12">
      <c r="A257" s="1">
        <f t="shared" si="34"/>
        <v>5.1000000000000005</v>
      </c>
      <c r="B257" s="5">
        <f t="shared" si="28"/>
        <v>3.9979369343450828</v>
      </c>
      <c r="C257" s="4">
        <v>255</v>
      </c>
      <c r="E257" s="3">
        <f t="shared" ref="E257:E320" si="36">IF(fac=50,1/50,IF(fac=60,1/60))</f>
        <v>0.02</v>
      </c>
      <c r="F257" s="13">
        <f t="shared" si="30"/>
        <v>111.24297730643512</v>
      </c>
      <c r="G257" s="14">
        <f t="shared" si="31"/>
        <v>111.24297730643512</v>
      </c>
      <c r="H257">
        <f t="shared" si="35"/>
        <v>80</v>
      </c>
      <c r="J257">
        <f t="shared" si="29"/>
        <v>11.72728167407891</v>
      </c>
      <c r="K257">
        <f t="shared" si="32"/>
        <v>368.19424221462231</v>
      </c>
      <c r="L257">
        <f t="shared" si="33"/>
        <v>368.19424221462231</v>
      </c>
    </row>
    <row r="258" spans="1:12">
      <c r="A258" s="1">
        <f t="shared" si="34"/>
        <v>5.12</v>
      </c>
      <c r="B258" s="5">
        <f t="shared" ref="B258:B321" si="37">IF(fac=50,Vacmin*SQRT(2)*ABS(COS(A258*PI()/5/2)),IF(fac=60,Vacmin*SQRT(2)*ABS(COS(A258*PI()*240/1000/2))))</f>
        <v>4.7971770750126783</v>
      </c>
      <c r="C258" s="4">
        <v>256</v>
      </c>
      <c r="E258" s="3">
        <f t="shared" si="36"/>
        <v>0.02</v>
      </c>
      <c r="F258" s="13">
        <f t="shared" si="30"/>
        <v>111.17553687749854</v>
      </c>
      <c r="G258" s="14">
        <f t="shared" si="31"/>
        <v>111.17553687749854</v>
      </c>
      <c r="H258">
        <f t="shared" si="35"/>
        <v>80</v>
      </c>
      <c r="J258">
        <f t="shared" ref="J258:J321" si="38">IF(fac=50,Vacmax*SQRT(2)*ABS(COS(A258*PI()/5/2)),IF(fac=60,Vacmax*SQRT(2)*ABS(COS(A258*PI()*240/1000/2))))</f>
        <v>14.071719420037189</v>
      </c>
      <c r="K258">
        <f t="shared" si="32"/>
        <v>368.17387196812319</v>
      </c>
      <c r="L258">
        <f t="shared" si="33"/>
        <v>368.17387196812319</v>
      </c>
    </row>
    <row r="259" spans="1:12">
      <c r="A259" s="1">
        <f t="shared" si="34"/>
        <v>5.14</v>
      </c>
      <c r="B259" s="5">
        <f t="shared" si="37"/>
        <v>5.5962278313434064</v>
      </c>
      <c r="C259" s="4">
        <v>257</v>
      </c>
      <c r="E259" s="3">
        <f t="shared" si="36"/>
        <v>0.02</v>
      </c>
      <c r="F259" s="13">
        <f t="shared" ref="F259:F322" si="39">SQRT(ABS(F258*F258-2*Vout*Iout*E259*100*1000000/1000/1000/Cin/H259))</f>
        <v>111.10805551354068</v>
      </c>
      <c r="G259" s="14">
        <f t="shared" ref="G259:G322" si="40">MAX(B259,F259)</f>
        <v>111.10805551354068</v>
      </c>
      <c r="H259">
        <f t="shared" si="35"/>
        <v>80</v>
      </c>
      <c r="J259">
        <f t="shared" si="38"/>
        <v>16.415601638607324</v>
      </c>
      <c r="K259">
        <f t="shared" ref="K259:K322" si="41">SQRT(ABS(K258*K258-2*Vout*Iout*E259*100*1000000/1000/1000/Cin/H259))</f>
        <v>368.15350059452101</v>
      </c>
      <c r="L259">
        <f t="shared" ref="L259:L322" si="42">MAX(J259,K259)</f>
        <v>368.15350059452101</v>
      </c>
    </row>
    <row r="260" spans="1:12">
      <c r="A260" s="1">
        <f t="shared" ref="A260:A323" si="43">C260*E260</f>
        <v>5.16</v>
      </c>
      <c r="B260" s="5">
        <f t="shared" si="37"/>
        <v>6.3950576581817149</v>
      </c>
      <c r="C260" s="4">
        <v>258</v>
      </c>
      <c r="E260" s="3">
        <f t="shared" si="36"/>
        <v>0.02</v>
      </c>
      <c r="F260" s="13">
        <f t="shared" si="39"/>
        <v>111.04053313993064</v>
      </c>
      <c r="G260" s="14">
        <f t="shared" si="40"/>
        <v>111.04053313993064</v>
      </c>
      <c r="H260">
        <f t="shared" ref="H260:H323" si="44">H259</f>
        <v>80</v>
      </c>
      <c r="J260">
        <f t="shared" si="38"/>
        <v>18.758835797333028</v>
      </c>
      <c r="K260">
        <f t="shared" si="41"/>
        <v>368.13312809362861</v>
      </c>
      <c r="L260">
        <f t="shared" si="42"/>
        <v>368.13312809362861</v>
      </c>
    </row>
    <row r="261" spans="1:12">
      <c r="A261" s="1">
        <f t="shared" si="43"/>
        <v>5.18</v>
      </c>
      <c r="B261" s="5">
        <f t="shared" si="37"/>
        <v>7.193635019093743</v>
      </c>
      <c r="C261" s="4">
        <v>259</v>
      </c>
      <c r="E261" s="3">
        <f t="shared" si="36"/>
        <v>0.02</v>
      </c>
      <c r="F261" s="13">
        <f t="shared" si="39"/>
        <v>110.97296968181051</v>
      </c>
      <c r="G261" s="14">
        <f t="shared" si="40"/>
        <v>110.97296968181051</v>
      </c>
      <c r="H261">
        <f t="shared" si="44"/>
        <v>80</v>
      </c>
      <c r="J261">
        <f t="shared" si="38"/>
        <v>21.101329389341647</v>
      </c>
      <c r="K261">
        <f t="shared" si="41"/>
        <v>368.11275446525889</v>
      </c>
      <c r="L261">
        <f t="shared" si="42"/>
        <v>368.11275446525889</v>
      </c>
    </row>
    <row r="262" spans="1:12">
      <c r="A262" s="1">
        <f t="shared" si="43"/>
        <v>5.2</v>
      </c>
      <c r="B262" s="5">
        <f t="shared" si="37"/>
        <v>7.9919283876126936</v>
      </c>
      <c r="C262" s="4">
        <v>260</v>
      </c>
      <c r="E262" s="3">
        <f t="shared" si="36"/>
        <v>0.02</v>
      </c>
      <c r="F262" s="13">
        <f t="shared" si="39"/>
        <v>110.90536506409433</v>
      </c>
      <c r="G262" s="14">
        <f t="shared" si="40"/>
        <v>110.90536506409433</v>
      </c>
      <c r="H262">
        <f t="shared" si="44"/>
        <v>80</v>
      </c>
      <c r="J262">
        <f t="shared" si="38"/>
        <v>23.442989936997233</v>
      </c>
      <c r="K262">
        <f t="shared" si="41"/>
        <v>368.09237970922459</v>
      </c>
      <c r="L262">
        <f t="shared" si="42"/>
        <v>368.09237970922459</v>
      </c>
    </row>
    <row r="263" spans="1:12">
      <c r="A263" s="1">
        <f t="shared" si="43"/>
        <v>5.22</v>
      </c>
      <c r="B263" s="5">
        <f t="shared" si="37"/>
        <v>8.7899062484832466</v>
      </c>
      <c r="C263" s="4">
        <v>261</v>
      </c>
      <c r="E263" s="3">
        <f t="shared" si="36"/>
        <v>0.02</v>
      </c>
      <c r="F263" s="13">
        <f t="shared" si="39"/>
        <v>110.83771921146715</v>
      </c>
      <c r="G263" s="14">
        <f t="shared" si="40"/>
        <v>110.83771921146715</v>
      </c>
      <c r="H263">
        <f t="shared" si="44"/>
        <v>80</v>
      </c>
      <c r="J263">
        <f t="shared" si="38"/>
        <v>25.783724995550855</v>
      </c>
      <c r="K263">
        <f t="shared" si="41"/>
        <v>368.07200382533847</v>
      </c>
      <c r="L263">
        <f t="shared" si="42"/>
        <v>368.07200382533847</v>
      </c>
    </row>
    <row r="264" spans="1:12">
      <c r="A264" s="1">
        <f t="shared" si="43"/>
        <v>5.24</v>
      </c>
      <c r="B264" s="5">
        <f t="shared" si="37"/>
        <v>9.5875370989058659</v>
      </c>
      <c r="C264" s="4">
        <v>262</v>
      </c>
      <c r="E264" s="3">
        <f t="shared" si="36"/>
        <v>0.02</v>
      </c>
      <c r="F264" s="13">
        <f t="shared" si="39"/>
        <v>110.77003204838407</v>
      </c>
      <c r="G264" s="14">
        <f t="shared" si="40"/>
        <v>110.77003204838407</v>
      </c>
      <c r="H264">
        <f t="shared" si="44"/>
        <v>80</v>
      </c>
      <c r="J264">
        <f t="shared" si="38"/>
        <v>28.123442156790539</v>
      </c>
      <c r="K264">
        <f t="shared" si="41"/>
        <v>368.05162681341318</v>
      </c>
      <c r="L264">
        <f t="shared" si="42"/>
        <v>368.05162681341318</v>
      </c>
    </row>
    <row r="265" spans="1:12">
      <c r="A265" s="1">
        <f t="shared" si="43"/>
        <v>5.26</v>
      </c>
      <c r="B265" s="5">
        <f t="shared" si="37"/>
        <v>10.384789449780287</v>
      </c>
      <c r="C265" s="4">
        <v>263</v>
      </c>
      <c r="E265" s="3">
        <f t="shared" si="36"/>
        <v>0.02</v>
      </c>
      <c r="F265" s="13">
        <f t="shared" si="39"/>
        <v>110.70230349906922</v>
      </c>
      <c r="G265" s="14">
        <f t="shared" si="40"/>
        <v>110.70230349906922</v>
      </c>
      <c r="H265">
        <f t="shared" si="44"/>
        <v>80</v>
      </c>
      <c r="J265">
        <f t="shared" si="38"/>
        <v>30.46204905268884</v>
      </c>
      <c r="K265">
        <f t="shared" si="41"/>
        <v>368.03124867326142</v>
      </c>
      <c r="L265">
        <f t="shared" si="42"/>
        <v>368.03124867326142</v>
      </c>
    </row>
    <row r="266" spans="1:12">
      <c r="A266" s="1">
        <f t="shared" si="43"/>
        <v>5.28</v>
      </c>
      <c r="B266" s="5">
        <f t="shared" si="37"/>
        <v>11.181631826948923</v>
      </c>
      <c r="C266" s="4">
        <v>264</v>
      </c>
      <c r="E266" s="3">
        <f t="shared" si="36"/>
        <v>0.02</v>
      </c>
      <c r="F266" s="13">
        <f t="shared" si="39"/>
        <v>110.6345334875148</v>
      </c>
      <c r="G266" s="14">
        <f t="shared" si="40"/>
        <v>110.6345334875148</v>
      </c>
      <c r="H266">
        <f t="shared" si="44"/>
        <v>80</v>
      </c>
      <c r="J266">
        <f t="shared" si="38"/>
        <v>32.799453359050176</v>
      </c>
      <c r="K266">
        <f t="shared" si="41"/>
        <v>368.01086940469565</v>
      </c>
      <c r="L266">
        <f t="shared" si="42"/>
        <v>368.01086940469565</v>
      </c>
    </row>
    <row r="267" spans="1:12">
      <c r="A267" s="1">
        <f t="shared" si="43"/>
        <v>5.3</v>
      </c>
      <c r="B267" s="5">
        <f t="shared" si="37"/>
        <v>11.978032772438937</v>
      </c>
      <c r="C267" s="4">
        <v>265</v>
      </c>
      <c r="E267" s="3">
        <f t="shared" si="36"/>
        <v>0.02</v>
      </c>
      <c r="F267" s="13">
        <f t="shared" si="39"/>
        <v>110.56672193748005</v>
      </c>
      <c r="G267" s="14">
        <f t="shared" si="40"/>
        <v>110.56672193748005</v>
      </c>
      <c r="H267">
        <f t="shared" si="44"/>
        <v>80</v>
      </c>
      <c r="J267">
        <f t="shared" si="38"/>
        <v>35.135562799154215</v>
      </c>
      <c r="K267">
        <f t="shared" si="41"/>
        <v>367.99048900752854</v>
      </c>
      <c r="L267">
        <f t="shared" si="42"/>
        <v>367.99048900752854</v>
      </c>
    </row>
    <row r="268" spans="1:12">
      <c r="A268" s="1">
        <f t="shared" si="43"/>
        <v>5.32</v>
      </c>
      <c r="B268" s="5">
        <f t="shared" si="37"/>
        <v>12.773960845704858</v>
      </c>
      <c r="C268" s="4">
        <v>266</v>
      </c>
      <c r="E268" s="3">
        <f t="shared" si="36"/>
        <v>0.02</v>
      </c>
      <c r="F268" s="13">
        <f t="shared" si="39"/>
        <v>110.4988687724903</v>
      </c>
      <c r="G268" s="14">
        <f t="shared" si="40"/>
        <v>110.4988687724903</v>
      </c>
      <c r="H268">
        <f t="shared" si="44"/>
        <v>80</v>
      </c>
      <c r="J268">
        <f t="shared" si="38"/>
        <v>37.470285147400915</v>
      </c>
      <c r="K268">
        <f t="shared" si="41"/>
        <v>367.97010748157243</v>
      </c>
      <c r="L268">
        <f t="shared" si="42"/>
        <v>367.97010748157243</v>
      </c>
    </row>
    <row r="269" spans="1:12">
      <c r="A269" s="1">
        <f t="shared" si="43"/>
        <v>5.34</v>
      </c>
      <c r="B269" s="5">
        <f t="shared" si="37"/>
        <v>13.569384624869061</v>
      </c>
      <c r="C269" s="4">
        <v>267</v>
      </c>
      <c r="E269" s="3">
        <f t="shared" si="36"/>
        <v>0.02</v>
      </c>
      <c r="F269" s="13">
        <f t="shared" si="39"/>
        <v>110.43097391583591</v>
      </c>
      <c r="G269" s="14">
        <f t="shared" si="40"/>
        <v>110.43097391583591</v>
      </c>
      <c r="H269">
        <f t="shared" si="44"/>
        <v>80</v>
      </c>
      <c r="J269">
        <f t="shared" si="38"/>
        <v>39.80352823294924</v>
      </c>
      <c r="K269">
        <f t="shared" si="41"/>
        <v>367.94972482663985</v>
      </c>
      <c r="L269">
        <f t="shared" si="42"/>
        <v>367.94972482663985</v>
      </c>
    </row>
    <row r="270" spans="1:12">
      <c r="A270" s="1">
        <f t="shared" si="43"/>
        <v>5.36</v>
      </c>
      <c r="B270" s="5">
        <f t="shared" si="37"/>
        <v>14.364272707962806</v>
      </c>
      <c r="C270" s="4">
        <v>268</v>
      </c>
      <c r="E270" s="3">
        <f t="shared" si="36"/>
        <v>0.02</v>
      </c>
      <c r="F270" s="13">
        <f t="shared" si="39"/>
        <v>110.3630372905713</v>
      </c>
      <c r="G270" s="14">
        <f t="shared" si="40"/>
        <v>110.3630372905713</v>
      </c>
      <c r="H270">
        <f t="shared" si="44"/>
        <v>80</v>
      </c>
      <c r="J270">
        <f t="shared" si="38"/>
        <v>42.135199943357563</v>
      </c>
      <c r="K270">
        <f t="shared" si="41"/>
        <v>367.92934104254311</v>
      </c>
      <c r="L270">
        <f t="shared" si="42"/>
        <v>367.92934104254311</v>
      </c>
    </row>
    <row r="271" spans="1:12">
      <c r="A271" s="1">
        <f t="shared" si="43"/>
        <v>5.38</v>
      </c>
      <c r="B271" s="5">
        <f t="shared" si="37"/>
        <v>15.158593714165619</v>
      </c>
      <c r="C271" s="4">
        <v>269</v>
      </c>
      <c r="E271" s="3">
        <f t="shared" si="36"/>
        <v>0.02</v>
      </c>
      <c r="F271" s="13">
        <f t="shared" si="39"/>
        <v>110.2950588195139</v>
      </c>
      <c r="G271" s="14">
        <f t="shared" si="40"/>
        <v>110.2950588195139</v>
      </c>
      <c r="H271">
        <f t="shared" si="44"/>
        <v>80</v>
      </c>
      <c r="J271">
        <f t="shared" si="38"/>
        <v>44.465208228219147</v>
      </c>
      <c r="K271">
        <f t="shared" si="41"/>
        <v>367.90895612909452</v>
      </c>
      <c r="L271">
        <f t="shared" si="42"/>
        <v>367.90895612909452</v>
      </c>
    </row>
    <row r="272" spans="1:12">
      <c r="A272" s="1">
        <f t="shared" si="43"/>
        <v>5.4</v>
      </c>
      <c r="B272" s="5">
        <f t="shared" si="37"/>
        <v>15.952316285044237</v>
      </c>
      <c r="C272" s="4">
        <v>270</v>
      </c>
      <c r="E272" s="3">
        <f t="shared" si="36"/>
        <v>0.02</v>
      </c>
      <c r="F272" s="13">
        <f t="shared" si="39"/>
        <v>110.22703842524315</v>
      </c>
      <c r="G272" s="14">
        <f t="shared" si="40"/>
        <v>110.22703842524315</v>
      </c>
      <c r="H272">
        <f t="shared" si="44"/>
        <v>80</v>
      </c>
      <c r="J272">
        <f t="shared" si="38"/>
        <v>46.793461102796428</v>
      </c>
      <c r="K272">
        <f t="shared" si="41"/>
        <v>367.88857008610637</v>
      </c>
      <c r="L272">
        <f t="shared" si="42"/>
        <v>367.88857008610637</v>
      </c>
    </row>
    <row r="273" spans="1:12">
      <c r="A273" s="1">
        <f t="shared" si="43"/>
        <v>5.42</v>
      </c>
      <c r="B273" s="5">
        <f t="shared" si="37"/>
        <v>16.745409085790687</v>
      </c>
      <c r="C273" s="4">
        <v>271</v>
      </c>
      <c r="E273" s="3">
        <f t="shared" si="36"/>
        <v>0.02</v>
      </c>
      <c r="F273" s="13">
        <f t="shared" si="39"/>
        <v>110.15897603009948</v>
      </c>
      <c r="G273" s="14">
        <f t="shared" si="40"/>
        <v>110.15897603009948</v>
      </c>
      <c r="H273">
        <f t="shared" si="44"/>
        <v>80</v>
      </c>
      <c r="J273">
        <f t="shared" si="38"/>
        <v>49.119866651652686</v>
      </c>
      <c r="K273">
        <f t="shared" si="41"/>
        <v>367.86818291339085</v>
      </c>
      <c r="L273">
        <f t="shared" si="42"/>
        <v>367.86818291339085</v>
      </c>
    </row>
    <row r="274" spans="1:12">
      <c r="A274" s="1">
        <f t="shared" si="43"/>
        <v>5.44</v>
      </c>
      <c r="B274" s="5">
        <f t="shared" si="37"/>
        <v>17.537840806459194</v>
      </c>
      <c r="C274" s="4">
        <v>272</v>
      </c>
      <c r="E274" s="3">
        <f t="shared" si="36"/>
        <v>0.02</v>
      </c>
      <c r="F274" s="13">
        <f t="shared" si="39"/>
        <v>110.09087155618323</v>
      </c>
      <c r="G274" s="14">
        <f t="shared" si="40"/>
        <v>110.09087155618323</v>
      </c>
      <c r="H274">
        <f t="shared" si="44"/>
        <v>80</v>
      </c>
      <c r="J274">
        <f t="shared" si="38"/>
        <v>51.444333032280298</v>
      </c>
      <c r="K274">
        <f t="shared" si="41"/>
        <v>367.84779461076016</v>
      </c>
      <c r="L274">
        <f t="shared" si="42"/>
        <v>367.84779461076016</v>
      </c>
    </row>
    <row r="275" spans="1:12">
      <c r="A275" s="1">
        <f t="shared" si="43"/>
        <v>5.46</v>
      </c>
      <c r="B275" s="5">
        <f t="shared" si="37"/>
        <v>18.329580163202174</v>
      </c>
      <c r="C275" s="4">
        <v>273</v>
      </c>
      <c r="E275" s="3">
        <f t="shared" si="36"/>
        <v>0.02</v>
      </c>
      <c r="F275" s="13">
        <f t="shared" si="39"/>
        <v>110.02272492535364</v>
      </c>
      <c r="G275" s="14">
        <f t="shared" si="40"/>
        <v>110.02272492535364</v>
      </c>
      <c r="H275">
        <f t="shared" si="44"/>
        <v>80</v>
      </c>
      <c r="J275">
        <f t="shared" si="38"/>
        <v>53.76676847872637</v>
      </c>
      <c r="K275">
        <f t="shared" si="41"/>
        <v>367.82740517802642</v>
      </c>
      <c r="L275">
        <f t="shared" si="42"/>
        <v>367.82740517802642</v>
      </c>
    </row>
    <row r="276" spans="1:12">
      <c r="A276" s="1">
        <f t="shared" si="43"/>
        <v>5.48</v>
      </c>
      <c r="B276" s="5">
        <f t="shared" si="37"/>
        <v>19.120595899505656</v>
      </c>
      <c r="C276" s="4">
        <v>274</v>
      </c>
      <c r="E276" s="3">
        <f t="shared" si="36"/>
        <v>0.02</v>
      </c>
      <c r="F276" s="13">
        <f t="shared" si="39"/>
        <v>109.95453605922783</v>
      </c>
      <c r="G276" s="14">
        <f t="shared" si="40"/>
        <v>109.95453605922783</v>
      </c>
      <c r="H276">
        <f t="shared" si="44"/>
        <v>80</v>
      </c>
      <c r="J276">
        <f t="shared" si="38"/>
        <v>56.087081305216586</v>
      </c>
      <c r="K276">
        <f t="shared" si="41"/>
        <v>367.80701461500166</v>
      </c>
      <c r="L276">
        <f t="shared" si="42"/>
        <v>367.80701461500166</v>
      </c>
    </row>
    <row r="277" spans="1:12">
      <c r="A277" s="1">
        <f t="shared" si="43"/>
        <v>5.5</v>
      </c>
      <c r="B277" s="5">
        <f t="shared" si="37"/>
        <v>19.910856787422652</v>
      </c>
      <c r="C277" s="4">
        <v>275</v>
      </c>
      <c r="E277" s="3">
        <f t="shared" si="36"/>
        <v>0.02</v>
      </c>
      <c r="F277" s="13">
        <f t="shared" si="39"/>
        <v>109.8863048791797</v>
      </c>
      <c r="G277" s="14">
        <f t="shared" si="40"/>
        <v>109.8863048791797</v>
      </c>
      <c r="H277">
        <f t="shared" si="44"/>
        <v>80</v>
      </c>
      <c r="J277">
        <f t="shared" si="38"/>
        <v>58.405179909773111</v>
      </c>
      <c r="K277">
        <f t="shared" si="41"/>
        <v>367.78662292149784</v>
      </c>
      <c r="L277">
        <f t="shared" si="42"/>
        <v>367.78662292149784</v>
      </c>
    </row>
    <row r="278" spans="1:12">
      <c r="A278" s="1">
        <f t="shared" si="43"/>
        <v>5.5200000000000005</v>
      </c>
      <c r="B278" s="5">
        <f t="shared" si="37"/>
        <v>20.700331628806609</v>
      </c>
      <c r="C278" s="4">
        <v>276</v>
      </c>
      <c r="E278" s="3">
        <f t="shared" si="36"/>
        <v>0.02</v>
      </c>
      <c r="F278" s="13">
        <f t="shared" si="39"/>
        <v>109.81803130633891</v>
      </c>
      <c r="G278" s="14">
        <f t="shared" si="40"/>
        <v>109.81803130633891</v>
      </c>
      <c r="H278">
        <f t="shared" si="44"/>
        <v>80</v>
      </c>
      <c r="J278">
        <f t="shared" si="38"/>
        <v>60.720972777832714</v>
      </c>
      <c r="K278">
        <f t="shared" si="41"/>
        <v>367.76623009732697</v>
      </c>
      <c r="L278">
        <f t="shared" si="42"/>
        <v>367.76623009732697</v>
      </c>
    </row>
    <row r="279" spans="1:12">
      <c r="A279" s="1">
        <f t="shared" si="43"/>
        <v>5.54</v>
      </c>
      <c r="B279" s="5">
        <f t="shared" si="37"/>
        <v>21.488989256542478</v>
      </c>
      <c r="C279" s="4">
        <v>277</v>
      </c>
      <c r="E279" s="3">
        <f t="shared" si="36"/>
        <v>0.02</v>
      </c>
      <c r="F279" s="13">
        <f t="shared" si="39"/>
        <v>109.74971526158978</v>
      </c>
      <c r="G279" s="14">
        <f t="shared" si="40"/>
        <v>109.74971526158978</v>
      </c>
      <c r="H279">
        <f t="shared" si="44"/>
        <v>80</v>
      </c>
      <c r="J279">
        <f t="shared" si="38"/>
        <v>63.034368485857932</v>
      </c>
      <c r="K279">
        <f t="shared" si="41"/>
        <v>367.74583614230096</v>
      </c>
      <c r="L279">
        <f t="shared" si="42"/>
        <v>367.74583614230096</v>
      </c>
    </row>
    <row r="280" spans="1:12">
      <c r="A280" s="1">
        <f t="shared" si="43"/>
        <v>5.5600000000000005</v>
      </c>
      <c r="B280" s="5">
        <f t="shared" si="37"/>
        <v>22.276798535777544</v>
      </c>
      <c r="C280" s="4">
        <v>278</v>
      </c>
      <c r="E280" s="3">
        <f t="shared" si="36"/>
        <v>0.02</v>
      </c>
      <c r="F280" s="13">
        <f t="shared" si="39"/>
        <v>109.68135666557026</v>
      </c>
      <c r="G280" s="14">
        <f t="shared" si="40"/>
        <v>109.68135666557026</v>
      </c>
      <c r="H280">
        <f t="shared" si="44"/>
        <v>80</v>
      </c>
      <c r="J280">
        <f t="shared" si="38"/>
        <v>65.345275704947454</v>
      </c>
      <c r="K280">
        <f t="shared" si="41"/>
        <v>367.7254410562316</v>
      </c>
      <c r="L280">
        <f t="shared" si="42"/>
        <v>367.7254410562316</v>
      </c>
    </row>
    <row r="281" spans="1:12">
      <c r="A281" s="1">
        <f t="shared" si="43"/>
        <v>5.58</v>
      </c>
      <c r="B281" s="5">
        <f t="shared" si="37"/>
        <v>23.063728365150375</v>
      </c>
      <c r="C281" s="4">
        <v>279</v>
      </c>
      <c r="E281" s="3">
        <f t="shared" si="36"/>
        <v>0.02</v>
      </c>
      <c r="F281" s="13">
        <f t="shared" si="39"/>
        <v>109.61295543867082</v>
      </c>
      <c r="G281" s="14">
        <f t="shared" si="40"/>
        <v>109.61295543867082</v>
      </c>
      <c r="H281">
        <f t="shared" si="44"/>
        <v>80</v>
      </c>
      <c r="J281">
        <f t="shared" si="38"/>
        <v>67.653603204441097</v>
      </c>
      <c r="K281">
        <f t="shared" si="41"/>
        <v>367.70504483893075</v>
      </c>
      <c r="L281">
        <f t="shared" si="42"/>
        <v>367.70504483893075</v>
      </c>
    </row>
    <row r="282" spans="1:12">
      <c r="A282" s="1">
        <f t="shared" si="43"/>
        <v>5.6000000000000005</v>
      </c>
      <c r="B282" s="5">
        <f t="shared" si="37"/>
        <v>23.849747678018808</v>
      </c>
      <c r="C282" s="4">
        <v>280</v>
      </c>
      <c r="E282" s="3">
        <f t="shared" si="36"/>
        <v>0.02</v>
      </c>
      <c r="F282" s="13">
        <f t="shared" si="39"/>
        <v>109.54451150103338</v>
      </c>
      <c r="G282" s="14">
        <f t="shared" si="40"/>
        <v>109.54451150103338</v>
      </c>
      <c r="H282">
        <f t="shared" si="44"/>
        <v>80</v>
      </c>
      <c r="J282">
        <f t="shared" si="38"/>
        <v>69.959259855521836</v>
      </c>
      <c r="K282">
        <f t="shared" si="41"/>
        <v>367.68464749021007</v>
      </c>
      <c r="L282">
        <f t="shared" si="42"/>
        <v>367.68464749021007</v>
      </c>
    </row>
    <row r="283" spans="1:12">
      <c r="A283" s="1">
        <f t="shared" si="43"/>
        <v>5.62</v>
      </c>
      <c r="B283" s="5">
        <f t="shared" si="37"/>
        <v>24.634825443686193</v>
      </c>
      <c r="C283" s="4">
        <v>281</v>
      </c>
      <c r="E283" s="3">
        <f t="shared" si="36"/>
        <v>0.02</v>
      </c>
      <c r="F283" s="13">
        <f t="shared" si="39"/>
        <v>109.47602477255025</v>
      </c>
      <c r="G283" s="14">
        <f t="shared" si="40"/>
        <v>109.47602477255025</v>
      </c>
      <c r="H283">
        <f t="shared" si="44"/>
        <v>80</v>
      </c>
      <c r="J283">
        <f t="shared" si="38"/>
        <v>72.262154634812831</v>
      </c>
      <c r="K283">
        <f t="shared" si="41"/>
        <v>367.66424900988136</v>
      </c>
      <c r="L283">
        <f t="shared" si="42"/>
        <v>367.66424900988136</v>
      </c>
    </row>
    <row r="284" spans="1:12">
      <c r="A284" s="1">
        <f t="shared" si="43"/>
        <v>5.64</v>
      </c>
      <c r="B284" s="5">
        <f t="shared" si="37"/>
        <v>25.418930668626668</v>
      </c>
      <c r="C284" s="4">
        <v>282</v>
      </c>
      <c r="E284" s="3">
        <f t="shared" si="36"/>
        <v>0.02</v>
      </c>
      <c r="F284" s="13">
        <f t="shared" si="39"/>
        <v>109.40749517286297</v>
      </c>
      <c r="G284" s="14">
        <f t="shared" si="40"/>
        <v>109.40749517286297</v>
      </c>
      <c r="H284">
        <f t="shared" si="44"/>
        <v>80</v>
      </c>
      <c r="J284">
        <f t="shared" si="38"/>
        <v>74.562196627971559</v>
      </c>
      <c r="K284">
        <f t="shared" si="41"/>
        <v>367.64384939775624</v>
      </c>
      <c r="L284">
        <f t="shared" si="42"/>
        <v>367.64384939775624</v>
      </c>
    </row>
    <row r="285" spans="1:12">
      <c r="A285" s="1">
        <f t="shared" si="43"/>
        <v>5.66</v>
      </c>
      <c r="B285" s="5">
        <f t="shared" si="37"/>
        <v>26.202032397708528</v>
      </c>
      <c r="C285" s="4">
        <v>283</v>
      </c>
      <c r="E285" s="3">
        <f t="shared" si="36"/>
        <v>0.02</v>
      </c>
      <c r="F285" s="13">
        <f t="shared" si="39"/>
        <v>109.33892262136129</v>
      </c>
      <c r="G285" s="14">
        <f t="shared" si="40"/>
        <v>109.33892262136129</v>
      </c>
      <c r="H285">
        <f t="shared" si="44"/>
        <v>80</v>
      </c>
      <c r="J285">
        <f t="shared" si="38"/>
        <v>76.859295033278343</v>
      </c>
      <c r="K285">
        <f t="shared" si="41"/>
        <v>367.62344865364622</v>
      </c>
      <c r="L285">
        <f t="shared" si="42"/>
        <v>367.62344865364622</v>
      </c>
    </row>
    <row r="286" spans="1:12">
      <c r="A286" s="1">
        <f t="shared" si="43"/>
        <v>5.68</v>
      </c>
      <c r="B286" s="5">
        <f t="shared" si="37"/>
        <v>26.98409971541636</v>
      </c>
      <c r="C286" s="4">
        <v>284</v>
      </c>
      <c r="E286" s="3">
        <f t="shared" si="36"/>
        <v>0.02</v>
      </c>
      <c r="F286" s="13">
        <f t="shared" si="39"/>
        <v>109.27030703718204</v>
      </c>
      <c r="G286" s="14">
        <f t="shared" si="40"/>
        <v>109.27030703718204</v>
      </c>
      <c r="H286">
        <f t="shared" si="44"/>
        <v>80</v>
      </c>
      <c r="J286">
        <f t="shared" si="38"/>
        <v>79.153359165221318</v>
      </c>
      <c r="K286">
        <f t="shared" si="41"/>
        <v>367.60304677736292</v>
      </c>
      <c r="L286">
        <f t="shared" si="42"/>
        <v>367.60304677736292</v>
      </c>
    </row>
    <row r="287" spans="1:12">
      <c r="A287" s="1">
        <f t="shared" si="43"/>
        <v>5.7</v>
      </c>
      <c r="B287" s="5">
        <f t="shared" si="37"/>
        <v>27.765101747071665</v>
      </c>
      <c r="C287" s="4">
        <v>285</v>
      </c>
      <c r="E287" s="3">
        <f t="shared" si="36"/>
        <v>0.02</v>
      </c>
      <c r="F287" s="13">
        <f t="shared" si="39"/>
        <v>109.20164833920794</v>
      </c>
      <c r="G287" s="14">
        <f t="shared" si="40"/>
        <v>109.20164833920794</v>
      </c>
      <c r="H287">
        <f t="shared" si="44"/>
        <v>80</v>
      </c>
      <c r="J287">
        <f t="shared" si="38"/>
        <v>81.444298458076872</v>
      </c>
      <c r="K287">
        <f t="shared" si="41"/>
        <v>367.58264376871773</v>
      </c>
      <c r="L287">
        <f t="shared" si="42"/>
        <v>367.58264376871773</v>
      </c>
    </row>
    <row r="288" spans="1:12">
      <c r="A288" s="1">
        <f t="shared" si="43"/>
        <v>5.72</v>
      </c>
      <c r="B288" s="5">
        <f t="shared" si="37"/>
        <v>28.545007660051379</v>
      </c>
      <c r="C288" s="4">
        <v>286</v>
      </c>
      <c r="E288" s="3">
        <f t="shared" si="36"/>
        <v>0.02</v>
      </c>
      <c r="F288" s="13">
        <f t="shared" si="39"/>
        <v>109.13294644606657</v>
      </c>
      <c r="G288" s="14">
        <f t="shared" si="40"/>
        <v>109.13294644606657</v>
      </c>
      <c r="H288">
        <f t="shared" si="44"/>
        <v>80</v>
      </c>
      <c r="J288">
        <f t="shared" si="38"/>
        <v>83.732022469484036</v>
      </c>
      <c r="K288">
        <f t="shared" si="41"/>
        <v>367.56223962752216</v>
      </c>
      <c r="L288">
        <f t="shared" si="42"/>
        <v>367.56223962752216</v>
      </c>
    </row>
    <row r="289" spans="1:12">
      <c r="A289" s="1">
        <f t="shared" si="43"/>
        <v>5.74</v>
      </c>
      <c r="B289" s="5">
        <f t="shared" si="37"/>
        <v>29.32378666500567</v>
      </c>
      <c r="C289" s="4">
        <v>287</v>
      </c>
      <c r="E289" s="3">
        <f t="shared" si="36"/>
        <v>0.02</v>
      </c>
      <c r="F289" s="13">
        <f t="shared" si="39"/>
        <v>109.06420127612925</v>
      </c>
      <c r="G289" s="14">
        <f t="shared" si="40"/>
        <v>109.06420127612925</v>
      </c>
      <c r="H289">
        <f t="shared" si="44"/>
        <v>80</v>
      </c>
      <c r="J289">
        <f t="shared" si="38"/>
        <v>86.016440884016632</v>
      </c>
      <c r="K289">
        <f t="shared" si="41"/>
        <v>367.5418343535876</v>
      </c>
      <c r="L289">
        <f t="shared" si="42"/>
        <v>367.5418343535876</v>
      </c>
    </row>
    <row r="290" spans="1:12">
      <c r="A290" s="1">
        <f t="shared" si="43"/>
        <v>5.76</v>
      </c>
      <c r="B290" s="5">
        <f t="shared" si="37"/>
        <v>30.101408017072707</v>
      </c>
      <c r="C290" s="4">
        <v>288</v>
      </c>
      <c r="E290" s="3">
        <f t="shared" si="36"/>
        <v>0.02</v>
      </c>
      <c r="F290" s="13">
        <f t="shared" si="39"/>
        <v>108.99541274750986</v>
      </c>
      <c r="G290" s="14">
        <f t="shared" si="40"/>
        <v>108.99541274750986</v>
      </c>
      <c r="H290">
        <f t="shared" si="44"/>
        <v>80</v>
      </c>
      <c r="J290">
        <f t="shared" si="38"/>
        <v>88.297463516746603</v>
      </c>
      <c r="K290">
        <f t="shared" si="41"/>
        <v>367.52142794672534</v>
      </c>
      <c r="L290">
        <f t="shared" si="42"/>
        <v>367.52142794672534</v>
      </c>
    </row>
    <row r="291" spans="1:12">
      <c r="A291" s="1">
        <f t="shared" si="43"/>
        <v>5.78</v>
      </c>
      <c r="B291" s="5">
        <f t="shared" si="37"/>
        <v>30.877841017093125</v>
      </c>
      <c r="C291" s="4">
        <v>289</v>
      </c>
      <c r="E291" s="3">
        <f t="shared" si="36"/>
        <v>0.02</v>
      </c>
      <c r="F291" s="13">
        <f t="shared" si="39"/>
        <v>108.92658077806369</v>
      </c>
      <c r="G291" s="14">
        <f t="shared" si="40"/>
        <v>108.92658077806369</v>
      </c>
      <c r="H291">
        <f t="shared" si="44"/>
        <v>80</v>
      </c>
      <c r="J291">
        <f t="shared" si="38"/>
        <v>90.575000316806495</v>
      </c>
      <c r="K291">
        <f t="shared" si="41"/>
        <v>367.50102040674665</v>
      </c>
      <c r="L291">
        <f t="shared" si="42"/>
        <v>367.50102040674665</v>
      </c>
    </row>
    <row r="292" spans="1:12">
      <c r="A292" s="1">
        <f t="shared" si="43"/>
        <v>5.8</v>
      </c>
      <c r="B292" s="5">
        <f t="shared" si="37"/>
        <v>31.65305501282149</v>
      </c>
      <c r="C292" s="4">
        <v>290</v>
      </c>
      <c r="E292" s="3">
        <f t="shared" si="36"/>
        <v>0.02</v>
      </c>
      <c r="F292" s="13">
        <f t="shared" si="39"/>
        <v>108.85770528538636</v>
      </c>
      <c r="G292" s="14">
        <f t="shared" si="40"/>
        <v>108.85770528538636</v>
      </c>
      <c r="H292">
        <f t="shared" si="44"/>
        <v>80</v>
      </c>
      <c r="J292">
        <f t="shared" si="38"/>
        <v>92.848961370943044</v>
      </c>
      <c r="K292">
        <f t="shared" si="41"/>
        <v>367.48061173346281</v>
      </c>
      <c r="L292">
        <f t="shared" si="42"/>
        <v>367.48061173346281</v>
      </c>
    </row>
    <row r="293" spans="1:12">
      <c r="A293" s="1">
        <f t="shared" si="43"/>
        <v>5.82</v>
      </c>
      <c r="B293" s="5">
        <f t="shared" si="37"/>
        <v>32.427019400136686</v>
      </c>
      <c r="C293" s="4">
        <v>291</v>
      </c>
      <c r="E293" s="3">
        <f t="shared" si="36"/>
        <v>0.02</v>
      </c>
      <c r="F293" s="13">
        <f t="shared" si="39"/>
        <v>108.78878618681262</v>
      </c>
      <c r="G293" s="14">
        <f t="shared" si="40"/>
        <v>108.78878618681262</v>
      </c>
      <c r="H293">
        <f t="shared" si="44"/>
        <v>80</v>
      </c>
      <c r="J293">
        <f t="shared" si="38"/>
        <v>95.119256907067623</v>
      </c>
      <c r="K293">
        <f t="shared" si="41"/>
        <v>367.46020192668487</v>
      </c>
      <c r="L293">
        <f t="shared" si="42"/>
        <v>367.46020192668487</v>
      </c>
    </row>
    <row r="294" spans="1:12">
      <c r="A294" s="1">
        <f t="shared" si="43"/>
        <v>5.84</v>
      </c>
      <c r="B294" s="5">
        <f t="shared" si="37"/>
        <v>33.199703624249928</v>
      </c>
      <c r="C294" s="4">
        <v>292</v>
      </c>
      <c r="E294" s="3">
        <f t="shared" si="36"/>
        <v>0.02</v>
      </c>
      <c r="F294" s="13">
        <f t="shared" si="39"/>
        <v>108.7198233994152</v>
      </c>
      <c r="G294" s="14">
        <f t="shared" si="40"/>
        <v>108.7198233994152</v>
      </c>
      <c r="H294">
        <f t="shared" si="44"/>
        <v>80</v>
      </c>
      <c r="J294">
        <f t="shared" si="38"/>
        <v>97.385797297799783</v>
      </c>
      <c r="K294">
        <f t="shared" si="41"/>
        <v>367.43979098622407</v>
      </c>
      <c r="L294">
        <f t="shared" si="42"/>
        <v>367.43979098622407</v>
      </c>
    </row>
    <row r="295" spans="1:12">
      <c r="A295" s="1">
        <f t="shared" si="43"/>
        <v>5.86</v>
      </c>
      <c r="B295" s="5">
        <f t="shared" si="37"/>
        <v>33.971077180911095</v>
      </c>
      <c r="C295" s="4">
        <v>293</v>
      </c>
      <c r="E295" s="3">
        <f t="shared" si="36"/>
        <v>0.02</v>
      </c>
      <c r="F295" s="13">
        <f t="shared" si="39"/>
        <v>108.65081684000369</v>
      </c>
      <c r="G295" s="14">
        <f t="shared" si="40"/>
        <v>108.65081684000369</v>
      </c>
      <c r="H295">
        <f t="shared" si="44"/>
        <v>80</v>
      </c>
      <c r="J295">
        <f t="shared" si="38"/>
        <v>99.648493064005891</v>
      </c>
      <c r="K295">
        <f t="shared" si="41"/>
        <v>367.41937891189139</v>
      </c>
      <c r="L295">
        <f t="shared" si="42"/>
        <v>367.41937891189139</v>
      </c>
    </row>
    <row r="296" spans="1:12">
      <c r="A296" s="1">
        <f t="shared" si="43"/>
        <v>5.88</v>
      </c>
      <c r="B296" s="5">
        <f t="shared" si="37"/>
        <v>34.741109617612885</v>
      </c>
      <c r="C296" s="4">
        <v>294</v>
      </c>
      <c r="E296" s="3">
        <f t="shared" si="36"/>
        <v>0.02</v>
      </c>
      <c r="F296" s="13">
        <f t="shared" si="39"/>
        <v>108.58176642512328</v>
      </c>
      <c r="G296" s="14">
        <f t="shared" si="40"/>
        <v>108.58176642512328</v>
      </c>
      <c r="H296">
        <f t="shared" si="44"/>
        <v>80</v>
      </c>
      <c r="J296">
        <f t="shared" si="38"/>
        <v>101.90725487833113</v>
      </c>
      <c r="K296">
        <f t="shared" si="41"/>
        <v>367.39896570349788</v>
      </c>
      <c r="L296">
        <f t="shared" si="42"/>
        <v>367.39896570349788</v>
      </c>
    </row>
    <row r="297" spans="1:12">
      <c r="A297" s="1">
        <f t="shared" si="43"/>
        <v>5.9</v>
      </c>
      <c r="B297" s="5">
        <f t="shared" si="37"/>
        <v>35.509770534793361</v>
      </c>
      <c r="C297" s="4">
        <v>295</v>
      </c>
      <c r="E297" s="3">
        <f t="shared" si="36"/>
        <v>0.02</v>
      </c>
      <c r="F297" s="13">
        <f t="shared" si="39"/>
        <v>108.51267207105366</v>
      </c>
      <c r="G297" s="14">
        <f t="shared" si="40"/>
        <v>108.51267207105366</v>
      </c>
      <c r="H297">
        <f t="shared" si="44"/>
        <v>80</v>
      </c>
      <c r="J297">
        <f t="shared" si="38"/>
        <v>104.16199356872718</v>
      </c>
      <c r="K297">
        <f t="shared" si="41"/>
        <v>367.37855136085449</v>
      </c>
      <c r="L297">
        <f t="shared" si="42"/>
        <v>367.37855136085449</v>
      </c>
    </row>
    <row r="298" spans="1:12">
      <c r="A298" s="1">
        <f t="shared" si="43"/>
        <v>5.92</v>
      </c>
      <c r="B298" s="5">
        <f t="shared" si="37"/>
        <v>36.277029587035564</v>
      </c>
      <c r="C298" s="4">
        <v>296</v>
      </c>
      <c r="E298" s="3">
        <f t="shared" si="36"/>
        <v>0.02</v>
      </c>
      <c r="F298" s="13">
        <f t="shared" si="39"/>
        <v>108.44353369380781</v>
      </c>
      <c r="G298" s="14">
        <f t="shared" si="40"/>
        <v>108.44353369380781</v>
      </c>
      <c r="H298">
        <f t="shared" si="44"/>
        <v>80</v>
      </c>
      <c r="J298">
        <f t="shared" si="38"/>
        <v>106.41262012197097</v>
      </c>
      <c r="K298">
        <f t="shared" si="41"/>
        <v>367.35813588377215</v>
      </c>
      <c r="L298">
        <f t="shared" si="42"/>
        <v>367.35813588377215</v>
      </c>
    </row>
    <row r="299" spans="1:12">
      <c r="A299" s="1">
        <f t="shared" si="43"/>
        <v>5.94</v>
      </c>
      <c r="B299" s="5">
        <f t="shared" si="37"/>
        <v>37.042856484265862</v>
      </c>
      <c r="C299" s="4">
        <v>297</v>
      </c>
      <c r="E299" s="3">
        <f t="shared" si="36"/>
        <v>0.02</v>
      </c>
      <c r="F299" s="13">
        <f t="shared" si="39"/>
        <v>108.37435120913079</v>
      </c>
      <c r="G299" s="14">
        <f t="shared" si="40"/>
        <v>108.37435120913079</v>
      </c>
      <c r="H299">
        <f t="shared" si="44"/>
        <v>80</v>
      </c>
      <c r="J299">
        <f t="shared" si="38"/>
        <v>108.65904568717987</v>
      </c>
      <c r="K299">
        <f t="shared" si="41"/>
        <v>367.33771927206169</v>
      </c>
      <c r="L299">
        <f t="shared" si="42"/>
        <v>367.33771927206169</v>
      </c>
    </row>
    <row r="300" spans="1:12">
      <c r="A300" s="1">
        <f t="shared" si="43"/>
        <v>5.96</v>
      </c>
      <c r="B300" s="5">
        <f t="shared" si="37"/>
        <v>37.80722099294973</v>
      </c>
      <c r="C300" s="4">
        <v>298</v>
      </c>
      <c r="E300" s="3">
        <f t="shared" si="36"/>
        <v>0.02</v>
      </c>
      <c r="F300" s="13">
        <f t="shared" si="39"/>
        <v>108.3051245324986</v>
      </c>
      <c r="G300" s="14">
        <f t="shared" si="40"/>
        <v>108.3051245324986</v>
      </c>
      <c r="H300">
        <f t="shared" si="44"/>
        <v>80</v>
      </c>
      <c r="J300">
        <f t="shared" si="38"/>
        <v>110.9011815793192</v>
      </c>
      <c r="K300">
        <f t="shared" si="41"/>
        <v>367.31730152553394</v>
      </c>
      <c r="L300">
        <f t="shared" si="42"/>
        <v>367.31730152553394</v>
      </c>
    </row>
    <row r="301" spans="1:12">
      <c r="A301" s="1">
        <f t="shared" si="43"/>
        <v>5.98</v>
      </c>
      <c r="B301" s="5">
        <f t="shared" si="37"/>
        <v>38.570092937285082</v>
      </c>
      <c r="C301" s="4">
        <v>299</v>
      </c>
      <c r="E301" s="3">
        <f t="shared" si="36"/>
        <v>0.02</v>
      </c>
      <c r="F301" s="13">
        <f t="shared" si="39"/>
        <v>108.23585357911688</v>
      </c>
      <c r="G301" s="14">
        <f t="shared" si="40"/>
        <v>108.23585357911688</v>
      </c>
      <c r="H301">
        <f t="shared" si="44"/>
        <v>80</v>
      </c>
      <c r="J301">
        <f t="shared" si="38"/>
        <v>113.13893928270291</v>
      </c>
      <c r="K301">
        <f t="shared" si="41"/>
        <v>367.2968826439996</v>
      </c>
      <c r="L301">
        <f t="shared" si="42"/>
        <v>367.2968826439996</v>
      </c>
    </row>
    <row r="302" spans="1:12">
      <c r="A302" s="1">
        <f t="shared" si="43"/>
        <v>6</v>
      </c>
      <c r="B302" s="5">
        <f t="shared" si="37"/>
        <v>39.331442200393887</v>
      </c>
      <c r="C302" s="4">
        <v>300</v>
      </c>
      <c r="E302" s="3">
        <f t="shared" si="36"/>
        <v>0.02</v>
      </c>
      <c r="F302" s="13">
        <f t="shared" si="39"/>
        <v>108.1665382639198</v>
      </c>
      <c r="G302" s="14">
        <f t="shared" si="40"/>
        <v>108.1665382639198</v>
      </c>
      <c r="H302">
        <f t="shared" si="44"/>
        <v>80</v>
      </c>
      <c r="J302">
        <f t="shared" si="38"/>
        <v>115.37223045448873</v>
      </c>
      <c r="K302">
        <f t="shared" si="41"/>
        <v>367.27646262726938</v>
      </c>
      <c r="L302">
        <f t="shared" si="42"/>
        <v>367.27646262726938</v>
      </c>
    </row>
    <row r="303" spans="1:12">
      <c r="A303" s="1">
        <f t="shared" si="43"/>
        <v>6.0200000000000005</v>
      </c>
      <c r="B303" s="5">
        <f t="shared" si="37"/>
        <v>40.091238725510863</v>
      </c>
      <c r="C303" s="4">
        <v>301</v>
      </c>
      <c r="E303" s="3">
        <f t="shared" si="36"/>
        <v>0.02</v>
      </c>
      <c r="F303" s="13">
        <f t="shared" si="39"/>
        <v>108.09717850156879</v>
      </c>
      <c r="G303" s="14">
        <f t="shared" si="40"/>
        <v>108.09717850156879</v>
      </c>
      <c r="H303">
        <f t="shared" si="44"/>
        <v>80</v>
      </c>
      <c r="J303">
        <f t="shared" si="38"/>
        <v>117.60096692816519</v>
      </c>
      <c r="K303">
        <f t="shared" si="41"/>
        <v>367.25604147515395</v>
      </c>
      <c r="L303">
        <f t="shared" si="42"/>
        <v>367.25604147515395</v>
      </c>
    </row>
    <row r="304" spans="1:12">
      <c r="A304" s="1">
        <f t="shared" si="43"/>
        <v>6.04</v>
      </c>
      <c r="B304" s="5">
        <f t="shared" si="37"/>
        <v>40.849452517170072</v>
      </c>
      <c r="C304" s="4">
        <v>302</v>
      </c>
      <c r="E304" s="3">
        <f t="shared" si="36"/>
        <v>0.02</v>
      </c>
      <c r="F304" s="13">
        <f t="shared" si="39"/>
        <v>108.0277742064513</v>
      </c>
      <c r="G304" s="14">
        <f t="shared" si="40"/>
        <v>108.0277742064513</v>
      </c>
      <c r="H304">
        <f t="shared" si="44"/>
        <v>80</v>
      </c>
      <c r="J304">
        <f t="shared" si="38"/>
        <v>119.8250607170322</v>
      </c>
      <c r="K304">
        <f t="shared" si="41"/>
        <v>367.2356191874639</v>
      </c>
      <c r="L304">
        <f t="shared" si="42"/>
        <v>367.2356191874639</v>
      </c>
    </row>
    <row r="305" spans="1:12">
      <c r="A305" s="1">
        <f t="shared" si="43"/>
        <v>6.0600000000000005</v>
      </c>
      <c r="B305" s="5">
        <f t="shared" si="37"/>
        <v>41.606053642389448</v>
      </c>
      <c r="C305" s="4">
        <v>303</v>
      </c>
      <c r="E305" s="3">
        <f t="shared" si="36"/>
        <v>0.02</v>
      </c>
      <c r="F305" s="13">
        <f t="shared" si="39"/>
        <v>107.9583252926796</v>
      </c>
      <c r="G305" s="14">
        <f t="shared" si="40"/>
        <v>107.9583252926796</v>
      </c>
      <c r="H305">
        <f t="shared" si="44"/>
        <v>80</v>
      </c>
      <c r="J305">
        <f t="shared" si="38"/>
        <v>122.04442401767571</v>
      </c>
      <c r="K305">
        <f t="shared" si="41"/>
        <v>367.21519576400976</v>
      </c>
      <c r="L305">
        <f t="shared" si="42"/>
        <v>367.21519576400976</v>
      </c>
    </row>
    <row r="306" spans="1:12">
      <c r="A306" s="1">
        <f t="shared" si="43"/>
        <v>6.08</v>
      </c>
      <c r="B306" s="5">
        <f t="shared" si="37"/>
        <v>42.361012231851909</v>
      </c>
      <c r="C306" s="4">
        <v>304</v>
      </c>
      <c r="E306" s="3">
        <f t="shared" si="36"/>
        <v>0.02</v>
      </c>
      <c r="F306" s="13">
        <f t="shared" si="39"/>
        <v>107.88883167408953</v>
      </c>
      <c r="G306" s="14">
        <f t="shared" si="40"/>
        <v>107.88883167408953</v>
      </c>
      <c r="H306">
        <f t="shared" si="44"/>
        <v>80</v>
      </c>
      <c r="J306">
        <f t="shared" si="38"/>
        <v>124.25896921343227</v>
      </c>
      <c r="K306">
        <f t="shared" si="41"/>
        <v>367.19477120460198</v>
      </c>
      <c r="L306">
        <f t="shared" si="42"/>
        <v>367.19477120460198</v>
      </c>
    </row>
    <row r="307" spans="1:12">
      <c r="A307" s="1">
        <f t="shared" si="43"/>
        <v>6.1000000000000005</v>
      </c>
      <c r="B307" s="5">
        <f t="shared" si="37"/>
        <v>43.114298481085243</v>
      </c>
      <c r="C307" s="4">
        <v>305</v>
      </c>
      <c r="E307" s="3">
        <f t="shared" si="36"/>
        <v>0.02</v>
      </c>
      <c r="F307" s="13">
        <f t="shared" si="39"/>
        <v>107.81929326423923</v>
      </c>
      <c r="G307" s="14">
        <f t="shared" si="40"/>
        <v>107.81929326423923</v>
      </c>
      <c r="H307">
        <f t="shared" si="44"/>
        <v>80</v>
      </c>
      <c r="J307">
        <f t="shared" si="38"/>
        <v>126.46860887785003</v>
      </c>
      <c r="K307">
        <f t="shared" si="41"/>
        <v>367.17434550905108</v>
      </c>
      <c r="L307">
        <f t="shared" si="42"/>
        <v>367.17434550905108</v>
      </c>
    </row>
    <row r="308" spans="1:12">
      <c r="A308" s="1">
        <f t="shared" si="43"/>
        <v>6.12</v>
      </c>
      <c r="B308" s="5">
        <f t="shared" si="37"/>
        <v>43.865882651637961</v>
      </c>
      <c r="C308" s="4">
        <v>306</v>
      </c>
      <c r="E308" s="3">
        <f t="shared" si="36"/>
        <v>0.02</v>
      </c>
      <c r="F308" s="13">
        <f t="shared" si="39"/>
        <v>107.74970997640793</v>
      </c>
      <c r="G308" s="14">
        <f t="shared" si="40"/>
        <v>107.74970997640793</v>
      </c>
      <c r="H308">
        <f t="shared" si="44"/>
        <v>80</v>
      </c>
      <c r="J308">
        <f t="shared" si="38"/>
        <v>128.67325577813801</v>
      </c>
      <c r="K308">
        <f t="shared" si="41"/>
        <v>367.15391867716738</v>
      </c>
      <c r="L308">
        <f t="shared" si="42"/>
        <v>367.15391867716738</v>
      </c>
    </row>
    <row r="309" spans="1:12">
      <c r="A309" s="1">
        <f t="shared" si="43"/>
        <v>6.1400000000000006</v>
      </c>
      <c r="B309" s="5">
        <f t="shared" si="37"/>
        <v>44.615735072254047</v>
      </c>
      <c r="C309" s="4">
        <v>307</v>
      </c>
      <c r="E309" s="3">
        <f t="shared" si="36"/>
        <v>0.02</v>
      </c>
      <c r="F309" s="13">
        <f t="shared" si="39"/>
        <v>107.68008172359464</v>
      </c>
      <c r="G309" s="14">
        <f t="shared" si="40"/>
        <v>107.68008172359464</v>
      </c>
      <c r="H309">
        <f t="shared" si="44"/>
        <v>80</v>
      </c>
      <c r="J309">
        <f t="shared" si="38"/>
        <v>130.87282287861188</v>
      </c>
      <c r="K309">
        <f t="shared" si="41"/>
        <v>367.1334907087612</v>
      </c>
      <c r="L309">
        <f t="shared" si="42"/>
        <v>367.1334907087612</v>
      </c>
    </row>
    <row r="310" spans="1:12">
      <c r="A310" s="1">
        <f t="shared" si="43"/>
        <v>6.16</v>
      </c>
      <c r="B310" s="5">
        <f t="shared" si="37"/>
        <v>45.363826140043834</v>
      </c>
      <c r="C310" s="4">
        <v>308</v>
      </c>
      <c r="E310" s="3">
        <f t="shared" si="36"/>
        <v>0.02</v>
      </c>
      <c r="F310" s="13">
        <f t="shared" si="39"/>
        <v>107.61040841851694</v>
      </c>
      <c r="G310" s="14">
        <f t="shared" si="40"/>
        <v>107.61040841851694</v>
      </c>
      <c r="H310">
        <f t="shared" si="44"/>
        <v>80</v>
      </c>
      <c r="J310">
        <f t="shared" si="38"/>
        <v>133.06722334412856</v>
      </c>
      <c r="K310">
        <f t="shared" si="41"/>
        <v>367.11306160364285</v>
      </c>
      <c r="L310">
        <f t="shared" si="42"/>
        <v>367.11306160364285</v>
      </c>
    </row>
    <row r="311" spans="1:12">
      <c r="A311" s="1">
        <f t="shared" si="43"/>
        <v>6.18</v>
      </c>
      <c r="B311" s="5">
        <f t="shared" si="37"/>
        <v>46.110126321652935</v>
      </c>
      <c r="C311" s="4">
        <v>309</v>
      </c>
      <c r="E311" s="3">
        <f t="shared" si="36"/>
        <v>0.02</v>
      </c>
      <c r="F311" s="13">
        <f t="shared" si="39"/>
        <v>107.54068997360963</v>
      </c>
      <c r="G311" s="14">
        <f t="shared" si="40"/>
        <v>107.54068997360963</v>
      </c>
      <c r="H311">
        <f t="shared" si="44"/>
        <v>80</v>
      </c>
      <c r="J311">
        <f t="shared" si="38"/>
        <v>135.25637054351529</v>
      </c>
      <c r="K311">
        <f t="shared" si="41"/>
        <v>367.09263136162247</v>
      </c>
      <c r="L311">
        <f t="shared" si="42"/>
        <v>367.09263136162247</v>
      </c>
    </row>
    <row r="312" spans="1:12">
      <c r="A312" s="1">
        <f t="shared" si="43"/>
        <v>6.2</v>
      </c>
      <c r="B312" s="5">
        <f t="shared" si="37"/>
        <v>46.854606154428048</v>
      </c>
      <c r="C312" s="4">
        <v>310</v>
      </c>
      <c r="E312" s="3">
        <f t="shared" si="36"/>
        <v>0.02</v>
      </c>
      <c r="F312" s="13">
        <f t="shared" si="39"/>
        <v>107.4709263010235</v>
      </c>
      <c r="G312" s="14">
        <f t="shared" si="40"/>
        <v>107.4709263010235</v>
      </c>
      <c r="H312">
        <f t="shared" si="44"/>
        <v>80</v>
      </c>
      <c r="J312">
        <f t="shared" si="38"/>
        <v>137.44017805298895</v>
      </c>
      <c r="K312">
        <f t="shared" si="41"/>
        <v>367.07219998251031</v>
      </c>
      <c r="L312">
        <f t="shared" si="42"/>
        <v>367.07219998251031</v>
      </c>
    </row>
    <row r="313" spans="1:12">
      <c r="A313" s="1">
        <f t="shared" si="43"/>
        <v>6.22</v>
      </c>
      <c r="B313" s="5">
        <f t="shared" si="37"/>
        <v>47.597236247580092</v>
      </c>
      <c r="C313" s="4">
        <v>311</v>
      </c>
      <c r="E313" s="3">
        <f t="shared" si="36"/>
        <v>0.02</v>
      </c>
      <c r="F313" s="13">
        <f t="shared" si="39"/>
        <v>107.40111731262401</v>
      </c>
      <c r="G313" s="14">
        <f t="shared" si="40"/>
        <v>107.40111731262401</v>
      </c>
      <c r="H313">
        <f t="shared" si="44"/>
        <v>80</v>
      </c>
      <c r="J313">
        <f t="shared" si="38"/>
        <v>139.61855965956826</v>
      </c>
      <c r="K313">
        <f t="shared" si="41"/>
        <v>367.05176746611647</v>
      </c>
      <c r="L313">
        <f t="shared" si="42"/>
        <v>367.05176746611647</v>
      </c>
    </row>
    <row r="314" spans="1:12">
      <c r="A314" s="1">
        <f t="shared" si="43"/>
        <v>6.24</v>
      </c>
      <c r="B314" s="5">
        <f t="shared" si="37"/>
        <v>48.337987283344631</v>
      </c>
      <c r="C314" s="4">
        <v>312</v>
      </c>
      <c r="E314" s="3">
        <f t="shared" si="36"/>
        <v>0.02</v>
      </c>
      <c r="F314" s="13">
        <f t="shared" si="39"/>
        <v>107.33126291999002</v>
      </c>
      <c r="G314" s="14">
        <f t="shared" si="40"/>
        <v>107.33126291999002</v>
      </c>
      <c r="H314">
        <f t="shared" si="44"/>
        <v>80</v>
      </c>
      <c r="J314">
        <f t="shared" si="38"/>
        <v>141.79142936447758</v>
      </c>
      <c r="K314">
        <f t="shared" si="41"/>
        <v>367.03133381225103</v>
      </c>
      <c r="L314">
        <f t="shared" si="42"/>
        <v>367.03133381225103</v>
      </c>
    </row>
    <row r="315" spans="1:12">
      <c r="A315" s="1">
        <f t="shared" si="43"/>
        <v>6.26</v>
      </c>
      <c r="B315" s="5">
        <f t="shared" si="37"/>
        <v>49.076830018139098</v>
      </c>
      <c r="C315" s="4">
        <v>313</v>
      </c>
      <c r="E315" s="3">
        <f t="shared" si="36"/>
        <v>0.02</v>
      </c>
      <c r="F315" s="13">
        <f t="shared" si="39"/>
        <v>107.26136303441247</v>
      </c>
      <c r="G315" s="14">
        <f t="shared" si="40"/>
        <v>107.26136303441247</v>
      </c>
      <c r="H315">
        <f t="shared" si="44"/>
        <v>80</v>
      </c>
      <c r="J315">
        <f t="shared" si="38"/>
        <v>143.95870138654135</v>
      </c>
      <c r="K315">
        <f t="shared" si="41"/>
        <v>367.01089902072397</v>
      </c>
      <c r="L315">
        <f t="shared" si="42"/>
        <v>367.01089902072397</v>
      </c>
    </row>
    <row r="316" spans="1:12">
      <c r="A316" s="1">
        <f t="shared" si="43"/>
        <v>6.28</v>
      </c>
      <c r="B316" s="5">
        <f t="shared" si="37"/>
        <v>49.813735283717513</v>
      </c>
      <c r="C316" s="4">
        <v>314</v>
      </c>
      <c r="E316" s="3">
        <f t="shared" si="36"/>
        <v>0.02</v>
      </c>
      <c r="F316" s="13">
        <f t="shared" si="39"/>
        <v>107.19141756689304</v>
      </c>
      <c r="G316" s="14">
        <f t="shared" si="40"/>
        <v>107.19141756689304</v>
      </c>
      <c r="H316">
        <f t="shared" si="44"/>
        <v>80</v>
      </c>
      <c r="J316">
        <f t="shared" si="38"/>
        <v>146.12029016557136</v>
      </c>
      <c r="K316">
        <f t="shared" si="41"/>
        <v>366.99046309134525</v>
      </c>
      <c r="L316">
        <f t="shared" si="42"/>
        <v>366.99046309134525</v>
      </c>
    </row>
    <row r="317" spans="1:12">
      <c r="A317" s="1">
        <f t="shared" si="43"/>
        <v>6.3</v>
      </c>
      <c r="B317" s="5">
        <f t="shared" si="37"/>
        <v>50.548673988321589</v>
      </c>
      <c r="C317" s="4">
        <v>315</v>
      </c>
      <c r="E317" s="3">
        <f t="shared" si="36"/>
        <v>0.02</v>
      </c>
      <c r="F317" s="13">
        <f t="shared" si="39"/>
        <v>107.12142642814287</v>
      </c>
      <c r="G317" s="14">
        <f t="shared" si="40"/>
        <v>107.12142642814287</v>
      </c>
      <c r="H317">
        <f t="shared" si="44"/>
        <v>80</v>
      </c>
      <c r="J317">
        <f t="shared" si="38"/>
        <v>148.27611036574334</v>
      </c>
      <c r="K317">
        <f t="shared" si="41"/>
        <v>366.97002602392479</v>
      </c>
      <c r="L317">
        <f t="shared" si="42"/>
        <v>366.97002602392479</v>
      </c>
    </row>
    <row r="318" spans="1:12">
      <c r="A318" s="1">
        <f t="shared" si="43"/>
        <v>6.32</v>
      </c>
      <c r="B318" s="5">
        <f t="shared" si="37"/>
        <v>51.281617117829889</v>
      </c>
      <c r="C318" s="4">
        <v>316</v>
      </c>
      <c r="E318" s="3">
        <f t="shared" si="36"/>
        <v>0.02</v>
      </c>
      <c r="F318" s="13">
        <f t="shared" si="39"/>
        <v>107.05138952858121</v>
      </c>
      <c r="G318" s="14">
        <f t="shared" si="40"/>
        <v>107.05138952858121</v>
      </c>
      <c r="H318">
        <f t="shared" si="44"/>
        <v>80</v>
      </c>
      <c r="J318">
        <f t="shared" si="38"/>
        <v>150.42607687896768</v>
      </c>
      <c r="K318">
        <f t="shared" si="41"/>
        <v>366.94958781827245</v>
      </c>
      <c r="L318">
        <f t="shared" si="42"/>
        <v>366.94958781827245</v>
      </c>
    </row>
    <row r="319" spans="1:12">
      <c r="A319" s="1">
        <f t="shared" si="43"/>
        <v>6.34</v>
      </c>
      <c r="B319" s="5">
        <f t="shared" si="37"/>
        <v>52.012535736902514</v>
      </c>
      <c r="C319" s="4">
        <v>317</v>
      </c>
      <c r="E319" s="3">
        <f t="shared" si="36"/>
        <v>0.02</v>
      </c>
      <c r="F319" s="13">
        <f t="shared" si="39"/>
        <v>106.98130677833407</v>
      </c>
      <c r="G319" s="14">
        <f t="shared" si="40"/>
        <v>106.98130677833407</v>
      </c>
      <c r="H319">
        <f t="shared" si="44"/>
        <v>80</v>
      </c>
      <c r="J319">
        <f t="shared" si="38"/>
        <v>152.57010482824737</v>
      </c>
      <c r="K319">
        <f t="shared" si="41"/>
        <v>366.92914847419797</v>
      </c>
      <c r="L319">
        <f t="shared" si="42"/>
        <v>366.92914847419797</v>
      </c>
    </row>
    <row r="320" spans="1:12">
      <c r="A320" s="1">
        <f t="shared" si="43"/>
        <v>6.36</v>
      </c>
      <c r="B320" s="5">
        <f t="shared" si="37"/>
        <v>52.741400990123999</v>
      </c>
      <c r="C320" s="4">
        <v>318</v>
      </c>
      <c r="E320" s="3">
        <f t="shared" si="36"/>
        <v>0.02</v>
      </c>
      <c r="F320" s="13">
        <f t="shared" si="39"/>
        <v>106.9111780872329</v>
      </c>
      <c r="G320" s="14">
        <f t="shared" si="40"/>
        <v>106.9111780872329</v>
      </c>
      <c r="H320">
        <f t="shared" si="44"/>
        <v>80</v>
      </c>
      <c r="J320">
        <f t="shared" si="38"/>
        <v>154.70810957103041</v>
      </c>
      <c r="K320">
        <f t="shared" si="41"/>
        <v>366.90870799151116</v>
      </c>
      <c r="L320">
        <f t="shared" si="42"/>
        <v>366.90870799151116</v>
      </c>
    </row>
    <row r="321" spans="1:12">
      <c r="A321" s="1">
        <f t="shared" si="43"/>
        <v>6.38</v>
      </c>
      <c r="B321" s="5">
        <f t="shared" si="37"/>
        <v>53.468184103142143</v>
      </c>
      <c r="C321" s="4">
        <v>319</v>
      </c>
      <c r="E321" s="3">
        <f t="shared" ref="E321:E384" si="45">IF(fac=50,1/50,IF(fac=60,1/60))</f>
        <v>0.02</v>
      </c>
      <c r="F321" s="13">
        <f t="shared" si="39"/>
        <v>106.8410033648132</v>
      </c>
      <c r="G321" s="14">
        <f t="shared" si="40"/>
        <v>106.8410033648132</v>
      </c>
      <c r="H321">
        <f t="shared" si="44"/>
        <v>80</v>
      </c>
      <c r="J321">
        <f t="shared" si="38"/>
        <v>156.84000670255028</v>
      </c>
      <c r="K321">
        <f t="shared" si="41"/>
        <v>366.88826637002171</v>
      </c>
      <c r="L321">
        <f t="shared" si="42"/>
        <v>366.88826637002171</v>
      </c>
    </row>
    <row r="322" spans="1:12">
      <c r="A322" s="1">
        <f t="shared" si="43"/>
        <v>6.4</v>
      </c>
      <c r="B322" s="5">
        <f t="shared" ref="B322:B385" si="46">IF(fac=50,Vacmin*SQRT(2)*ABS(COS(A322*PI()/5/2)),IF(fac=60,Vacmin*SQRT(2)*ABS(COS(A322*PI()*240/1000/2))))</f>
        <v>54.192856383804077</v>
      </c>
      <c r="C322" s="4">
        <v>320</v>
      </c>
      <c r="E322" s="3">
        <f t="shared" si="45"/>
        <v>0.02</v>
      </c>
      <c r="F322" s="13">
        <f t="shared" si="39"/>
        <v>106.77078252031323</v>
      </c>
      <c r="G322" s="14">
        <f t="shared" si="40"/>
        <v>106.77078252031323</v>
      </c>
      <c r="H322">
        <f t="shared" si="44"/>
        <v>80</v>
      </c>
      <c r="J322">
        <f t="shared" ref="J322:J385" si="47">IF(fac=50,Vacmax*SQRT(2)*ABS(COS(A322*PI()/5/2)),IF(fac=60,Vacmax*SQRT(2)*ABS(COS(A322*PI()*240/1000/2))))</f>
        <v>158.96571205915862</v>
      </c>
      <c r="K322">
        <f t="shared" si="41"/>
        <v>366.86782360953924</v>
      </c>
      <c r="L322">
        <f t="shared" si="42"/>
        <v>366.86782360953924</v>
      </c>
    </row>
    <row r="323" spans="1:12">
      <c r="A323" s="1">
        <f t="shared" si="43"/>
        <v>6.42</v>
      </c>
      <c r="B323" s="5">
        <f t="shared" si="46"/>
        <v>54.915389223288969</v>
      </c>
      <c r="C323" s="4">
        <v>321</v>
      </c>
      <c r="E323" s="3">
        <f t="shared" si="45"/>
        <v>0.02</v>
      </c>
      <c r="F323" s="13">
        <f t="shared" ref="F323:F386" si="48">SQRT(ABS(F322*F322-2*Vout*Iout*E323*100*1000000/1000/1000/Cin/H323))</f>
        <v>106.70051546267256</v>
      </c>
      <c r="G323" s="14">
        <f t="shared" ref="G323:G386" si="49">MAX(B323,F323)</f>
        <v>106.70051546267256</v>
      </c>
      <c r="H323">
        <f t="shared" si="44"/>
        <v>80</v>
      </c>
      <c r="J323">
        <f t="shared" si="47"/>
        <v>161.08514172164763</v>
      </c>
      <c r="K323">
        <f t="shared" ref="K323:K386" si="50">SQRT(ABS(K322*K322-2*Vout*Iout*E323*100*1000000/1000/1000/Cin/H323))</f>
        <v>366.84737970987334</v>
      </c>
      <c r="L323">
        <f t="shared" ref="L323:L386" si="51">MAX(J323,K323)</f>
        <v>366.84737970987334</v>
      </c>
    </row>
    <row r="324" spans="1:12">
      <c r="A324" s="1">
        <f t="shared" ref="A324:A387" si="52">C324*E324</f>
        <v>6.44</v>
      </c>
      <c r="B324" s="5">
        <f t="shared" si="46"/>
        <v>55.635754097237637</v>
      </c>
      <c r="C324" s="4">
        <v>322</v>
      </c>
      <c r="E324" s="3">
        <f t="shared" si="45"/>
        <v>0.02</v>
      </c>
      <c r="F324" s="13">
        <f t="shared" si="48"/>
        <v>106.63020210053072</v>
      </c>
      <c r="G324" s="14">
        <f t="shared" si="49"/>
        <v>106.63020210053072</v>
      </c>
      <c r="H324">
        <f t="shared" ref="H324:H387" si="53">H323</f>
        <v>80</v>
      </c>
      <c r="J324">
        <f t="shared" si="47"/>
        <v>163.19821201856374</v>
      </c>
      <c r="K324">
        <f t="shared" si="50"/>
        <v>366.82693467083357</v>
      </c>
      <c r="L324">
        <f t="shared" si="51"/>
        <v>366.82693467083357</v>
      </c>
    </row>
    <row r="325" spans="1:12">
      <c r="A325" s="1">
        <f t="shared" si="52"/>
        <v>6.46</v>
      </c>
      <c r="B325" s="5">
        <f t="shared" si="46"/>
        <v>56.353922566878119</v>
      </c>
      <c r="C325" s="4">
        <v>323</v>
      </c>
      <c r="E325" s="3">
        <f t="shared" si="45"/>
        <v>0.02</v>
      </c>
      <c r="F325" s="13">
        <f t="shared" si="48"/>
        <v>106.55984234222583</v>
      </c>
      <c r="G325" s="14">
        <f t="shared" si="49"/>
        <v>106.55984234222583</v>
      </c>
      <c r="H325">
        <f t="shared" si="53"/>
        <v>80</v>
      </c>
      <c r="J325">
        <f t="shared" si="47"/>
        <v>165.30483952950914</v>
      </c>
      <c r="K325">
        <f t="shared" si="50"/>
        <v>366.80648849222939</v>
      </c>
      <c r="L325">
        <f t="shared" si="51"/>
        <v>366.80648849222939</v>
      </c>
    </row>
    <row r="326" spans="1:12">
      <c r="A326" s="1">
        <f t="shared" si="52"/>
        <v>6.48</v>
      </c>
      <c r="B326" s="5">
        <f t="shared" si="46"/>
        <v>57.069866280149114</v>
      </c>
      <c r="C326" s="4">
        <v>324</v>
      </c>
      <c r="E326" s="3">
        <f t="shared" si="45"/>
        <v>0.02</v>
      </c>
      <c r="F326" s="13">
        <f t="shared" si="48"/>
        <v>106.48943609579321</v>
      </c>
      <c r="G326" s="14">
        <f t="shared" si="49"/>
        <v>106.48943609579321</v>
      </c>
      <c r="H326">
        <f t="shared" si="53"/>
        <v>80</v>
      </c>
      <c r="J326">
        <f t="shared" si="47"/>
        <v>167.4049410884374</v>
      </c>
      <c r="K326">
        <f t="shared" si="50"/>
        <v>366.78604117387022</v>
      </c>
      <c r="L326">
        <f t="shared" si="51"/>
        <v>366.78604117387022</v>
      </c>
    </row>
    <row r="327" spans="1:12">
      <c r="A327" s="1">
        <f t="shared" si="52"/>
        <v>6.5</v>
      </c>
      <c r="B327" s="5">
        <f t="shared" si="46"/>
        <v>57.783556972818545</v>
      </c>
      <c r="C327" s="4">
        <v>325</v>
      </c>
      <c r="E327" s="3">
        <f t="shared" si="45"/>
        <v>0.02</v>
      </c>
      <c r="F327" s="13">
        <f t="shared" si="48"/>
        <v>106.41898326896393</v>
      </c>
      <c r="G327" s="14">
        <f t="shared" si="49"/>
        <v>106.41898326896393</v>
      </c>
      <c r="H327">
        <f t="shared" si="53"/>
        <v>80</v>
      </c>
      <c r="J327">
        <f t="shared" si="47"/>
        <v>169.49843378693438</v>
      </c>
      <c r="K327">
        <f t="shared" si="50"/>
        <v>366.76559271556545</v>
      </c>
      <c r="L327">
        <f t="shared" si="51"/>
        <v>366.76559271556545</v>
      </c>
    </row>
    <row r="328" spans="1:12">
      <c r="A328" s="1">
        <f t="shared" si="52"/>
        <v>6.5200000000000005</v>
      </c>
      <c r="B328" s="5">
        <f t="shared" si="46"/>
        <v>58.49496646960003</v>
      </c>
      <c r="C328" s="4">
        <v>326</v>
      </c>
      <c r="E328" s="3">
        <f t="shared" si="45"/>
        <v>0.02</v>
      </c>
      <c r="F328" s="13">
        <f t="shared" si="48"/>
        <v>106.34848376916347</v>
      </c>
      <c r="G328" s="14">
        <f t="shared" si="49"/>
        <v>106.34848376916347</v>
      </c>
      <c r="H328">
        <f t="shared" si="53"/>
        <v>80</v>
      </c>
      <c r="J328">
        <f t="shared" si="47"/>
        <v>171.58523497749343</v>
      </c>
      <c r="K328">
        <f t="shared" si="50"/>
        <v>366.74514311712437</v>
      </c>
      <c r="L328">
        <f t="shared" si="51"/>
        <v>366.74514311712437</v>
      </c>
    </row>
    <row r="329" spans="1:12">
      <c r="A329" s="1">
        <f t="shared" si="52"/>
        <v>6.54</v>
      </c>
      <c r="B329" s="5">
        <f t="shared" si="46"/>
        <v>59.204066685264728</v>
      </c>
      <c r="C329" s="4">
        <v>327</v>
      </c>
      <c r="E329" s="3">
        <f t="shared" si="45"/>
        <v>0.02</v>
      </c>
      <c r="F329" s="13">
        <f t="shared" si="48"/>
        <v>106.27793750351023</v>
      </c>
      <c r="G329" s="14">
        <f t="shared" si="49"/>
        <v>106.27793750351023</v>
      </c>
      <c r="H329">
        <f t="shared" si="53"/>
        <v>80</v>
      </c>
      <c r="J329">
        <f t="shared" si="47"/>
        <v>173.66526227677653</v>
      </c>
      <c r="K329">
        <f t="shared" si="50"/>
        <v>366.72469237835628</v>
      </c>
      <c r="L329">
        <f t="shared" si="51"/>
        <v>366.72469237835628</v>
      </c>
    </row>
    <row r="330" spans="1:12">
      <c r="A330" s="1">
        <f t="shared" si="52"/>
        <v>6.5600000000000005</v>
      </c>
      <c r="B330" s="5">
        <f t="shared" si="46"/>
        <v>59.910829625750289</v>
      </c>
      <c r="C330" s="4">
        <v>328</v>
      </c>
      <c r="E330" s="3">
        <f t="shared" si="45"/>
        <v>0.02</v>
      </c>
      <c r="F330" s="13">
        <f t="shared" si="48"/>
        <v>106.20734437881416</v>
      </c>
      <c r="G330" s="14">
        <f t="shared" si="49"/>
        <v>106.20734437881416</v>
      </c>
      <c r="H330">
        <f t="shared" si="53"/>
        <v>80</v>
      </c>
      <c r="J330">
        <f t="shared" si="47"/>
        <v>175.73843356886752</v>
      </c>
      <c r="K330">
        <f t="shared" si="50"/>
        <v>366.70424049907041</v>
      </c>
      <c r="L330">
        <f t="shared" si="51"/>
        <v>366.70424049907041</v>
      </c>
    </row>
    <row r="331" spans="1:12">
      <c r="A331" s="1">
        <f t="shared" si="52"/>
        <v>6.58</v>
      </c>
      <c r="B331" s="5">
        <f t="shared" si="46"/>
        <v>60.615227389265996</v>
      </c>
      <c r="C331" s="4">
        <v>329</v>
      </c>
      <c r="E331" s="3">
        <f t="shared" si="45"/>
        <v>0.02</v>
      </c>
      <c r="F331" s="13">
        <f t="shared" si="48"/>
        <v>106.13670430157528</v>
      </c>
      <c r="G331" s="14">
        <f t="shared" si="49"/>
        <v>106.13670430157528</v>
      </c>
      <c r="H331">
        <f t="shared" si="53"/>
        <v>80</v>
      </c>
      <c r="J331">
        <f t="shared" si="47"/>
        <v>177.80466700851358</v>
      </c>
      <c r="K331">
        <f t="shared" si="50"/>
        <v>366.68378747907582</v>
      </c>
      <c r="L331">
        <f t="shared" si="51"/>
        <v>366.68378747907582</v>
      </c>
    </row>
    <row r="332" spans="1:12">
      <c r="A332" s="1">
        <f t="shared" si="52"/>
        <v>6.6000000000000005</v>
      </c>
      <c r="B332" s="5">
        <f t="shared" si="46"/>
        <v>61.317232167394216</v>
      </c>
      <c r="C332" s="4">
        <v>330</v>
      </c>
      <c r="E332" s="3">
        <f t="shared" si="45"/>
        <v>0.02</v>
      </c>
      <c r="F332" s="13">
        <f t="shared" si="48"/>
        <v>106.06601717798226</v>
      </c>
      <c r="G332" s="14">
        <f t="shared" si="49"/>
        <v>106.06601717798226</v>
      </c>
      <c r="H332">
        <f t="shared" si="53"/>
        <v>80</v>
      </c>
      <c r="J332">
        <f t="shared" si="47"/>
        <v>179.86388102435637</v>
      </c>
      <c r="K332">
        <f t="shared" si="50"/>
        <v>366.66333331818174</v>
      </c>
      <c r="L332">
        <f t="shared" si="51"/>
        <v>366.66333331818174</v>
      </c>
    </row>
    <row r="333" spans="1:12">
      <c r="A333" s="1">
        <f t="shared" si="52"/>
        <v>6.62</v>
      </c>
      <c r="B333" s="5">
        <f t="shared" si="46"/>
        <v>62.016816246188441</v>
      </c>
      <c r="C333" s="4">
        <v>331</v>
      </c>
      <c r="E333" s="3">
        <f t="shared" si="45"/>
        <v>0.02</v>
      </c>
      <c r="F333" s="13">
        <f t="shared" si="48"/>
        <v>105.99528291391097</v>
      </c>
      <c r="G333" s="14">
        <f t="shared" si="49"/>
        <v>105.99528291391097</v>
      </c>
      <c r="H333">
        <f t="shared" si="53"/>
        <v>80</v>
      </c>
      <c r="J333">
        <f t="shared" si="47"/>
        <v>181.91599432215276</v>
      </c>
      <c r="K333">
        <f t="shared" si="50"/>
        <v>366.64287801619719</v>
      </c>
      <c r="L333">
        <f t="shared" si="51"/>
        <v>366.64287801619719</v>
      </c>
    </row>
    <row r="334" spans="1:12">
      <c r="A334" s="1">
        <f t="shared" si="52"/>
        <v>6.6400000000000006</v>
      </c>
      <c r="B334" s="5">
        <f t="shared" si="46"/>
        <v>62.71395200726711</v>
      </c>
      <c r="C334" s="4">
        <v>332</v>
      </c>
      <c r="E334" s="3">
        <f t="shared" si="45"/>
        <v>0.02</v>
      </c>
      <c r="F334" s="13">
        <f t="shared" si="48"/>
        <v>105.92450141492301</v>
      </c>
      <c r="G334" s="14">
        <f t="shared" si="49"/>
        <v>105.92450141492301</v>
      </c>
      <c r="H334">
        <f t="shared" si="53"/>
        <v>80</v>
      </c>
      <c r="J334">
        <f t="shared" si="47"/>
        <v>183.96092588798351</v>
      </c>
      <c r="K334">
        <f t="shared" si="50"/>
        <v>366.62242157293116</v>
      </c>
      <c r="L334">
        <f t="shared" si="51"/>
        <v>366.62242157293116</v>
      </c>
    </row>
    <row r="335" spans="1:12">
      <c r="A335" s="1">
        <f t="shared" si="52"/>
        <v>6.66</v>
      </c>
      <c r="B335" s="5">
        <f t="shared" si="46"/>
        <v>63.408611928903916</v>
      </c>
      <c r="C335" s="4">
        <v>333</v>
      </c>
      <c r="E335" s="3">
        <f t="shared" si="45"/>
        <v>0.02</v>
      </c>
      <c r="F335" s="13">
        <f t="shared" si="48"/>
        <v>105.85367258626422</v>
      </c>
      <c r="G335" s="14">
        <f t="shared" si="49"/>
        <v>105.85367258626422</v>
      </c>
      <c r="H335">
        <f t="shared" si="53"/>
        <v>80</v>
      </c>
      <c r="J335">
        <f t="shared" si="47"/>
        <v>185.99859499145148</v>
      </c>
      <c r="K335">
        <f t="shared" si="50"/>
        <v>366.60196398819261</v>
      </c>
      <c r="L335">
        <f t="shared" si="51"/>
        <v>366.60196398819261</v>
      </c>
    </row>
    <row r="336" spans="1:12">
      <c r="A336" s="1">
        <f t="shared" si="52"/>
        <v>6.68</v>
      </c>
      <c r="B336" s="5">
        <f t="shared" si="46"/>
        <v>64.100768587114757</v>
      </c>
      <c r="C336" s="4">
        <v>334</v>
      </c>
      <c r="E336" s="3">
        <f t="shared" si="45"/>
        <v>0.02</v>
      </c>
      <c r="F336" s="13">
        <f t="shared" si="48"/>
        <v>105.78279633286324</v>
      </c>
      <c r="G336" s="14">
        <f t="shared" si="49"/>
        <v>105.78279633286324</v>
      </c>
      <c r="H336">
        <f t="shared" si="53"/>
        <v>80</v>
      </c>
      <c r="J336">
        <f t="shared" si="47"/>
        <v>188.02892118886996</v>
      </c>
      <c r="K336">
        <f t="shared" si="50"/>
        <v>366.58150526179037</v>
      </c>
      <c r="L336">
        <f t="shared" si="51"/>
        <v>366.58150526179037</v>
      </c>
    </row>
    <row r="337" spans="1:12">
      <c r="A337" s="1">
        <f t="shared" si="52"/>
        <v>6.7</v>
      </c>
      <c r="B337" s="5">
        <f t="shared" si="46"/>
        <v>64.790394656739878</v>
      </c>
      <c r="C337" s="4">
        <v>335</v>
      </c>
      <c r="E337" s="3">
        <f t="shared" si="45"/>
        <v>0.02</v>
      </c>
      <c r="F337" s="13">
        <f t="shared" si="48"/>
        <v>105.71187255932999</v>
      </c>
      <c r="G337" s="14">
        <f t="shared" si="49"/>
        <v>105.71187255932999</v>
      </c>
      <c r="H337">
        <f t="shared" si="53"/>
        <v>80</v>
      </c>
      <c r="J337">
        <f t="shared" si="47"/>
        <v>190.05182432643696</v>
      </c>
      <c r="K337">
        <f t="shared" si="50"/>
        <v>366.56104539353339</v>
      </c>
      <c r="L337">
        <f t="shared" si="51"/>
        <v>366.56104539353339</v>
      </c>
    </row>
    <row r="338" spans="1:12">
      <c r="A338" s="1">
        <f t="shared" si="52"/>
        <v>6.72</v>
      </c>
      <c r="B338" s="5">
        <f t="shared" si="46"/>
        <v>65.47746291252281</v>
      </c>
      <c r="C338" s="4">
        <v>336</v>
      </c>
      <c r="E338" s="3">
        <f t="shared" si="45"/>
        <v>0.02</v>
      </c>
      <c r="F338" s="13">
        <f t="shared" si="48"/>
        <v>105.64090116995418</v>
      </c>
      <c r="G338" s="14">
        <f t="shared" si="49"/>
        <v>105.64090116995418</v>
      </c>
      <c r="H338">
        <f t="shared" si="53"/>
        <v>80</v>
      </c>
      <c r="J338">
        <f t="shared" si="47"/>
        <v>192.06722454340024</v>
      </c>
      <c r="K338">
        <f t="shared" si="50"/>
        <v>366.5405843832304</v>
      </c>
      <c r="L338">
        <f t="shared" si="51"/>
        <v>366.5405843832304</v>
      </c>
    </row>
    <row r="339" spans="1:12">
      <c r="A339" s="1">
        <f t="shared" si="52"/>
        <v>6.74</v>
      </c>
      <c r="B339" s="5">
        <f t="shared" si="46"/>
        <v>66.16194623018545</v>
      </c>
      <c r="C339" s="4">
        <v>337</v>
      </c>
      <c r="E339" s="3">
        <f t="shared" si="45"/>
        <v>0.02</v>
      </c>
      <c r="F339" s="13">
        <f t="shared" si="48"/>
        <v>105.56988206870379</v>
      </c>
      <c r="G339" s="14">
        <f t="shared" si="49"/>
        <v>105.56988206870379</v>
      </c>
      <c r="H339">
        <f t="shared" si="53"/>
        <v>80</v>
      </c>
      <c r="J339">
        <f t="shared" si="47"/>
        <v>194.07504227521062</v>
      </c>
      <c r="K339">
        <f t="shared" si="50"/>
        <v>366.52012223069011</v>
      </c>
      <c r="L339">
        <f t="shared" si="51"/>
        <v>366.52012223069011</v>
      </c>
    </row>
    <row r="340" spans="1:12">
      <c r="A340" s="1">
        <f t="shared" si="52"/>
        <v>6.76</v>
      </c>
      <c r="B340" s="5">
        <f t="shared" si="46"/>
        <v>66.843817587498251</v>
      </c>
      <c r="C340" s="4">
        <v>338</v>
      </c>
      <c r="E340" s="3">
        <f t="shared" si="45"/>
        <v>0.02</v>
      </c>
      <c r="F340" s="13">
        <f t="shared" si="48"/>
        <v>105.4988151592236</v>
      </c>
      <c r="G340" s="14">
        <f t="shared" si="49"/>
        <v>105.4988151592236</v>
      </c>
      <c r="H340">
        <f t="shared" si="53"/>
        <v>80</v>
      </c>
      <c r="J340">
        <f t="shared" si="47"/>
        <v>196.07519825666154</v>
      </c>
      <c r="K340">
        <f t="shared" si="50"/>
        <v>366.4996589357213</v>
      </c>
      <c r="L340">
        <f t="shared" si="51"/>
        <v>366.4996589357213</v>
      </c>
    </row>
    <row r="341" spans="1:12">
      <c r="A341" s="1">
        <f t="shared" si="52"/>
        <v>6.78</v>
      </c>
      <c r="B341" s="5">
        <f t="shared" si="46"/>
        <v>67.523050065347604</v>
      </c>
      <c r="C341" s="4">
        <v>339</v>
      </c>
      <c r="E341" s="3">
        <f t="shared" si="45"/>
        <v>0.02</v>
      </c>
      <c r="F341" s="13">
        <f t="shared" si="48"/>
        <v>105.4277003448336</v>
      </c>
      <c r="G341" s="14">
        <f t="shared" si="49"/>
        <v>105.4277003448336</v>
      </c>
      <c r="H341">
        <f t="shared" si="53"/>
        <v>80</v>
      </c>
      <c r="J341">
        <f t="shared" si="47"/>
        <v>198.06761352501965</v>
      </c>
      <c r="K341">
        <f t="shared" si="50"/>
        <v>366.47919449813247</v>
      </c>
      <c r="L341">
        <f t="shared" si="51"/>
        <v>366.47919449813247</v>
      </c>
    </row>
    <row r="342" spans="1:12">
      <c r="A342" s="1">
        <f t="shared" si="52"/>
        <v>6.8</v>
      </c>
      <c r="B342" s="5">
        <f t="shared" si="46"/>
        <v>68.199616848798414</v>
      </c>
      <c r="C342" s="4">
        <v>340</v>
      </c>
      <c r="E342" s="3">
        <f t="shared" si="45"/>
        <v>0.02</v>
      </c>
      <c r="F342" s="13">
        <f t="shared" si="48"/>
        <v>105.35653752852751</v>
      </c>
      <c r="G342" s="14">
        <f t="shared" si="49"/>
        <v>105.35653752852751</v>
      </c>
      <c r="H342">
        <f t="shared" si="53"/>
        <v>80</v>
      </c>
      <c r="J342">
        <f t="shared" si="47"/>
        <v>200.05220942314202</v>
      </c>
      <c r="K342">
        <f t="shared" si="50"/>
        <v>366.45872891773229</v>
      </c>
      <c r="L342">
        <f t="shared" si="51"/>
        <v>366.45872891773229</v>
      </c>
    </row>
    <row r="343" spans="1:12">
      <c r="A343" s="1">
        <f t="shared" si="52"/>
        <v>6.82</v>
      </c>
      <c r="B343" s="5">
        <f t="shared" si="46"/>
        <v>68.873491228152488</v>
      </c>
      <c r="C343" s="4">
        <v>341</v>
      </c>
      <c r="E343" s="3">
        <f t="shared" si="45"/>
        <v>0.02</v>
      </c>
      <c r="F343" s="13">
        <f t="shared" si="48"/>
        <v>105.28532661297122</v>
      </c>
      <c r="G343" s="14">
        <f t="shared" si="49"/>
        <v>105.28532661297122</v>
      </c>
      <c r="H343">
        <f t="shared" si="53"/>
        <v>80</v>
      </c>
      <c r="J343">
        <f t="shared" si="47"/>
        <v>202.02890760258063</v>
      </c>
      <c r="K343">
        <f t="shared" si="50"/>
        <v>366.43826219432924</v>
      </c>
      <c r="L343">
        <f t="shared" si="51"/>
        <v>366.43826219432924</v>
      </c>
    </row>
    <row r="344" spans="1:12">
      <c r="A344" s="1">
        <f t="shared" si="52"/>
        <v>6.84</v>
      </c>
      <c r="B344" s="5">
        <f t="shared" si="46"/>
        <v>69.544646600003162</v>
      </c>
      <c r="C344" s="4">
        <v>342</v>
      </c>
      <c r="E344" s="3">
        <f t="shared" si="45"/>
        <v>0.02</v>
      </c>
      <c r="F344" s="13">
        <f t="shared" si="48"/>
        <v>105.21406750050122</v>
      </c>
      <c r="G344" s="14">
        <f t="shared" si="49"/>
        <v>105.21406750050122</v>
      </c>
      <c r="H344">
        <f t="shared" si="53"/>
        <v>80</v>
      </c>
      <c r="J344">
        <f t="shared" si="47"/>
        <v>203.99763002667595</v>
      </c>
      <c r="K344">
        <f t="shared" si="50"/>
        <v>366.41779432773183</v>
      </c>
      <c r="L344">
        <f t="shared" si="51"/>
        <v>366.41779432773183</v>
      </c>
    </row>
    <row r="345" spans="1:12">
      <c r="A345" s="1">
        <f t="shared" si="52"/>
        <v>6.86</v>
      </c>
      <c r="B345" s="5">
        <f t="shared" si="46"/>
        <v>70.213056468285586</v>
      </c>
      <c r="C345" s="4">
        <v>343</v>
      </c>
      <c r="E345" s="3">
        <f t="shared" si="45"/>
        <v>0.02</v>
      </c>
      <c r="F345" s="13">
        <f t="shared" si="48"/>
        <v>105.14276009312303</v>
      </c>
      <c r="G345" s="14">
        <f t="shared" si="49"/>
        <v>105.14276009312303</v>
      </c>
      <c r="H345">
        <f t="shared" si="53"/>
        <v>80</v>
      </c>
      <c r="J345">
        <f t="shared" si="47"/>
        <v>205.95829897363771</v>
      </c>
      <c r="K345">
        <f t="shared" si="50"/>
        <v>366.39732531774843</v>
      </c>
      <c r="L345">
        <f t="shared" si="51"/>
        <v>366.39732531774843</v>
      </c>
    </row>
    <row r="346" spans="1:12">
      <c r="A346" s="1">
        <f t="shared" si="52"/>
        <v>6.88</v>
      </c>
      <c r="B346" s="5">
        <f t="shared" si="46"/>
        <v>70.878694445322594</v>
      </c>
      <c r="C346" s="4">
        <v>344</v>
      </c>
      <c r="E346" s="3">
        <f t="shared" si="45"/>
        <v>0.02</v>
      </c>
      <c r="F346" s="13">
        <f t="shared" si="48"/>
        <v>105.0714042925097</v>
      </c>
      <c r="G346" s="14">
        <f t="shared" si="49"/>
        <v>105.0714042925097</v>
      </c>
      <c r="H346">
        <f t="shared" si="53"/>
        <v>80</v>
      </c>
      <c r="J346">
        <f t="shared" si="47"/>
        <v>207.91083703961294</v>
      </c>
      <c r="K346">
        <f t="shared" si="50"/>
        <v>366.37685516418742</v>
      </c>
      <c r="L346">
        <f t="shared" si="51"/>
        <v>366.37685516418742</v>
      </c>
    </row>
    <row r="347" spans="1:12">
      <c r="A347" s="1">
        <f t="shared" si="52"/>
        <v>6.9</v>
      </c>
      <c r="B347" s="5">
        <f t="shared" si="46"/>
        <v>71.541534252866782</v>
      </c>
      <c r="C347" s="4">
        <v>345</v>
      </c>
      <c r="E347" s="3">
        <f t="shared" si="45"/>
        <v>0.02</v>
      </c>
      <c r="F347" s="13">
        <f t="shared" si="48"/>
        <v>105.00000000000013</v>
      </c>
      <c r="G347" s="14">
        <f t="shared" si="49"/>
        <v>105.00000000000013</v>
      </c>
      <c r="H347">
        <f t="shared" si="53"/>
        <v>80</v>
      </c>
      <c r="J347">
        <f t="shared" si="47"/>
        <v>209.85516714174256</v>
      </c>
      <c r="K347">
        <f t="shared" si="50"/>
        <v>366.35638386685713</v>
      </c>
      <c r="L347">
        <f t="shared" si="51"/>
        <v>366.35638386685713</v>
      </c>
    </row>
    <row r="348" spans="1:12">
      <c r="A348" s="1">
        <f t="shared" si="52"/>
        <v>6.92</v>
      </c>
      <c r="B348" s="5">
        <f t="shared" si="46"/>
        <v>72.201549723137333</v>
      </c>
      <c r="C348" s="4">
        <v>346</v>
      </c>
      <c r="E348" s="3">
        <f t="shared" si="45"/>
        <v>0.02</v>
      </c>
      <c r="F348" s="13">
        <f t="shared" si="48"/>
        <v>104.92854711659753</v>
      </c>
      <c r="G348" s="14">
        <f t="shared" si="49"/>
        <v>104.92854711659753</v>
      </c>
      <c r="H348">
        <f t="shared" si="53"/>
        <v>80</v>
      </c>
      <c r="J348">
        <f t="shared" si="47"/>
        <v>211.79121252120282</v>
      </c>
      <c r="K348">
        <f t="shared" si="50"/>
        <v>366.33591142556577</v>
      </c>
      <c r="L348">
        <f t="shared" si="51"/>
        <v>366.33591142556577</v>
      </c>
    </row>
    <row r="349" spans="1:12">
      <c r="A349" s="1">
        <f t="shared" si="52"/>
        <v>6.94</v>
      </c>
      <c r="B349" s="5">
        <f t="shared" si="46"/>
        <v>72.858714799853658</v>
      </c>
      <c r="C349" s="4">
        <v>347</v>
      </c>
      <c r="E349" s="3">
        <f t="shared" si="45"/>
        <v>0.02</v>
      </c>
      <c r="F349" s="13">
        <f t="shared" si="48"/>
        <v>104.85704554296782</v>
      </c>
      <c r="G349" s="14">
        <f t="shared" si="49"/>
        <v>104.85704554296782</v>
      </c>
      <c r="H349">
        <f t="shared" si="53"/>
        <v>80</v>
      </c>
      <c r="J349">
        <f t="shared" si="47"/>
        <v>213.71889674623739</v>
      </c>
      <c r="K349">
        <f t="shared" si="50"/>
        <v>366.31543784012155</v>
      </c>
      <c r="L349">
        <f t="shared" si="51"/>
        <v>366.31543784012155</v>
      </c>
    </row>
    <row r="350" spans="1:12">
      <c r="A350" s="1">
        <f t="shared" si="52"/>
        <v>6.96</v>
      </c>
      <c r="B350" s="5">
        <f t="shared" si="46"/>
        <v>73.51300353926375</v>
      </c>
      <c r="C350" s="4">
        <v>348</v>
      </c>
      <c r="E350" s="3">
        <f t="shared" si="45"/>
        <v>0.02</v>
      </c>
      <c r="F350" s="13">
        <f t="shared" si="48"/>
        <v>104.78549517943803</v>
      </c>
      <c r="G350" s="14">
        <f t="shared" si="49"/>
        <v>104.78549517943803</v>
      </c>
      <c r="H350">
        <f t="shared" si="53"/>
        <v>80</v>
      </c>
      <c r="J350">
        <f t="shared" si="47"/>
        <v>215.63814371517367</v>
      </c>
      <c r="K350">
        <f t="shared" si="50"/>
        <v>366.29496311033262</v>
      </c>
      <c r="L350">
        <f t="shared" si="51"/>
        <v>366.29496311033262</v>
      </c>
    </row>
    <row r="351" spans="1:12">
      <c r="A351" s="1">
        <f t="shared" si="52"/>
        <v>6.98</v>
      </c>
      <c r="B351" s="5">
        <f t="shared" si="46"/>
        <v>74.164390111168586</v>
      </c>
      <c r="C351" s="4">
        <v>349</v>
      </c>
      <c r="E351" s="3">
        <f t="shared" si="45"/>
        <v>0.02</v>
      </c>
      <c r="F351" s="13">
        <f t="shared" si="48"/>
        <v>104.71389592599461</v>
      </c>
      <c r="G351" s="14">
        <f t="shared" si="49"/>
        <v>104.71389592599461</v>
      </c>
      <c r="H351">
        <f t="shared" si="53"/>
        <v>80</v>
      </c>
      <c r="J351">
        <f t="shared" si="47"/>
        <v>217.54887765942783</v>
      </c>
      <c r="K351">
        <f t="shared" si="50"/>
        <v>366.27448723600713</v>
      </c>
      <c r="L351">
        <f t="shared" si="51"/>
        <v>366.27448723600713</v>
      </c>
    </row>
    <row r="352" spans="1:12">
      <c r="A352" s="1">
        <f t="shared" si="52"/>
        <v>7</v>
      </c>
      <c r="B352" s="5">
        <f t="shared" si="46"/>
        <v>74.812848799941605</v>
      </c>
      <c r="C352" s="4">
        <v>350</v>
      </c>
      <c r="E352" s="3">
        <f t="shared" si="45"/>
        <v>0.02</v>
      </c>
      <c r="F352" s="13">
        <f t="shared" si="48"/>
        <v>104.64224768228189</v>
      </c>
      <c r="G352" s="14">
        <f t="shared" si="49"/>
        <v>104.64224768228189</v>
      </c>
      <c r="H352">
        <f t="shared" si="53"/>
        <v>80</v>
      </c>
      <c r="J352">
        <f t="shared" si="47"/>
        <v>219.45102314649537</v>
      </c>
      <c r="K352">
        <f t="shared" si="50"/>
        <v>366.25401021695302</v>
      </c>
      <c r="L352">
        <f t="shared" si="51"/>
        <v>366.25401021695302</v>
      </c>
    </row>
    <row r="353" spans="1:12">
      <c r="A353" s="1">
        <f t="shared" si="52"/>
        <v>7.0200000000000005</v>
      </c>
      <c r="B353" s="5">
        <f t="shared" si="46"/>
        <v>75.458354005544166</v>
      </c>
      <c r="C353" s="4">
        <v>351</v>
      </c>
      <c r="E353" s="3">
        <f t="shared" si="45"/>
        <v>0.02</v>
      </c>
      <c r="F353" s="13">
        <f t="shared" si="48"/>
        <v>104.57055034760039</v>
      </c>
      <c r="G353" s="14">
        <f t="shared" si="49"/>
        <v>104.57055034760039</v>
      </c>
      <c r="H353">
        <f t="shared" si="53"/>
        <v>80</v>
      </c>
      <c r="J353">
        <f t="shared" si="47"/>
        <v>221.34450508292954</v>
      </c>
      <c r="K353">
        <f t="shared" si="50"/>
        <v>366.23353205297832</v>
      </c>
      <c r="L353">
        <f t="shared" si="51"/>
        <v>366.23353205297832</v>
      </c>
    </row>
    <row r="354" spans="1:12">
      <c r="A354" s="1">
        <f t="shared" si="52"/>
        <v>7.04</v>
      </c>
      <c r="B354" s="5">
        <f t="shared" si="46"/>
        <v>76.100880244535901</v>
      </c>
      <c r="C354" s="4">
        <v>352</v>
      </c>
      <c r="E354" s="3">
        <f t="shared" si="45"/>
        <v>0.02</v>
      </c>
      <c r="F354" s="13">
        <f t="shared" si="48"/>
        <v>104.49880382090518</v>
      </c>
      <c r="G354" s="14">
        <f t="shared" si="49"/>
        <v>104.49880382090518</v>
      </c>
      <c r="H354">
        <f t="shared" si="53"/>
        <v>80</v>
      </c>
      <c r="J354">
        <f t="shared" si="47"/>
        <v>223.2292487173053</v>
      </c>
      <c r="K354">
        <f t="shared" si="50"/>
        <v>366.21305274389101</v>
      </c>
      <c r="L354">
        <f t="shared" si="51"/>
        <v>366.21305274389101</v>
      </c>
    </row>
    <row r="355" spans="1:12">
      <c r="A355" s="1">
        <f t="shared" si="52"/>
        <v>7.0600000000000005</v>
      </c>
      <c r="B355" s="5">
        <f t="shared" si="46"/>
        <v>76.740402151081199</v>
      </c>
      <c r="C355" s="4">
        <v>353</v>
      </c>
      <c r="E355" s="3">
        <f t="shared" si="45"/>
        <v>0.02</v>
      </c>
      <c r="F355" s="13">
        <f t="shared" si="48"/>
        <v>104.42700800080421</v>
      </c>
      <c r="G355" s="14">
        <f t="shared" si="49"/>
        <v>104.42700800080421</v>
      </c>
      <c r="H355">
        <f t="shared" si="53"/>
        <v>80</v>
      </c>
      <c r="J355">
        <f t="shared" si="47"/>
        <v>225.10517964317151</v>
      </c>
      <c r="K355">
        <f t="shared" si="50"/>
        <v>366.19257228949897</v>
      </c>
      <c r="L355">
        <f t="shared" si="51"/>
        <v>366.19257228949897</v>
      </c>
    </row>
    <row r="356" spans="1:12">
      <c r="A356" s="1">
        <f t="shared" si="52"/>
        <v>7.08</v>
      </c>
      <c r="B356" s="5">
        <f t="shared" si="46"/>
        <v>77.376894477950145</v>
      </c>
      <c r="C356" s="4">
        <v>354</v>
      </c>
      <c r="E356" s="3">
        <f t="shared" si="45"/>
        <v>0.02</v>
      </c>
      <c r="F356" s="13">
        <f t="shared" si="48"/>
        <v>104.35516278555664</v>
      </c>
      <c r="G356" s="14">
        <f t="shared" si="49"/>
        <v>104.35516278555664</v>
      </c>
      <c r="H356">
        <f t="shared" si="53"/>
        <v>80</v>
      </c>
      <c r="J356">
        <f t="shared" si="47"/>
        <v>226.97222380198707</v>
      </c>
      <c r="K356">
        <f t="shared" si="50"/>
        <v>366.17209068960995</v>
      </c>
      <c r="L356">
        <f t="shared" si="51"/>
        <v>366.17209068960995</v>
      </c>
    </row>
    <row r="357" spans="1:12">
      <c r="A357" s="1">
        <f t="shared" si="52"/>
        <v>7.1000000000000005</v>
      </c>
      <c r="B357" s="5">
        <f t="shared" si="46"/>
        <v>78.010332097515644</v>
      </c>
      <c r="C357" s="4">
        <v>355</v>
      </c>
      <c r="E357" s="3">
        <f t="shared" si="45"/>
        <v>0.02</v>
      </c>
      <c r="F357" s="13">
        <f t="shared" si="48"/>
        <v>104.28326807307117</v>
      </c>
      <c r="G357" s="14">
        <f t="shared" si="49"/>
        <v>104.28326807307117</v>
      </c>
      <c r="H357">
        <f t="shared" si="53"/>
        <v>80</v>
      </c>
      <c r="J357">
        <f t="shared" si="47"/>
        <v>228.83030748604585</v>
      </c>
      <c r="K357">
        <f t="shared" si="50"/>
        <v>366.15160794403175</v>
      </c>
      <c r="L357">
        <f t="shared" si="51"/>
        <v>366.15160794403175</v>
      </c>
    </row>
    <row r="358" spans="1:12">
      <c r="A358" s="1">
        <f t="shared" si="52"/>
        <v>7.12</v>
      </c>
      <c r="B358" s="5">
        <f t="shared" si="46"/>
        <v>78.640690002744975</v>
      </c>
      <c r="C358" s="4">
        <v>356</v>
      </c>
      <c r="E358" s="3">
        <f t="shared" si="45"/>
        <v>0.02</v>
      </c>
      <c r="F358" s="13">
        <f t="shared" si="48"/>
        <v>104.21132376090434</v>
      </c>
      <c r="G358" s="14">
        <f t="shared" si="49"/>
        <v>104.21132376090434</v>
      </c>
      <c r="H358">
        <f t="shared" si="53"/>
        <v>80</v>
      </c>
      <c r="J358">
        <f t="shared" si="47"/>
        <v>230.67935734138527</v>
      </c>
      <c r="K358">
        <f t="shared" si="50"/>
        <v>366.13112405257209</v>
      </c>
      <c r="L358">
        <f t="shared" si="51"/>
        <v>366.13112405257209</v>
      </c>
    </row>
    <row r="359" spans="1:12">
      <c r="A359" s="1">
        <f t="shared" si="52"/>
        <v>7.1400000000000006</v>
      </c>
      <c r="B359" s="5">
        <f t="shared" si="46"/>
        <v>79.267943308187384</v>
      </c>
      <c r="C359" s="4">
        <v>357</v>
      </c>
      <c r="E359" s="3">
        <f t="shared" si="45"/>
        <v>0.02</v>
      </c>
      <c r="F359" s="13">
        <f t="shared" si="48"/>
        <v>104.13932974625881</v>
      </c>
      <c r="G359" s="14">
        <f t="shared" si="49"/>
        <v>104.13932974625881</v>
      </c>
      <c r="H359">
        <f t="shared" si="53"/>
        <v>80</v>
      </c>
      <c r="J359">
        <f t="shared" si="47"/>
        <v>232.519300370683</v>
      </c>
      <c r="K359">
        <f t="shared" si="50"/>
        <v>366.11063901503866</v>
      </c>
      <c r="L359">
        <f t="shared" si="51"/>
        <v>366.11063901503866</v>
      </c>
    </row>
    <row r="360" spans="1:12">
      <c r="A360" s="1">
        <f t="shared" si="52"/>
        <v>7.16</v>
      </c>
      <c r="B360" s="5">
        <f t="shared" si="46"/>
        <v>79.892067250956501</v>
      </c>
      <c r="C360" s="4">
        <v>358</v>
      </c>
      <c r="E360" s="3">
        <f t="shared" si="45"/>
        <v>0.02</v>
      </c>
      <c r="F360" s="13">
        <f t="shared" si="48"/>
        <v>104.06728592598168</v>
      </c>
      <c r="G360" s="14">
        <f t="shared" si="49"/>
        <v>104.06728592598168</v>
      </c>
      <c r="H360">
        <f t="shared" si="53"/>
        <v>80</v>
      </c>
      <c r="J360">
        <f t="shared" si="47"/>
        <v>234.35006393613904</v>
      </c>
      <c r="K360">
        <f t="shared" si="50"/>
        <v>366.09015283123904</v>
      </c>
      <c r="L360">
        <f t="shared" si="51"/>
        <v>366.09015283123904</v>
      </c>
    </row>
    <row r="361" spans="1:12">
      <c r="A361" s="1">
        <f t="shared" si="52"/>
        <v>7.18</v>
      </c>
      <c r="B361" s="5">
        <f t="shared" si="46"/>
        <v>80.513037191707667</v>
      </c>
      <c r="C361" s="4">
        <v>359</v>
      </c>
      <c r="E361" s="3">
        <f t="shared" si="45"/>
        <v>0.02</v>
      </c>
      <c r="F361" s="13">
        <f t="shared" si="48"/>
        <v>103.99519219656274</v>
      </c>
      <c r="G361" s="14">
        <f t="shared" si="49"/>
        <v>103.99519219656274</v>
      </c>
      <c r="H361">
        <f t="shared" si="53"/>
        <v>80</v>
      </c>
      <c r="J361">
        <f t="shared" si="47"/>
        <v>236.17157576234251</v>
      </c>
      <c r="K361">
        <f t="shared" si="50"/>
        <v>366.06966550098082</v>
      </c>
      <c r="L361">
        <f t="shared" si="51"/>
        <v>366.06966550098082</v>
      </c>
    </row>
    <row r="362" spans="1:12">
      <c r="A362" s="1">
        <f t="shared" si="52"/>
        <v>7.2</v>
      </c>
      <c r="B362" s="5">
        <f t="shared" si="46"/>
        <v>81.130828615610923</v>
      </c>
      <c r="C362" s="4">
        <v>360</v>
      </c>
      <c r="E362" s="3">
        <f t="shared" si="45"/>
        <v>0.02</v>
      </c>
      <c r="F362" s="13">
        <f t="shared" si="48"/>
        <v>103.92304845413275</v>
      </c>
      <c r="G362" s="14">
        <f t="shared" si="49"/>
        <v>103.92304845413275</v>
      </c>
      <c r="H362">
        <f t="shared" si="53"/>
        <v>80</v>
      </c>
      <c r="J362">
        <f t="shared" si="47"/>
        <v>237.98376393912537</v>
      </c>
      <c r="K362">
        <f t="shared" si="50"/>
        <v>366.04917702407147</v>
      </c>
      <c r="L362">
        <f t="shared" si="51"/>
        <v>366.04917702407147</v>
      </c>
    </row>
    <row r="363" spans="1:12">
      <c r="A363" s="1">
        <f t="shared" si="52"/>
        <v>7.22</v>
      </c>
      <c r="B363" s="5">
        <f t="shared" si="46"/>
        <v>81.745417133318639</v>
      </c>
      <c r="C363" s="4">
        <v>361</v>
      </c>
      <c r="E363" s="3">
        <f t="shared" si="45"/>
        <v>0.02</v>
      </c>
      <c r="F363" s="13">
        <f t="shared" si="48"/>
        <v>103.85085459446168</v>
      </c>
      <c r="G363" s="14">
        <f t="shared" si="49"/>
        <v>103.85085459446168</v>
      </c>
      <c r="H363">
        <f t="shared" si="53"/>
        <v>80</v>
      </c>
      <c r="J363">
        <f t="shared" si="47"/>
        <v>239.78655692440134</v>
      </c>
      <c r="K363">
        <f t="shared" si="50"/>
        <v>366.0286874003184</v>
      </c>
      <c r="L363">
        <f t="shared" si="51"/>
        <v>366.0286874003184</v>
      </c>
    </row>
    <row r="364" spans="1:12">
      <c r="A364" s="1">
        <f t="shared" si="52"/>
        <v>7.24</v>
      </c>
      <c r="B364" s="5">
        <f t="shared" si="46"/>
        <v>82.356778481928473</v>
      </c>
      <c r="C364" s="4">
        <v>362</v>
      </c>
      <c r="E364" s="3">
        <f t="shared" si="45"/>
        <v>0.02</v>
      </c>
      <c r="F364" s="13">
        <f t="shared" si="48"/>
        <v>103.77861051295696</v>
      </c>
      <c r="G364" s="14">
        <f t="shared" si="49"/>
        <v>103.77861051295696</v>
      </c>
      <c r="H364">
        <f t="shared" si="53"/>
        <v>80</v>
      </c>
      <c r="J364">
        <f t="shared" si="47"/>
        <v>241.57988354699017</v>
      </c>
      <c r="K364">
        <f t="shared" si="50"/>
        <v>366.00819662952904</v>
      </c>
      <c r="L364">
        <f t="shared" si="51"/>
        <v>366.00819662952904</v>
      </c>
    </row>
    <row r="365" spans="1:12">
      <c r="A365" s="1">
        <f t="shared" si="52"/>
        <v>7.26</v>
      </c>
      <c r="B365" s="5">
        <f t="shared" si="46"/>
        <v>82.964888525941291</v>
      </c>
      <c r="C365" s="4">
        <v>363</v>
      </c>
      <c r="E365" s="3">
        <f t="shared" si="45"/>
        <v>0.02</v>
      </c>
      <c r="F365" s="13">
        <f t="shared" si="48"/>
        <v>103.70631610466172</v>
      </c>
      <c r="G365" s="14">
        <f t="shared" si="49"/>
        <v>103.70631610466172</v>
      </c>
      <c r="H365">
        <f t="shared" si="53"/>
        <v>80</v>
      </c>
      <c r="J365">
        <f t="shared" si="47"/>
        <v>243.36367300942777</v>
      </c>
      <c r="K365">
        <f t="shared" si="50"/>
        <v>365.98770471151079</v>
      </c>
      <c r="L365">
        <f t="shared" si="51"/>
        <v>365.98770471151079</v>
      </c>
    </row>
    <row r="366" spans="1:12">
      <c r="A366" s="1">
        <f t="shared" si="52"/>
        <v>7.28</v>
      </c>
      <c r="B366" s="5">
        <f t="shared" si="46"/>
        <v>83.56972325821377</v>
      </c>
      <c r="C366" s="4">
        <v>364</v>
      </c>
      <c r="E366" s="3">
        <f t="shared" si="45"/>
        <v>0.02</v>
      </c>
      <c r="F366" s="13">
        <f t="shared" si="48"/>
        <v>103.63397126425302</v>
      </c>
      <c r="G366" s="14">
        <f t="shared" si="49"/>
        <v>103.63397126425302</v>
      </c>
      <c r="H366">
        <f t="shared" si="53"/>
        <v>80</v>
      </c>
      <c r="J366">
        <f t="shared" si="47"/>
        <v>245.13785489076039</v>
      </c>
      <c r="K366">
        <f t="shared" si="50"/>
        <v>365.96721164607089</v>
      </c>
      <c r="L366">
        <f t="shared" si="51"/>
        <v>365.96721164607089</v>
      </c>
    </row>
    <row r="367" spans="1:12">
      <c r="A367" s="1">
        <f t="shared" si="52"/>
        <v>7.3</v>
      </c>
      <c r="B367" s="5">
        <f t="shared" si="46"/>
        <v>84.171258800906216</v>
      </c>
      <c r="C367" s="4">
        <v>365</v>
      </c>
      <c r="E367" s="3">
        <f t="shared" si="45"/>
        <v>0.02</v>
      </c>
      <c r="F367" s="13">
        <f t="shared" si="48"/>
        <v>103.56157588603999</v>
      </c>
      <c r="G367" s="14">
        <f t="shared" si="49"/>
        <v>103.56157588603999</v>
      </c>
      <c r="H367">
        <f t="shared" si="53"/>
        <v>80</v>
      </c>
      <c r="J367">
        <f t="shared" si="47"/>
        <v>246.90235914932489</v>
      </c>
      <c r="K367">
        <f t="shared" si="50"/>
        <v>365.94671743301654</v>
      </c>
      <c r="L367">
        <f t="shared" si="51"/>
        <v>365.94671743301654</v>
      </c>
    </row>
    <row r="368" spans="1:12">
      <c r="A368" s="1">
        <f t="shared" si="52"/>
        <v>7.32</v>
      </c>
      <c r="B368" s="5">
        <f t="shared" si="46"/>
        <v>84.769471406425538</v>
      </c>
      <c r="C368" s="4">
        <v>366</v>
      </c>
      <c r="E368" s="3">
        <f t="shared" si="45"/>
        <v>0.02</v>
      </c>
      <c r="F368" s="13">
        <f t="shared" si="48"/>
        <v>103.48912986396213</v>
      </c>
      <c r="G368" s="14">
        <f t="shared" si="49"/>
        <v>103.48912986396213</v>
      </c>
      <c r="H368">
        <f t="shared" si="53"/>
        <v>80</v>
      </c>
      <c r="J368">
        <f t="shared" si="47"/>
        <v>248.6571161255149</v>
      </c>
      <c r="K368">
        <f t="shared" si="50"/>
        <v>365.92622207215493</v>
      </c>
      <c r="L368">
        <f t="shared" si="51"/>
        <v>365.92622207215493</v>
      </c>
    </row>
    <row r="369" spans="1:12">
      <c r="A369" s="1">
        <f t="shared" si="52"/>
        <v>7.34</v>
      </c>
      <c r="B369" s="5">
        <f t="shared" si="46"/>
        <v>85.364337458362314</v>
      </c>
      <c r="C369" s="4">
        <v>367</v>
      </c>
      <c r="E369" s="3">
        <f t="shared" si="45"/>
        <v>0.02</v>
      </c>
      <c r="F369" s="13">
        <f t="shared" si="48"/>
        <v>103.41663309158744</v>
      </c>
      <c r="G369" s="14">
        <f t="shared" si="49"/>
        <v>103.41663309158744</v>
      </c>
      <c r="H369">
        <f t="shared" si="53"/>
        <v>80</v>
      </c>
      <c r="J369">
        <f t="shared" si="47"/>
        <v>250.40205654452944</v>
      </c>
      <c r="K369">
        <f t="shared" si="50"/>
        <v>365.90572556329323</v>
      </c>
      <c r="L369">
        <f t="shared" si="51"/>
        <v>365.90572556329323</v>
      </c>
    </row>
    <row r="370" spans="1:12">
      <c r="A370" s="1">
        <f t="shared" si="52"/>
        <v>7.36</v>
      </c>
      <c r="B370" s="5">
        <f t="shared" si="46"/>
        <v>85.955833472423393</v>
      </c>
      <c r="C370" s="4">
        <v>368</v>
      </c>
      <c r="E370" s="3">
        <f t="shared" si="45"/>
        <v>0.02</v>
      </c>
      <c r="F370" s="13">
        <f t="shared" si="48"/>
        <v>103.3440854621106</v>
      </c>
      <c r="G370" s="14">
        <f t="shared" si="49"/>
        <v>103.3440854621106</v>
      </c>
      <c r="H370">
        <f t="shared" si="53"/>
        <v>80</v>
      </c>
      <c r="J370">
        <f t="shared" si="47"/>
        <v>252.1371115191086</v>
      </c>
      <c r="K370">
        <f t="shared" si="50"/>
        <v>365.88522790623847</v>
      </c>
      <c r="L370">
        <f t="shared" si="51"/>
        <v>365.88522790623847</v>
      </c>
    </row>
    <row r="371" spans="1:12">
      <c r="A371" s="1">
        <f t="shared" si="52"/>
        <v>7.38</v>
      </c>
      <c r="B371" s="5">
        <f t="shared" si="46"/>
        <v>86.543936097358937</v>
      </c>
      <c r="C371" s="4">
        <v>369</v>
      </c>
      <c r="E371" s="3">
        <f t="shared" si="45"/>
        <v>0.02</v>
      </c>
      <c r="F371" s="13">
        <f t="shared" si="48"/>
        <v>103.27148686835113</v>
      </c>
      <c r="G371" s="14">
        <f t="shared" si="49"/>
        <v>103.27148686835113</v>
      </c>
      <c r="H371">
        <f t="shared" si="53"/>
        <v>80</v>
      </c>
      <c r="J371">
        <f t="shared" si="47"/>
        <v>253.86221255225286</v>
      </c>
      <c r="K371">
        <f t="shared" si="50"/>
        <v>365.86472910079766</v>
      </c>
      <c r="L371">
        <f t="shared" si="51"/>
        <v>365.86472910079766</v>
      </c>
    </row>
    <row r="372" spans="1:12">
      <c r="A372" s="1">
        <f t="shared" si="52"/>
        <v>7.4</v>
      </c>
      <c r="B372" s="5">
        <f t="shared" si="46"/>
        <v>87.128622115884298</v>
      </c>
      <c r="C372" s="4">
        <v>370</v>
      </c>
      <c r="E372" s="3">
        <f t="shared" si="45"/>
        <v>0.02</v>
      </c>
      <c r="F372" s="13">
        <f t="shared" si="48"/>
        <v>103.19883720275156</v>
      </c>
      <c r="G372" s="14">
        <f t="shared" si="49"/>
        <v>103.19883720275156</v>
      </c>
      <c r="H372">
        <f t="shared" si="53"/>
        <v>80</v>
      </c>
      <c r="J372">
        <f t="shared" si="47"/>
        <v>255.57729153992727</v>
      </c>
      <c r="K372">
        <f t="shared" si="50"/>
        <v>365.84422914677782</v>
      </c>
      <c r="L372">
        <f t="shared" si="51"/>
        <v>365.84422914677782</v>
      </c>
    </row>
    <row r="373" spans="1:12">
      <c r="A373" s="1">
        <f t="shared" si="52"/>
        <v>7.42</v>
      </c>
      <c r="B373" s="5">
        <f t="shared" si="46"/>
        <v>87.709868445596598</v>
      </c>
      <c r="C373" s="4">
        <v>371</v>
      </c>
      <c r="E373" s="3">
        <f t="shared" si="45"/>
        <v>0.02</v>
      </c>
      <c r="F373" s="13">
        <f t="shared" si="48"/>
        <v>103.12613635737557</v>
      </c>
      <c r="G373" s="14">
        <f t="shared" si="49"/>
        <v>103.12613635737557</v>
      </c>
      <c r="H373">
        <f t="shared" si="53"/>
        <v>80</v>
      </c>
      <c r="J373">
        <f t="shared" si="47"/>
        <v>257.28228077375002</v>
      </c>
      <c r="K373">
        <f t="shared" si="50"/>
        <v>365.8237280439858</v>
      </c>
      <c r="L373">
        <f t="shared" si="51"/>
        <v>365.8237280439858</v>
      </c>
    </row>
    <row r="374" spans="1:12">
      <c r="A374" s="1">
        <f t="shared" si="52"/>
        <v>7.44</v>
      </c>
      <c r="B374" s="5">
        <f t="shared" si="46"/>
        <v>88.287652139886106</v>
      </c>
      <c r="C374" s="4">
        <v>372</v>
      </c>
      <c r="E374" s="3">
        <f t="shared" si="45"/>
        <v>0.02</v>
      </c>
      <c r="F374" s="13">
        <f t="shared" si="48"/>
        <v>103.05338422390611</v>
      </c>
      <c r="G374" s="14">
        <f t="shared" si="49"/>
        <v>103.05338422390611</v>
      </c>
      <c r="H374">
        <f t="shared" si="53"/>
        <v>80</v>
      </c>
      <c r="J374">
        <f t="shared" si="47"/>
        <v>258.97711294366587</v>
      </c>
      <c r="K374">
        <f t="shared" si="50"/>
        <v>365.80322579222849</v>
      </c>
      <c r="L374">
        <f t="shared" si="51"/>
        <v>365.80322579222849</v>
      </c>
    </row>
    <row r="375" spans="1:12">
      <c r="A375" s="1">
        <f t="shared" si="52"/>
        <v>7.46</v>
      </c>
      <c r="B375" s="5">
        <f t="shared" si="46"/>
        <v>88.861950388841692</v>
      </c>
      <c r="C375" s="4">
        <v>373</v>
      </c>
      <c r="E375" s="3">
        <f t="shared" si="45"/>
        <v>0.02</v>
      </c>
      <c r="F375" s="13">
        <f t="shared" si="48"/>
        <v>102.9805806936435</v>
      </c>
      <c r="G375" s="14">
        <f t="shared" si="49"/>
        <v>102.9805806936435</v>
      </c>
      <c r="H375">
        <f t="shared" si="53"/>
        <v>80</v>
      </c>
      <c r="J375">
        <f t="shared" si="47"/>
        <v>260.66172114060231</v>
      </c>
      <c r="K375">
        <f t="shared" si="50"/>
        <v>365.78272239131263</v>
      </c>
      <c r="L375">
        <f t="shared" si="51"/>
        <v>365.78272239131263</v>
      </c>
    </row>
    <row r="376" spans="1:12">
      <c r="A376" s="1">
        <f t="shared" si="52"/>
        <v>7.48</v>
      </c>
      <c r="B376" s="5">
        <f t="shared" si="46"/>
        <v>89.432740520152066</v>
      </c>
      <c r="C376" s="4">
        <v>374</v>
      </c>
      <c r="E376" s="3">
        <f t="shared" si="45"/>
        <v>0.02</v>
      </c>
      <c r="F376" s="13">
        <f t="shared" si="48"/>
        <v>102.90772565750359</v>
      </c>
      <c r="G376" s="14">
        <f t="shared" si="49"/>
        <v>102.90772565750359</v>
      </c>
      <c r="H376">
        <f t="shared" si="53"/>
        <v>80</v>
      </c>
      <c r="J376">
        <f t="shared" si="47"/>
        <v>262.3360388591127</v>
      </c>
      <c r="K376">
        <f t="shared" si="50"/>
        <v>365.76221784104501</v>
      </c>
      <c r="L376">
        <f t="shared" si="51"/>
        <v>365.76221784104501</v>
      </c>
    </row>
    <row r="377" spans="1:12">
      <c r="A377" s="1">
        <f t="shared" si="52"/>
        <v>7.5</v>
      </c>
      <c r="B377" s="5">
        <f t="shared" si="46"/>
        <v>90</v>
      </c>
      <c r="C377" s="4">
        <v>375</v>
      </c>
      <c r="E377" s="3">
        <f t="shared" si="45"/>
        <v>0.02</v>
      </c>
      <c r="F377" s="13">
        <f t="shared" si="48"/>
        <v>102.83481900601578</v>
      </c>
      <c r="G377" s="14">
        <f t="shared" si="49"/>
        <v>102.83481900601578</v>
      </c>
      <c r="H377">
        <f t="shared" si="53"/>
        <v>80</v>
      </c>
      <c r="J377">
        <f t="shared" si="47"/>
        <v>264</v>
      </c>
      <c r="K377">
        <f t="shared" si="50"/>
        <v>365.74171214123231</v>
      </c>
      <c r="L377">
        <f t="shared" si="51"/>
        <v>365.74171214123231</v>
      </c>
    </row>
    <row r="378" spans="1:12">
      <c r="A378" s="1">
        <f t="shared" si="52"/>
        <v>7.5200000000000005</v>
      </c>
      <c r="B378" s="5">
        <f t="shared" si="46"/>
        <v>90.563706433952646</v>
      </c>
      <c r="C378" s="4">
        <v>376</v>
      </c>
      <c r="E378" s="3">
        <f t="shared" si="45"/>
        <v>0.02</v>
      </c>
      <c r="F378" s="13">
        <f t="shared" si="48"/>
        <v>102.76186062932115</v>
      </c>
      <c r="G378" s="14">
        <f t="shared" si="49"/>
        <v>102.76186062932115</v>
      </c>
      <c r="H378">
        <f t="shared" si="53"/>
        <v>80</v>
      </c>
      <c r="J378">
        <f t="shared" si="47"/>
        <v>265.65353887292775</v>
      </c>
      <c r="K378">
        <f t="shared" si="50"/>
        <v>365.7212052916812</v>
      </c>
      <c r="L378">
        <f t="shared" si="51"/>
        <v>365.7212052916812</v>
      </c>
    </row>
    <row r="379" spans="1:12">
      <c r="A379" s="1">
        <f t="shared" si="52"/>
        <v>7.54</v>
      </c>
      <c r="B379" s="5">
        <f t="shared" si="46"/>
        <v>91.1238375678452</v>
      </c>
      <c r="C379" s="4">
        <v>377</v>
      </c>
      <c r="E379" s="3">
        <f t="shared" si="45"/>
        <v>0.02</v>
      </c>
      <c r="F379" s="13">
        <f t="shared" si="48"/>
        <v>102.68885041717053</v>
      </c>
      <c r="G379" s="14">
        <f t="shared" si="49"/>
        <v>102.68885041717053</v>
      </c>
      <c r="H379">
        <f t="shared" si="53"/>
        <v>80</v>
      </c>
      <c r="J379">
        <f t="shared" si="47"/>
        <v>267.29659019901254</v>
      </c>
      <c r="K379">
        <f t="shared" si="50"/>
        <v>365.70069729219824</v>
      </c>
      <c r="L379">
        <f t="shared" si="51"/>
        <v>365.70069729219824</v>
      </c>
    </row>
    <row r="380" spans="1:12">
      <c r="A380" s="1">
        <f t="shared" si="52"/>
        <v>7.5600000000000005</v>
      </c>
      <c r="B380" s="5">
        <f t="shared" si="46"/>
        <v>91.680371288659558</v>
      </c>
      <c r="C380" s="4">
        <v>378</v>
      </c>
      <c r="E380" s="3">
        <f t="shared" si="45"/>
        <v>0.02</v>
      </c>
      <c r="F380" s="13">
        <f t="shared" si="48"/>
        <v>102.61578825892254</v>
      </c>
      <c r="G380" s="14">
        <f t="shared" si="49"/>
        <v>102.61578825892254</v>
      </c>
      <c r="H380">
        <f t="shared" si="53"/>
        <v>80</v>
      </c>
      <c r="J380">
        <f t="shared" si="47"/>
        <v>268.92908911340135</v>
      </c>
      <c r="K380">
        <f t="shared" si="50"/>
        <v>365.68018814259</v>
      </c>
      <c r="L380">
        <f t="shared" si="51"/>
        <v>365.68018814259</v>
      </c>
    </row>
    <row r="381" spans="1:12">
      <c r="A381" s="1">
        <f t="shared" si="52"/>
        <v>7.58</v>
      </c>
      <c r="B381" s="5">
        <f t="shared" si="46"/>
        <v>92.233285625397386</v>
      </c>
      <c r="C381" s="4">
        <v>379</v>
      </c>
      <c r="E381" s="3">
        <f t="shared" si="45"/>
        <v>0.02</v>
      </c>
      <c r="F381" s="13">
        <f t="shared" si="48"/>
        <v>102.54267404354162</v>
      </c>
      <c r="G381" s="14">
        <f t="shared" si="49"/>
        <v>102.54267404354162</v>
      </c>
      <c r="H381">
        <f t="shared" si="53"/>
        <v>80</v>
      </c>
      <c r="J381">
        <f t="shared" si="47"/>
        <v>270.5509711678323</v>
      </c>
      <c r="K381">
        <f t="shared" si="50"/>
        <v>365.65967784266292</v>
      </c>
      <c r="L381">
        <f t="shared" si="51"/>
        <v>365.65967784266292</v>
      </c>
    </row>
    <row r="382" spans="1:12">
      <c r="A382" s="1">
        <f t="shared" si="52"/>
        <v>7.6000000000000005</v>
      </c>
      <c r="B382" s="5">
        <f t="shared" si="46"/>
        <v>92.78255874994737</v>
      </c>
      <c r="C382" s="4">
        <v>380</v>
      </c>
      <c r="E382" s="3">
        <f t="shared" si="45"/>
        <v>0.02</v>
      </c>
      <c r="F382" s="13">
        <f t="shared" si="48"/>
        <v>102.4695076595961</v>
      </c>
      <c r="G382" s="14">
        <f t="shared" si="49"/>
        <v>102.4695076595961</v>
      </c>
      <c r="H382">
        <f t="shared" si="53"/>
        <v>80</v>
      </c>
      <c r="J382">
        <f t="shared" si="47"/>
        <v>272.16217233317894</v>
      </c>
      <c r="K382">
        <f t="shared" si="50"/>
        <v>365.63916639222339</v>
      </c>
      <c r="L382">
        <f t="shared" si="51"/>
        <v>365.63916639222339</v>
      </c>
    </row>
    <row r="383" spans="1:12">
      <c r="A383" s="1">
        <f t="shared" si="52"/>
        <v>7.62</v>
      </c>
      <c r="B383" s="5">
        <f t="shared" si="46"/>
        <v>93.328168977947115</v>
      </c>
      <c r="C383" s="4">
        <v>381</v>
      </c>
      <c r="E383" s="3">
        <f t="shared" si="45"/>
        <v>0.02</v>
      </c>
      <c r="F383" s="13">
        <f t="shared" si="48"/>
        <v>102.3962889952562</v>
      </c>
      <c r="G383" s="14">
        <f t="shared" si="49"/>
        <v>102.3962889952562</v>
      </c>
      <c r="H383">
        <f t="shared" si="53"/>
        <v>80</v>
      </c>
      <c r="J383">
        <f t="shared" si="47"/>
        <v>273.76262900197821</v>
      </c>
      <c r="K383">
        <f t="shared" si="50"/>
        <v>365.6186537910778</v>
      </c>
      <c r="L383">
        <f t="shared" si="51"/>
        <v>365.6186537910778</v>
      </c>
    </row>
    <row r="384" spans="1:12">
      <c r="A384" s="1">
        <f t="shared" si="52"/>
        <v>7.6400000000000006</v>
      </c>
      <c r="B384" s="5">
        <f t="shared" si="46"/>
        <v>93.870094769639095</v>
      </c>
      <c r="C384" s="4">
        <v>382</v>
      </c>
      <c r="E384" s="3">
        <f t="shared" si="45"/>
        <v>0.02</v>
      </c>
      <c r="F384" s="13">
        <f t="shared" si="48"/>
        <v>102.323017938292</v>
      </c>
      <c r="G384" s="14">
        <f t="shared" si="49"/>
        <v>102.323017938292</v>
      </c>
      <c r="H384">
        <f t="shared" si="53"/>
        <v>80</v>
      </c>
      <c r="J384">
        <f t="shared" si="47"/>
        <v>275.35227799094133</v>
      </c>
      <c r="K384">
        <f t="shared" si="50"/>
        <v>365.5981400390325</v>
      </c>
      <c r="L384">
        <f t="shared" si="51"/>
        <v>365.5981400390325</v>
      </c>
    </row>
    <row r="385" spans="1:12">
      <c r="A385" s="1">
        <f t="shared" si="52"/>
        <v>7.66</v>
      </c>
      <c r="B385" s="5">
        <f t="shared" si="46"/>
        <v>94.408314730720818</v>
      </c>
      <c r="C385" s="4">
        <v>383</v>
      </c>
      <c r="E385" s="3">
        <f t="shared" ref="E385:E448" si="54">IF(fac=50,1/50,IF(fac=60,1/60))</f>
        <v>0.02</v>
      </c>
      <c r="F385" s="13">
        <f t="shared" si="48"/>
        <v>102.24969437607149</v>
      </c>
      <c r="G385" s="14">
        <f t="shared" si="49"/>
        <v>102.24969437607149</v>
      </c>
      <c r="H385">
        <f t="shared" si="53"/>
        <v>80</v>
      </c>
      <c r="J385">
        <f t="shared" si="47"/>
        <v>276.93105654344777</v>
      </c>
      <c r="K385">
        <f t="shared" si="50"/>
        <v>365.5776251358937</v>
      </c>
      <c r="L385">
        <f t="shared" si="51"/>
        <v>365.5776251358937</v>
      </c>
    </row>
    <row r="386" spans="1:12">
      <c r="A386" s="1">
        <f t="shared" si="52"/>
        <v>7.68</v>
      </c>
      <c r="B386" s="5">
        <f t="shared" ref="B386:B449" si="55">IF(fac=50,Vacmin*SQRT(2)*ABS(COS(A386*PI()/5/2)),IF(fac=60,Vacmin*SQRT(2)*ABS(COS(A386*PI()*240/1000/2))))</f>
        <v>94.942807613189956</v>
      </c>
      <c r="C386" s="4">
        <v>384</v>
      </c>
      <c r="E386" s="3">
        <f t="shared" si="54"/>
        <v>0.02</v>
      </c>
      <c r="F386" s="13">
        <f t="shared" si="48"/>
        <v>102.17631819555854</v>
      </c>
      <c r="G386" s="14">
        <f t="shared" si="49"/>
        <v>102.17631819555854</v>
      </c>
      <c r="H386">
        <f t="shared" si="53"/>
        <v>80</v>
      </c>
      <c r="J386">
        <f t="shared" ref="J386:J449" si="56">IF(fac=50,Vacmax*SQRT(2)*ABS(COS(A386*PI()/5/2)),IF(fac=60,Vacmax*SQRT(2)*ABS(COS(A386*PI()*240/1000/2))))</f>
        <v>278.49890233202387</v>
      </c>
      <c r="K386">
        <f t="shared" si="50"/>
        <v>365.55710908146762</v>
      </c>
      <c r="L386">
        <f t="shared" si="51"/>
        <v>365.55710908146762</v>
      </c>
    </row>
    <row r="387" spans="1:12">
      <c r="A387" s="1">
        <f t="shared" si="52"/>
        <v>7.7</v>
      </c>
      <c r="B387" s="5">
        <f t="shared" si="55"/>
        <v>95.473552316182648</v>
      </c>
      <c r="C387" s="4">
        <v>385</v>
      </c>
      <c r="E387" s="3">
        <f t="shared" si="54"/>
        <v>0.02</v>
      </c>
      <c r="F387" s="13">
        <f t="shared" ref="F387:F450" si="57">SQRT(ABS(F386*F386-2*Vout*Iout*E387*100*1000000/1000/1000/Cin/H387))</f>
        <v>102.10288928331082</v>
      </c>
      <c r="G387" s="14">
        <f t="shared" ref="G387:G450" si="58">MAX(B387,F387)</f>
        <v>102.10288928331082</v>
      </c>
      <c r="H387">
        <f t="shared" si="53"/>
        <v>80</v>
      </c>
      <c r="J387">
        <f t="shared" si="56"/>
        <v>280.05575346080246</v>
      </c>
      <c r="K387">
        <f t="shared" ref="K387:K450" si="59">SQRT(ABS(K386*K386-2*Vout*Iout*E387*100*1000000/1000/1000/Cin/H387))</f>
        <v>365.53659187556036</v>
      </c>
      <c r="L387">
        <f t="shared" ref="L387:L450" si="60">MAX(J387,K387)</f>
        <v>365.53659187556036</v>
      </c>
    </row>
    <row r="388" spans="1:12">
      <c r="A388" s="1">
        <f t="shared" ref="A388:A451" si="61">C388*E388</f>
        <v>7.72</v>
      </c>
      <c r="B388" s="5">
        <f t="shared" si="55"/>
        <v>96.000527886806765</v>
      </c>
      <c r="C388" s="4">
        <v>386</v>
      </c>
      <c r="E388" s="3">
        <f t="shared" si="54"/>
        <v>0.02</v>
      </c>
      <c r="F388" s="13">
        <f t="shared" si="57"/>
        <v>102.02940752547781</v>
      </c>
      <c r="G388" s="14">
        <f t="shared" si="58"/>
        <v>102.02940752547781</v>
      </c>
      <c r="H388">
        <f t="shared" ref="H388:H451" si="62">H387</f>
        <v>80</v>
      </c>
      <c r="J388">
        <f t="shared" si="56"/>
        <v>281.6015484679665</v>
      </c>
      <c r="K388">
        <f t="shared" si="59"/>
        <v>365.5160735179781</v>
      </c>
      <c r="L388">
        <f t="shared" si="60"/>
        <v>365.5160735179781</v>
      </c>
    </row>
    <row r="389" spans="1:12">
      <c r="A389" s="1">
        <f t="shared" si="61"/>
        <v>7.74</v>
      </c>
      <c r="B389" s="5">
        <f t="shared" si="55"/>
        <v>96.52371352096921</v>
      </c>
      <c r="C389" s="4">
        <v>387</v>
      </c>
      <c r="E389" s="3">
        <f t="shared" si="54"/>
        <v>0.02</v>
      </c>
      <c r="F389" s="13">
        <f t="shared" si="57"/>
        <v>101.9558728077987</v>
      </c>
      <c r="G389" s="14">
        <f t="shared" si="58"/>
        <v>101.9558728077987</v>
      </c>
      <c r="H389">
        <f t="shared" si="62"/>
        <v>80</v>
      </c>
      <c r="J389">
        <f t="shared" si="56"/>
        <v>283.13622632817635</v>
      </c>
      <c r="K389">
        <f t="shared" si="59"/>
        <v>365.49555400852688</v>
      </c>
      <c r="L389">
        <f t="shared" si="60"/>
        <v>365.49555400852688</v>
      </c>
    </row>
    <row r="390" spans="1:12">
      <c r="A390" s="1">
        <f t="shared" si="61"/>
        <v>7.76</v>
      </c>
      <c r="B390" s="5">
        <f t="shared" si="55"/>
        <v>97.043088564196893</v>
      </c>
      <c r="C390" s="4">
        <v>388</v>
      </c>
      <c r="E390" s="3">
        <f t="shared" si="54"/>
        <v>0.02</v>
      </c>
      <c r="F390" s="13">
        <f t="shared" si="57"/>
        <v>101.88228501560036</v>
      </c>
      <c r="G390" s="14">
        <f t="shared" si="58"/>
        <v>101.88228501560036</v>
      </c>
      <c r="H390">
        <f t="shared" si="62"/>
        <v>80</v>
      </c>
      <c r="J390">
        <f t="shared" si="56"/>
        <v>284.65972645497754</v>
      </c>
      <c r="K390">
        <f t="shared" si="59"/>
        <v>365.47503334701264</v>
      </c>
      <c r="L390">
        <f t="shared" si="60"/>
        <v>365.47503334701264</v>
      </c>
    </row>
    <row r="391" spans="1:12">
      <c r="A391" s="1">
        <f t="shared" si="61"/>
        <v>7.78</v>
      </c>
      <c r="B391" s="5">
        <f t="shared" si="55"/>
        <v>97.558632512452391</v>
      </c>
      <c r="C391" s="4">
        <v>389</v>
      </c>
      <c r="E391" s="3">
        <f t="shared" si="54"/>
        <v>0.02</v>
      </c>
      <c r="F391" s="13">
        <f t="shared" si="57"/>
        <v>101.80864403379522</v>
      </c>
      <c r="G391" s="14">
        <f t="shared" si="58"/>
        <v>101.80864403379522</v>
      </c>
      <c r="H391">
        <f t="shared" si="62"/>
        <v>80</v>
      </c>
      <c r="J391">
        <f t="shared" si="56"/>
        <v>286.17198870319368</v>
      </c>
      <c r="K391">
        <f t="shared" si="59"/>
        <v>365.45451153324132</v>
      </c>
      <c r="L391">
        <f t="shared" si="60"/>
        <v>365.45451153324132</v>
      </c>
    </row>
    <row r="392" spans="1:12">
      <c r="A392" s="1">
        <f t="shared" si="61"/>
        <v>7.8</v>
      </c>
      <c r="B392" s="5">
        <f t="shared" si="55"/>
        <v>98.070325012943485</v>
      </c>
      <c r="C392" s="4">
        <v>390</v>
      </c>
      <c r="E392" s="3">
        <f t="shared" si="54"/>
        <v>0.02</v>
      </c>
      <c r="F392" s="13">
        <f t="shared" si="57"/>
        <v>101.73494974687915</v>
      </c>
      <c r="G392" s="14">
        <f t="shared" si="58"/>
        <v>101.73494974687915</v>
      </c>
      <c r="H392">
        <f t="shared" si="62"/>
        <v>80</v>
      </c>
      <c r="J392">
        <f t="shared" si="56"/>
        <v>287.67295337130088</v>
      </c>
      <c r="K392">
        <f t="shared" si="59"/>
        <v>365.43398856701879</v>
      </c>
      <c r="L392">
        <f t="shared" si="60"/>
        <v>365.43398856701879</v>
      </c>
    </row>
    <row r="393" spans="1:12">
      <c r="A393" s="1">
        <f t="shared" si="61"/>
        <v>7.82</v>
      </c>
      <c r="B393" s="5">
        <f t="shared" si="55"/>
        <v>98.578145864926341</v>
      </c>
      <c r="C393" s="4">
        <v>391</v>
      </c>
      <c r="E393" s="3">
        <f t="shared" si="54"/>
        <v>0.02</v>
      </c>
      <c r="F393" s="13">
        <f t="shared" si="57"/>
        <v>101.66120203892942</v>
      </c>
      <c r="G393" s="14">
        <f t="shared" si="58"/>
        <v>101.66120203892942</v>
      </c>
      <c r="H393">
        <f t="shared" si="62"/>
        <v>80</v>
      </c>
      <c r="J393">
        <f t="shared" si="56"/>
        <v>289.16256120378392</v>
      </c>
      <c r="K393">
        <f t="shared" si="59"/>
        <v>365.41346444815088</v>
      </c>
      <c r="L393">
        <f t="shared" si="60"/>
        <v>365.41346444815088</v>
      </c>
    </row>
    <row r="394" spans="1:12">
      <c r="A394" s="1">
        <f t="shared" si="61"/>
        <v>7.84</v>
      </c>
      <c r="B394" s="5">
        <f t="shared" si="55"/>
        <v>99.082075020503282</v>
      </c>
      <c r="C394" s="4">
        <v>392</v>
      </c>
      <c r="E394" s="3">
        <f t="shared" si="54"/>
        <v>0.02</v>
      </c>
      <c r="F394" s="13">
        <f t="shared" si="57"/>
        <v>101.58740079360248</v>
      </c>
      <c r="G394" s="14">
        <f t="shared" si="58"/>
        <v>101.58740079360248</v>
      </c>
      <c r="H394">
        <f t="shared" si="62"/>
        <v>80</v>
      </c>
      <c r="J394">
        <f t="shared" si="56"/>
        <v>290.6407533934763</v>
      </c>
      <c r="K394">
        <f t="shared" si="59"/>
        <v>365.39293917644335</v>
      </c>
      <c r="L394">
        <f t="shared" si="60"/>
        <v>365.39293917644335</v>
      </c>
    </row>
    <row r="395" spans="1:12">
      <c r="A395" s="1">
        <f t="shared" si="61"/>
        <v>7.86</v>
      </c>
      <c r="B395" s="5">
        <f t="shared" si="55"/>
        <v>99.582092585414117</v>
      </c>
      <c r="C395" s="4">
        <v>393</v>
      </c>
      <c r="E395" s="3">
        <f t="shared" si="54"/>
        <v>0.02</v>
      </c>
      <c r="F395" s="13">
        <f t="shared" si="57"/>
        <v>101.51354589413192</v>
      </c>
      <c r="G395" s="14">
        <f t="shared" si="58"/>
        <v>101.51354589413192</v>
      </c>
      <c r="H395">
        <f t="shared" si="62"/>
        <v>80</v>
      </c>
      <c r="J395">
        <f t="shared" si="56"/>
        <v>292.10747158388136</v>
      </c>
      <c r="K395">
        <f t="shared" si="59"/>
        <v>365.37241275170192</v>
      </c>
      <c r="L395">
        <f t="shared" si="60"/>
        <v>365.37241275170192</v>
      </c>
    </row>
    <row r="396" spans="1:12">
      <c r="A396" s="1">
        <f t="shared" si="61"/>
        <v>7.88</v>
      </c>
      <c r="B396" s="5">
        <f t="shared" si="55"/>
        <v>100.07817881982147</v>
      </c>
      <c r="C396" s="4">
        <v>394</v>
      </c>
      <c r="E396" s="3">
        <f t="shared" si="54"/>
        <v>0.02</v>
      </c>
      <c r="F396" s="13">
        <f t="shared" si="57"/>
        <v>101.4396372233262</v>
      </c>
      <c r="G396" s="14">
        <f t="shared" si="58"/>
        <v>101.4396372233262</v>
      </c>
      <c r="H396">
        <f t="shared" si="62"/>
        <v>80</v>
      </c>
      <c r="J396">
        <f t="shared" si="56"/>
        <v>293.56265787147629</v>
      </c>
      <c r="K396">
        <f t="shared" si="59"/>
        <v>365.35188517373223</v>
      </c>
      <c r="L396">
        <f t="shared" si="60"/>
        <v>365.35188517373223</v>
      </c>
    </row>
    <row r="397" spans="1:12">
      <c r="A397" s="1">
        <f t="shared" si="61"/>
        <v>7.9</v>
      </c>
      <c r="B397" s="5">
        <f t="shared" si="55"/>
        <v>100.5703141390904</v>
      </c>
      <c r="C397" s="4">
        <v>395</v>
      </c>
      <c r="E397" s="3">
        <f t="shared" si="54"/>
        <v>0.02</v>
      </c>
      <c r="F397" s="13">
        <f t="shared" si="57"/>
        <v>101.36567466356659</v>
      </c>
      <c r="G397" s="14">
        <f t="shared" si="58"/>
        <v>101.36567466356659</v>
      </c>
      <c r="H397">
        <f t="shared" si="62"/>
        <v>80</v>
      </c>
      <c r="J397">
        <f t="shared" si="56"/>
        <v>295.00625480799852</v>
      </c>
      <c r="K397">
        <f t="shared" si="59"/>
        <v>365.33135644233994</v>
      </c>
      <c r="L397">
        <f t="shared" si="60"/>
        <v>365.33135644233994</v>
      </c>
    </row>
    <row r="398" spans="1:12">
      <c r="A398" s="1">
        <f t="shared" si="61"/>
        <v>7.92</v>
      </c>
      <c r="B398" s="5">
        <f t="shared" si="55"/>
        <v>101.05847911456102</v>
      </c>
      <c r="C398" s="4">
        <v>396</v>
      </c>
      <c r="E398" s="3">
        <f t="shared" si="54"/>
        <v>0.02</v>
      </c>
      <c r="F398" s="13">
        <f t="shared" si="57"/>
        <v>101.29165809680492</v>
      </c>
      <c r="G398" s="14">
        <f t="shared" si="58"/>
        <v>101.29165809680492</v>
      </c>
      <c r="H398">
        <f t="shared" si="62"/>
        <v>80</v>
      </c>
      <c r="J398">
        <f t="shared" si="56"/>
        <v>296.43820540271236</v>
      </c>
      <c r="K398">
        <f t="shared" si="59"/>
        <v>365.31082655733053</v>
      </c>
      <c r="L398">
        <f t="shared" si="60"/>
        <v>365.31082655733053</v>
      </c>
    </row>
    <row r="399" spans="1:12">
      <c r="A399" s="1">
        <f t="shared" si="61"/>
        <v>7.94</v>
      </c>
      <c r="B399" s="5">
        <f t="shared" si="55"/>
        <v>101.54265447431605</v>
      </c>
      <c r="C399" s="4">
        <v>397</v>
      </c>
      <c r="E399" s="3">
        <f t="shared" si="54"/>
        <v>0.02</v>
      </c>
      <c r="F399" s="13">
        <f t="shared" si="57"/>
        <v>101.2175874045614</v>
      </c>
      <c r="G399" s="14">
        <f t="shared" si="58"/>
        <v>101.54265447431605</v>
      </c>
      <c r="H399">
        <f t="shared" si="62"/>
        <v>80</v>
      </c>
      <c r="J399">
        <f t="shared" si="56"/>
        <v>297.8584531246604</v>
      </c>
      <c r="K399">
        <f t="shared" si="59"/>
        <v>365.29029551850954</v>
      </c>
      <c r="L399">
        <f t="shared" si="60"/>
        <v>365.29029551850954</v>
      </c>
    </row>
    <row r="400" spans="1:12">
      <c r="A400" s="1">
        <f t="shared" si="61"/>
        <v>7.96</v>
      </c>
      <c r="B400" s="5">
        <f t="shared" si="55"/>
        <v>102.02282110394127</v>
      </c>
      <c r="C400" s="4">
        <v>398</v>
      </c>
      <c r="E400" s="3">
        <f t="shared" si="54"/>
        <v>0.02</v>
      </c>
      <c r="F400" s="13">
        <f t="shared" si="57"/>
        <v>101.1434624679224</v>
      </c>
      <c r="G400" s="14">
        <f t="shared" si="58"/>
        <v>102.02282110394127</v>
      </c>
      <c r="H400">
        <f t="shared" si="62"/>
        <v>80</v>
      </c>
      <c r="J400">
        <f t="shared" si="56"/>
        <v>299.2669419048944</v>
      </c>
      <c r="K400">
        <f t="shared" si="59"/>
        <v>365.26976332568239</v>
      </c>
      <c r="L400">
        <f t="shared" si="60"/>
        <v>365.26976332568239</v>
      </c>
    </row>
    <row r="401" spans="1:12">
      <c r="A401" s="1">
        <f t="shared" si="61"/>
        <v>7.98</v>
      </c>
      <c r="B401" s="5">
        <f t="shared" si="55"/>
        <v>102.49896004728039</v>
      </c>
      <c r="C401" s="4">
        <v>399</v>
      </c>
      <c r="E401" s="3">
        <f t="shared" si="54"/>
        <v>0.02</v>
      </c>
      <c r="F401" s="13">
        <f t="shared" si="57"/>
        <v>101.06928316753823</v>
      </c>
      <c r="G401" s="14">
        <f t="shared" si="58"/>
        <v>102.49896004728039</v>
      </c>
      <c r="H401">
        <f t="shared" si="62"/>
        <v>80</v>
      </c>
      <c r="J401">
        <f t="shared" si="56"/>
        <v>300.66361613868912</v>
      </c>
      <c r="K401">
        <f t="shared" si="59"/>
        <v>365.24922997865445</v>
      </c>
      <c r="L401">
        <f t="shared" si="60"/>
        <v>365.24922997865445</v>
      </c>
    </row>
    <row r="402" spans="1:12">
      <c r="A402" s="1">
        <f t="shared" si="61"/>
        <v>8</v>
      </c>
      <c r="B402" s="5">
        <f t="shared" si="55"/>
        <v>102.97105250718316</v>
      </c>
      <c r="C402" s="4">
        <v>400</v>
      </c>
      <c r="E402" s="3">
        <f t="shared" si="54"/>
        <v>0.02</v>
      </c>
      <c r="F402" s="13">
        <f t="shared" si="57"/>
        <v>100.99504938362091</v>
      </c>
      <c r="G402" s="14">
        <f t="shared" si="58"/>
        <v>102.97105250718316</v>
      </c>
      <c r="H402">
        <f t="shared" si="62"/>
        <v>80</v>
      </c>
      <c r="J402">
        <f t="shared" si="56"/>
        <v>302.04842068773729</v>
      </c>
      <c r="K402">
        <f t="shared" si="59"/>
        <v>365.2286954772311</v>
      </c>
      <c r="L402">
        <f t="shared" si="60"/>
        <v>365.2286954772311</v>
      </c>
    </row>
    <row r="403" spans="1:12">
      <c r="A403" s="1">
        <f t="shared" si="61"/>
        <v>8.02</v>
      </c>
      <c r="B403" s="5">
        <f t="shared" si="55"/>
        <v>103.43907984624765</v>
      </c>
      <c r="C403" s="4">
        <v>401</v>
      </c>
      <c r="E403" s="3">
        <f t="shared" si="54"/>
        <v>0.02</v>
      </c>
      <c r="F403" s="13">
        <f t="shared" si="57"/>
        <v>100.92076099594189</v>
      </c>
      <c r="G403" s="14">
        <f t="shared" si="58"/>
        <v>103.43907984624765</v>
      </c>
      <c r="H403">
        <f t="shared" si="62"/>
        <v>80</v>
      </c>
      <c r="J403">
        <f t="shared" si="56"/>
        <v>303.42130088232642</v>
      </c>
      <c r="K403">
        <f t="shared" si="59"/>
        <v>365.20815982121758</v>
      </c>
      <c r="L403">
        <f t="shared" si="60"/>
        <v>365.20815982121758</v>
      </c>
    </row>
    <row r="404" spans="1:12">
      <c r="A404" s="1">
        <f t="shared" si="61"/>
        <v>8.0400000000000009</v>
      </c>
      <c r="B404" s="5">
        <f t="shared" si="55"/>
        <v>103.90302358755588</v>
      </c>
      <c r="C404" s="4">
        <v>402</v>
      </c>
      <c r="E404" s="3">
        <f t="shared" si="54"/>
        <v>0.02</v>
      </c>
      <c r="F404" s="13">
        <f t="shared" si="57"/>
        <v>100.84641788382979</v>
      </c>
      <c r="G404" s="14">
        <f t="shared" si="58"/>
        <v>103.90302358755588</v>
      </c>
      <c r="H404">
        <f t="shared" si="62"/>
        <v>80</v>
      </c>
      <c r="J404">
        <f t="shared" si="56"/>
        <v>304.78220252349723</v>
      </c>
      <c r="K404">
        <f t="shared" si="59"/>
        <v>365.18762301041914</v>
      </c>
      <c r="L404">
        <f t="shared" si="60"/>
        <v>365.18762301041914</v>
      </c>
    </row>
    <row r="405" spans="1:12">
      <c r="A405" s="1">
        <f t="shared" si="61"/>
        <v>8.06</v>
      </c>
      <c r="B405" s="5">
        <f t="shared" si="55"/>
        <v>104.36286541540333</v>
      </c>
      <c r="C405" s="4">
        <v>403</v>
      </c>
      <c r="E405" s="3">
        <f t="shared" si="54"/>
        <v>0.02</v>
      </c>
      <c r="F405" s="13">
        <f t="shared" si="57"/>
        <v>100.77201992616811</v>
      </c>
      <c r="G405" s="14">
        <f t="shared" si="58"/>
        <v>104.36286541540333</v>
      </c>
      <c r="H405">
        <f t="shared" si="62"/>
        <v>80</v>
      </c>
      <c r="J405">
        <f t="shared" si="56"/>
        <v>306.13107188518313</v>
      </c>
      <c r="K405">
        <f t="shared" si="59"/>
        <v>365.16708504464094</v>
      </c>
      <c r="L405">
        <f t="shared" si="60"/>
        <v>365.16708504464094</v>
      </c>
    </row>
    <row r="406" spans="1:12">
      <c r="A406" s="1">
        <f t="shared" si="61"/>
        <v>8.08</v>
      </c>
      <c r="B406" s="5">
        <f t="shared" si="55"/>
        <v>104.81858717602201</v>
      </c>
      <c r="C406" s="4">
        <v>404</v>
      </c>
      <c r="E406" s="3">
        <f t="shared" si="54"/>
        <v>0.02</v>
      </c>
      <c r="F406" s="13">
        <f t="shared" si="57"/>
        <v>100.69756700139295</v>
      </c>
      <c r="G406" s="14">
        <f t="shared" si="58"/>
        <v>104.81858717602201</v>
      </c>
      <c r="H406">
        <f t="shared" si="62"/>
        <v>80</v>
      </c>
      <c r="J406">
        <f t="shared" si="56"/>
        <v>307.4678557163312</v>
      </c>
      <c r="K406">
        <f t="shared" si="59"/>
        <v>365.14654592368805</v>
      </c>
      <c r="L406">
        <f t="shared" si="60"/>
        <v>365.14654592368805</v>
      </c>
    </row>
    <row r="407" spans="1:12">
      <c r="A407" s="1">
        <f t="shared" si="61"/>
        <v>8.1</v>
      </c>
      <c r="B407" s="5">
        <f t="shared" si="55"/>
        <v>105.27017087829719</v>
      </c>
      <c r="C407" s="4">
        <v>405</v>
      </c>
      <c r="E407" s="3">
        <f t="shared" si="54"/>
        <v>0.02</v>
      </c>
      <c r="F407" s="13">
        <f t="shared" si="57"/>
        <v>100.62305898749065</v>
      </c>
      <c r="G407" s="14">
        <f t="shared" si="58"/>
        <v>105.27017087829719</v>
      </c>
      <c r="H407">
        <f t="shared" si="62"/>
        <v>80</v>
      </c>
      <c r="J407">
        <f t="shared" si="56"/>
        <v>308.79250124300506</v>
      </c>
      <c r="K407">
        <f t="shared" si="59"/>
        <v>365.12600564736556</v>
      </c>
      <c r="L407">
        <f t="shared" si="60"/>
        <v>365.12600564736556</v>
      </c>
    </row>
    <row r="408" spans="1:12">
      <c r="A408" s="1">
        <f t="shared" si="61"/>
        <v>8.120000000000001</v>
      </c>
      <c r="B408" s="5">
        <f t="shared" si="55"/>
        <v>105.71759869447752</v>
      </c>
      <c r="C408" s="4">
        <v>406</v>
      </c>
      <c r="E408" s="3">
        <f t="shared" si="54"/>
        <v>0.02</v>
      </c>
      <c r="F408" s="13">
        <f t="shared" si="57"/>
        <v>100.54849576199548</v>
      </c>
      <c r="G408" s="14">
        <f t="shared" si="58"/>
        <v>105.71759869447752</v>
      </c>
      <c r="H408">
        <f t="shared" si="62"/>
        <v>80</v>
      </c>
      <c r="J408">
        <f t="shared" si="56"/>
        <v>310.10495617046735</v>
      </c>
      <c r="K408">
        <f t="shared" si="59"/>
        <v>365.10546421547849</v>
      </c>
      <c r="L408">
        <f t="shared" si="60"/>
        <v>365.10546421547849</v>
      </c>
    </row>
    <row r="409" spans="1:12">
      <c r="A409" s="1">
        <f t="shared" si="61"/>
        <v>8.14</v>
      </c>
      <c r="B409" s="5">
        <f t="shared" si="55"/>
        <v>106.16085296087884</v>
      </c>
      <c r="C409" s="4">
        <v>407</v>
      </c>
      <c r="E409" s="3">
        <f t="shared" si="54"/>
        <v>0.02</v>
      </c>
      <c r="F409" s="13">
        <f t="shared" si="57"/>
        <v>100.47387720198731</v>
      </c>
      <c r="G409" s="14">
        <f t="shared" si="58"/>
        <v>106.16085296087884</v>
      </c>
      <c r="H409">
        <f t="shared" si="62"/>
        <v>80</v>
      </c>
      <c r="J409">
        <f t="shared" si="56"/>
        <v>311.40516868524463</v>
      </c>
      <c r="K409">
        <f t="shared" si="59"/>
        <v>365.08492162783176</v>
      </c>
      <c r="L409">
        <f t="shared" si="60"/>
        <v>365.08492162783176</v>
      </c>
    </row>
    <row r="410" spans="1:12">
      <c r="A410" s="1">
        <f t="shared" si="61"/>
        <v>8.16</v>
      </c>
      <c r="B410" s="5">
        <f t="shared" si="55"/>
        <v>106.59991617858181</v>
      </c>
      <c r="C410" s="4">
        <v>408</v>
      </c>
      <c r="E410" s="3">
        <f t="shared" si="54"/>
        <v>0.02</v>
      </c>
      <c r="F410" s="13">
        <f t="shared" si="57"/>
        <v>100.39920318408919</v>
      </c>
      <c r="G410" s="14">
        <f t="shared" si="58"/>
        <v>106.59991617858181</v>
      </c>
      <c r="H410">
        <f t="shared" si="62"/>
        <v>80</v>
      </c>
      <c r="J410">
        <f t="shared" si="56"/>
        <v>312.69308745717331</v>
      </c>
      <c r="K410">
        <f t="shared" si="59"/>
        <v>365.06437788423023</v>
      </c>
      <c r="L410">
        <f t="shared" si="60"/>
        <v>365.06437788423023</v>
      </c>
    </row>
    <row r="411" spans="1:12">
      <c r="A411" s="1">
        <f t="shared" si="61"/>
        <v>8.18</v>
      </c>
      <c r="B411" s="5">
        <f t="shared" si="55"/>
        <v>107.03477101412233</v>
      </c>
      <c r="C411" s="4">
        <v>409</v>
      </c>
      <c r="E411" s="3">
        <f t="shared" si="54"/>
        <v>0.02</v>
      </c>
      <c r="F411" s="13">
        <f t="shared" si="57"/>
        <v>100.32447358446505</v>
      </c>
      <c r="G411" s="14">
        <f t="shared" si="58"/>
        <v>107.03477101412233</v>
      </c>
      <c r="H411">
        <f t="shared" si="62"/>
        <v>80</v>
      </c>
      <c r="J411">
        <f t="shared" si="56"/>
        <v>313.96866164142551</v>
      </c>
      <c r="K411">
        <f t="shared" si="59"/>
        <v>365.04383298447874</v>
      </c>
      <c r="L411">
        <f t="shared" si="60"/>
        <v>365.04383298447874</v>
      </c>
    </row>
    <row r="412" spans="1:12">
      <c r="A412" s="1">
        <f t="shared" si="61"/>
        <v>8.1999999999999993</v>
      </c>
      <c r="B412" s="5">
        <f t="shared" si="55"/>
        <v>107.46540030017607</v>
      </c>
      <c r="C412" s="4">
        <v>410</v>
      </c>
      <c r="E412" s="3">
        <f t="shared" si="54"/>
        <v>0.02</v>
      </c>
      <c r="F412" s="13">
        <f t="shared" si="57"/>
        <v>100.24968827881723</v>
      </c>
      <c r="G412" s="14">
        <f t="shared" si="58"/>
        <v>107.46540030017607</v>
      </c>
      <c r="H412">
        <f t="shared" si="62"/>
        <v>80</v>
      </c>
      <c r="J412">
        <f t="shared" si="56"/>
        <v>315.23184088051647</v>
      </c>
      <c r="K412">
        <f t="shared" si="59"/>
        <v>365.02328692838216</v>
      </c>
      <c r="L412">
        <f t="shared" si="60"/>
        <v>365.02328692838216</v>
      </c>
    </row>
    <row r="413" spans="1:12">
      <c r="A413" s="1">
        <f t="shared" si="61"/>
        <v>8.2200000000000006</v>
      </c>
      <c r="B413" s="5">
        <f t="shared" si="55"/>
        <v>107.89178703623625</v>
      </c>
      <c r="C413" s="4">
        <v>411</v>
      </c>
      <c r="E413" s="3">
        <f t="shared" si="54"/>
        <v>0.02</v>
      </c>
      <c r="F413" s="13">
        <f t="shared" si="57"/>
        <v>100.17484714238412</v>
      </c>
      <c r="G413" s="14">
        <f t="shared" si="58"/>
        <v>107.89178703623625</v>
      </c>
      <c r="H413">
        <f t="shared" si="62"/>
        <v>80</v>
      </c>
      <c r="J413">
        <f t="shared" si="56"/>
        <v>316.48257530629303</v>
      </c>
      <c r="K413">
        <f t="shared" si="59"/>
        <v>365.00273971574512</v>
      </c>
      <c r="L413">
        <f t="shared" si="60"/>
        <v>365.00273971574512</v>
      </c>
    </row>
    <row r="414" spans="1:12">
      <c r="A414" s="1">
        <f t="shared" si="61"/>
        <v>8.24</v>
      </c>
      <c r="B414" s="5">
        <f t="shared" si="55"/>
        <v>108.31391438928453</v>
      </c>
      <c r="C414" s="4">
        <v>412</v>
      </c>
      <c r="E414" s="3">
        <f t="shared" si="54"/>
        <v>0.02</v>
      </c>
      <c r="F414" s="13">
        <f t="shared" si="57"/>
        <v>100.09995004993772</v>
      </c>
      <c r="G414" s="14">
        <f t="shared" si="58"/>
        <v>108.31391438928453</v>
      </c>
      <c r="H414">
        <f t="shared" si="62"/>
        <v>80</v>
      </c>
      <c r="J414">
        <f t="shared" si="56"/>
        <v>317.72081554190129</v>
      </c>
      <c r="K414">
        <f t="shared" si="59"/>
        <v>364.98219134637236</v>
      </c>
      <c r="L414">
        <f t="shared" si="60"/>
        <v>364.98219134637236</v>
      </c>
    </row>
    <row r="415" spans="1:12">
      <c r="A415" s="1">
        <f t="shared" si="61"/>
        <v>8.26</v>
      </c>
      <c r="B415" s="5">
        <f t="shared" si="55"/>
        <v>108.73176569445586</v>
      </c>
      <c r="C415" s="4">
        <v>413</v>
      </c>
      <c r="E415" s="3">
        <f t="shared" si="54"/>
        <v>0.02</v>
      </c>
      <c r="F415" s="13">
        <f t="shared" si="57"/>
        <v>100.02499687578113</v>
      </c>
      <c r="G415" s="14">
        <f t="shared" si="58"/>
        <v>108.73176569445586</v>
      </c>
      <c r="H415">
        <f t="shared" si="62"/>
        <v>80</v>
      </c>
      <c r="J415">
        <f t="shared" si="56"/>
        <v>318.9465127037372</v>
      </c>
      <c r="K415">
        <f t="shared" si="59"/>
        <v>364.96164182006851</v>
      </c>
      <c r="L415">
        <f t="shared" si="60"/>
        <v>364.96164182006851</v>
      </c>
    </row>
    <row r="416" spans="1:12">
      <c r="A416" s="1">
        <f t="shared" si="61"/>
        <v>8.2799999999999994</v>
      </c>
      <c r="B416" s="5">
        <f t="shared" si="55"/>
        <v>109.14532445569618</v>
      </c>
      <c r="C416" s="4">
        <v>414</v>
      </c>
      <c r="E416" s="3">
        <f t="shared" si="54"/>
        <v>0.02</v>
      </c>
      <c r="F416" s="13">
        <f t="shared" si="57"/>
        <v>99.949987493746207</v>
      </c>
      <c r="G416" s="14">
        <f t="shared" si="58"/>
        <v>109.14532445569618</v>
      </c>
      <c r="H416">
        <f t="shared" si="62"/>
        <v>80</v>
      </c>
      <c r="J416">
        <f t="shared" si="56"/>
        <v>320.15961840337542</v>
      </c>
      <c r="K416">
        <f t="shared" si="59"/>
        <v>364.94109113663808</v>
      </c>
      <c r="L416">
        <f t="shared" si="60"/>
        <v>364.94109113663808</v>
      </c>
    </row>
    <row r="417" spans="1:12">
      <c r="A417" s="1">
        <f t="shared" si="61"/>
        <v>8.3000000000000007</v>
      </c>
      <c r="B417" s="5">
        <f t="shared" si="55"/>
        <v>109.55457434641374</v>
      </c>
      <c r="C417" s="4">
        <v>415</v>
      </c>
      <c r="E417" s="3">
        <f t="shared" si="54"/>
        <v>0.02</v>
      </c>
      <c r="F417" s="13">
        <f t="shared" si="57"/>
        <v>99.87492177719102</v>
      </c>
      <c r="G417" s="14">
        <f t="shared" si="58"/>
        <v>109.55457434641374</v>
      </c>
      <c r="H417">
        <f t="shared" si="62"/>
        <v>80</v>
      </c>
      <c r="J417">
        <f t="shared" si="56"/>
        <v>321.36008474948034</v>
      </c>
      <c r="K417">
        <f t="shared" si="59"/>
        <v>364.92053929588559</v>
      </c>
      <c r="L417">
        <f t="shared" si="60"/>
        <v>364.92053929588559</v>
      </c>
    </row>
    <row r="418" spans="1:12">
      <c r="A418" s="1">
        <f t="shared" si="61"/>
        <v>8.32</v>
      </c>
      <c r="B418" s="5">
        <f t="shared" si="55"/>
        <v>109.95949921012355</v>
      </c>
      <c r="C418" s="4">
        <v>416</v>
      </c>
      <c r="E418" s="3">
        <f t="shared" si="54"/>
        <v>0.02</v>
      </c>
      <c r="F418" s="13">
        <f t="shared" si="57"/>
        <v>99.799799598997325</v>
      </c>
      <c r="G418" s="14">
        <f t="shared" si="58"/>
        <v>109.95949921012355</v>
      </c>
      <c r="H418">
        <f t="shared" si="62"/>
        <v>80</v>
      </c>
      <c r="J418">
        <f t="shared" si="56"/>
        <v>322.54786434969571</v>
      </c>
      <c r="K418">
        <f t="shared" si="59"/>
        <v>364.8999862976155</v>
      </c>
      <c r="L418">
        <f t="shared" si="60"/>
        <v>364.8999862976155</v>
      </c>
    </row>
    <row r="419" spans="1:12">
      <c r="A419" s="1">
        <f t="shared" si="61"/>
        <v>8.34</v>
      </c>
      <c r="B419" s="5">
        <f t="shared" si="55"/>
        <v>110.36008306108538</v>
      </c>
      <c r="C419" s="4">
        <v>417</v>
      </c>
      <c r="E419" s="3">
        <f t="shared" si="54"/>
        <v>0.02</v>
      </c>
      <c r="F419" s="13">
        <f t="shared" si="57"/>
        <v>99.724620831568103</v>
      </c>
      <c r="G419" s="14">
        <f t="shared" si="58"/>
        <v>110.36008306108538</v>
      </c>
      <c r="H419">
        <f t="shared" si="62"/>
        <v>80</v>
      </c>
      <c r="J419">
        <f t="shared" si="56"/>
        <v>323.72291031251712</v>
      </c>
      <c r="K419">
        <f t="shared" si="59"/>
        <v>364.87943214163221</v>
      </c>
      <c r="L419">
        <f t="shared" si="60"/>
        <v>364.87943214163221</v>
      </c>
    </row>
    <row r="420" spans="1:12">
      <c r="A420" s="1">
        <f t="shared" si="61"/>
        <v>8.36</v>
      </c>
      <c r="B420" s="5">
        <f t="shared" si="55"/>
        <v>110.75631008493465</v>
      </c>
      <c r="C420" s="4">
        <v>418</v>
      </c>
      <c r="E420" s="3">
        <f t="shared" si="54"/>
        <v>0.02</v>
      </c>
      <c r="F420" s="13">
        <f t="shared" si="57"/>
        <v>99.649385346825028</v>
      </c>
      <c r="G420" s="14">
        <f t="shared" si="58"/>
        <v>110.75631008493465</v>
      </c>
      <c r="H420">
        <f t="shared" si="62"/>
        <v>80</v>
      </c>
      <c r="J420">
        <f t="shared" si="56"/>
        <v>324.88517624914164</v>
      </c>
      <c r="K420">
        <f t="shared" si="59"/>
        <v>364.85887682774</v>
      </c>
      <c r="L420">
        <f t="shared" si="60"/>
        <v>364.85887682774</v>
      </c>
    </row>
    <row r="421" spans="1:12">
      <c r="A421" s="1">
        <f t="shared" si="61"/>
        <v>8.3800000000000008</v>
      </c>
      <c r="B421" s="5">
        <f t="shared" si="55"/>
        <v>111.14816463930703</v>
      </c>
      <c r="C421" s="4">
        <v>419</v>
      </c>
      <c r="E421" s="3">
        <f t="shared" si="54"/>
        <v>0.02</v>
      </c>
      <c r="F421" s="13">
        <f t="shared" si="57"/>
        <v>99.574093016205907</v>
      </c>
      <c r="G421" s="14">
        <f t="shared" si="58"/>
        <v>111.14816463930703</v>
      </c>
      <c r="H421">
        <f t="shared" si="62"/>
        <v>80</v>
      </c>
      <c r="J421">
        <f t="shared" si="56"/>
        <v>326.03461627530061</v>
      </c>
      <c r="K421">
        <f t="shared" si="59"/>
        <v>364.83832035574324</v>
      </c>
      <c r="L421">
        <f t="shared" si="60"/>
        <v>364.83832035574324</v>
      </c>
    </row>
    <row r="422" spans="1:12">
      <c r="A422" s="1">
        <f t="shared" si="61"/>
        <v>8.4</v>
      </c>
      <c r="B422" s="5">
        <f t="shared" si="55"/>
        <v>111.53563125445551</v>
      </c>
      <c r="C422" s="4">
        <v>420</v>
      </c>
      <c r="E422" s="3">
        <f t="shared" si="54"/>
        <v>0.02</v>
      </c>
      <c r="F422" s="13">
        <f t="shared" si="57"/>
        <v>99.498743710662126</v>
      </c>
      <c r="G422" s="14">
        <f t="shared" si="58"/>
        <v>111.53563125445551</v>
      </c>
      <c r="H422">
        <f t="shared" si="62"/>
        <v>80</v>
      </c>
      <c r="J422">
        <f t="shared" si="56"/>
        <v>327.17118501306948</v>
      </c>
      <c r="K422">
        <f t="shared" si="59"/>
        <v>364.81776272544619</v>
      </c>
      <c r="L422">
        <f t="shared" si="60"/>
        <v>364.81776272544619</v>
      </c>
    </row>
    <row r="423" spans="1:12">
      <c r="A423" s="1">
        <f t="shared" si="61"/>
        <v>8.42</v>
      </c>
      <c r="B423" s="5">
        <f t="shared" si="55"/>
        <v>111.91869463386166</v>
      </c>
      <c r="C423" s="4">
        <v>421</v>
      </c>
      <c r="E423" s="3">
        <f t="shared" si="54"/>
        <v>0.02</v>
      </c>
      <c r="F423" s="13">
        <f t="shared" si="57"/>
        <v>99.423337300656058</v>
      </c>
      <c r="G423" s="14">
        <f t="shared" si="58"/>
        <v>111.91869463386166</v>
      </c>
      <c r="H423">
        <f t="shared" si="62"/>
        <v>80</v>
      </c>
      <c r="J423">
        <f t="shared" si="56"/>
        <v>328.29483759266088</v>
      </c>
      <c r="K423">
        <f t="shared" si="59"/>
        <v>364.79720393665292</v>
      </c>
      <c r="L423">
        <f t="shared" si="60"/>
        <v>364.79720393665292</v>
      </c>
    </row>
    <row r="424" spans="1:12">
      <c r="A424" s="1">
        <f t="shared" si="61"/>
        <v>8.44</v>
      </c>
      <c r="B424" s="5">
        <f t="shared" si="55"/>
        <v>112.29733965483921</v>
      </c>
      <c r="C424" s="4">
        <v>422</v>
      </c>
      <c r="E424" s="3">
        <f t="shared" si="54"/>
        <v>0.02</v>
      </c>
      <c r="F424" s="13">
        <f t="shared" si="57"/>
        <v>99.34787365615847</v>
      </c>
      <c r="G424" s="14">
        <f t="shared" si="58"/>
        <v>112.29733965483921</v>
      </c>
      <c r="H424">
        <f t="shared" si="62"/>
        <v>80</v>
      </c>
      <c r="J424">
        <f t="shared" si="56"/>
        <v>329.40552965419499</v>
      </c>
      <c r="K424">
        <f t="shared" si="59"/>
        <v>364.77664398916761</v>
      </c>
      <c r="L424">
        <f t="shared" si="60"/>
        <v>364.77664398916761</v>
      </c>
    </row>
    <row r="425" spans="1:12">
      <c r="A425" s="1">
        <f t="shared" si="61"/>
        <v>8.4600000000000009</v>
      </c>
      <c r="B425" s="5">
        <f t="shared" si="55"/>
        <v>112.67155136913104</v>
      </c>
      <c r="C425" s="4">
        <v>423</v>
      </c>
      <c r="E425" s="3">
        <f t="shared" si="54"/>
        <v>0.02</v>
      </c>
      <c r="F425" s="13">
        <f t="shared" si="57"/>
        <v>99.272352646645913</v>
      </c>
      <c r="G425" s="14">
        <f t="shared" si="58"/>
        <v>112.67155136913104</v>
      </c>
      <c r="H425">
        <f t="shared" si="62"/>
        <v>80</v>
      </c>
      <c r="J425">
        <f t="shared" si="56"/>
        <v>330.50321734945101</v>
      </c>
      <c r="K425">
        <f t="shared" si="59"/>
        <v>364.75608288279437</v>
      </c>
      <c r="L425">
        <f t="shared" si="60"/>
        <v>364.75608288279437</v>
      </c>
    </row>
    <row r="426" spans="1:12">
      <c r="A426" s="1">
        <f t="shared" si="61"/>
        <v>8.48</v>
      </c>
      <c r="B426" s="5">
        <f t="shared" si="55"/>
        <v>113.04131500349938</v>
      </c>
      <c r="C426" s="4">
        <v>424</v>
      </c>
      <c r="E426" s="3">
        <f t="shared" si="54"/>
        <v>0.02</v>
      </c>
      <c r="F426" s="13">
        <f t="shared" si="57"/>
        <v>99.196774141098089</v>
      </c>
      <c r="G426" s="14">
        <f t="shared" si="58"/>
        <v>113.04131500349938</v>
      </c>
      <c r="H426">
        <f t="shared" si="62"/>
        <v>80</v>
      </c>
      <c r="J426">
        <f t="shared" si="56"/>
        <v>331.58785734359816</v>
      </c>
      <c r="K426">
        <f t="shared" si="59"/>
        <v>364.73552061733716</v>
      </c>
      <c r="L426">
        <f t="shared" si="60"/>
        <v>364.73552061733716</v>
      </c>
    </row>
    <row r="427" spans="1:12">
      <c r="A427" s="1">
        <f t="shared" si="61"/>
        <v>8.5</v>
      </c>
      <c r="B427" s="5">
        <f t="shared" si="55"/>
        <v>113.40661596030908</v>
      </c>
      <c r="C427" s="4">
        <v>425</v>
      </c>
      <c r="E427" s="3">
        <f t="shared" si="54"/>
        <v>0.02</v>
      </c>
      <c r="F427" s="13">
        <f t="shared" si="57"/>
        <v>99.121138007995185</v>
      </c>
      <c r="G427" s="14">
        <f t="shared" si="58"/>
        <v>113.40661596030908</v>
      </c>
      <c r="H427">
        <f t="shared" si="62"/>
        <v>80</v>
      </c>
      <c r="J427">
        <f t="shared" si="56"/>
        <v>332.65940681690665</v>
      </c>
      <c r="K427">
        <f t="shared" si="59"/>
        <v>364.71495719259991</v>
      </c>
      <c r="L427">
        <f t="shared" si="60"/>
        <v>364.71495719259991</v>
      </c>
    </row>
    <row r="428" spans="1:12">
      <c r="A428" s="1">
        <f t="shared" si="61"/>
        <v>8.52</v>
      </c>
      <c r="B428" s="5">
        <f t="shared" si="55"/>
        <v>113.76743981810392</v>
      </c>
      <c r="C428" s="4">
        <v>426</v>
      </c>
      <c r="E428" s="3">
        <f t="shared" si="54"/>
        <v>0.02</v>
      </c>
      <c r="F428" s="13">
        <f t="shared" si="57"/>
        <v>99.045444115315206</v>
      </c>
      <c r="G428" s="14">
        <f t="shared" si="58"/>
        <v>113.76743981810392</v>
      </c>
      <c r="H428">
        <f t="shared" si="62"/>
        <v>80</v>
      </c>
      <c r="J428">
        <f t="shared" si="56"/>
        <v>333.71782346643818</v>
      </c>
      <c r="K428">
        <f t="shared" si="59"/>
        <v>364.69439260838658</v>
      </c>
      <c r="L428">
        <f t="shared" si="60"/>
        <v>364.69439260838658</v>
      </c>
    </row>
    <row r="429" spans="1:12">
      <c r="A429" s="1">
        <f t="shared" si="61"/>
        <v>8.5400000000000009</v>
      </c>
      <c r="B429" s="5">
        <f t="shared" si="55"/>
        <v>114.12377233217588</v>
      </c>
      <c r="C429" s="4">
        <v>427</v>
      </c>
      <c r="E429" s="3">
        <f t="shared" si="54"/>
        <v>0.02</v>
      </c>
      <c r="F429" s="13">
        <f t="shared" si="57"/>
        <v>98.969692330531302</v>
      </c>
      <c r="G429" s="14">
        <f t="shared" si="58"/>
        <v>114.12377233217588</v>
      </c>
      <c r="H429">
        <f t="shared" si="62"/>
        <v>80</v>
      </c>
      <c r="J429">
        <f t="shared" si="56"/>
        <v>334.76306550771591</v>
      </c>
      <c r="K429">
        <f t="shared" si="59"/>
        <v>364.67382686450094</v>
      </c>
      <c r="L429">
        <f t="shared" si="60"/>
        <v>364.67382686450094</v>
      </c>
    </row>
    <row r="430" spans="1:12">
      <c r="A430" s="1">
        <f t="shared" si="61"/>
        <v>8.56</v>
      </c>
      <c r="B430" s="5">
        <f t="shared" si="55"/>
        <v>114.47559943512726</v>
      </c>
      <c r="C430" s="4">
        <v>428</v>
      </c>
      <c r="E430" s="3">
        <f t="shared" si="54"/>
        <v>0.02</v>
      </c>
      <c r="F430" s="13">
        <f t="shared" si="57"/>
        <v>98.893882520609068</v>
      </c>
      <c r="G430" s="14">
        <f t="shared" si="58"/>
        <v>114.47559943512726</v>
      </c>
      <c r="H430">
        <f t="shared" si="62"/>
        <v>80</v>
      </c>
      <c r="J430">
        <f t="shared" si="56"/>
        <v>335.79509167637332</v>
      </c>
      <c r="K430">
        <f t="shared" si="59"/>
        <v>364.65325996074682</v>
      </c>
      <c r="L430">
        <f t="shared" si="60"/>
        <v>364.65325996074682</v>
      </c>
    </row>
    <row r="431" spans="1:12">
      <c r="A431" s="1">
        <f t="shared" si="61"/>
        <v>8.58</v>
      </c>
      <c r="B431" s="5">
        <f t="shared" si="55"/>
        <v>114.82290723742661</v>
      </c>
      <c r="C431" s="4">
        <v>429</v>
      </c>
      <c r="E431" s="3">
        <f t="shared" si="54"/>
        <v>0.02</v>
      </c>
      <c r="F431" s="13">
        <f t="shared" si="57"/>
        <v>98.81801455200376</v>
      </c>
      <c r="G431" s="14">
        <f t="shared" si="58"/>
        <v>114.82290723742661</v>
      </c>
      <c r="H431">
        <f t="shared" si="62"/>
        <v>80</v>
      </c>
      <c r="J431">
        <f t="shared" si="56"/>
        <v>336.81386122978472</v>
      </c>
      <c r="K431">
        <f t="shared" si="59"/>
        <v>364.63269189692795</v>
      </c>
      <c r="L431">
        <f t="shared" si="60"/>
        <v>364.63269189692795</v>
      </c>
    </row>
    <row r="432" spans="1:12">
      <c r="A432" s="1">
        <f t="shared" si="61"/>
        <v>8.6</v>
      </c>
      <c r="B432" s="5">
        <f t="shared" si="55"/>
        <v>115.16568202795649</v>
      </c>
      <c r="C432" s="4">
        <v>430</v>
      </c>
      <c r="E432" s="3">
        <f t="shared" si="54"/>
        <v>0.02</v>
      </c>
      <c r="F432" s="13">
        <f t="shared" si="57"/>
        <v>98.742088290657634</v>
      </c>
      <c r="G432" s="14">
        <f t="shared" si="58"/>
        <v>115.16568202795649</v>
      </c>
      <c r="H432">
        <f t="shared" si="62"/>
        <v>80</v>
      </c>
      <c r="J432">
        <f t="shared" si="56"/>
        <v>337.81933394867241</v>
      </c>
      <c r="K432">
        <f t="shared" si="59"/>
        <v>364.61212267284805</v>
      </c>
      <c r="L432">
        <f t="shared" si="60"/>
        <v>364.61212267284805</v>
      </c>
    </row>
    <row r="433" spans="1:12">
      <c r="A433" s="1">
        <f t="shared" si="61"/>
        <v>8.620000000000001</v>
      </c>
      <c r="B433" s="5">
        <f t="shared" si="55"/>
        <v>115.50391027455521</v>
      </c>
      <c r="C433" s="4">
        <v>431</v>
      </c>
      <c r="E433" s="3">
        <f t="shared" si="54"/>
        <v>0.02</v>
      </c>
      <c r="F433" s="13">
        <f t="shared" si="57"/>
        <v>98.666103601997108</v>
      </c>
      <c r="G433" s="14">
        <f t="shared" si="58"/>
        <v>115.50391027455521</v>
      </c>
      <c r="H433">
        <f t="shared" si="62"/>
        <v>80</v>
      </c>
      <c r="J433">
        <f t="shared" si="56"/>
        <v>338.81147013869531</v>
      </c>
      <c r="K433">
        <f t="shared" si="59"/>
        <v>364.59155228831071</v>
      </c>
      <c r="L433">
        <f t="shared" si="60"/>
        <v>364.59155228831071</v>
      </c>
    </row>
    <row r="434" spans="1:12">
      <c r="A434" s="1">
        <f t="shared" si="61"/>
        <v>8.64</v>
      </c>
      <c r="B434" s="5">
        <f t="shared" si="55"/>
        <v>115.83757862455063</v>
      </c>
      <c r="C434" s="4">
        <v>432</v>
      </c>
      <c r="E434" s="3">
        <f t="shared" si="54"/>
        <v>0.02</v>
      </c>
      <c r="F434" s="13">
        <f t="shared" si="57"/>
        <v>98.590060350930045</v>
      </c>
      <c r="G434" s="14">
        <f t="shared" si="58"/>
        <v>115.83757862455063</v>
      </c>
      <c r="H434">
        <f t="shared" si="62"/>
        <v>80</v>
      </c>
      <c r="J434">
        <f t="shared" si="56"/>
        <v>339.79023063201521</v>
      </c>
      <c r="K434">
        <f t="shared" si="59"/>
        <v>364.57098074311949</v>
      </c>
      <c r="L434">
        <f t="shared" si="60"/>
        <v>364.57098074311949</v>
      </c>
    </row>
    <row r="435" spans="1:12">
      <c r="A435" s="1">
        <f t="shared" si="61"/>
        <v>8.66</v>
      </c>
      <c r="B435" s="5">
        <f t="shared" si="55"/>
        <v>116.16667390528765</v>
      </c>
      <c r="C435" s="4">
        <v>433</v>
      </c>
      <c r="E435" s="3">
        <f t="shared" si="54"/>
        <v>0.02</v>
      </c>
      <c r="F435" s="13">
        <f t="shared" si="57"/>
        <v>98.513958401842885</v>
      </c>
      <c r="G435" s="14">
        <f t="shared" si="58"/>
        <v>116.16667390528765</v>
      </c>
      <c r="H435">
        <f t="shared" si="62"/>
        <v>80</v>
      </c>
      <c r="J435">
        <f t="shared" si="56"/>
        <v>340.75557678884377</v>
      </c>
      <c r="K435">
        <f t="shared" si="59"/>
        <v>364.55040803707789</v>
      </c>
      <c r="L435">
        <f t="shared" si="60"/>
        <v>364.55040803707789</v>
      </c>
    </row>
    <row r="436" spans="1:12">
      <c r="A436" s="1">
        <f t="shared" si="61"/>
        <v>8.68</v>
      </c>
      <c r="B436" s="5">
        <f t="shared" si="55"/>
        <v>116.4911831246481</v>
      </c>
      <c r="C436" s="4">
        <v>434</v>
      </c>
      <c r="E436" s="3">
        <f t="shared" si="54"/>
        <v>0.02</v>
      </c>
      <c r="F436" s="13">
        <f t="shared" si="57"/>
        <v>98.437797618597855</v>
      </c>
      <c r="G436" s="14">
        <f t="shared" si="58"/>
        <v>116.4911831246481</v>
      </c>
      <c r="H436">
        <f t="shared" si="62"/>
        <v>80</v>
      </c>
      <c r="J436">
        <f t="shared" si="56"/>
        <v>341.70747049896772</v>
      </c>
      <c r="K436">
        <f t="shared" si="59"/>
        <v>364.52983416998939</v>
      </c>
      <c r="L436">
        <f t="shared" si="60"/>
        <v>364.52983416998939</v>
      </c>
    </row>
    <row r="437" spans="1:12">
      <c r="A437" s="1">
        <f t="shared" si="61"/>
        <v>8.7000000000000011</v>
      </c>
      <c r="B437" s="5">
        <f t="shared" si="55"/>
        <v>116.81109347156365</v>
      </c>
      <c r="C437" s="4">
        <v>435</v>
      </c>
      <c r="E437" s="3">
        <f t="shared" si="54"/>
        <v>0.02</v>
      </c>
      <c r="F437" s="13">
        <f t="shared" si="57"/>
        <v>98.361577864530162</v>
      </c>
      <c r="G437" s="14">
        <f t="shared" si="58"/>
        <v>116.81109347156365</v>
      </c>
      <c r="H437">
        <f t="shared" si="62"/>
        <v>80</v>
      </c>
      <c r="J437">
        <f t="shared" si="56"/>
        <v>342.64587418325334</v>
      </c>
      <c r="K437">
        <f t="shared" si="59"/>
        <v>364.50925914165742</v>
      </c>
      <c r="L437">
        <f t="shared" si="60"/>
        <v>364.50925914165742</v>
      </c>
    </row>
    <row r="438" spans="1:12">
      <c r="A438" s="1">
        <f t="shared" si="61"/>
        <v>8.7200000000000006</v>
      </c>
      <c r="B438" s="5">
        <f t="shared" si="55"/>
        <v>117.12639231652157</v>
      </c>
      <c r="C438" s="4">
        <v>436</v>
      </c>
      <c r="E438" s="3">
        <f t="shared" si="54"/>
        <v>0.02</v>
      </c>
      <c r="F438" s="13">
        <f t="shared" si="57"/>
        <v>98.285299002445072</v>
      </c>
      <c r="G438" s="14">
        <f t="shared" si="58"/>
        <v>117.12639231652157</v>
      </c>
      <c r="H438">
        <f t="shared" si="62"/>
        <v>80</v>
      </c>
      <c r="J438">
        <f t="shared" si="56"/>
        <v>343.57075079512992</v>
      </c>
      <c r="K438">
        <f t="shared" si="59"/>
        <v>364.48868295188532</v>
      </c>
      <c r="L438">
        <f t="shared" si="60"/>
        <v>364.48868295188532</v>
      </c>
    </row>
    <row r="439" spans="1:12">
      <c r="A439" s="1">
        <f t="shared" si="61"/>
        <v>8.74</v>
      </c>
      <c r="B439" s="5">
        <f t="shared" si="55"/>
        <v>117.43706721206334</v>
      </c>
      <c r="C439" s="4">
        <v>437</v>
      </c>
      <c r="E439" s="3">
        <f t="shared" si="54"/>
        <v>0.02</v>
      </c>
      <c r="F439" s="13">
        <f t="shared" si="57"/>
        <v>98.208960894615061</v>
      </c>
      <c r="G439" s="14">
        <f t="shared" si="58"/>
        <v>117.43706721206334</v>
      </c>
      <c r="H439">
        <f t="shared" si="62"/>
        <v>80</v>
      </c>
      <c r="J439">
        <f t="shared" si="56"/>
        <v>344.48206382205245</v>
      </c>
      <c r="K439">
        <f t="shared" si="59"/>
        <v>364.46810560047635</v>
      </c>
      <c r="L439">
        <f t="shared" si="60"/>
        <v>364.46810560047635</v>
      </c>
    </row>
    <row r="440" spans="1:12">
      <c r="A440" s="1">
        <f t="shared" si="61"/>
        <v>8.76</v>
      </c>
      <c r="B440" s="5">
        <f t="shared" si="55"/>
        <v>117.74310589327604</v>
      </c>
      <c r="C440" s="4">
        <v>438</v>
      </c>
      <c r="E440" s="3">
        <f t="shared" si="54"/>
        <v>0.02</v>
      </c>
      <c r="F440" s="13">
        <f t="shared" si="57"/>
        <v>98.13256340277691</v>
      </c>
      <c r="G440" s="14">
        <f t="shared" si="58"/>
        <v>117.74310589327604</v>
      </c>
      <c r="H440">
        <f t="shared" si="62"/>
        <v>80</v>
      </c>
      <c r="J440">
        <f t="shared" si="56"/>
        <v>345.37977728694307</v>
      </c>
      <c r="K440">
        <f t="shared" si="59"/>
        <v>364.44752708723377</v>
      </c>
      <c r="L440">
        <f t="shared" si="60"/>
        <v>364.44752708723377</v>
      </c>
    </row>
    <row r="441" spans="1:12">
      <c r="A441" s="1">
        <f t="shared" si="61"/>
        <v>8.7799999999999994</v>
      </c>
      <c r="B441" s="5">
        <f t="shared" si="55"/>
        <v>118.04449627827654</v>
      </c>
      <c r="C441" s="4">
        <v>439</v>
      </c>
      <c r="E441" s="3">
        <f t="shared" si="54"/>
        <v>0.02</v>
      </c>
      <c r="F441" s="13">
        <f t="shared" si="57"/>
        <v>98.056106388128782</v>
      </c>
      <c r="G441" s="14">
        <f t="shared" si="58"/>
        <v>118.04449627827654</v>
      </c>
      <c r="H441">
        <f t="shared" si="62"/>
        <v>80</v>
      </c>
      <c r="J441">
        <f t="shared" si="56"/>
        <v>346.2638557496112</v>
      </c>
      <c r="K441">
        <f t="shared" si="59"/>
        <v>364.42694741196073</v>
      </c>
      <c r="L441">
        <f t="shared" si="60"/>
        <v>364.42694741196073</v>
      </c>
    </row>
    <row r="442" spans="1:12">
      <c r="A442" s="1">
        <f t="shared" si="61"/>
        <v>8.8000000000000007</v>
      </c>
      <c r="B442" s="5">
        <f t="shared" si="55"/>
        <v>118.34122646868857</v>
      </c>
      <c r="C442" s="4">
        <v>440</v>
      </c>
      <c r="E442" s="3">
        <f t="shared" si="54"/>
        <v>0.02</v>
      </c>
      <c r="F442" s="13">
        <f t="shared" si="57"/>
        <v>97.979589711327279</v>
      </c>
      <c r="G442" s="14">
        <f t="shared" si="58"/>
        <v>118.34122646868857</v>
      </c>
      <c r="H442">
        <f t="shared" si="62"/>
        <v>80</v>
      </c>
      <c r="J442">
        <f t="shared" si="56"/>
        <v>347.13426430815315</v>
      </c>
      <c r="K442">
        <f t="shared" si="59"/>
        <v>364.40636657446038</v>
      </c>
      <c r="L442">
        <f t="shared" si="60"/>
        <v>364.40636657446038</v>
      </c>
    </row>
    <row r="443" spans="1:12">
      <c r="A443" s="1">
        <f t="shared" si="61"/>
        <v>8.82</v>
      </c>
      <c r="B443" s="5">
        <f t="shared" si="55"/>
        <v>118.63328475011222</v>
      </c>
      <c r="C443" s="4">
        <v>441</v>
      </c>
      <c r="E443" s="3">
        <f t="shared" si="54"/>
        <v>0.02</v>
      </c>
      <c r="F443" s="13">
        <f t="shared" si="57"/>
        <v>97.903013232484483</v>
      </c>
      <c r="G443" s="14">
        <f t="shared" si="58"/>
        <v>118.63328475011222</v>
      </c>
      <c r="H443">
        <f t="shared" si="62"/>
        <v>80</v>
      </c>
      <c r="J443">
        <f t="shared" si="56"/>
        <v>347.99096860032915</v>
      </c>
      <c r="K443">
        <f t="shared" si="59"/>
        <v>364.38578457453576</v>
      </c>
      <c r="L443">
        <f t="shared" si="60"/>
        <v>364.38578457453576</v>
      </c>
    </row>
    <row r="444" spans="1:12">
      <c r="A444" s="1">
        <f t="shared" si="61"/>
        <v>8.84</v>
      </c>
      <c r="B444" s="5">
        <f t="shared" si="55"/>
        <v>118.92065959258667</v>
      </c>
      <c r="C444" s="4">
        <v>442</v>
      </c>
      <c r="E444" s="3">
        <f t="shared" si="54"/>
        <v>0.02</v>
      </c>
      <c r="F444" s="13">
        <f t="shared" si="57"/>
        <v>97.826376811164948</v>
      </c>
      <c r="G444" s="14">
        <f t="shared" si="58"/>
        <v>118.92065959258667</v>
      </c>
      <c r="H444">
        <f t="shared" si="62"/>
        <v>80</v>
      </c>
      <c r="J444">
        <f t="shared" si="56"/>
        <v>348.83393480492089</v>
      </c>
      <c r="K444">
        <f t="shared" si="59"/>
        <v>364.36520141198991</v>
      </c>
      <c r="L444">
        <f t="shared" si="60"/>
        <v>364.36520141198991</v>
      </c>
    </row>
    <row r="445" spans="1:12">
      <c r="A445" s="1">
        <f t="shared" si="61"/>
        <v>8.86</v>
      </c>
      <c r="B445" s="5">
        <f t="shared" si="55"/>
        <v>119.20333965104518</v>
      </c>
      <c r="C445" s="4">
        <v>443</v>
      </c>
      <c r="E445" s="3">
        <f t="shared" si="54"/>
        <v>0.02</v>
      </c>
      <c r="F445" s="13">
        <f t="shared" si="57"/>
        <v>97.749680306382743</v>
      </c>
      <c r="G445" s="14">
        <f t="shared" si="58"/>
        <v>119.20333965104518</v>
      </c>
      <c r="H445">
        <f t="shared" si="62"/>
        <v>80</v>
      </c>
      <c r="J445">
        <f t="shared" si="56"/>
        <v>349.66312964306587</v>
      </c>
      <c r="K445">
        <f t="shared" si="59"/>
        <v>364.34461708662582</v>
      </c>
      <c r="L445">
        <f t="shared" si="60"/>
        <v>364.34461708662582</v>
      </c>
    </row>
    <row r="446" spans="1:12">
      <c r="A446" s="1">
        <f t="shared" si="61"/>
        <v>8.8800000000000008</v>
      </c>
      <c r="B446" s="5">
        <f t="shared" si="55"/>
        <v>119.48131376576309</v>
      </c>
      <c r="C446" s="4">
        <v>444</v>
      </c>
      <c r="E446" s="3">
        <f t="shared" si="54"/>
        <v>0.02</v>
      </c>
      <c r="F446" s="13">
        <f t="shared" si="57"/>
        <v>97.672923576598393</v>
      </c>
      <c r="G446" s="14">
        <f t="shared" si="58"/>
        <v>119.48131376576309</v>
      </c>
      <c r="H446">
        <f t="shared" si="62"/>
        <v>80</v>
      </c>
      <c r="J446">
        <f t="shared" si="56"/>
        <v>350.47852037957171</v>
      </c>
      <c r="K446">
        <f t="shared" si="59"/>
        <v>364.32403159824634</v>
      </c>
      <c r="L446">
        <f t="shared" si="60"/>
        <v>364.32403159824634</v>
      </c>
    </row>
    <row r="447" spans="1:12">
      <c r="A447" s="1">
        <f t="shared" si="61"/>
        <v>8.9</v>
      </c>
      <c r="B447" s="5">
        <f t="shared" si="55"/>
        <v>119.7545709627983</v>
      </c>
      <c r="C447" s="4">
        <v>445</v>
      </c>
      <c r="E447" s="3">
        <f t="shared" si="54"/>
        <v>0.02</v>
      </c>
      <c r="F447" s="13">
        <f t="shared" si="57"/>
        <v>97.596106479715829</v>
      </c>
      <c r="G447" s="14">
        <f t="shared" si="58"/>
        <v>119.7545709627983</v>
      </c>
      <c r="H447">
        <f t="shared" si="62"/>
        <v>80</v>
      </c>
      <c r="J447">
        <f t="shared" si="56"/>
        <v>351.28007482420833</v>
      </c>
      <c r="K447">
        <f t="shared" si="59"/>
        <v>364.30344494665434</v>
      </c>
      <c r="L447">
        <f t="shared" si="60"/>
        <v>364.30344494665434</v>
      </c>
    </row>
    <row r="448" spans="1:12">
      <c r="A448" s="1">
        <f t="shared" si="61"/>
        <v>8.92</v>
      </c>
      <c r="B448" s="5">
        <f t="shared" si="55"/>
        <v>120.02310045442458</v>
      </c>
      <c r="C448" s="4">
        <v>446</v>
      </c>
      <c r="E448" s="3">
        <f t="shared" si="54"/>
        <v>0.02</v>
      </c>
      <c r="F448" s="13">
        <f t="shared" si="57"/>
        <v>97.519228873079328</v>
      </c>
      <c r="G448" s="14">
        <f t="shared" si="58"/>
        <v>120.02310045442458</v>
      </c>
      <c r="H448">
        <f t="shared" si="62"/>
        <v>80</v>
      </c>
      <c r="J448">
        <f t="shared" si="56"/>
        <v>352.06776133297876</v>
      </c>
      <c r="K448">
        <f t="shared" si="59"/>
        <v>364.28285713165258</v>
      </c>
      <c r="L448">
        <f t="shared" si="60"/>
        <v>364.28285713165258</v>
      </c>
    </row>
    <row r="449" spans="1:12">
      <c r="A449" s="1">
        <f t="shared" si="61"/>
        <v>8.94</v>
      </c>
      <c r="B449" s="5">
        <f t="shared" si="55"/>
        <v>120.28689163955734</v>
      </c>
      <c r="C449" s="4">
        <v>447</v>
      </c>
      <c r="E449" s="3">
        <f t="shared" ref="E449:E512" si="63">IF(fac=50,1/50,IF(fac=60,1/60))</f>
        <v>0.02</v>
      </c>
      <c r="F449" s="13">
        <f t="shared" si="57"/>
        <v>97.442290613470433</v>
      </c>
      <c r="G449" s="14">
        <f t="shared" si="58"/>
        <v>120.28689163955734</v>
      </c>
      <c r="H449">
        <f t="shared" si="62"/>
        <v>80</v>
      </c>
      <c r="J449">
        <f t="shared" si="56"/>
        <v>352.84154880936819</v>
      </c>
      <c r="K449">
        <f t="shared" si="59"/>
        <v>364.26226815304381</v>
      </c>
      <c r="L449">
        <f t="shared" si="60"/>
        <v>364.26226815304381</v>
      </c>
    </row>
    <row r="450" spans="1:12">
      <c r="A450" s="1">
        <f t="shared" si="61"/>
        <v>8.9600000000000009</v>
      </c>
      <c r="B450" s="5">
        <f t="shared" ref="B450:B513" si="64">IF(fac=50,Vacmin*SQRT(2)*ABS(COS(A450*PI()/5/2)),IF(fac=60,Vacmin*SQRT(2)*ABS(COS(A450*PI()*240/1000/2))))</f>
        <v>120.54593410417237</v>
      </c>
      <c r="C450" s="4">
        <v>448</v>
      </c>
      <c r="E450" s="3">
        <f t="shared" si="63"/>
        <v>0.02</v>
      </c>
      <c r="F450" s="13">
        <f t="shared" si="57"/>
        <v>97.365291557104825</v>
      </c>
      <c r="G450" s="14">
        <f t="shared" si="58"/>
        <v>120.54593410417237</v>
      </c>
      <c r="H450">
        <f t="shared" si="62"/>
        <v>80</v>
      </c>
      <c r="J450">
        <f t="shared" ref="J450:J513" si="65">IF(fac=50,Vacmax*SQRT(2)*ABS(COS(A450*PI()/5/2)),IF(fac=60,Vacmax*SQRT(2)*ABS(COS(A450*PI()*240/1000/2))))</f>
        <v>353.60140670557229</v>
      </c>
      <c r="K450">
        <f t="shared" si="59"/>
        <v>364.24167801063072</v>
      </c>
      <c r="L450">
        <f t="shared" si="60"/>
        <v>364.24167801063072</v>
      </c>
    </row>
    <row r="451" spans="1:12">
      <c r="A451" s="1">
        <f t="shared" si="61"/>
        <v>8.98</v>
      </c>
      <c r="B451" s="5">
        <f t="shared" si="64"/>
        <v>120.80021762171664</v>
      </c>
      <c r="C451" s="4">
        <v>449</v>
      </c>
      <c r="E451" s="3">
        <f t="shared" si="63"/>
        <v>0.02</v>
      </c>
      <c r="F451" s="13">
        <f t="shared" ref="F451:F501" si="66">SQRT(ABS(F450*F450-2*Vout*Iout*E451*100*1000000/1000/1000/Cin/H451))</f>
        <v>97.288231559629196</v>
      </c>
      <c r="G451" s="14">
        <f t="shared" ref="G451:G514" si="67">MAX(B451,F451)</f>
        <v>120.80021762171664</v>
      </c>
      <c r="H451">
        <f t="shared" si="62"/>
        <v>80</v>
      </c>
      <c r="J451">
        <f t="shared" si="65"/>
        <v>354.34730502370212</v>
      </c>
      <c r="K451">
        <f t="shared" ref="K451:K514" si="68">SQRT(ABS(K450*K450-2*Vout*Iout*E451*100*1000000/1000/1000/Cin/H451))</f>
        <v>364.22108670421596</v>
      </c>
      <c r="L451">
        <f t="shared" ref="L451:L514" si="69">MAX(J451,K451)</f>
        <v>364.22108670421596</v>
      </c>
    </row>
    <row r="452" spans="1:12">
      <c r="A452" s="1">
        <f t="shared" ref="A452:A515" si="70">C452*E452</f>
        <v>9</v>
      </c>
      <c r="B452" s="5">
        <f t="shared" si="64"/>
        <v>121.04973215351232</v>
      </c>
      <c r="C452" s="4">
        <v>450</v>
      </c>
      <c r="E452" s="3">
        <f t="shared" si="63"/>
        <v>0.02</v>
      </c>
      <c r="F452" s="13">
        <f t="shared" si="66"/>
        <v>97.211110476118066</v>
      </c>
      <c r="G452" s="14">
        <f t="shared" si="67"/>
        <v>121.04973215351232</v>
      </c>
      <c r="H452">
        <f t="shared" ref="H452:H515" si="71">H451</f>
        <v>80</v>
      </c>
      <c r="J452">
        <f t="shared" si="65"/>
        <v>355.07921431696946</v>
      </c>
      <c r="K452">
        <f t="shared" si="68"/>
        <v>364.20049423360206</v>
      </c>
      <c r="L452">
        <f t="shared" si="69"/>
        <v>364.20049423360206</v>
      </c>
    </row>
    <row r="453" spans="1:12">
      <c r="A453" s="1">
        <f t="shared" si="70"/>
        <v>9.02</v>
      </c>
      <c r="B453" s="5">
        <f t="shared" si="64"/>
        <v>121.29446784915291</v>
      </c>
      <c r="C453" s="4">
        <v>451</v>
      </c>
      <c r="E453" s="3">
        <f t="shared" si="63"/>
        <v>0.02</v>
      </c>
      <c r="F453" s="13">
        <f t="shared" si="66"/>
        <v>97.133928161070628</v>
      </c>
      <c r="G453" s="14">
        <f t="shared" si="67"/>
        <v>121.29446784915291</v>
      </c>
      <c r="H453">
        <f t="shared" si="71"/>
        <v>80</v>
      </c>
      <c r="J453">
        <f t="shared" si="65"/>
        <v>355.79710569084853</v>
      </c>
      <c r="K453">
        <f t="shared" si="68"/>
        <v>364.17990059859153</v>
      </c>
      <c r="L453">
        <f t="shared" si="69"/>
        <v>364.17990059859153</v>
      </c>
    </row>
    <row r="454" spans="1:12">
      <c r="A454" s="1">
        <f t="shared" si="70"/>
        <v>9.0400000000000009</v>
      </c>
      <c r="B454" s="5">
        <f t="shared" si="64"/>
        <v>121.53441504689222</v>
      </c>
      <c r="C454" s="4">
        <v>452</v>
      </c>
      <c r="E454" s="3">
        <f t="shared" si="63"/>
        <v>0.02</v>
      </c>
      <c r="F454" s="13">
        <f t="shared" si="66"/>
        <v>97.056684468407582</v>
      </c>
      <c r="G454" s="14">
        <f t="shared" si="67"/>
        <v>121.53441504689222</v>
      </c>
      <c r="H454">
        <f t="shared" si="71"/>
        <v>80</v>
      </c>
      <c r="J454">
        <f t="shared" si="65"/>
        <v>356.50095080421715</v>
      </c>
      <c r="K454">
        <f t="shared" si="68"/>
        <v>364.15930579898685</v>
      </c>
      <c r="L454">
        <f t="shared" si="69"/>
        <v>364.15930579898685</v>
      </c>
    </row>
    <row r="455" spans="1:12">
      <c r="A455" s="1">
        <f t="shared" si="70"/>
        <v>9.06</v>
      </c>
      <c r="B455" s="5">
        <f t="shared" si="64"/>
        <v>121.76956427402574</v>
      </c>
      <c r="C455" s="4">
        <v>453</v>
      </c>
      <c r="E455" s="3">
        <f t="shared" si="63"/>
        <v>0.02</v>
      </c>
      <c r="F455" s="13">
        <f t="shared" si="66"/>
        <v>96.979379251467833</v>
      </c>
      <c r="G455" s="14">
        <f t="shared" si="67"/>
        <v>121.76956427402574</v>
      </c>
      <c r="H455">
        <f t="shared" si="71"/>
        <v>80</v>
      </c>
      <c r="J455">
        <f t="shared" si="65"/>
        <v>357.1907218704755</v>
      </c>
      <c r="K455">
        <f t="shared" si="68"/>
        <v>364.13870983459043</v>
      </c>
      <c r="L455">
        <f t="shared" si="69"/>
        <v>364.13870983459043</v>
      </c>
    </row>
    <row r="456" spans="1:12">
      <c r="A456" s="1">
        <f t="shared" si="70"/>
        <v>9.08</v>
      </c>
      <c r="B456" s="5">
        <f t="shared" si="64"/>
        <v>121.99990624726458</v>
      </c>
      <c r="C456" s="4">
        <v>454</v>
      </c>
      <c r="E456" s="3">
        <f t="shared" si="63"/>
        <v>0.02</v>
      </c>
      <c r="F456" s="13">
        <f t="shared" si="66"/>
        <v>96.902012363005284</v>
      </c>
      <c r="G456" s="14">
        <f t="shared" si="67"/>
        <v>121.99990624726458</v>
      </c>
      <c r="H456">
        <f t="shared" si="71"/>
        <v>80</v>
      </c>
      <c r="J456">
        <f t="shared" si="65"/>
        <v>357.86639165864278</v>
      </c>
      <c r="K456">
        <f t="shared" si="68"/>
        <v>364.11811270520457</v>
      </c>
      <c r="L456">
        <f t="shared" si="69"/>
        <v>364.11811270520457</v>
      </c>
    </row>
    <row r="457" spans="1:12">
      <c r="A457" s="1">
        <f t="shared" si="70"/>
        <v>9.1</v>
      </c>
      <c r="B457" s="5">
        <f t="shared" si="64"/>
        <v>122.22543187310208</v>
      </c>
      <c r="C457" s="4">
        <v>455</v>
      </c>
      <c r="E457" s="3">
        <f t="shared" si="63"/>
        <v>0.02</v>
      </c>
      <c r="F457" s="13">
        <f t="shared" si="66"/>
        <v>96.824583655185577</v>
      </c>
      <c r="G457" s="14">
        <f t="shared" si="67"/>
        <v>122.22543187310208</v>
      </c>
      <c r="H457">
        <f t="shared" si="71"/>
        <v>80</v>
      </c>
      <c r="J457">
        <f t="shared" si="65"/>
        <v>358.52793349443277</v>
      </c>
      <c r="K457">
        <f t="shared" si="68"/>
        <v>364.09751441063156</v>
      </c>
      <c r="L457">
        <f t="shared" si="69"/>
        <v>364.09751441063156</v>
      </c>
    </row>
    <row r="458" spans="1:12">
      <c r="A458" s="1">
        <f t="shared" si="70"/>
        <v>9.120000000000001</v>
      </c>
      <c r="B458" s="5">
        <f t="shared" si="64"/>
        <v>122.44613224817273</v>
      </c>
      <c r="C458" s="4">
        <v>456</v>
      </c>
      <c r="E458" s="3">
        <f t="shared" si="63"/>
        <v>0.02</v>
      </c>
      <c r="F458" s="13">
        <f t="shared" si="66"/>
        <v>96.74709297958276</v>
      </c>
      <c r="G458" s="14">
        <f t="shared" si="67"/>
        <v>122.44613224817273</v>
      </c>
      <c r="H458">
        <f t="shared" si="71"/>
        <v>80</v>
      </c>
      <c r="J458">
        <f t="shared" si="65"/>
        <v>359.17532126130669</v>
      </c>
      <c r="K458">
        <f t="shared" si="68"/>
        <v>364.07691495067365</v>
      </c>
      <c r="L458">
        <f t="shared" si="69"/>
        <v>364.07691495067365</v>
      </c>
    </row>
    <row r="459" spans="1:12">
      <c r="A459" s="1">
        <f t="shared" si="70"/>
        <v>9.14</v>
      </c>
      <c r="B459" s="5">
        <f t="shared" si="64"/>
        <v>122.66199865960355</v>
      </c>
      <c r="C459" s="4">
        <v>457</v>
      </c>
      <c r="E459" s="3">
        <f t="shared" si="63"/>
        <v>0.02</v>
      </c>
      <c r="F459" s="13">
        <f t="shared" si="66"/>
        <v>96.669540187175969</v>
      </c>
      <c r="G459" s="14">
        <f t="shared" si="67"/>
        <v>122.66199865960355</v>
      </c>
      <c r="H459">
        <f t="shared" si="71"/>
        <v>80</v>
      </c>
      <c r="J459">
        <f t="shared" si="65"/>
        <v>359.80852940150373</v>
      </c>
      <c r="K459">
        <f t="shared" si="68"/>
        <v>364.05631432513303</v>
      </c>
      <c r="L459">
        <f t="shared" si="69"/>
        <v>364.05631432513303</v>
      </c>
    </row>
    <row r="460" spans="1:12">
      <c r="A460" s="1">
        <f t="shared" si="70"/>
        <v>9.16</v>
      </c>
      <c r="B460" s="5">
        <f t="shared" si="64"/>
        <v>122.87302258535829</v>
      </c>
      <c r="C460" s="4">
        <v>458</v>
      </c>
      <c r="E460" s="3">
        <f t="shared" si="63"/>
        <v>0.02</v>
      </c>
      <c r="F460" s="13">
        <f t="shared" si="66"/>
        <v>96.591925128346148</v>
      </c>
      <c r="G460" s="14">
        <f t="shared" si="67"/>
        <v>122.87302258535829</v>
      </c>
      <c r="H460">
        <f t="shared" si="71"/>
        <v>80</v>
      </c>
      <c r="J460">
        <f t="shared" si="65"/>
        <v>360.42753291705094</v>
      </c>
      <c r="K460">
        <f t="shared" si="68"/>
        <v>364.03571253381182</v>
      </c>
      <c r="L460">
        <f t="shared" si="69"/>
        <v>364.03571253381182</v>
      </c>
    </row>
    <row r="461" spans="1:12">
      <c r="A461" s="1">
        <f t="shared" si="70"/>
        <v>9.18</v>
      </c>
      <c r="B461" s="5">
        <f t="shared" si="64"/>
        <v>123.07919569457366</v>
      </c>
      <c r="C461" s="4">
        <v>459</v>
      </c>
      <c r="E461" s="3">
        <f t="shared" si="63"/>
        <v>0.02</v>
      </c>
      <c r="F461" s="13">
        <f t="shared" si="66"/>
        <v>96.514247652872612</v>
      </c>
      <c r="G461" s="14">
        <f t="shared" si="67"/>
        <v>123.07919569457366</v>
      </c>
      <c r="H461">
        <f t="shared" si="71"/>
        <v>80</v>
      </c>
      <c r="J461">
        <f t="shared" si="65"/>
        <v>361.03230737074938</v>
      </c>
      <c r="K461">
        <f t="shared" si="68"/>
        <v>364.01510957651209</v>
      </c>
      <c r="L461">
        <f t="shared" si="69"/>
        <v>364.01510957651209</v>
      </c>
    </row>
    <row r="462" spans="1:12">
      <c r="A462" s="1">
        <f t="shared" si="70"/>
        <v>9.2000000000000011</v>
      </c>
      <c r="B462" s="5">
        <f t="shared" si="64"/>
        <v>123.28050984788835</v>
      </c>
      <c r="C462" s="4">
        <v>460</v>
      </c>
      <c r="E462" s="3">
        <f t="shared" si="63"/>
        <v>0.02</v>
      </c>
      <c r="F462" s="13">
        <f t="shared" si="66"/>
        <v>96.436507609929691</v>
      </c>
      <c r="G462" s="14">
        <f t="shared" si="67"/>
        <v>123.28050984788835</v>
      </c>
      <c r="H462">
        <f t="shared" si="71"/>
        <v>80</v>
      </c>
      <c r="J462">
        <f t="shared" si="65"/>
        <v>361.62282888713918</v>
      </c>
      <c r="K462">
        <f t="shared" si="68"/>
        <v>363.9945054530358</v>
      </c>
      <c r="L462">
        <f t="shared" si="69"/>
        <v>363.9945054530358</v>
      </c>
    </row>
    <row r="463" spans="1:12">
      <c r="A463" s="1">
        <f t="shared" si="70"/>
        <v>9.2200000000000006</v>
      </c>
      <c r="B463" s="5">
        <f t="shared" si="64"/>
        <v>123.47695709776428</v>
      </c>
      <c r="C463" s="4">
        <v>461</v>
      </c>
      <c r="E463" s="3">
        <f t="shared" si="63"/>
        <v>0.02</v>
      </c>
      <c r="F463" s="13">
        <f t="shared" si="66"/>
        <v>96.358704848083278</v>
      </c>
      <c r="G463" s="14">
        <f t="shared" si="67"/>
        <v>123.47695709776428</v>
      </c>
      <c r="H463">
        <f t="shared" si="71"/>
        <v>80</v>
      </c>
      <c r="J463">
        <f t="shared" si="65"/>
        <v>362.19907415344187</v>
      </c>
      <c r="K463">
        <f t="shared" si="68"/>
        <v>363.97390016318496</v>
      </c>
      <c r="L463">
        <f t="shared" si="69"/>
        <v>363.97390016318496</v>
      </c>
    </row>
    <row r="464" spans="1:12">
      <c r="A464" s="1">
        <f t="shared" si="70"/>
        <v>9.24</v>
      </c>
      <c r="B464" s="5">
        <f t="shared" si="64"/>
        <v>123.66852968880042</v>
      </c>
      <c r="C464" s="4">
        <v>462</v>
      </c>
      <c r="E464" s="3">
        <f t="shared" si="63"/>
        <v>0.02</v>
      </c>
      <c r="F464" s="13">
        <f t="shared" si="66"/>
        <v>96.280839215287415</v>
      </c>
      <c r="G464" s="14">
        <f t="shared" si="67"/>
        <v>123.66852968880042</v>
      </c>
      <c r="H464">
        <f t="shared" si="71"/>
        <v>80</v>
      </c>
      <c r="J464">
        <f t="shared" si="65"/>
        <v>362.7610204204812</v>
      </c>
      <c r="K464">
        <f t="shared" si="68"/>
        <v>363.95329370676143</v>
      </c>
      <c r="L464">
        <f t="shared" si="69"/>
        <v>363.95329370676143</v>
      </c>
    </row>
    <row r="465" spans="1:12">
      <c r="A465" s="1">
        <f t="shared" si="70"/>
        <v>9.26</v>
      </c>
      <c r="B465" s="5">
        <f t="shared" si="64"/>
        <v>123.85522005803888</v>
      </c>
      <c r="C465" s="4">
        <v>463</v>
      </c>
      <c r="E465" s="3">
        <f t="shared" si="63"/>
        <v>0.02</v>
      </c>
      <c r="F465" s="13">
        <f t="shared" si="66"/>
        <v>96.202910558880845</v>
      </c>
      <c r="G465" s="14">
        <f t="shared" si="67"/>
        <v>123.85522005803888</v>
      </c>
      <c r="H465">
        <f t="shared" si="71"/>
        <v>80</v>
      </c>
      <c r="J465">
        <f t="shared" si="65"/>
        <v>363.30864550358069</v>
      </c>
      <c r="K465">
        <f t="shared" si="68"/>
        <v>363.93268608356703</v>
      </c>
      <c r="L465">
        <f t="shared" si="69"/>
        <v>363.93268608356703</v>
      </c>
    </row>
    <row r="466" spans="1:12">
      <c r="A466" s="1">
        <f t="shared" si="70"/>
        <v>9.2799999999999994</v>
      </c>
      <c r="B466" s="5">
        <f t="shared" si="64"/>
        <v>124.03702083526356</v>
      </c>
      <c r="C466" s="4">
        <v>464</v>
      </c>
      <c r="E466" s="3">
        <f t="shared" si="63"/>
        <v>0.02</v>
      </c>
      <c r="F466" s="13">
        <f t="shared" si="66"/>
        <v>96.12491872558347</v>
      </c>
      <c r="G466" s="14">
        <f t="shared" si="67"/>
        <v>124.03702083526356</v>
      </c>
      <c r="H466">
        <f t="shared" si="71"/>
        <v>80</v>
      </c>
      <c r="J466">
        <f t="shared" si="65"/>
        <v>363.84192778343976</v>
      </c>
      <c r="K466">
        <f t="shared" si="68"/>
        <v>363.91207729340357</v>
      </c>
      <c r="L466">
        <f t="shared" si="69"/>
        <v>363.91207729340357</v>
      </c>
    </row>
    <row r="467" spans="1:12">
      <c r="A467" s="1">
        <f t="shared" si="70"/>
        <v>9.3000000000000007</v>
      </c>
      <c r="B467" s="5">
        <f t="shared" si="64"/>
        <v>124.21392484329107</v>
      </c>
      <c r="C467" s="4">
        <v>465</v>
      </c>
      <c r="E467" s="3">
        <f t="shared" si="63"/>
        <v>0.02</v>
      </c>
      <c r="F467" s="13">
        <f t="shared" si="66"/>
        <v>96.04686356149287</v>
      </c>
      <c r="G467" s="14">
        <f t="shared" si="67"/>
        <v>124.21392484329107</v>
      </c>
      <c r="H467">
        <f t="shared" si="71"/>
        <v>80</v>
      </c>
      <c r="J467">
        <f t="shared" si="65"/>
        <v>364.36084620698711</v>
      </c>
      <c r="K467">
        <f t="shared" si="68"/>
        <v>363.89146733607282</v>
      </c>
      <c r="L467">
        <f t="shared" si="69"/>
        <v>364.36084620698711</v>
      </c>
    </row>
    <row r="468" spans="1:12">
      <c r="A468" s="1">
        <f t="shared" si="70"/>
        <v>9.32</v>
      </c>
      <c r="B468" s="5">
        <f t="shared" si="64"/>
        <v>124.38592509825405</v>
      </c>
      <c r="C468" s="4">
        <v>466</v>
      </c>
      <c r="E468" s="3">
        <f t="shared" si="63"/>
        <v>0.02</v>
      </c>
      <c r="F468" s="13">
        <f t="shared" si="66"/>
        <v>95.968744912080766</v>
      </c>
      <c r="G468" s="14">
        <f t="shared" si="67"/>
        <v>124.38592509825405</v>
      </c>
      <c r="H468">
        <f t="shared" si="71"/>
        <v>80</v>
      </c>
      <c r="J468">
        <f t="shared" si="65"/>
        <v>364.8653802882119</v>
      </c>
      <c r="K468">
        <f t="shared" si="68"/>
        <v>363.87085621137641</v>
      </c>
      <c r="L468">
        <f t="shared" si="69"/>
        <v>364.8653802882119</v>
      </c>
    </row>
    <row r="469" spans="1:12">
      <c r="A469" s="1">
        <f t="shared" si="70"/>
        <v>9.34</v>
      </c>
      <c r="B469" s="5">
        <f t="shared" si="64"/>
        <v>124.55301480987697</v>
      </c>
      <c r="C469" s="4">
        <v>467</v>
      </c>
      <c r="E469" s="3">
        <f t="shared" si="63"/>
        <v>0.02</v>
      </c>
      <c r="F469" s="13">
        <f t="shared" si="66"/>
        <v>95.890562622189407</v>
      </c>
      <c r="G469" s="14">
        <f t="shared" si="67"/>
        <v>124.55301480987697</v>
      </c>
      <c r="H469">
        <f t="shared" si="71"/>
        <v>80</v>
      </c>
      <c r="J469">
        <f t="shared" si="65"/>
        <v>365.35551010897245</v>
      </c>
      <c r="K469">
        <f t="shared" si="68"/>
        <v>363.85024391911594</v>
      </c>
      <c r="L469">
        <f t="shared" si="69"/>
        <v>365.35551010897245</v>
      </c>
    </row>
    <row r="470" spans="1:12">
      <c r="A470" s="1">
        <f t="shared" si="70"/>
        <v>9.36</v>
      </c>
      <c r="B470" s="5">
        <f t="shared" si="64"/>
        <v>124.71518738174412</v>
      </c>
      <c r="C470" s="4">
        <v>468</v>
      </c>
      <c r="E470" s="3">
        <f t="shared" si="63"/>
        <v>0.02</v>
      </c>
      <c r="F470" s="13">
        <f t="shared" si="66"/>
        <v>95.812316536028021</v>
      </c>
      <c r="G470" s="14">
        <f t="shared" si="67"/>
        <v>124.71518738174412</v>
      </c>
      <c r="H470">
        <f t="shared" si="71"/>
        <v>80</v>
      </c>
      <c r="J470">
        <f t="shared" si="65"/>
        <v>365.83121631978275</v>
      </c>
      <c r="K470">
        <f t="shared" si="68"/>
        <v>363.82963045909298</v>
      </c>
      <c r="L470">
        <f t="shared" si="69"/>
        <v>365.83121631978275</v>
      </c>
    </row>
    <row r="471" spans="1:12">
      <c r="A471" s="1">
        <f t="shared" si="70"/>
        <v>9.3800000000000008</v>
      </c>
      <c r="B471" s="5">
        <f t="shared" si="64"/>
        <v>124.87243641156007</v>
      </c>
      <c r="C471" s="4">
        <v>469</v>
      </c>
      <c r="E471" s="3">
        <f t="shared" si="63"/>
        <v>0.02</v>
      </c>
      <c r="F471" s="13">
        <f t="shared" si="66"/>
        <v>95.734006497169176</v>
      </c>
      <c r="G471" s="14">
        <f t="shared" si="67"/>
        <v>124.87243641156007</v>
      </c>
      <c r="H471">
        <f t="shared" si="71"/>
        <v>80</v>
      </c>
      <c r="J471">
        <f t="shared" si="65"/>
        <v>366.29248014057623</v>
      </c>
      <c r="K471">
        <f t="shared" si="68"/>
        <v>363.80901583110904</v>
      </c>
      <c r="L471">
        <f t="shared" si="69"/>
        <v>366.29248014057623</v>
      </c>
    </row>
    <row r="472" spans="1:12">
      <c r="A472" s="1">
        <f t="shared" si="70"/>
        <v>9.4</v>
      </c>
      <c r="B472" s="5">
        <f t="shared" si="64"/>
        <v>125.02475569140233</v>
      </c>
      <c r="C472" s="4">
        <v>470</v>
      </c>
      <c r="E472" s="3">
        <f t="shared" si="63"/>
        <v>0.02</v>
      </c>
      <c r="F472" s="13">
        <f t="shared" si="66"/>
        <v>95.655632348545112</v>
      </c>
      <c r="G472" s="14">
        <f t="shared" si="67"/>
        <v>125.02475569140233</v>
      </c>
      <c r="H472">
        <f t="shared" si="71"/>
        <v>80</v>
      </c>
      <c r="J472">
        <f t="shared" si="65"/>
        <v>366.73928336144684</v>
      </c>
      <c r="K472">
        <f t="shared" si="68"/>
        <v>363.7884000349656</v>
      </c>
      <c r="L472">
        <f t="shared" si="69"/>
        <v>366.73928336144684</v>
      </c>
    </row>
    <row r="473" spans="1:12">
      <c r="A473" s="1">
        <f t="shared" si="70"/>
        <v>9.42</v>
      </c>
      <c r="B473" s="5">
        <f t="shared" si="64"/>
        <v>125.17213920796655</v>
      </c>
      <c r="C473" s="4">
        <v>471</v>
      </c>
      <c r="E473" s="3">
        <f t="shared" si="63"/>
        <v>0.02</v>
      </c>
      <c r="F473" s="13">
        <f t="shared" si="66"/>
        <v>95.577193932444104</v>
      </c>
      <c r="G473" s="14">
        <f t="shared" si="67"/>
        <v>125.17213920796655</v>
      </c>
      <c r="H473">
        <f t="shared" si="71"/>
        <v>80</v>
      </c>
      <c r="J473">
        <f t="shared" si="65"/>
        <v>367.17160834336852</v>
      </c>
      <c r="K473">
        <f t="shared" si="68"/>
        <v>363.76778307046402</v>
      </c>
      <c r="L473">
        <f t="shared" si="69"/>
        <v>367.17160834336852</v>
      </c>
    </row>
    <row r="474" spans="1:12">
      <c r="A474" s="1">
        <f t="shared" si="70"/>
        <v>9.44</v>
      </c>
      <c r="B474" s="5">
        <f t="shared" si="64"/>
        <v>125.31458114280389</v>
      </c>
      <c r="C474" s="4">
        <v>472</v>
      </c>
      <c r="E474" s="3">
        <f t="shared" si="63"/>
        <v>0.02</v>
      </c>
      <c r="F474" s="13">
        <f t="shared" si="66"/>
        <v>95.498691090506725</v>
      </c>
      <c r="G474" s="14">
        <f t="shared" si="67"/>
        <v>125.31458114280389</v>
      </c>
      <c r="H474">
        <f t="shared" si="71"/>
        <v>80</v>
      </c>
      <c r="J474">
        <f t="shared" si="65"/>
        <v>367.58943801889137</v>
      </c>
      <c r="K474">
        <f t="shared" si="68"/>
        <v>363.74716493740561</v>
      </c>
      <c r="L474">
        <f t="shared" si="69"/>
        <v>367.58943801889137</v>
      </c>
    </row>
    <row r="475" spans="1:12">
      <c r="A475" s="1">
        <f t="shared" si="70"/>
        <v>9.4600000000000009</v>
      </c>
      <c r="B475" s="5">
        <f t="shared" si="64"/>
        <v>125.45207587255065</v>
      </c>
      <c r="C475" s="4">
        <v>473</v>
      </c>
      <c r="E475" s="3">
        <f t="shared" si="63"/>
        <v>0.02</v>
      </c>
      <c r="F475" s="13">
        <f t="shared" si="66"/>
        <v>95.420123663722151</v>
      </c>
      <c r="G475" s="14">
        <f t="shared" si="67"/>
        <v>125.45207587255065</v>
      </c>
      <c r="H475">
        <f t="shared" si="71"/>
        <v>80</v>
      </c>
      <c r="J475">
        <f t="shared" si="65"/>
        <v>367.99275589281524</v>
      </c>
      <c r="K475">
        <f t="shared" si="68"/>
        <v>363.72654563559172</v>
      </c>
      <c r="L475">
        <f t="shared" si="69"/>
        <v>367.99275589281524</v>
      </c>
    </row>
    <row r="476" spans="1:12">
      <c r="A476" s="1">
        <f t="shared" si="70"/>
        <v>9.48</v>
      </c>
      <c r="B476" s="5">
        <f t="shared" si="64"/>
        <v>125.58461796915032</v>
      </c>
      <c r="C476" s="4">
        <v>474</v>
      </c>
      <c r="E476" s="3">
        <f t="shared" si="63"/>
        <v>0.02</v>
      </c>
      <c r="F476" s="13">
        <f t="shared" si="66"/>
        <v>95.341491492424367</v>
      </c>
      <c r="G476" s="14">
        <f t="shared" si="67"/>
        <v>125.58461796915032</v>
      </c>
      <c r="H476">
        <f t="shared" si="71"/>
        <v>80</v>
      </c>
      <c r="J476">
        <f t="shared" si="65"/>
        <v>368.38154604284091</v>
      </c>
      <c r="K476">
        <f t="shared" si="68"/>
        <v>363.7059251648235</v>
      </c>
      <c r="L476">
        <f t="shared" si="69"/>
        <v>368.38154604284091</v>
      </c>
    </row>
    <row r="477" spans="1:12">
      <c r="A477" s="1">
        <f t="shared" si="70"/>
        <v>9.5</v>
      </c>
      <c r="B477" s="5">
        <f t="shared" si="64"/>
        <v>125.71220220006785</v>
      </c>
      <c r="C477" s="4">
        <v>475</v>
      </c>
      <c r="E477" s="3">
        <f t="shared" si="63"/>
        <v>0.02</v>
      </c>
      <c r="F477" s="13">
        <f t="shared" si="66"/>
        <v>95.262794416288401</v>
      </c>
      <c r="G477" s="14">
        <f t="shared" si="67"/>
        <v>125.71220220006785</v>
      </c>
      <c r="H477">
        <f t="shared" si="71"/>
        <v>80</v>
      </c>
      <c r="J477">
        <f t="shared" si="65"/>
        <v>368.75579312019903</v>
      </c>
      <c r="K477">
        <f t="shared" si="68"/>
        <v>363.68530352490217</v>
      </c>
      <c r="L477">
        <f t="shared" si="69"/>
        <v>368.75579312019903</v>
      </c>
    </row>
    <row r="478" spans="1:12">
      <c r="A478" s="1">
        <f t="shared" si="70"/>
        <v>9.52</v>
      </c>
      <c r="B478" s="5">
        <f t="shared" si="64"/>
        <v>125.8348235284963</v>
      </c>
      <c r="C478" s="4">
        <v>476</v>
      </c>
      <c r="E478" s="3">
        <f t="shared" si="63"/>
        <v>0.02</v>
      </c>
      <c r="F478" s="13">
        <f t="shared" si="66"/>
        <v>95.184032274326498</v>
      </c>
      <c r="G478" s="14">
        <f t="shared" si="67"/>
        <v>125.8348235284963</v>
      </c>
      <c r="H478">
        <f t="shared" si="71"/>
        <v>80</v>
      </c>
      <c r="J478">
        <f t="shared" si="65"/>
        <v>369.11548235025583</v>
      </c>
      <c r="K478">
        <f t="shared" si="68"/>
        <v>363.66468071562878</v>
      </c>
      <c r="L478">
        <f t="shared" si="69"/>
        <v>369.11548235025583</v>
      </c>
    </row>
    <row r="479" spans="1:12">
      <c r="A479" s="1">
        <f t="shared" si="70"/>
        <v>9.5400000000000009</v>
      </c>
      <c r="B479" s="5">
        <f t="shared" si="64"/>
        <v>125.9524771135556</v>
      </c>
      <c r="C479" s="4">
        <v>477</v>
      </c>
      <c r="E479" s="3">
        <f t="shared" si="63"/>
        <v>0.02</v>
      </c>
      <c r="F479" s="13">
        <f t="shared" si="66"/>
        <v>95.105204904884303</v>
      </c>
      <c r="G479" s="14">
        <f t="shared" si="67"/>
        <v>125.9524771135556</v>
      </c>
      <c r="H479">
        <f t="shared" si="71"/>
        <v>80</v>
      </c>
      <c r="J479">
        <f t="shared" si="65"/>
        <v>369.4605995330964</v>
      </c>
      <c r="K479">
        <f t="shared" si="68"/>
        <v>363.64405673680443</v>
      </c>
      <c r="L479">
        <f t="shared" si="69"/>
        <v>369.4605995330964</v>
      </c>
    </row>
    <row r="480" spans="1:12">
      <c r="A480" s="1">
        <f t="shared" si="70"/>
        <v>9.56</v>
      </c>
      <c r="B480" s="5">
        <f t="shared" si="64"/>
        <v>126.06515831048361</v>
      </c>
      <c r="C480" s="4">
        <v>478</v>
      </c>
      <c r="E480" s="3">
        <f t="shared" si="63"/>
        <v>0.02</v>
      </c>
      <c r="F480" s="13">
        <f t="shared" si="66"/>
        <v>95.02631214563695</v>
      </c>
      <c r="G480" s="14">
        <f t="shared" si="67"/>
        <v>126.06515831048361</v>
      </c>
      <c r="H480">
        <f t="shared" si="71"/>
        <v>80</v>
      </c>
      <c r="J480">
        <f t="shared" si="65"/>
        <v>369.79113104408526</v>
      </c>
      <c r="K480">
        <f t="shared" si="68"/>
        <v>363.62343158823006</v>
      </c>
      <c r="L480">
        <f t="shared" si="69"/>
        <v>369.79113104408526</v>
      </c>
    </row>
    <row r="481" spans="1:12">
      <c r="A481" s="1">
        <f t="shared" si="70"/>
        <v>9.58</v>
      </c>
      <c r="B481" s="5">
        <f t="shared" si="64"/>
        <v>126.17286267081967</v>
      </c>
      <c r="C481" s="4">
        <v>479</v>
      </c>
      <c r="E481" s="3">
        <f t="shared" si="63"/>
        <v>0.02</v>
      </c>
      <c r="F481" s="13">
        <f t="shared" si="66"/>
        <v>94.947353833585211</v>
      </c>
      <c r="G481" s="14">
        <f t="shared" si="67"/>
        <v>126.17286267081967</v>
      </c>
      <c r="H481">
        <f t="shared" si="71"/>
        <v>80</v>
      </c>
      <c r="J481">
        <f t="shared" si="65"/>
        <v>370.10706383440436</v>
      </c>
      <c r="K481">
        <f t="shared" si="68"/>
        <v>363.60280526970666</v>
      </c>
      <c r="L481">
        <f t="shared" si="69"/>
        <v>370.10706383440436</v>
      </c>
    </row>
    <row r="482" spans="1:12">
      <c r="A482" s="1">
        <f t="shared" si="70"/>
        <v>9.6</v>
      </c>
      <c r="B482" s="5">
        <f t="shared" si="64"/>
        <v>126.27558594258001</v>
      </c>
      <c r="C482" s="4">
        <v>480</v>
      </c>
      <c r="E482" s="3">
        <f t="shared" si="63"/>
        <v>0.02</v>
      </c>
      <c r="F482" s="13">
        <f t="shared" si="66"/>
        <v>94.86832980505153</v>
      </c>
      <c r="G482" s="14">
        <f t="shared" si="67"/>
        <v>126.27558594258001</v>
      </c>
      <c r="H482">
        <f t="shared" si="71"/>
        <v>80</v>
      </c>
      <c r="J482">
        <f t="shared" si="65"/>
        <v>370.40838543156804</v>
      </c>
      <c r="K482">
        <f t="shared" si="68"/>
        <v>363.58217778103511</v>
      </c>
      <c r="L482">
        <f t="shared" si="69"/>
        <v>370.40838543156804</v>
      </c>
    </row>
    <row r="483" spans="1:12">
      <c r="A483" s="1">
        <f t="shared" si="70"/>
        <v>9.620000000000001</v>
      </c>
      <c r="B483" s="5">
        <f t="shared" si="64"/>
        <v>126.3733240704258</v>
      </c>
      <c r="C483" s="4">
        <v>481</v>
      </c>
      <c r="E483" s="3">
        <f t="shared" si="63"/>
        <v>0.02</v>
      </c>
      <c r="F483" s="13">
        <f t="shared" si="66"/>
        <v>94.789239895676076</v>
      </c>
      <c r="G483" s="14">
        <f t="shared" si="67"/>
        <v>126.3733240704258</v>
      </c>
      <c r="H483">
        <f t="shared" si="71"/>
        <v>80</v>
      </c>
      <c r="J483">
        <f t="shared" si="65"/>
        <v>370.69508393991566</v>
      </c>
      <c r="K483">
        <f t="shared" si="68"/>
        <v>363.56154912201623</v>
      </c>
      <c r="L483">
        <f t="shared" si="69"/>
        <v>370.69508393991566</v>
      </c>
    </row>
    <row r="484" spans="1:12">
      <c r="A484" s="1">
        <f t="shared" si="70"/>
        <v>9.64</v>
      </c>
      <c r="B484" s="5">
        <f t="shared" si="64"/>
        <v>126.46607319582306</v>
      </c>
      <c r="C484" s="4">
        <v>482</v>
      </c>
      <c r="E484" s="3">
        <f t="shared" si="63"/>
        <v>0.02</v>
      </c>
      <c r="F484" s="13">
        <f t="shared" si="66"/>
        <v>94.710083940412744</v>
      </c>
      <c r="G484" s="14">
        <f t="shared" si="67"/>
        <v>126.46607319582306</v>
      </c>
      <c r="H484">
        <f t="shared" si="71"/>
        <v>80</v>
      </c>
      <c r="J484">
        <f t="shared" si="65"/>
        <v>370.96714804108097</v>
      </c>
      <c r="K484">
        <f t="shared" si="68"/>
        <v>363.54091929245078</v>
      </c>
      <c r="L484">
        <f t="shared" si="69"/>
        <v>370.96714804108097</v>
      </c>
    </row>
    <row r="485" spans="1:12">
      <c r="A485" s="1">
        <f t="shared" si="70"/>
        <v>9.66</v>
      </c>
      <c r="B485" s="5">
        <f t="shared" si="64"/>
        <v>126.55382965719517</v>
      </c>
      <c r="C485" s="4">
        <v>483</v>
      </c>
      <c r="E485" s="3">
        <f t="shared" si="63"/>
        <v>0.02</v>
      </c>
      <c r="F485" s="13">
        <f t="shared" si="66"/>
        <v>94.630861773525169</v>
      </c>
      <c r="G485" s="14">
        <f t="shared" si="67"/>
        <v>126.55382965719517</v>
      </c>
      <c r="H485">
        <f t="shared" si="71"/>
        <v>80</v>
      </c>
      <c r="J485">
        <f t="shared" si="65"/>
        <v>371.2245669944391</v>
      </c>
      <c r="K485">
        <f t="shared" si="68"/>
        <v>363.52028829213947</v>
      </c>
      <c r="L485">
        <f t="shared" si="69"/>
        <v>371.2245669944391</v>
      </c>
    </row>
    <row r="486" spans="1:12">
      <c r="A486" s="1">
        <f t="shared" si="70"/>
        <v>9.68</v>
      </c>
      <c r="B486" s="5">
        <f t="shared" si="64"/>
        <v>126.63658999006725</v>
      </c>
      <c r="C486" s="4">
        <v>484</v>
      </c>
      <c r="E486" s="3">
        <f t="shared" si="63"/>
        <v>0.02</v>
      </c>
      <c r="F486" s="13">
        <f t="shared" si="66"/>
        <v>94.551573228582654</v>
      </c>
      <c r="G486" s="14">
        <f t="shared" si="67"/>
        <v>126.63658999006725</v>
      </c>
      <c r="H486">
        <f t="shared" si="71"/>
        <v>80</v>
      </c>
      <c r="J486">
        <f t="shared" si="65"/>
        <v>371.46733063753061</v>
      </c>
      <c r="K486">
        <f t="shared" si="68"/>
        <v>363.499656120883</v>
      </c>
      <c r="L486">
        <f t="shared" si="69"/>
        <v>371.46733063753061</v>
      </c>
    </row>
    <row r="487" spans="1:12">
      <c r="A487" s="1">
        <f t="shared" si="70"/>
        <v>9.7000000000000011</v>
      </c>
      <c r="B487" s="5">
        <f t="shared" si="64"/>
        <v>126.71435092720311</v>
      </c>
      <c r="C487" s="4">
        <v>485</v>
      </c>
      <c r="E487" s="3">
        <f t="shared" si="63"/>
        <v>0.02</v>
      </c>
      <c r="F487" s="13">
        <f t="shared" si="66"/>
        <v>94.472218138456071</v>
      </c>
      <c r="G487" s="14">
        <f t="shared" si="67"/>
        <v>126.71435092720311</v>
      </c>
      <c r="H487">
        <f t="shared" si="71"/>
        <v>80</v>
      </c>
      <c r="J487">
        <f t="shared" si="65"/>
        <v>371.69542938646242</v>
      </c>
      <c r="K487">
        <f t="shared" si="68"/>
        <v>363.47902277848198</v>
      </c>
      <c r="L487">
        <f t="shared" si="69"/>
        <v>371.69542938646242</v>
      </c>
    </row>
    <row r="488" spans="1:12">
      <c r="A488" s="1">
        <f t="shared" si="70"/>
        <v>9.7200000000000006</v>
      </c>
      <c r="B488" s="5">
        <f t="shared" si="64"/>
        <v>126.78710939873409</v>
      </c>
      <c r="C488" s="4">
        <v>486</v>
      </c>
      <c r="E488" s="3">
        <f t="shared" si="63"/>
        <v>0.02</v>
      </c>
      <c r="F488" s="13">
        <f t="shared" si="66"/>
        <v>94.39279633531379</v>
      </c>
      <c r="G488" s="14">
        <f t="shared" si="67"/>
        <v>126.78710939873409</v>
      </c>
      <c r="H488">
        <f t="shared" si="71"/>
        <v>80</v>
      </c>
      <c r="J488">
        <f t="shared" si="65"/>
        <v>371.90885423628663</v>
      </c>
      <c r="K488">
        <f t="shared" si="68"/>
        <v>363.45838826473687</v>
      </c>
      <c r="L488">
        <f t="shared" si="69"/>
        <v>371.90885423628663</v>
      </c>
    </row>
    <row r="489" spans="1:12">
      <c r="A489" s="1">
        <f t="shared" si="70"/>
        <v>9.74</v>
      </c>
      <c r="B489" s="5">
        <f t="shared" si="64"/>
        <v>126.85486253228029</v>
      </c>
      <c r="C489" s="4">
        <v>487</v>
      </c>
      <c r="E489" s="3">
        <f t="shared" si="63"/>
        <v>0.02</v>
      </c>
      <c r="F489" s="13">
        <f t="shared" si="66"/>
        <v>94.313307650617517</v>
      </c>
      <c r="G489" s="14">
        <f t="shared" si="67"/>
        <v>126.85486253228029</v>
      </c>
      <c r="H489">
        <f t="shared" si="71"/>
        <v>80</v>
      </c>
      <c r="J489">
        <f t="shared" si="65"/>
        <v>372.10759676135552</v>
      </c>
      <c r="K489">
        <f t="shared" si="68"/>
        <v>363.43775257944822</v>
      </c>
      <c r="L489">
        <f t="shared" si="69"/>
        <v>372.10759676135552</v>
      </c>
    </row>
    <row r="490" spans="1:12">
      <c r="A490" s="1">
        <f t="shared" si="70"/>
        <v>9.76</v>
      </c>
      <c r="B490" s="5">
        <f t="shared" si="64"/>
        <v>126.91760765306405</v>
      </c>
      <c r="C490" s="4">
        <v>488</v>
      </c>
      <c r="E490" s="3">
        <f t="shared" si="63"/>
        <v>0.02</v>
      </c>
      <c r="F490" s="13">
        <f t="shared" si="66"/>
        <v>94.23375191511812</v>
      </c>
      <c r="G490" s="14">
        <f t="shared" si="67"/>
        <v>126.91760765306405</v>
      </c>
      <c r="H490">
        <f t="shared" si="71"/>
        <v>80</v>
      </c>
      <c r="J490">
        <f t="shared" si="65"/>
        <v>372.29164911565454</v>
      </c>
      <c r="K490">
        <f t="shared" si="68"/>
        <v>363.41711572241644</v>
      </c>
      <c r="L490">
        <f t="shared" si="69"/>
        <v>372.29164911565454</v>
      </c>
    </row>
    <row r="491" spans="1:12">
      <c r="A491" s="1">
        <f t="shared" si="70"/>
        <v>9.7799999999999994</v>
      </c>
      <c r="B491" s="5">
        <f t="shared" si="64"/>
        <v>126.97534228401543</v>
      </c>
      <c r="C491" s="4">
        <v>489</v>
      </c>
      <c r="E491" s="3">
        <f t="shared" si="63"/>
        <v>0.02</v>
      </c>
      <c r="F491" s="13">
        <f t="shared" si="66"/>
        <v>94.154128958851445</v>
      </c>
      <c r="G491" s="14">
        <f t="shared" si="67"/>
        <v>126.97534228401543</v>
      </c>
      <c r="H491">
        <f t="shared" si="71"/>
        <v>80</v>
      </c>
      <c r="J491">
        <f t="shared" si="65"/>
        <v>372.46100403311192</v>
      </c>
      <c r="K491">
        <f t="shared" si="68"/>
        <v>363.39647769344191</v>
      </c>
      <c r="L491">
        <f t="shared" si="69"/>
        <v>372.46100403311192</v>
      </c>
    </row>
    <row r="492" spans="1:12">
      <c r="A492" s="1">
        <f t="shared" si="70"/>
        <v>9.8000000000000007</v>
      </c>
      <c r="B492" s="5">
        <f t="shared" si="64"/>
        <v>127.02806414587003</v>
      </c>
      <c r="C492" s="4">
        <v>490</v>
      </c>
      <c r="E492" s="3">
        <f t="shared" si="63"/>
        <v>0.02</v>
      </c>
      <c r="F492" s="13">
        <f t="shared" si="66"/>
        <v>94.074438611134056</v>
      </c>
      <c r="G492" s="14">
        <f t="shared" si="67"/>
        <v>127.02806414587003</v>
      </c>
      <c r="H492">
        <f t="shared" si="71"/>
        <v>80</v>
      </c>
      <c r="J492">
        <f t="shared" si="65"/>
        <v>372.61565482788541</v>
      </c>
      <c r="K492">
        <f t="shared" si="68"/>
        <v>363.37583849232493</v>
      </c>
      <c r="L492">
        <f t="shared" si="69"/>
        <v>372.61565482788541</v>
      </c>
    </row>
    <row r="493" spans="1:12">
      <c r="A493" s="1">
        <f t="shared" si="70"/>
        <v>9.82</v>
      </c>
      <c r="B493" s="5">
        <f t="shared" si="64"/>
        <v>127.07577115725904</v>
      </c>
      <c r="C493" s="4">
        <v>491</v>
      </c>
      <c r="E493" s="3">
        <f t="shared" si="63"/>
        <v>0.02</v>
      </c>
      <c r="F493" s="13">
        <f t="shared" si="66"/>
        <v>93.994680700558959</v>
      </c>
      <c r="G493" s="14">
        <f t="shared" si="67"/>
        <v>127.07577115725904</v>
      </c>
      <c r="H493">
        <f t="shared" si="71"/>
        <v>80</v>
      </c>
      <c r="J493">
        <f t="shared" si="65"/>
        <v>372.75559539462648</v>
      </c>
      <c r="K493">
        <f t="shared" si="68"/>
        <v>363.35519811886576</v>
      </c>
      <c r="L493">
        <f t="shared" si="69"/>
        <v>372.75559539462648</v>
      </c>
    </row>
    <row r="494" spans="1:12">
      <c r="A494" s="1">
        <f t="shared" si="70"/>
        <v>9.84</v>
      </c>
      <c r="B494" s="5">
        <f t="shared" si="64"/>
        <v>127.11846143479133</v>
      </c>
      <c r="C494" s="4">
        <v>492</v>
      </c>
      <c r="E494" s="3">
        <f t="shared" si="63"/>
        <v>0.02</v>
      </c>
      <c r="F494" s="13">
        <f t="shared" si="66"/>
        <v>93.914855054991335</v>
      </c>
      <c r="G494" s="14">
        <f t="shared" si="67"/>
        <v>127.11846143479133</v>
      </c>
      <c r="H494">
        <f t="shared" si="71"/>
        <v>80</v>
      </c>
      <c r="J494">
        <f t="shared" si="65"/>
        <v>372.88082020872122</v>
      </c>
      <c r="K494">
        <f t="shared" si="68"/>
        <v>363.33455657286464</v>
      </c>
      <c r="L494">
        <f t="shared" si="69"/>
        <v>372.88082020872122</v>
      </c>
    </row>
    <row r="495" spans="1:12">
      <c r="A495" s="1">
        <f t="shared" si="70"/>
        <v>9.86</v>
      </c>
      <c r="B495" s="5">
        <f t="shared" si="64"/>
        <v>127.15613329312785</v>
      </c>
      <c r="C495" s="4">
        <v>493</v>
      </c>
      <c r="E495" s="3">
        <f t="shared" si="63"/>
        <v>0.02</v>
      </c>
      <c r="F495" s="13">
        <f t="shared" si="66"/>
        <v>93.83496150156418</v>
      </c>
      <c r="G495" s="14">
        <f t="shared" si="67"/>
        <v>127.15613329312785</v>
      </c>
      <c r="H495">
        <f t="shared" si="71"/>
        <v>80</v>
      </c>
      <c r="J495">
        <f t="shared" si="65"/>
        <v>372.99132432650833</v>
      </c>
      <c r="K495">
        <f t="shared" si="68"/>
        <v>363.31391385412172</v>
      </c>
      <c r="L495">
        <f t="shared" si="69"/>
        <v>372.99132432650833</v>
      </c>
    </row>
    <row r="496" spans="1:12">
      <c r="A496" s="1">
        <f t="shared" si="70"/>
        <v>9.8800000000000008</v>
      </c>
      <c r="B496" s="5">
        <f t="shared" si="64"/>
        <v>127.18878524504812</v>
      </c>
      <c r="C496" s="4">
        <v>494</v>
      </c>
      <c r="E496" s="3">
        <f t="shared" si="63"/>
        <v>0.02</v>
      </c>
      <c r="F496" s="13">
        <f t="shared" si="66"/>
        <v>93.754999866673955</v>
      </c>
      <c r="G496" s="14">
        <f t="shared" si="67"/>
        <v>127.18878524504812</v>
      </c>
      <c r="H496">
        <f t="shared" si="71"/>
        <v>80</v>
      </c>
      <c r="J496">
        <f t="shared" si="65"/>
        <v>373.08710338547451</v>
      </c>
      <c r="K496">
        <f t="shared" si="68"/>
        <v>363.29326996243708</v>
      </c>
      <c r="L496">
        <f t="shared" si="69"/>
        <v>373.08710338547451</v>
      </c>
    </row>
    <row r="497" spans="1:12">
      <c r="A497" s="1">
        <f t="shared" si="70"/>
        <v>9.9</v>
      </c>
      <c r="B497" s="5">
        <f t="shared" si="64"/>
        <v>127.21641600150903</v>
      </c>
      <c r="C497" s="4">
        <v>495</v>
      </c>
      <c r="E497" s="3">
        <f t="shared" si="63"/>
        <v>0.02</v>
      </c>
      <c r="F497" s="13">
        <f t="shared" si="66"/>
        <v>93.674969975976154</v>
      </c>
      <c r="G497" s="14">
        <f t="shared" si="67"/>
        <v>127.21641600150903</v>
      </c>
      <c r="H497">
        <f t="shared" si="71"/>
        <v>80</v>
      </c>
      <c r="J497">
        <f t="shared" si="65"/>
        <v>373.16815360442649</v>
      </c>
      <c r="K497">
        <f t="shared" si="68"/>
        <v>363.27262489761074</v>
      </c>
      <c r="L497">
        <f t="shared" si="69"/>
        <v>373.16815360442649</v>
      </c>
    </row>
    <row r="498" spans="1:12">
      <c r="A498" s="1">
        <f t="shared" si="70"/>
        <v>9.92</v>
      </c>
      <c r="B498" s="5">
        <f t="shared" si="64"/>
        <v>127.23902447169556</v>
      </c>
      <c r="C498" s="4">
        <v>496</v>
      </c>
      <c r="E498" s="3">
        <f t="shared" si="63"/>
        <v>0.02</v>
      </c>
      <c r="F498" s="13">
        <f t="shared" si="66"/>
        <v>93.59487165438091</v>
      </c>
      <c r="G498" s="14">
        <f t="shared" si="67"/>
        <v>127.23902447169556</v>
      </c>
      <c r="H498">
        <f t="shared" si="71"/>
        <v>80</v>
      </c>
      <c r="J498">
        <f t="shared" si="65"/>
        <v>373.23447178364029</v>
      </c>
      <c r="K498">
        <f t="shared" si="68"/>
        <v>363.25197865944267</v>
      </c>
      <c r="L498">
        <f t="shared" si="69"/>
        <v>373.23447178364029</v>
      </c>
    </row>
    <row r="499" spans="1:12">
      <c r="A499" s="1">
        <f t="shared" si="70"/>
        <v>9.94</v>
      </c>
      <c r="B499" s="5">
        <f t="shared" si="64"/>
        <v>127.25660976306406</v>
      </c>
      <c r="C499" s="4">
        <v>497</v>
      </c>
      <c r="E499" s="3">
        <f t="shared" si="63"/>
        <v>0.02</v>
      </c>
      <c r="F499" s="13">
        <f t="shared" si="66"/>
        <v>93.514704726048478</v>
      </c>
      <c r="G499" s="14">
        <f t="shared" si="67"/>
        <v>127.25660976306406</v>
      </c>
      <c r="H499">
        <f t="shared" si="71"/>
        <v>80</v>
      </c>
      <c r="J499">
        <f t="shared" si="65"/>
        <v>373.28605530498794</v>
      </c>
      <c r="K499">
        <f t="shared" si="68"/>
        <v>363.23133124773284</v>
      </c>
      <c r="L499">
        <f t="shared" si="69"/>
        <v>373.28605530498794</v>
      </c>
    </row>
    <row r="500" spans="1:12">
      <c r="A500" s="1">
        <f t="shared" si="70"/>
        <v>9.9600000000000009</v>
      </c>
      <c r="B500" s="5">
        <f t="shared" si="64"/>
        <v>127.26917118137735</v>
      </c>
      <c r="C500" s="4">
        <v>498</v>
      </c>
      <c r="E500" s="3">
        <f t="shared" si="63"/>
        <v>0.02</v>
      </c>
      <c r="F500" s="13">
        <f t="shared" si="66"/>
        <v>93.434469014384803</v>
      </c>
      <c r="G500" s="14">
        <f t="shared" si="67"/>
        <v>127.26917118137735</v>
      </c>
      <c r="H500">
        <f t="shared" si="71"/>
        <v>80</v>
      </c>
      <c r="J500">
        <f t="shared" si="65"/>
        <v>373.32290213204021</v>
      </c>
      <c r="K500">
        <f t="shared" si="68"/>
        <v>363.21068266228104</v>
      </c>
      <c r="L500">
        <f t="shared" si="69"/>
        <v>373.32290213204021</v>
      </c>
    </row>
    <row r="501" spans="1:12">
      <c r="A501" s="1">
        <f t="shared" si="70"/>
        <v>9.98</v>
      </c>
      <c r="B501" s="5">
        <f t="shared" si="64"/>
        <v>127.27670823073211</v>
      </c>
      <c r="C501" s="4">
        <v>499</v>
      </c>
      <c r="E501" s="3">
        <f t="shared" si="63"/>
        <v>0.02</v>
      </c>
      <c r="F501" s="13">
        <f t="shared" si="66"/>
        <v>93.35416434203691</v>
      </c>
      <c r="G501" s="14">
        <f t="shared" si="67"/>
        <v>127.27670823073211</v>
      </c>
      <c r="H501">
        <f t="shared" si="71"/>
        <v>80</v>
      </c>
      <c r="J501">
        <f t="shared" si="65"/>
        <v>373.34501081014753</v>
      </c>
      <c r="K501">
        <f t="shared" si="68"/>
        <v>363.19003290288714</v>
      </c>
      <c r="L501">
        <f t="shared" si="69"/>
        <v>373.34501081014753</v>
      </c>
    </row>
    <row r="502" spans="1:12">
      <c r="A502" s="1">
        <f t="shared" si="70"/>
        <v>10</v>
      </c>
      <c r="B502" s="5">
        <f t="shared" si="64"/>
        <v>127.27922061357856</v>
      </c>
      <c r="C502" s="4">
        <v>500</v>
      </c>
      <c r="E502" s="3">
        <f t="shared" si="63"/>
        <v>0.02</v>
      </c>
      <c r="F502" s="13">
        <f>F2</f>
        <v>127.27922061357856</v>
      </c>
      <c r="G502" s="14">
        <f t="shared" si="67"/>
        <v>127.27922061357856</v>
      </c>
      <c r="H502">
        <f t="shared" si="71"/>
        <v>80</v>
      </c>
      <c r="J502">
        <f t="shared" si="65"/>
        <v>373.3523804664971</v>
      </c>
      <c r="K502">
        <f t="shared" si="68"/>
        <v>363.16938196935081</v>
      </c>
      <c r="L502">
        <f t="shared" si="69"/>
        <v>373.3523804664971</v>
      </c>
    </row>
    <row r="503" spans="1:12">
      <c r="A503" s="1">
        <f t="shared" si="70"/>
        <v>10.02</v>
      </c>
      <c r="B503" s="5">
        <f t="shared" si="64"/>
        <v>127.27670823073211</v>
      </c>
      <c r="C503" s="4">
        <v>501</v>
      </c>
      <c r="E503" s="3">
        <f t="shared" si="63"/>
        <v>0.02</v>
      </c>
      <c r="F503" s="13">
        <f t="shared" ref="F503:F566" si="72">SQRT(ABS(F502*F502-2*Vout*Iout*E502*100*1000000/1000/1000/Cin/H502))</f>
        <v>127.22028140198402</v>
      </c>
      <c r="G503" s="14">
        <f t="shared" si="67"/>
        <v>127.27670823073211</v>
      </c>
      <c r="H503">
        <f t="shared" si="71"/>
        <v>80</v>
      </c>
      <c r="J503">
        <f t="shared" si="65"/>
        <v>373.34501081014753</v>
      </c>
      <c r="K503">
        <f t="shared" si="68"/>
        <v>363.14872986147179</v>
      </c>
      <c r="L503">
        <f t="shared" si="69"/>
        <v>373.34501081014753</v>
      </c>
    </row>
    <row r="504" spans="1:12">
      <c r="A504" s="1">
        <f t="shared" si="70"/>
        <v>10.040000000000001</v>
      </c>
      <c r="B504" s="5">
        <f t="shared" si="64"/>
        <v>127.26917118137735</v>
      </c>
      <c r="C504" s="4">
        <v>502</v>
      </c>
      <c r="E504" s="3">
        <f t="shared" si="63"/>
        <v>0.02</v>
      </c>
      <c r="F504" s="13">
        <f t="shared" si="72"/>
        <v>127.16131487209466</v>
      </c>
      <c r="G504" s="14">
        <f t="shared" si="67"/>
        <v>127.26917118137735</v>
      </c>
      <c r="H504">
        <f t="shared" si="71"/>
        <v>80</v>
      </c>
      <c r="J504">
        <f t="shared" si="65"/>
        <v>373.32290213204021</v>
      </c>
      <c r="K504">
        <f t="shared" si="68"/>
        <v>363.12807657904972</v>
      </c>
      <c r="L504">
        <f t="shared" si="69"/>
        <v>373.32290213204021</v>
      </c>
    </row>
    <row r="505" spans="1:12">
      <c r="A505" s="1">
        <f t="shared" si="70"/>
        <v>10.06</v>
      </c>
      <c r="B505" s="5">
        <f t="shared" si="64"/>
        <v>127.25660976306406</v>
      </c>
      <c r="C505" s="4">
        <v>503</v>
      </c>
      <c r="E505" s="3">
        <f t="shared" si="63"/>
        <v>0.02</v>
      </c>
      <c r="F505" s="13">
        <f t="shared" si="72"/>
        <v>127.10232098588918</v>
      </c>
      <c r="G505" s="14">
        <f t="shared" si="67"/>
        <v>127.25660976306406</v>
      </c>
      <c r="H505">
        <f t="shared" si="71"/>
        <v>80</v>
      </c>
      <c r="J505">
        <f t="shared" si="65"/>
        <v>373.28605530498794</v>
      </c>
      <c r="K505">
        <f t="shared" si="68"/>
        <v>363.10742212188421</v>
      </c>
      <c r="L505">
        <f t="shared" si="69"/>
        <v>373.28605530498794</v>
      </c>
    </row>
    <row r="506" spans="1:12">
      <c r="A506" s="1">
        <f t="shared" si="70"/>
        <v>10.08</v>
      </c>
      <c r="B506" s="5">
        <f t="shared" si="64"/>
        <v>127.23902447169556</v>
      </c>
      <c r="C506" s="4">
        <v>504</v>
      </c>
      <c r="E506" s="3">
        <f t="shared" si="63"/>
        <v>0.02</v>
      </c>
      <c r="F506" s="13">
        <f t="shared" si="72"/>
        <v>127.04329970525799</v>
      </c>
      <c r="G506" s="14">
        <f t="shared" si="67"/>
        <v>127.23902447169556</v>
      </c>
      <c r="H506">
        <f t="shared" si="71"/>
        <v>80</v>
      </c>
      <c r="J506">
        <f t="shared" si="65"/>
        <v>373.23447178364029</v>
      </c>
      <c r="K506">
        <f t="shared" si="68"/>
        <v>363.08676648977473</v>
      </c>
      <c r="L506">
        <f t="shared" si="69"/>
        <v>373.23447178364029</v>
      </c>
    </row>
    <row r="507" spans="1:12">
      <c r="A507" s="1">
        <f t="shared" si="70"/>
        <v>10.1</v>
      </c>
      <c r="B507" s="5">
        <f t="shared" si="64"/>
        <v>127.21641600150903</v>
      </c>
      <c r="C507" s="4">
        <v>505</v>
      </c>
      <c r="E507" s="3">
        <f t="shared" si="63"/>
        <v>0.02</v>
      </c>
      <c r="F507" s="13">
        <f t="shared" si="72"/>
        <v>126.98425099200297</v>
      </c>
      <c r="G507" s="14">
        <f t="shared" si="67"/>
        <v>127.21641600150903</v>
      </c>
      <c r="H507">
        <f t="shared" si="71"/>
        <v>80</v>
      </c>
      <c r="J507">
        <f t="shared" si="65"/>
        <v>373.16815360442649</v>
      </c>
      <c r="K507">
        <f t="shared" si="68"/>
        <v>363.06610968252079</v>
      </c>
      <c r="L507">
        <f t="shared" si="69"/>
        <v>373.16815360442649</v>
      </c>
    </row>
    <row r="508" spans="1:12">
      <c r="A508" s="1">
        <f t="shared" si="70"/>
        <v>10.120000000000001</v>
      </c>
      <c r="B508" s="5">
        <f t="shared" si="64"/>
        <v>127.18878524504812</v>
      </c>
      <c r="C508" s="4">
        <v>506</v>
      </c>
      <c r="E508" s="3">
        <f t="shared" si="63"/>
        <v>0.02</v>
      </c>
      <c r="F508" s="13">
        <f t="shared" si="72"/>
        <v>126.92517480783711</v>
      </c>
      <c r="G508" s="14">
        <f t="shared" si="67"/>
        <v>127.18878524504812</v>
      </c>
      <c r="H508">
        <f t="shared" si="71"/>
        <v>80</v>
      </c>
      <c r="J508">
        <f t="shared" si="65"/>
        <v>373.08710338547451</v>
      </c>
      <c r="K508">
        <f t="shared" si="68"/>
        <v>363.04545169992173</v>
      </c>
      <c r="L508">
        <f t="shared" si="69"/>
        <v>373.08710338547451</v>
      </c>
    </row>
    <row r="509" spans="1:12">
      <c r="A509" s="1">
        <f t="shared" si="70"/>
        <v>10.14</v>
      </c>
      <c r="B509" s="5">
        <f t="shared" si="64"/>
        <v>127.15613329312785</v>
      </c>
      <c r="C509" s="4">
        <v>507</v>
      </c>
      <c r="E509" s="3">
        <f t="shared" si="63"/>
        <v>0.02</v>
      </c>
      <c r="F509" s="13">
        <f t="shared" si="72"/>
        <v>126.86607111438427</v>
      </c>
      <c r="G509" s="14">
        <f t="shared" si="67"/>
        <v>127.15613329312785</v>
      </c>
      <c r="H509">
        <f t="shared" si="71"/>
        <v>80</v>
      </c>
      <c r="J509">
        <f t="shared" si="65"/>
        <v>372.99132432650833</v>
      </c>
      <c r="K509">
        <f t="shared" si="68"/>
        <v>363.02479254177695</v>
      </c>
      <c r="L509">
        <f t="shared" si="69"/>
        <v>372.99132432650833</v>
      </c>
    </row>
    <row r="510" spans="1:12">
      <c r="A510" s="1">
        <f t="shared" si="70"/>
        <v>10.16</v>
      </c>
      <c r="B510" s="5">
        <f t="shared" si="64"/>
        <v>127.11846143479133</v>
      </c>
      <c r="C510" s="4">
        <v>508</v>
      </c>
      <c r="E510" s="3">
        <f t="shared" si="63"/>
        <v>0.02</v>
      </c>
      <c r="F510" s="13">
        <f t="shared" si="72"/>
        <v>126.80693987317889</v>
      </c>
      <c r="G510" s="14">
        <f t="shared" si="67"/>
        <v>127.11846143479133</v>
      </c>
      <c r="H510">
        <f t="shared" si="71"/>
        <v>80</v>
      </c>
      <c r="J510">
        <f t="shared" si="65"/>
        <v>372.88082020872122</v>
      </c>
      <c r="K510">
        <f t="shared" si="68"/>
        <v>363.00413220788573</v>
      </c>
      <c r="L510">
        <f t="shared" si="69"/>
        <v>372.88082020872122</v>
      </c>
    </row>
    <row r="511" spans="1:12">
      <c r="A511" s="1">
        <f t="shared" si="70"/>
        <v>10.18</v>
      </c>
      <c r="B511" s="5">
        <f t="shared" si="64"/>
        <v>127.07577115725904</v>
      </c>
      <c r="C511" s="4">
        <v>509</v>
      </c>
      <c r="E511" s="3">
        <f t="shared" si="63"/>
        <v>0.02</v>
      </c>
      <c r="F511" s="13">
        <f t="shared" si="72"/>
        <v>126.74778104566568</v>
      </c>
      <c r="G511" s="14">
        <f t="shared" si="67"/>
        <v>127.07577115725904</v>
      </c>
      <c r="H511">
        <f t="shared" si="71"/>
        <v>80</v>
      </c>
      <c r="J511">
        <f t="shared" si="65"/>
        <v>372.75559539462648</v>
      </c>
      <c r="K511">
        <f t="shared" si="68"/>
        <v>362.98347069804731</v>
      </c>
      <c r="L511">
        <f t="shared" si="69"/>
        <v>372.75559539462648</v>
      </c>
    </row>
    <row r="512" spans="1:12">
      <c r="A512" s="1">
        <f t="shared" si="70"/>
        <v>10.200000000000001</v>
      </c>
      <c r="B512" s="5">
        <f t="shared" si="64"/>
        <v>127.02806414587003</v>
      </c>
      <c r="C512" s="4">
        <v>510</v>
      </c>
      <c r="E512" s="3">
        <f t="shared" si="63"/>
        <v>0.02</v>
      </c>
      <c r="F512" s="13">
        <f t="shared" si="72"/>
        <v>126.6885945931993</v>
      </c>
      <c r="G512" s="14">
        <f t="shared" si="67"/>
        <v>127.02806414587003</v>
      </c>
      <c r="H512">
        <f t="shared" si="71"/>
        <v>80</v>
      </c>
      <c r="J512">
        <f t="shared" si="65"/>
        <v>372.61565482788541</v>
      </c>
      <c r="K512">
        <f t="shared" si="68"/>
        <v>362.96280801206092</v>
      </c>
      <c r="L512">
        <f t="shared" si="69"/>
        <v>372.61565482788541</v>
      </c>
    </row>
    <row r="513" spans="1:12">
      <c r="A513" s="1">
        <f t="shared" si="70"/>
        <v>10.220000000000001</v>
      </c>
      <c r="B513" s="5">
        <f t="shared" si="64"/>
        <v>126.97534228401543</v>
      </c>
      <c r="C513" s="4">
        <v>511</v>
      </c>
      <c r="E513" s="3">
        <f t="shared" ref="E513:E576" si="73">IF(fac=50,1/50,IF(fac=60,1/60))</f>
        <v>0.02</v>
      </c>
      <c r="F513" s="13">
        <f t="shared" si="72"/>
        <v>126.62938047704414</v>
      </c>
      <c r="G513" s="14">
        <f t="shared" si="67"/>
        <v>126.97534228401543</v>
      </c>
      <c r="H513">
        <f t="shared" si="71"/>
        <v>80</v>
      </c>
      <c r="J513">
        <f t="shared" si="65"/>
        <v>372.46100403311192</v>
      </c>
      <c r="K513">
        <f t="shared" si="68"/>
        <v>362.94214414972561</v>
      </c>
      <c r="L513">
        <f t="shared" si="69"/>
        <v>372.46100403311192</v>
      </c>
    </row>
    <row r="514" spans="1:12">
      <c r="A514" s="1">
        <f t="shared" si="70"/>
        <v>10.24</v>
      </c>
      <c r="B514" s="5">
        <f t="shared" ref="B514:B577" si="74">IF(fac=50,Vacmin*SQRT(2)*ABS(COS(A514*PI()/5/2)),IF(fac=60,Vacmin*SQRT(2)*ABS(COS(A514*PI()*240/1000/2))))</f>
        <v>126.91760765306405</v>
      </c>
      <c r="C514" s="4">
        <v>512</v>
      </c>
      <c r="E514" s="3">
        <f t="shared" si="73"/>
        <v>0.02</v>
      </c>
      <c r="F514" s="13">
        <f t="shared" si="72"/>
        <v>126.57013865837395</v>
      </c>
      <c r="G514" s="14">
        <f t="shared" si="67"/>
        <v>126.91760765306405</v>
      </c>
      <c r="H514">
        <f t="shared" si="71"/>
        <v>80</v>
      </c>
      <c r="J514">
        <f t="shared" ref="J514:J577" si="75">IF(fac=50,Vacmax*SQRT(2)*ABS(COS(A514*PI()/5/2)),IF(fac=60,Vacmax*SQRT(2)*ABS(COS(A514*PI()*240/1000/2))))</f>
        <v>372.29164911565454</v>
      </c>
      <c r="K514">
        <f t="shared" si="68"/>
        <v>362.92147911084044</v>
      </c>
      <c r="L514">
        <f t="shared" si="69"/>
        <v>372.29164911565454</v>
      </c>
    </row>
    <row r="515" spans="1:12">
      <c r="A515" s="1">
        <f t="shared" si="70"/>
        <v>10.26</v>
      </c>
      <c r="B515" s="5">
        <f t="shared" si="74"/>
        <v>126.85486253228029</v>
      </c>
      <c r="C515" s="4">
        <v>513</v>
      </c>
      <c r="E515" s="3">
        <f t="shared" si="73"/>
        <v>0.02</v>
      </c>
      <c r="F515" s="13">
        <f t="shared" si="72"/>
        <v>126.51086909827158</v>
      </c>
      <c r="G515" s="14">
        <f t="shared" ref="G515:G578" si="76">MAX(B515,F515)</f>
        <v>126.85486253228029</v>
      </c>
      <c r="H515">
        <f t="shared" si="71"/>
        <v>80</v>
      </c>
      <c r="J515">
        <f t="shared" si="75"/>
        <v>372.10759676135552</v>
      </c>
      <c r="K515">
        <f t="shared" ref="K515:K578" si="77">SQRT(ABS(K514*K514-2*Vout*Iout*E515*100*1000000/1000/1000/Cin/H515))</f>
        <v>362.90081289520447</v>
      </c>
      <c r="L515">
        <f t="shared" ref="L515:L578" si="78">MAX(J515,K515)</f>
        <v>372.10759676135552</v>
      </c>
    </row>
    <row r="516" spans="1:12">
      <c r="A516" s="1">
        <f t="shared" ref="A516:A579" si="79">C516*E516</f>
        <v>10.28</v>
      </c>
      <c r="B516" s="5">
        <f t="shared" si="74"/>
        <v>126.78710939873409</v>
      </c>
      <c r="C516" s="4">
        <v>514</v>
      </c>
      <c r="E516" s="3">
        <f t="shared" si="73"/>
        <v>0.02</v>
      </c>
      <c r="F516" s="13">
        <f t="shared" si="72"/>
        <v>126.45157175772869</v>
      </c>
      <c r="G516" s="14">
        <f t="shared" si="76"/>
        <v>126.78710939873409</v>
      </c>
      <c r="H516">
        <f t="shared" ref="H516:H579" si="80">H515</f>
        <v>80</v>
      </c>
      <c r="J516">
        <f t="shared" si="75"/>
        <v>371.90885423628663</v>
      </c>
      <c r="K516">
        <f t="shared" si="77"/>
        <v>362.88014550261659</v>
      </c>
      <c r="L516">
        <f t="shared" si="78"/>
        <v>371.90885423628663</v>
      </c>
    </row>
    <row r="517" spans="1:12">
      <c r="A517" s="1">
        <f t="shared" si="79"/>
        <v>10.3</v>
      </c>
      <c r="B517" s="5">
        <f t="shared" si="74"/>
        <v>126.71435092720311</v>
      </c>
      <c r="C517" s="4">
        <v>515</v>
      </c>
      <c r="E517" s="3">
        <f t="shared" si="73"/>
        <v>0.02</v>
      </c>
      <c r="F517" s="13">
        <f t="shared" si="72"/>
        <v>126.39224659764541</v>
      </c>
      <c r="G517" s="14">
        <f t="shared" si="76"/>
        <v>126.71435092720311</v>
      </c>
      <c r="H517">
        <f t="shared" si="80"/>
        <v>80</v>
      </c>
      <c r="J517">
        <f t="shared" si="75"/>
        <v>371.69542938646242</v>
      </c>
      <c r="K517">
        <f t="shared" si="77"/>
        <v>362.85947693287574</v>
      </c>
      <c r="L517">
        <f t="shared" si="78"/>
        <v>371.69542938646242</v>
      </c>
    </row>
    <row r="518" spans="1:12">
      <c r="A518" s="1">
        <f t="shared" si="79"/>
        <v>10.32</v>
      </c>
      <c r="B518" s="5">
        <f t="shared" si="74"/>
        <v>126.63658999006725</v>
      </c>
      <c r="C518" s="4">
        <v>516</v>
      </c>
      <c r="E518" s="3">
        <f t="shared" si="73"/>
        <v>0.02</v>
      </c>
      <c r="F518" s="13">
        <f t="shared" si="72"/>
        <v>126.33289357883008</v>
      </c>
      <c r="G518" s="14">
        <f t="shared" si="76"/>
        <v>126.63658999006725</v>
      </c>
      <c r="H518">
        <f t="shared" si="80"/>
        <v>80</v>
      </c>
      <c r="J518">
        <f t="shared" si="75"/>
        <v>371.46733063753061</v>
      </c>
      <c r="K518">
        <f t="shared" si="77"/>
        <v>362.83880718578075</v>
      </c>
      <c r="L518">
        <f t="shared" si="78"/>
        <v>371.46733063753061</v>
      </c>
    </row>
    <row r="519" spans="1:12">
      <c r="A519" s="1">
        <f t="shared" si="79"/>
        <v>10.34</v>
      </c>
      <c r="B519" s="5">
        <f t="shared" si="74"/>
        <v>126.55382965719517</v>
      </c>
      <c r="C519" s="4">
        <v>517</v>
      </c>
      <c r="E519" s="3">
        <f t="shared" si="73"/>
        <v>0.02</v>
      </c>
      <c r="F519" s="13">
        <f t="shared" si="72"/>
        <v>126.27351266199894</v>
      </c>
      <c r="G519" s="14">
        <f t="shared" si="76"/>
        <v>126.55382965719517</v>
      </c>
      <c r="H519">
        <f t="shared" si="80"/>
        <v>80</v>
      </c>
      <c r="J519">
        <f t="shared" si="75"/>
        <v>371.2245669944391</v>
      </c>
      <c r="K519">
        <f t="shared" si="77"/>
        <v>362.81813626113041</v>
      </c>
      <c r="L519">
        <f t="shared" si="78"/>
        <v>371.2245669944391</v>
      </c>
    </row>
    <row r="520" spans="1:12">
      <c r="A520" s="1">
        <f t="shared" si="79"/>
        <v>10.36</v>
      </c>
      <c r="B520" s="5">
        <f t="shared" si="74"/>
        <v>126.46607319582306</v>
      </c>
      <c r="C520" s="4">
        <v>518</v>
      </c>
      <c r="E520" s="3">
        <f t="shared" si="73"/>
        <v>0.02</v>
      </c>
      <c r="F520" s="13">
        <f t="shared" si="72"/>
        <v>126.2141038077758</v>
      </c>
      <c r="G520" s="14">
        <f t="shared" si="76"/>
        <v>126.46607319582306</v>
      </c>
      <c r="H520">
        <f t="shared" si="80"/>
        <v>80</v>
      </c>
      <c r="J520">
        <f t="shared" si="75"/>
        <v>370.96714804108097</v>
      </c>
      <c r="K520">
        <f t="shared" si="77"/>
        <v>362.79746415872341</v>
      </c>
      <c r="L520">
        <f t="shared" si="78"/>
        <v>370.96714804108097</v>
      </c>
    </row>
    <row r="521" spans="1:12">
      <c r="A521" s="1">
        <f t="shared" si="79"/>
        <v>10.38</v>
      </c>
      <c r="B521" s="5">
        <f t="shared" si="74"/>
        <v>126.37332407042578</v>
      </c>
      <c r="C521" s="4">
        <v>519</v>
      </c>
      <c r="E521" s="3">
        <f t="shared" si="73"/>
        <v>0.02</v>
      </c>
      <c r="F521" s="13">
        <f t="shared" si="72"/>
        <v>126.15466697669177</v>
      </c>
      <c r="G521" s="14">
        <f t="shared" si="76"/>
        <v>126.37332407042578</v>
      </c>
      <c r="H521">
        <f t="shared" si="80"/>
        <v>80</v>
      </c>
      <c r="J521">
        <f t="shared" si="75"/>
        <v>370.69508393991561</v>
      </c>
      <c r="K521">
        <f t="shared" si="77"/>
        <v>362.77679087835844</v>
      </c>
      <c r="L521">
        <f t="shared" si="78"/>
        <v>370.69508393991561</v>
      </c>
    </row>
    <row r="522" spans="1:12">
      <c r="A522" s="1">
        <f t="shared" si="79"/>
        <v>10.4</v>
      </c>
      <c r="B522" s="5">
        <f t="shared" si="74"/>
        <v>126.27558594258002</v>
      </c>
      <c r="C522" s="4">
        <v>520</v>
      </c>
      <c r="E522" s="3">
        <f t="shared" si="73"/>
        <v>0.02</v>
      </c>
      <c r="F522" s="13">
        <f t="shared" si="72"/>
        <v>126.09520212918494</v>
      </c>
      <c r="G522" s="14">
        <f t="shared" si="76"/>
        <v>126.27558594258002</v>
      </c>
      <c r="H522">
        <f t="shared" si="80"/>
        <v>80</v>
      </c>
      <c r="J522">
        <f t="shared" si="75"/>
        <v>370.40838543156809</v>
      </c>
      <c r="K522">
        <f t="shared" si="77"/>
        <v>362.75611641983409</v>
      </c>
      <c r="L522">
        <f t="shared" si="78"/>
        <v>370.40838543156809</v>
      </c>
    </row>
    <row r="523" spans="1:12">
      <c r="A523" s="1">
        <f t="shared" si="79"/>
        <v>10.42</v>
      </c>
      <c r="B523" s="5">
        <f t="shared" si="74"/>
        <v>126.17286267081967</v>
      </c>
      <c r="C523" s="4">
        <v>521</v>
      </c>
      <c r="E523" s="3">
        <f t="shared" si="73"/>
        <v>0.02</v>
      </c>
      <c r="F523" s="13">
        <f t="shared" si="72"/>
        <v>126.03570922560004</v>
      </c>
      <c r="G523" s="14">
        <f t="shared" si="76"/>
        <v>126.17286267081967</v>
      </c>
      <c r="H523">
        <f t="shared" si="80"/>
        <v>80</v>
      </c>
      <c r="J523">
        <f t="shared" si="75"/>
        <v>370.10706383440436</v>
      </c>
      <c r="K523">
        <f t="shared" si="77"/>
        <v>362.7354407829489</v>
      </c>
      <c r="L523">
        <f t="shared" si="78"/>
        <v>370.10706383440436</v>
      </c>
    </row>
    <row r="524" spans="1:12">
      <c r="A524" s="1">
        <f t="shared" si="79"/>
        <v>10.44</v>
      </c>
      <c r="B524" s="5">
        <f t="shared" si="74"/>
        <v>126.06515831048362</v>
      </c>
      <c r="C524" s="4">
        <v>522</v>
      </c>
      <c r="E524" s="3">
        <f t="shared" si="73"/>
        <v>0.02</v>
      </c>
      <c r="F524" s="13">
        <f t="shared" si="72"/>
        <v>125.97618822618821</v>
      </c>
      <c r="G524" s="14">
        <f t="shared" si="76"/>
        <v>126.06515831048362</v>
      </c>
      <c r="H524">
        <f t="shared" si="80"/>
        <v>80</v>
      </c>
      <c r="J524">
        <f t="shared" si="75"/>
        <v>369.79113104408532</v>
      </c>
      <c r="K524">
        <f t="shared" si="77"/>
        <v>362.71476396750137</v>
      </c>
      <c r="L524">
        <f t="shared" si="78"/>
        <v>369.79113104408532</v>
      </c>
    </row>
    <row r="525" spans="1:12">
      <c r="A525" s="1">
        <f t="shared" si="79"/>
        <v>10.46</v>
      </c>
      <c r="B525" s="5">
        <f t="shared" si="74"/>
        <v>125.95247711355559</v>
      </c>
      <c r="C525" s="4">
        <v>523</v>
      </c>
      <c r="E525" s="3">
        <f t="shared" si="73"/>
        <v>0.02</v>
      </c>
      <c r="F525" s="13">
        <f t="shared" si="72"/>
        <v>125.91663909110663</v>
      </c>
      <c r="G525" s="14">
        <f t="shared" si="76"/>
        <v>125.95247711355559</v>
      </c>
      <c r="H525">
        <f t="shared" si="80"/>
        <v>80</v>
      </c>
      <c r="J525">
        <f t="shared" si="75"/>
        <v>369.4605995330964</v>
      </c>
      <c r="K525">
        <f t="shared" si="77"/>
        <v>362.69408597328993</v>
      </c>
      <c r="L525">
        <f t="shared" si="78"/>
        <v>369.4605995330964</v>
      </c>
    </row>
    <row r="526" spans="1:12">
      <c r="A526" s="1">
        <f t="shared" si="79"/>
        <v>10.48</v>
      </c>
      <c r="B526" s="5">
        <f t="shared" si="74"/>
        <v>125.83482352849632</v>
      </c>
      <c r="C526" s="4">
        <v>524</v>
      </c>
      <c r="E526" s="3">
        <f t="shared" si="73"/>
        <v>0.02</v>
      </c>
      <c r="F526" s="13">
        <f t="shared" si="72"/>
        <v>125.85706178041819</v>
      </c>
      <c r="G526" s="14">
        <f t="shared" si="76"/>
        <v>125.85706178041819</v>
      </c>
      <c r="H526">
        <f t="shared" si="80"/>
        <v>80</v>
      </c>
      <c r="J526">
        <f t="shared" si="75"/>
        <v>369.11548235025583</v>
      </c>
      <c r="K526">
        <f t="shared" si="77"/>
        <v>362.67340680011296</v>
      </c>
      <c r="L526">
        <f t="shared" si="78"/>
        <v>369.11548235025583</v>
      </c>
    </row>
    <row r="527" spans="1:12">
      <c r="A527" s="1">
        <f t="shared" si="79"/>
        <v>10.5</v>
      </c>
      <c r="B527" s="5">
        <f t="shared" si="74"/>
        <v>125.71220220006786</v>
      </c>
      <c r="C527" s="4">
        <v>525</v>
      </c>
      <c r="E527" s="3">
        <f t="shared" si="73"/>
        <v>0.02</v>
      </c>
      <c r="F527" s="13">
        <f t="shared" si="72"/>
        <v>125.79745625409124</v>
      </c>
      <c r="G527" s="14">
        <f t="shared" si="76"/>
        <v>125.79745625409124</v>
      </c>
      <c r="H527">
        <f t="shared" si="80"/>
        <v>80</v>
      </c>
      <c r="J527">
        <f t="shared" si="75"/>
        <v>368.75579312019903</v>
      </c>
      <c r="K527">
        <f t="shared" si="77"/>
        <v>362.65272644776883</v>
      </c>
      <c r="L527">
        <f t="shared" si="78"/>
        <v>368.75579312019903</v>
      </c>
    </row>
    <row r="528" spans="1:12">
      <c r="A528" s="1">
        <f t="shared" si="79"/>
        <v>10.52</v>
      </c>
      <c r="B528" s="5">
        <f t="shared" si="74"/>
        <v>125.58461796915032</v>
      </c>
      <c r="C528" s="4">
        <v>526</v>
      </c>
      <c r="E528" s="3">
        <f t="shared" si="73"/>
        <v>0.02</v>
      </c>
      <c r="F528" s="13">
        <f t="shared" si="72"/>
        <v>125.73782247199925</v>
      </c>
      <c r="G528" s="14">
        <f t="shared" si="76"/>
        <v>125.73782247199925</v>
      </c>
      <c r="H528">
        <f t="shared" si="80"/>
        <v>80</v>
      </c>
      <c r="J528">
        <f t="shared" si="75"/>
        <v>368.38154604284091</v>
      </c>
      <c r="K528">
        <f t="shared" si="77"/>
        <v>362.63204491605575</v>
      </c>
      <c r="L528">
        <f t="shared" si="78"/>
        <v>368.38154604284091</v>
      </c>
    </row>
    <row r="529" spans="1:12">
      <c r="A529" s="1">
        <f t="shared" si="79"/>
        <v>10.540000000000001</v>
      </c>
      <c r="B529" s="5">
        <f t="shared" si="74"/>
        <v>125.45207587255065</v>
      </c>
      <c r="C529" s="4">
        <v>527</v>
      </c>
      <c r="E529" s="3">
        <f t="shared" si="73"/>
        <v>0.02</v>
      </c>
      <c r="F529" s="13">
        <f t="shared" si="72"/>
        <v>125.67816039392046</v>
      </c>
      <c r="G529" s="14">
        <f t="shared" si="76"/>
        <v>125.67816039392046</v>
      </c>
      <c r="H529">
        <f t="shared" si="80"/>
        <v>80</v>
      </c>
      <c r="J529">
        <f t="shared" si="75"/>
        <v>367.99275589281524</v>
      </c>
      <c r="K529">
        <f t="shared" si="77"/>
        <v>362.61136220477186</v>
      </c>
      <c r="L529">
        <f t="shared" si="78"/>
        <v>367.99275589281524</v>
      </c>
    </row>
    <row r="530" spans="1:12">
      <c r="A530" s="1">
        <f t="shared" si="79"/>
        <v>10.56</v>
      </c>
      <c r="B530" s="5">
        <f t="shared" si="74"/>
        <v>125.31458114280389</v>
      </c>
      <c r="C530" s="4">
        <v>528</v>
      </c>
      <c r="E530" s="3">
        <f t="shared" si="73"/>
        <v>0.02</v>
      </c>
      <c r="F530" s="13">
        <f t="shared" si="72"/>
        <v>125.61846997953764</v>
      </c>
      <c r="G530" s="14">
        <f t="shared" si="76"/>
        <v>125.61846997953764</v>
      </c>
      <c r="H530">
        <f t="shared" si="80"/>
        <v>80</v>
      </c>
      <c r="J530">
        <f t="shared" si="75"/>
        <v>367.58943801889137</v>
      </c>
      <c r="K530">
        <f t="shared" si="77"/>
        <v>362.59067831371544</v>
      </c>
      <c r="L530">
        <f t="shared" si="78"/>
        <v>367.58943801889137</v>
      </c>
    </row>
    <row r="531" spans="1:12">
      <c r="A531" s="1">
        <f t="shared" si="79"/>
        <v>10.58</v>
      </c>
      <c r="B531" s="5">
        <f t="shared" si="74"/>
        <v>125.17213920796655</v>
      </c>
      <c r="C531" s="4">
        <v>529</v>
      </c>
      <c r="E531" s="3">
        <f t="shared" si="73"/>
        <v>0.02</v>
      </c>
      <c r="F531" s="13">
        <f t="shared" si="72"/>
        <v>125.55875118843767</v>
      </c>
      <c r="G531" s="14">
        <f t="shared" si="76"/>
        <v>125.55875118843767</v>
      </c>
      <c r="H531">
        <f t="shared" si="80"/>
        <v>80</v>
      </c>
      <c r="J531">
        <f t="shared" si="75"/>
        <v>367.17160834336852</v>
      </c>
      <c r="K531">
        <f t="shared" si="77"/>
        <v>362.56999324268446</v>
      </c>
      <c r="L531">
        <f t="shared" si="78"/>
        <v>367.17160834336852</v>
      </c>
    </row>
    <row r="532" spans="1:12">
      <c r="A532" s="1">
        <f t="shared" si="79"/>
        <v>10.6</v>
      </c>
      <c r="B532" s="5">
        <f t="shared" si="74"/>
        <v>125.02475569140233</v>
      </c>
      <c r="C532" s="4">
        <v>530</v>
      </c>
      <c r="E532" s="3">
        <f t="shared" si="73"/>
        <v>0.02</v>
      </c>
      <c r="F532" s="13">
        <f t="shared" si="72"/>
        <v>125.49900398011133</v>
      </c>
      <c r="G532" s="14">
        <f t="shared" si="76"/>
        <v>125.49900398011133</v>
      </c>
      <c r="H532">
        <f t="shared" si="80"/>
        <v>80</v>
      </c>
      <c r="J532">
        <f t="shared" si="75"/>
        <v>366.73928336144684</v>
      </c>
      <c r="K532">
        <f t="shared" si="77"/>
        <v>362.54930699147707</v>
      </c>
      <c r="L532">
        <f t="shared" si="78"/>
        <v>366.73928336144684</v>
      </c>
    </row>
    <row r="533" spans="1:12">
      <c r="A533" s="1">
        <f t="shared" si="79"/>
        <v>10.620000000000001</v>
      </c>
      <c r="B533" s="5">
        <f t="shared" si="74"/>
        <v>124.87243641156006</v>
      </c>
      <c r="C533" s="4">
        <v>531</v>
      </c>
      <c r="E533" s="3">
        <f t="shared" si="73"/>
        <v>0.02</v>
      </c>
      <c r="F533" s="13">
        <f t="shared" si="72"/>
        <v>125.43922831395288</v>
      </c>
      <c r="G533" s="14">
        <f t="shared" si="76"/>
        <v>125.43922831395288</v>
      </c>
      <c r="H533">
        <f t="shared" si="80"/>
        <v>80</v>
      </c>
      <c r="J533">
        <f t="shared" si="75"/>
        <v>366.29248014057617</v>
      </c>
      <c r="K533">
        <f t="shared" si="77"/>
        <v>362.52861955989113</v>
      </c>
      <c r="L533">
        <f t="shared" si="78"/>
        <v>366.29248014057617</v>
      </c>
    </row>
    <row r="534" spans="1:12">
      <c r="A534" s="1">
        <f t="shared" si="79"/>
        <v>10.64</v>
      </c>
      <c r="B534" s="5">
        <f t="shared" si="74"/>
        <v>124.71518738174413</v>
      </c>
      <c r="C534" s="4">
        <v>532</v>
      </c>
      <c r="E534" s="3">
        <f t="shared" si="73"/>
        <v>0.02</v>
      </c>
      <c r="F534" s="13">
        <f t="shared" si="72"/>
        <v>125.37942414925983</v>
      </c>
      <c r="G534" s="14">
        <f t="shared" si="76"/>
        <v>125.37942414925983</v>
      </c>
      <c r="H534">
        <f t="shared" si="80"/>
        <v>80</v>
      </c>
      <c r="J534">
        <f t="shared" si="75"/>
        <v>365.83121631978275</v>
      </c>
      <c r="K534">
        <f t="shared" si="77"/>
        <v>362.50793094772462</v>
      </c>
      <c r="L534">
        <f t="shared" si="78"/>
        <v>365.83121631978275</v>
      </c>
    </row>
    <row r="535" spans="1:12">
      <c r="A535" s="1">
        <f t="shared" si="79"/>
        <v>10.66</v>
      </c>
      <c r="B535" s="5">
        <f t="shared" si="74"/>
        <v>124.55301480987698</v>
      </c>
      <c r="C535" s="4">
        <v>533</v>
      </c>
      <c r="E535" s="3">
        <f t="shared" si="73"/>
        <v>0.02</v>
      </c>
      <c r="F535" s="13">
        <f t="shared" si="72"/>
        <v>125.31959144523253</v>
      </c>
      <c r="G535" s="14">
        <f t="shared" si="76"/>
        <v>125.31959144523253</v>
      </c>
      <c r="H535">
        <f t="shared" si="80"/>
        <v>80</v>
      </c>
      <c r="J535">
        <f t="shared" si="75"/>
        <v>365.35551010897251</v>
      </c>
      <c r="K535">
        <f t="shared" si="77"/>
        <v>362.4872411547754</v>
      </c>
      <c r="L535">
        <f t="shared" si="78"/>
        <v>365.35551010897251</v>
      </c>
    </row>
    <row r="536" spans="1:12">
      <c r="A536" s="1">
        <f t="shared" si="79"/>
        <v>10.68</v>
      </c>
      <c r="B536" s="5">
        <f t="shared" si="74"/>
        <v>124.38592509825405</v>
      </c>
      <c r="C536" s="4">
        <v>534</v>
      </c>
      <c r="E536" s="3">
        <f t="shared" si="73"/>
        <v>0.02</v>
      </c>
      <c r="F536" s="13">
        <f t="shared" si="72"/>
        <v>125.25973016097392</v>
      </c>
      <c r="G536" s="14">
        <f t="shared" si="76"/>
        <v>125.25973016097392</v>
      </c>
      <c r="H536">
        <f t="shared" si="80"/>
        <v>80</v>
      </c>
      <c r="J536">
        <f t="shared" si="75"/>
        <v>364.8653802882119</v>
      </c>
      <c r="K536">
        <f t="shared" si="77"/>
        <v>362.46655018084124</v>
      </c>
      <c r="L536">
        <f t="shared" si="78"/>
        <v>364.8653802882119</v>
      </c>
    </row>
    <row r="537" spans="1:12">
      <c r="A537" s="1">
        <f t="shared" si="79"/>
        <v>10.700000000000001</v>
      </c>
      <c r="B537" s="5">
        <f t="shared" si="74"/>
        <v>124.21392484329105</v>
      </c>
      <c r="C537" s="4">
        <v>535</v>
      </c>
      <c r="E537" s="3">
        <f t="shared" si="73"/>
        <v>0.02</v>
      </c>
      <c r="F537" s="13">
        <f t="shared" si="72"/>
        <v>125.19984025548914</v>
      </c>
      <c r="G537" s="14">
        <f t="shared" si="76"/>
        <v>125.19984025548914</v>
      </c>
      <c r="H537">
        <f t="shared" si="80"/>
        <v>80</v>
      </c>
      <c r="J537">
        <f t="shared" si="75"/>
        <v>364.36084620698705</v>
      </c>
      <c r="K537">
        <f t="shared" si="77"/>
        <v>362.44585802571987</v>
      </c>
      <c r="L537">
        <f t="shared" si="78"/>
        <v>364.36084620698705</v>
      </c>
    </row>
    <row r="538" spans="1:12">
      <c r="A538" s="1">
        <f t="shared" si="79"/>
        <v>10.72</v>
      </c>
      <c r="B538" s="5">
        <f t="shared" si="74"/>
        <v>124.03702083526356</v>
      </c>
      <c r="C538" s="4">
        <v>536</v>
      </c>
      <c r="E538" s="3">
        <f t="shared" si="73"/>
        <v>0.02</v>
      </c>
      <c r="F538" s="13">
        <f t="shared" si="72"/>
        <v>125.13992168768526</v>
      </c>
      <c r="G538" s="14">
        <f t="shared" si="76"/>
        <v>125.13992168768526</v>
      </c>
      <c r="H538">
        <f t="shared" si="80"/>
        <v>80</v>
      </c>
      <c r="J538">
        <f t="shared" si="75"/>
        <v>363.84192778343976</v>
      </c>
      <c r="K538">
        <f t="shared" si="77"/>
        <v>362.42516468920905</v>
      </c>
      <c r="L538">
        <f t="shared" si="78"/>
        <v>363.84192778343976</v>
      </c>
    </row>
    <row r="539" spans="1:12">
      <c r="A539" s="1">
        <f t="shared" si="79"/>
        <v>10.74</v>
      </c>
      <c r="B539" s="5">
        <f t="shared" si="74"/>
        <v>123.8552200580389</v>
      </c>
      <c r="C539" s="4">
        <v>537</v>
      </c>
      <c r="E539" s="3">
        <f t="shared" si="73"/>
        <v>0.02</v>
      </c>
      <c r="F539" s="13">
        <f t="shared" si="72"/>
        <v>125.0799744163709</v>
      </c>
      <c r="G539" s="14">
        <f t="shared" si="76"/>
        <v>125.0799744163709</v>
      </c>
      <c r="H539">
        <f t="shared" si="80"/>
        <v>80</v>
      </c>
      <c r="J539">
        <f t="shared" si="75"/>
        <v>363.30864550358075</v>
      </c>
      <c r="K539">
        <f t="shared" si="77"/>
        <v>362.40447017110637</v>
      </c>
      <c r="L539">
        <f t="shared" si="78"/>
        <v>363.30864550358075</v>
      </c>
    </row>
    <row r="540" spans="1:12">
      <c r="A540" s="1">
        <f t="shared" si="79"/>
        <v>10.76</v>
      </c>
      <c r="B540" s="5">
        <f t="shared" si="74"/>
        <v>123.66852968880042</v>
      </c>
      <c r="C540" s="4">
        <v>538</v>
      </c>
      <c r="E540" s="3">
        <f t="shared" si="73"/>
        <v>0.02</v>
      </c>
      <c r="F540" s="13">
        <f t="shared" si="72"/>
        <v>125.01999840025594</v>
      </c>
      <c r="G540" s="14">
        <f t="shared" si="76"/>
        <v>125.01999840025594</v>
      </c>
      <c r="H540">
        <f t="shared" si="80"/>
        <v>80</v>
      </c>
      <c r="J540">
        <f t="shared" si="75"/>
        <v>362.7610204204812</v>
      </c>
      <c r="K540">
        <f t="shared" si="77"/>
        <v>362.38377447120934</v>
      </c>
      <c r="L540">
        <f t="shared" si="78"/>
        <v>362.7610204204812</v>
      </c>
    </row>
    <row r="541" spans="1:12">
      <c r="A541" s="1">
        <f t="shared" si="79"/>
        <v>10.78</v>
      </c>
      <c r="B541" s="5">
        <f t="shared" si="74"/>
        <v>123.4769570977643</v>
      </c>
      <c r="C541" s="4">
        <v>539</v>
      </c>
      <c r="E541" s="3">
        <f t="shared" si="73"/>
        <v>0.02</v>
      </c>
      <c r="F541" s="13">
        <f t="shared" si="72"/>
        <v>124.95999359795117</v>
      </c>
      <c r="G541" s="14">
        <f t="shared" si="76"/>
        <v>124.95999359795117</v>
      </c>
      <c r="H541">
        <f t="shared" si="80"/>
        <v>80</v>
      </c>
      <c r="J541">
        <f t="shared" si="75"/>
        <v>362.19907415344193</v>
      </c>
      <c r="K541">
        <f t="shared" si="77"/>
        <v>362.36307758931554</v>
      </c>
      <c r="L541">
        <f t="shared" si="78"/>
        <v>362.36307758931554</v>
      </c>
    </row>
    <row r="542" spans="1:12">
      <c r="A542" s="1">
        <f t="shared" si="79"/>
        <v>10.8</v>
      </c>
      <c r="B542" s="5">
        <f t="shared" si="74"/>
        <v>123.28050984788835</v>
      </c>
      <c r="C542" s="4">
        <v>540</v>
      </c>
      <c r="E542" s="3">
        <f t="shared" si="73"/>
        <v>0.02</v>
      </c>
      <c r="F542" s="13">
        <f t="shared" si="72"/>
        <v>124.89995996796794</v>
      </c>
      <c r="G542" s="14">
        <f t="shared" si="76"/>
        <v>124.89995996796794</v>
      </c>
      <c r="H542">
        <f t="shared" si="80"/>
        <v>80</v>
      </c>
      <c r="J542">
        <f t="shared" si="75"/>
        <v>361.62282888713918</v>
      </c>
      <c r="K542">
        <f t="shared" si="77"/>
        <v>362.34237952522244</v>
      </c>
      <c r="L542">
        <f t="shared" si="78"/>
        <v>362.34237952522244</v>
      </c>
    </row>
    <row r="543" spans="1:12">
      <c r="A543" s="1">
        <f t="shared" si="79"/>
        <v>10.82</v>
      </c>
      <c r="B543" s="5">
        <f t="shared" si="74"/>
        <v>123.07919569457366</v>
      </c>
      <c r="C543" s="4">
        <v>541</v>
      </c>
      <c r="E543" s="3">
        <f t="shared" si="73"/>
        <v>0.02</v>
      </c>
      <c r="F543" s="13">
        <f t="shared" si="72"/>
        <v>124.83989746871789</v>
      </c>
      <c r="G543" s="14">
        <f t="shared" si="76"/>
        <v>124.83989746871789</v>
      </c>
      <c r="H543">
        <f t="shared" si="80"/>
        <v>80</v>
      </c>
      <c r="J543">
        <f t="shared" si="75"/>
        <v>361.03230737074938</v>
      </c>
      <c r="K543">
        <f t="shared" si="77"/>
        <v>362.3216802787274</v>
      </c>
      <c r="L543">
        <f t="shared" si="78"/>
        <v>362.3216802787274</v>
      </c>
    </row>
    <row r="544" spans="1:12">
      <c r="A544" s="1">
        <f t="shared" si="79"/>
        <v>10.84</v>
      </c>
      <c r="B544" s="5">
        <f t="shared" si="74"/>
        <v>122.87302258535829</v>
      </c>
      <c r="C544" s="4">
        <v>542</v>
      </c>
      <c r="E544" s="3">
        <f t="shared" si="73"/>
        <v>0.02</v>
      </c>
      <c r="F544" s="13">
        <f t="shared" si="72"/>
        <v>124.77980605851252</v>
      </c>
      <c r="G544" s="14">
        <f t="shared" si="76"/>
        <v>124.77980605851252</v>
      </c>
      <c r="H544">
        <f t="shared" si="80"/>
        <v>80</v>
      </c>
      <c r="J544">
        <f t="shared" si="75"/>
        <v>360.42753291705094</v>
      </c>
      <c r="K544">
        <f t="shared" si="77"/>
        <v>362.30097984962771</v>
      </c>
      <c r="L544">
        <f t="shared" si="78"/>
        <v>362.30097984962771</v>
      </c>
    </row>
    <row r="545" spans="1:12">
      <c r="A545" s="1">
        <f t="shared" si="79"/>
        <v>10.86</v>
      </c>
      <c r="B545" s="5">
        <f t="shared" si="74"/>
        <v>122.66199865960357</v>
      </c>
      <c r="C545" s="4">
        <v>543</v>
      </c>
      <c r="E545" s="3">
        <f t="shared" si="73"/>
        <v>0.02</v>
      </c>
      <c r="F545" s="13">
        <f t="shared" si="72"/>
        <v>124.7196856955629</v>
      </c>
      <c r="G545" s="14">
        <f t="shared" si="76"/>
        <v>124.7196856955629</v>
      </c>
      <c r="H545">
        <f t="shared" si="80"/>
        <v>80</v>
      </c>
      <c r="J545">
        <f t="shared" si="75"/>
        <v>359.80852940150379</v>
      </c>
      <c r="K545">
        <f t="shared" si="77"/>
        <v>362.28027823772072</v>
      </c>
      <c r="L545">
        <f t="shared" si="78"/>
        <v>362.28027823772072</v>
      </c>
    </row>
    <row r="546" spans="1:12">
      <c r="A546" s="1">
        <f t="shared" si="79"/>
        <v>10.88</v>
      </c>
      <c r="B546" s="5">
        <f t="shared" si="74"/>
        <v>122.44613224817272</v>
      </c>
      <c r="C546" s="4">
        <v>544</v>
      </c>
      <c r="E546" s="3">
        <f t="shared" si="73"/>
        <v>0.02</v>
      </c>
      <c r="F546" s="13">
        <f t="shared" si="72"/>
        <v>124.65953633797936</v>
      </c>
      <c r="G546" s="14">
        <f t="shared" si="76"/>
        <v>124.65953633797936</v>
      </c>
      <c r="H546">
        <f t="shared" si="80"/>
        <v>80</v>
      </c>
      <c r="J546">
        <f t="shared" si="75"/>
        <v>359.17532126130664</v>
      </c>
      <c r="K546">
        <f t="shared" si="77"/>
        <v>362.25957544280362</v>
      </c>
      <c r="L546">
        <f t="shared" si="78"/>
        <v>362.25957544280362</v>
      </c>
    </row>
    <row r="547" spans="1:12">
      <c r="A547" s="1">
        <f t="shared" si="79"/>
        <v>10.9</v>
      </c>
      <c r="B547" s="5">
        <f t="shared" si="74"/>
        <v>122.2254318731021</v>
      </c>
      <c r="C547" s="4">
        <v>545</v>
      </c>
      <c r="E547" s="3">
        <f t="shared" si="73"/>
        <v>0.02</v>
      </c>
      <c r="F547" s="13">
        <f t="shared" si="72"/>
        <v>124.59935794377111</v>
      </c>
      <c r="G547" s="14">
        <f t="shared" si="76"/>
        <v>124.59935794377111</v>
      </c>
      <c r="H547">
        <f t="shared" si="80"/>
        <v>80</v>
      </c>
      <c r="J547">
        <f t="shared" si="75"/>
        <v>358.52793349443283</v>
      </c>
      <c r="K547">
        <f t="shared" si="77"/>
        <v>362.23887146467359</v>
      </c>
      <c r="L547">
        <f t="shared" si="78"/>
        <v>362.23887146467359</v>
      </c>
    </row>
    <row r="548" spans="1:12">
      <c r="A548" s="1">
        <f t="shared" si="79"/>
        <v>10.92</v>
      </c>
      <c r="B548" s="5">
        <f t="shared" si="74"/>
        <v>121.99990624726459</v>
      </c>
      <c r="C548" s="4">
        <v>546</v>
      </c>
      <c r="E548" s="3">
        <f t="shared" si="73"/>
        <v>0.02</v>
      </c>
      <c r="F548" s="13">
        <f t="shared" si="72"/>
        <v>124.5391504708459</v>
      </c>
      <c r="G548" s="14">
        <f t="shared" si="76"/>
        <v>124.5391504708459</v>
      </c>
      <c r="H548">
        <f t="shared" si="80"/>
        <v>80</v>
      </c>
      <c r="J548">
        <f t="shared" si="75"/>
        <v>357.86639165864278</v>
      </c>
      <c r="K548">
        <f t="shared" si="77"/>
        <v>362.21816630312776</v>
      </c>
      <c r="L548">
        <f t="shared" si="78"/>
        <v>362.21816630312776</v>
      </c>
    </row>
    <row r="549" spans="1:12">
      <c r="A549" s="1">
        <f t="shared" si="79"/>
        <v>10.94</v>
      </c>
      <c r="B549" s="5">
        <f t="shared" si="74"/>
        <v>121.76956427402573</v>
      </c>
      <c r="C549" s="4">
        <v>547</v>
      </c>
      <c r="E549" s="3">
        <f t="shared" si="73"/>
        <v>0.02</v>
      </c>
      <c r="F549" s="13">
        <f t="shared" si="72"/>
        <v>124.47891387700969</v>
      </c>
      <c r="G549" s="14">
        <f t="shared" si="76"/>
        <v>124.47891387700969</v>
      </c>
      <c r="H549">
        <f t="shared" si="80"/>
        <v>80</v>
      </c>
      <c r="J549">
        <f t="shared" si="75"/>
        <v>357.19072187047544</v>
      </c>
      <c r="K549">
        <f t="shared" si="77"/>
        <v>362.19745995796313</v>
      </c>
      <c r="L549">
        <f t="shared" si="78"/>
        <v>362.19745995796313</v>
      </c>
    </row>
    <row r="550" spans="1:12">
      <c r="A550" s="1">
        <f t="shared" si="79"/>
        <v>10.96</v>
      </c>
      <c r="B550" s="5">
        <f t="shared" si="74"/>
        <v>121.53441504689222</v>
      </c>
      <c r="C550" s="4">
        <v>548</v>
      </c>
      <c r="E550" s="3">
        <f t="shared" si="73"/>
        <v>0.02</v>
      </c>
      <c r="F550" s="13">
        <f t="shared" si="72"/>
        <v>124.41864811996631</v>
      </c>
      <c r="G550" s="14">
        <f t="shared" si="76"/>
        <v>124.41864811996631</v>
      </c>
      <c r="H550">
        <f t="shared" si="80"/>
        <v>80</v>
      </c>
      <c r="J550">
        <f t="shared" si="75"/>
        <v>356.50095080421715</v>
      </c>
      <c r="K550">
        <f t="shared" si="77"/>
        <v>362.17675242897678</v>
      </c>
      <c r="L550">
        <f t="shared" si="78"/>
        <v>362.17675242897678</v>
      </c>
    </row>
    <row r="551" spans="1:12">
      <c r="A551" s="1">
        <f t="shared" si="79"/>
        <v>10.98</v>
      </c>
      <c r="B551" s="5">
        <f t="shared" si="74"/>
        <v>121.29446784915292</v>
      </c>
      <c r="C551" s="4">
        <v>549</v>
      </c>
      <c r="E551" s="3">
        <f t="shared" si="73"/>
        <v>0.02</v>
      </c>
      <c r="F551" s="13">
        <f t="shared" si="72"/>
        <v>124.35835315731708</v>
      </c>
      <c r="G551" s="14">
        <f t="shared" si="76"/>
        <v>124.35835315731708</v>
      </c>
      <c r="H551">
        <f t="shared" si="80"/>
        <v>80</v>
      </c>
      <c r="J551">
        <f t="shared" si="75"/>
        <v>355.79710569084858</v>
      </c>
      <c r="K551">
        <f t="shared" si="77"/>
        <v>362.15604371596555</v>
      </c>
      <c r="L551">
        <f t="shared" si="78"/>
        <v>362.15604371596555</v>
      </c>
    </row>
    <row r="552" spans="1:12">
      <c r="A552" s="1">
        <f t="shared" si="79"/>
        <v>11</v>
      </c>
      <c r="B552" s="5">
        <f t="shared" si="74"/>
        <v>121.04973215351235</v>
      </c>
      <c r="C552" s="4">
        <v>550</v>
      </c>
      <c r="E552" s="3">
        <f t="shared" si="73"/>
        <v>0.02</v>
      </c>
      <c r="F552" s="13">
        <f t="shared" si="72"/>
        <v>124.29802894656052</v>
      </c>
      <c r="G552" s="14">
        <f t="shared" si="76"/>
        <v>124.29802894656052</v>
      </c>
      <c r="H552">
        <f t="shared" si="80"/>
        <v>80</v>
      </c>
      <c r="J552">
        <f t="shared" si="75"/>
        <v>355.07921431696951</v>
      </c>
      <c r="K552">
        <f t="shared" si="77"/>
        <v>362.13533381872634</v>
      </c>
      <c r="L552">
        <f t="shared" si="78"/>
        <v>362.13533381872634</v>
      </c>
    </row>
    <row r="553" spans="1:12">
      <c r="A553" s="1">
        <f t="shared" si="79"/>
        <v>11.02</v>
      </c>
      <c r="B553" s="5">
        <f t="shared" si="74"/>
        <v>120.80021762171666</v>
      </c>
      <c r="C553" s="4">
        <v>551</v>
      </c>
      <c r="E553" s="3">
        <f t="shared" si="73"/>
        <v>0.02</v>
      </c>
      <c r="F553" s="13">
        <f t="shared" si="72"/>
        <v>124.23767544509192</v>
      </c>
      <c r="G553" s="14">
        <f t="shared" si="76"/>
        <v>124.23767544509192</v>
      </c>
      <c r="H553">
        <f t="shared" si="80"/>
        <v>80</v>
      </c>
      <c r="J553">
        <f t="shared" si="75"/>
        <v>354.34730502370218</v>
      </c>
      <c r="K553">
        <f t="shared" si="77"/>
        <v>362.11462273705592</v>
      </c>
      <c r="L553">
        <f t="shared" si="78"/>
        <v>362.11462273705592</v>
      </c>
    </row>
    <row r="554" spans="1:12">
      <c r="A554" s="1">
        <f t="shared" si="79"/>
        <v>11.040000000000001</v>
      </c>
      <c r="B554" s="5">
        <f t="shared" si="74"/>
        <v>120.54593410417237</v>
      </c>
      <c r="C554" s="4">
        <v>552</v>
      </c>
      <c r="E554" s="3">
        <f t="shared" si="73"/>
        <v>0.02</v>
      </c>
      <c r="F554" s="13">
        <f t="shared" si="72"/>
        <v>124.17729261020308</v>
      </c>
      <c r="G554" s="14">
        <f t="shared" si="76"/>
        <v>124.17729261020308</v>
      </c>
      <c r="H554">
        <f t="shared" si="80"/>
        <v>80</v>
      </c>
      <c r="J554">
        <f t="shared" si="75"/>
        <v>353.60140670557229</v>
      </c>
      <c r="K554">
        <f t="shared" si="77"/>
        <v>362.09391047075115</v>
      </c>
      <c r="L554">
        <f t="shared" si="78"/>
        <v>362.09391047075115</v>
      </c>
    </row>
    <row r="555" spans="1:12">
      <c r="A555" s="1">
        <f t="shared" si="79"/>
        <v>11.06</v>
      </c>
      <c r="B555" s="5">
        <f t="shared" si="74"/>
        <v>120.28689163955737</v>
      </c>
      <c r="C555" s="4">
        <v>553</v>
      </c>
      <c r="E555" s="3">
        <f t="shared" si="73"/>
        <v>0.02</v>
      </c>
      <c r="F555" s="13">
        <f t="shared" si="72"/>
        <v>124.11688039908188</v>
      </c>
      <c r="G555" s="14">
        <f t="shared" si="76"/>
        <v>124.11688039908188</v>
      </c>
      <c r="H555">
        <f t="shared" si="80"/>
        <v>80</v>
      </c>
      <c r="J555">
        <f t="shared" si="75"/>
        <v>352.84154880936825</v>
      </c>
      <c r="K555">
        <f t="shared" si="77"/>
        <v>362.07319701960864</v>
      </c>
      <c r="L555">
        <f t="shared" si="78"/>
        <v>362.07319701960864</v>
      </c>
    </row>
    <row r="556" spans="1:12">
      <c r="A556" s="1">
        <f t="shared" si="79"/>
        <v>11.08</v>
      </c>
      <c r="B556" s="5">
        <f t="shared" si="74"/>
        <v>120.02310045442456</v>
      </c>
      <c r="C556" s="4">
        <v>554</v>
      </c>
      <c r="E556" s="3">
        <f t="shared" si="73"/>
        <v>0.02</v>
      </c>
      <c r="F556" s="13">
        <f t="shared" si="72"/>
        <v>124.05643876881199</v>
      </c>
      <c r="G556" s="14">
        <f t="shared" si="76"/>
        <v>124.05643876881199</v>
      </c>
      <c r="H556">
        <f t="shared" si="80"/>
        <v>80</v>
      </c>
      <c r="J556">
        <f t="shared" si="75"/>
        <v>352.06776133297871</v>
      </c>
      <c r="K556">
        <f t="shared" si="77"/>
        <v>362.05248238342512</v>
      </c>
      <c r="L556">
        <f t="shared" si="78"/>
        <v>362.05248238342512</v>
      </c>
    </row>
    <row r="557" spans="1:12">
      <c r="A557" s="1">
        <f t="shared" si="79"/>
        <v>11.1</v>
      </c>
      <c r="B557" s="5">
        <f t="shared" si="74"/>
        <v>119.75457096279831</v>
      </c>
      <c r="C557" s="4">
        <v>555</v>
      </c>
      <c r="E557" s="3">
        <f t="shared" si="73"/>
        <v>0.02</v>
      </c>
      <c r="F557" s="13">
        <f t="shared" si="72"/>
        <v>123.99596767637243</v>
      </c>
      <c r="G557" s="14">
        <f t="shared" si="76"/>
        <v>123.99596767637243</v>
      </c>
      <c r="H557">
        <f t="shared" si="80"/>
        <v>80</v>
      </c>
      <c r="J557">
        <f t="shared" si="75"/>
        <v>351.28007482420838</v>
      </c>
      <c r="K557">
        <f t="shared" si="77"/>
        <v>362.03176656199707</v>
      </c>
      <c r="L557">
        <f t="shared" si="78"/>
        <v>362.03176656199707</v>
      </c>
    </row>
    <row r="558" spans="1:12">
      <c r="A558" s="1">
        <f t="shared" si="79"/>
        <v>11.120000000000001</v>
      </c>
      <c r="B558" s="5">
        <f t="shared" si="74"/>
        <v>119.48131376576309</v>
      </c>
      <c r="C558" s="4">
        <v>556</v>
      </c>
      <c r="E558" s="3">
        <f t="shared" si="73"/>
        <v>0.02</v>
      </c>
      <c r="F558" s="13">
        <f t="shared" si="72"/>
        <v>123.93546707863733</v>
      </c>
      <c r="G558" s="14">
        <f t="shared" si="76"/>
        <v>123.93546707863733</v>
      </c>
      <c r="H558">
        <f t="shared" si="80"/>
        <v>80</v>
      </c>
      <c r="J558">
        <f t="shared" si="75"/>
        <v>350.47852037957171</v>
      </c>
      <c r="K558">
        <f t="shared" si="77"/>
        <v>362.01104955512113</v>
      </c>
      <c r="L558">
        <f t="shared" si="78"/>
        <v>362.01104955512113</v>
      </c>
    </row>
    <row r="559" spans="1:12">
      <c r="A559" s="1">
        <f t="shared" si="79"/>
        <v>11.14</v>
      </c>
      <c r="B559" s="5">
        <f t="shared" si="74"/>
        <v>119.20333965104518</v>
      </c>
      <c r="C559" s="4">
        <v>557</v>
      </c>
      <c r="E559" s="3">
        <f t="shared" si="73"/>
        <v>0.02</v>
      </c>
      <c r="F559" s="13">
        <f t="shared" si="72"/>
        <v>123.87493693237546</v>
      </c>
      <c r="G559" s="14">
        <f t="shared" si="76"/>
        <v>123.87493693237546</v>
      </c>
      <c r="H559">
        <f t="shared" si="80"/>
        <v>80</v>
      </c>
      <c r="J559">
        <f t="shared" si="75"/>
        <v>349.66312964306587</v>
      </c>
      <c r="K559">
        <f t="shared" si="77"/>
        <v>361.99033136259368</v>
      </c>
      <c r="L559">
        <f t="shared" si="78"/>
        <v>361.99033136259368</v>
      </c>
    </row>
    <row r="560" spans="1:12">
      <c r="A560" s="1">
        <f t="shared" si="79"/>
        <v>11.16</v>
      </c>
      <c r="B560" s="5">
        <f t="shared" si="74"/>
        <v>118.92065959258669</v>
      </c>
      <c r="C560" s="4">
        <v>558</v>
      </c>
      <c r="E560" s="3">
        <f t="shared" si="73"/>
        <v>0.02</v>
      </c>
      <c r="F560" s="13">
        <f t="shared" si="72"/>
        <v>123.81437719424993</v>
      </c>
      <c r="G560" s="14">
        <f t="shared" si="76"/>
        <v>123.81437719424993</v>
      </c>
      <c r="H560">
        <f t="shared" si="80"/>
        <v>80</v>
      </c>
      <c r="J560">
        <f t="shared" si="75"/>
        <v>348.83393480492094</v>
      </c>
      <c r="K560">
        <f t="shared" si="77"/>
        <v>361.96961198421116</v>
      </c>
      <c r="L560">
        <f t="shared" si="78"/>
        <v>361.96961198421116</v>
      </c>
    </row>
    <row r="561" spans="1:12">
      <c r="A561" s="1">
        <f t="shared" si="79"/>
        <v>11.18</v>
      </c>
      <c r="B561" s="5">
        <f t="shared" si="74"/>
        <v>118.63328475011225</v>
      </c>
      <c r="C561" s="4">
        <v>559</v>
      </c>
      <c r="E561" s="3">
        <f t="shared" si="73"/>
        <v>0.02</v>
      </c>
      <c r="F561" s="13">
        <f t="shared" si="72"/>
        <v>123.75378782081782</v>
      </c>
      <c r="G561" s="14">
        <f t="shared" si="76"/>
        <v>123.75378782081782</v>
      </c>
      <c r="H561">
        <f t="shared" si="80"/>
        <v>80</v>
      </c>
      <c r="J561">
        <f t="shared" si="75"/>
        <v>347.99096860032927</v>
      </c>
      <c r="K561">
        <f t="shared" si="77"/>
        <v>361.94889141976989</v>
      </c>
      <c r="L561">
        <f t="shared" si="78"/>
        <v>361.94889141976989</v>
      </c>
    </row>
    <row r="562" spans="1:12">
      <c r="A562" s="1">
        <f t="shared" si="79"/>
        <v>11.200000000000001</v>
      </c>
      <c r="B562" s="5">
        <f t="shared" si="74"/>
        <v>118.34122646868857</v>
      </c>
      <c r="C562" s="4">
        <v>560</v>
      </c>
      <c r="E562" s="3">
        <f t="shared" si="73"/>
        <v>0.02</v>
      </c>
      <c r="F562" s="13">
        <f t="shared" si="72"/>
        <v>123.6931687685298</v>
      </c>
      <c r="G562" s="14">
        <f t="shared" si="76"/>
        <v>123.6931687685298</v>
      </c>
      <c r="H562">
        <f t="shared" si="80"/>
        <v>80</v>
      </c>
      <c r="J562">
        <f t="shared" si="75"/>
        <v>347.13426430815315</v>
      </c>
      <c r="K562">
        <f t="shared" si="77"/>
        <v>361.92816966906622</v>
      </c>
      <c r="L562">
        <f t="shared" si="78"/>
        <v>361.92816966906622</v>
      </c>
    </row>
    <row r="563" spans="1:12">
      <c r="A563" s="1">
        <f t="shared" si="79"/>
        <v>11.22</v>
      </c>
      <c r="B563" s="5">
        <f t="shared" si="74"/>
        <v>118.04449627827654</v>
      </c>
      <c r="C563" s="4">
        <v>561</v>
      </c>
      <c r="E563" s="3">
        <f t="shared" si="73"/>
        <v>0.02</v>
      </c>
      <c r="F563" s="13">
        <f t="shared" si="72"/>
        <v>123.63251999372979</v>
      </c>
      <c r="G563" s="14">
        <f t="shared" si="76"/>
        <v>123.63251999372979</v>
      </c>
      <c r="H563">
        <f t="shared" si="80"/>
        <v>80</v>
      </c>
      <c r="J563">
        <f t="shared" si="75"/>
        <v>346.2638557496112</v>
      </c>
      <c r="K563">
        <f t="shared" si="77"/>
        <v>361.90744673189636</v>
      </c>
      <c r="L563">
        <f t="shared" si="78"/>
        <v>361.90744673189636</v>
      </c>
    </row>
    <row r="564" spans="1:12">
      <c r="A564" s="1">
        <f t="shared" si="79"/>
        <v>11.24</v>
      </c>
      <c r="B564" s="5">
        <f t="shared" si="74"/>
        <v>117.74310589327604</v>
      </c>
      <c r="C564" s="4">
        <v>562</v>
      </c>
      <c r="E564" s="3">
        <f t="shared" si="73"/>
        <v>0.02</v>
      </c>
      <c r="F564" s="13">
        <f t="shared" si="72"/>
        <v>123.57184145265457</v>
      </c>
      <c r="G564" s="14">
        <f t="shared" si="76"/>
        <v>123.57184145265457</v>
      </c>
      <c r="H564">
        <f t="shared" si="80"/>
        <v>80</v>
      </c>
      <c r="J564">
        <f t="shared" si="75"/>
        <v>345.37977728694307</v>
      </c>
      <c r="K564">
        <f t="shared" si="77"/>
        <v>361.88672260805646</v>
      </c>
      <c r="L564">
        <f t="shared" si="78"/>
        <v>361.88672260805646</v>
      </c>
    </row>
    <row r="565" spans="1:12">
      <c r="A565" s="1">
        <f t="shared" si="79"/>
        <v>11.26</v>
      </c>
      <c r="B565" s="5">
        <f t="shared" si="74"/>
        <v>117.43706721206333</v>
      </c>
      <c r="C565" s="4">
        <v>563</v>
      </c>
      <c r="E565" s="3">
        <f t="shared" si="73"/>
        <v>0.02</v>
      </c>
      <c r="F565" s="13">
        <f t="shared" si="72"/>
        <v>123.5111331014334</v>
      </c>
      <c r="G565" s="14">
        <f t="shared" si="76"/>
        <v>123.5111331014334</v>
      </c>
      <c r="H565">
        <f t="shared" si="80"/>
        <v>80</v>
      </c>
      <c r="J565">
        <f t="shared" si="75"/>
        <v>344.4820638220524</v>
      </c>
      <c r="K565">
        <f t="shared" si="77"/>
        <v>361.86599729734269</v>
      </c>
      <c r="L565">
        <f t="shared" si="78"/>
        <v>361.86599729734269</v>
      </c>
    </row>
    <row r="566" spans="1:12">
      <c r="A566" s="1">
        <f t="shared" si="79"/>
        <v>11.28</v>
      </c>
      <c r="B566" s="5">
        <f t="shared" si="74"/>
        <v>117.12639231652159</v>
      </c>
      <c r="C566" s="4">
        <v>564</v>
      </c>
      <c r="E566" s="3">
        <f t="shared" si="73"/>
        <v>0.02</v>
      </c>
      <c r="F566" s="13">
        <f t="shared" si="72"/>
        <v>123.45039489608772</v>
      </c>
      <c r="G566" s="14">
        <f t="shared" si="76"/>
        <v>123.45039489608772</v>
      </c>
      <c r="H566">
        <f t="shared" si="80"/>
        <v>80</v>
      </c>
      <c r="J566">
        <f t="shared" si="75"/>
        <v>343.57075079512998</v>
      </c>
      <c r="K566">
        <f t="shared" si="77"/>
        <v>361.84527079955103</v>
      </c>
      <c r="L566">
        <f t="shared" si="78"/>
        <v>361.84527079955103</v>
      </c>
    </row>
    <row r="567" spans="1:12">
      <c r="A567" s="1">
        <f t="shared" si="79"/>
        <v>11.3</v>
      </c>
      <c r="B567" s="5">
        <f t="shared" si="74"/>
        <v>116.81109347156364</v>
      </c>
      <c r="C567" s="4">
        <v>565</v>
      </c>
      <c r="E567" s="3">
        <f t="shared" si="73"/>
        <v>0.02</v>
      </c>
      <c r="F567" s="13">
        <f t="shared" ref="F567:F630" si="81">SQRT(ABS(F566*F566-2*Vout*Iout*E566*100*1000000/1000/1000/Cin/H566))</f>
        <v>123.38962679253066</v>
      </c>
      <c r="G567" s="14">
        <f t="shared" si="76"/>
        <v>123.38962679253066</v>
      </c>
      <c r="H567">
        <f t="shared" si="80"/>
        <v>80</v>
      </c>
      <c r="J567">
        <f t="shared" si="75"/>
        <v>342.64587418325334</v>
      </c>
      <c r="K567">
        <f t="shared" si="77"/>
        <v>361.82454311447754</v>
      </c>
      <c r="L567">
        <f t="shared" si="78"/>
        <v>361.82454311447754</v>
      </c>
    </row>
    <row r="568" spans="1:12">
      <c r="A568" s="1">
        <f t="shared" si="79"/>
        <v>11.32</v>
      </c>
      <c r="B568" s="5">
        <f t="shared" si="74"/>
        <v>116.49118312464812</v>
      </c>
      <c r="C568" s="4">
        <v>566</v>
      </c>
      <c r="E568" s="3">
        <f t="shared" si="73"/>
        <v>0.02</v>
      </c>
      <c r="F568" s="13">
        <f t="shared" si="81"/>
        <v>123.3288287465668</v>
      </c>
      <c r="G568" s="14">
        <f t="shared" si="76"/>
        <v>123.3288287465668</v>
      </c>
      <c r="H568">
        <f t="shared" si="80"/>
        <v>80</v>
      </c>
      <c r="J568">
        <f t="shared" si="75"/>
        <v>341.70747049896778</v>
      </c>
      <c r="K568">
        <f t="shared" si="77"/>
        <v>361.80381424191813</v>
      </c>
      <c r="L568">
        <f t="shared" si="78"/>
        <v>361.80381424191813</v>
      </c>
    </row>
    <row r="569" spans="1:12">
      <c r="A569" s="1">
        <f t="shared" si="79"/>
        <v>11.34</v>
      </c>
      <c r="B569" s="5">
        <f t="shared" si="74"/>
        <v>116.16667390528767</v>
      </c>
      <c r="C569" s="4">
        <v>567</v>
      </c>
      <c r="E569" s="3">
        <f t="shared" si="73"/>
        <v>0.02</v>
      </c>
      <c r="F569" s="13">
        <f t="shared" si="81"/>
        <v>123.26800071389169</v>
      </c>
      <c r="G569" s="14">
        <f t="shared" si="76"/>
        <v>123.26800071389169</v>
      </c>
      <c r="H569">
        <f t="shared" si="80"/>
        <v>80</v>
      </c>
      <c r="J569">
        <f t="shared" si="75"/>
        <v>340.75557678884377</v>
      </c>
      <c r="K569">
        <f t="shared" si="77"/>
        <v>361.78308418166876</v>
      </c>
      <c r="L569">
        <f t="shared" si="78"/>
        <v>361.78308418166876</v>
      </c>
    </row>
    <row r="570" spans="1:12">
      <c r="A570" s="1">
        <f t="shared" si="79"/>
        <v>11.36</v>
      </c>
      <c r="B570" s="5">
        <f t="shared" si="74"/>
        <v>115.83757862455064</v>
      </c>
      <c r="C570" s="4">
        <v>568</v>
      </c>
      <c r="E570" s="3">
        <f t="shared" si="73"/>
        <v>0.02</v>
      </c>
      <c r="F570" s="13">
        <f t="shared" si="81"/>
        <v>123.20714265009153</v>
      </c>
      <c r="G570" s="14">
        <f t="shared" si="76"/>
        <v>123.20714265009153</v>
      </c>
      <c r="H570">
        <f t="shared" si="80"/>
        <v>80</v>
      </c>
      <c r="J570">
        <f t="shared" si="75"/>
        <v>339.79023063201521</v>
      </c>
      <c r="K570">
        <f t="shared" si="77"/>
        <v>361.76235293352516</v>
      </c>
      <c r="L570">
        <f t="shared" si="78"/>
        <v>361.76235293352516</v>
      </c>
    </row>
    <row r="571" spans="1:12">
      <c r="A571" s="1">
        <f t="shared" si="79"/>
        <v>11.38</v>
      </c>
      <c r="B571" s="5">
        <f t="shared" si="74"/>
        <v>115.50391027455521</v>
      </c>
      <c r="C571" s="4">
        <v>569</v>
      </c>
      <c r="E571" s="3">
        <f t="shared" si="73"/>
        <v>0.02</v>
      </c>
      <c r="F571" s="13">
        <f t="shared" si="81"/>
        <v>123.14625451064276</v>
      </c>
      <c r="G571" s="14">
        <f t="shared" si="76"/>
        <v>123.14625451064276</v>
      </c>
      <c r="H571">
        <f t="shared" si="80"/>
        <v>80</v>
      </c>
      <c r="J571">
        <f t="shared" si="75"/>
        <v>338.81147013869531</v>
      </c>
      <c r="K571">
        <f t="shared" si="77"/>
        <v>361.74162049728312</v>
      </c>
      <c r="L571">
        <f t="shared" si="78"/>
        <v>361.74162049728312</v>
      </c>
    </row>
    <row r="572" spans="1:12">
      <c r="A572" s="1">
        <f t="shared" si="79"/>
        <v>11.4</v>
      </c>
      <c r="B572" s="5">
        <f t="shared" si="74"/>
        <v>115.16568202795651</v>
      </c>
      <c r="C572" s="4">
        <v>570</v>
      </c>
      <c r="E572" s="3">
        <f t="shared" si="73"/>
        <v>0.02</v>
      </c>
      <c r="F572" s="13">
        <f t="shared" si="81"/>
        <v>123.08533625091172</v>
      </c>
      <c r="G572" s="14">
        <f t="shared" si="76"/>
        <v>123.08533625091172</v>
      </c>
      <c r="H572">
        <f t="shared" si="80"/>
        <v>80</v>
      </c>
      <c r="J572">
        <f t="shared" si="75"/>
        <v>337.81933394867241</v>
      </c>
      <c r="K572">
        <f t="shared" si="77"/>
        <v>361.72088687273839</v>
      </c>
      <c r="L572">
        <f t="shared" si="78"/>
        <v>361.72088687273839</v>
      </c>
    </row>
    <row r="573" spans="1:12">
      <c r="A573" s="1">
        <f t="shared" si="79"/>
        <v>11.42</v>
      </c>
      <c r="B573" s="5">
        <f t="shared" si="74"/>
        <v>114.82290723742662</v>
      </c>
      <c r="C573" s="4">
        <v>571</v>
      </c>
      <c r="E573" s="3">
        <f t="shared" si="73"/>
        <v>0.02</v>
      </c>
      <c r="F573" s="13">
        <f t="shared" si="81"/>
        <v>123.02438782615422</v>
      </c>
      <c r="G573" s="14">
        <f t="shared" si="76"/>
        <v>123.02438782615422</v>
      </c>
      <c r="H573">
        <f t="shared" si="80"/>
        <v>80</v>
      </c>
      <c r="J573">
        <f t="shared" si="75"/>
        <v>336.81386122978472</v>
      </c>
      <c r="K573">
        <f t="shared" si="77"/>
        <v>361.70015205968662</v>
      </c>
      <c r="L573">
        <f t="shared" si="78"/>
        <v>361.70015205968662</v>
      </c>
    </row>
    <row r="574" spans="1:12">
      <c r="A574" s="1">
        <f t="shared" si="79"/>
        <v>11.44</v>
      </c>
      <c r="B574" s="5">
        <f t="shared" si="74"/>
        <v>114.47559943512731</v>
      </c>
      <c r="C574" s="4">
        <v>572</v>
      </c>
      <c r="E574" s="3">
        <f t="shared" si="73"/>
        <v>0.02</v>
      </c>
      <c r="F574" s="13">
        <f t="shared" si="81"/>
        <v>122.9634091915152</v>
      </c>
      <c r="G574" s="14">
        <f t="shared" si="76"/>
        <v>122.9634091915152</v>
      </c>
      <c r="H574">
        <f t="shared" si="80"/>
        <v>80</v>
      </c>
      <c r="J574">
        <f t="shared" si="75"/>
        <v>335.79509167637343</v>
      </c>
      <c r="K574">
        <f t="shared" si="77"/>
        <v>361.67941605792333</v>
      </c>
      <c r="L574">
        <f t="shared" si="78"/>
        <v>361.67941605792333</v>
      </c>
    </row>
    <row r="575" spans="1:12">
      <c r="A575" s="1">
        <f t="shared" si="79"/>
        <v>11.46</v>
      </c>
      <c r="B575" s="5">
        <f t="shared" si="74"/>
        <v>114.1237723321758</v>
      </c>
      <c r="C575" s="4">
        <v>573</v>
      </c>
      <c r="E575" s="3">
        <f t="shared" si="73"/>
        <v>0.02</v>
      </c>
      <c r="F575" s="13">
        <f t="shared" si="81"/>
        <v>122.9024003020283</v>
      </c>
      <c r="G575" s="14">
        <f t="shared" si="76"/>
        <v>122.9024003020283</v>
      </c>
      <c r="H575">
        <f t="shared" si="80"/>
        <v>80</v>
      </c>
      <c r="J575">
        <f t="shared" si="75"/>
        <v>334.76306550771568</v>
      </c>
      <c r="K575">
        <f t="shared" si="77"/>
        <v>361.65867886724413</v>
      </c>
      <c r="L575">
        <f t="shared" si="78"/>
        <v>361.65867886724413</v>
      </c>
    </row>
    <row r="576" spans="1:12">
      <c r="A576" s="1">
        <f t="shared" si="79"/>
        <v>11.48</v>
      </c>
      <c r="B576" s="5">
        <f t="shared" si="74"/>
        <v>113.76743981810394</v>
      </c>
      <c r="C576" s="4">
        <v>574</v>
      </c>
      <c r="E576" s="3">
        <f t="shared" si="73"/>
        <v>0.02</v>
      </c>
      <c r="F576" s="13">
        <f t="shared" si="81"/>
        <v>122.8413611126155</v>
      </c>
      <c r="G576" s="14">
        <f t="shared" si="76"/>
        <v>122.8413611126155</v>
      </c>
      <c r="H576">
        <f t="shared" si="80"/>
        <v>80</v>
      </c>
      <c r="J576">
        <f t="shared" si="75"/>
        <v>333.71782346643818</v>
      </c>
      <c r="K576">
        <f t="shared" si="77"/>
        <v>361.63794048744444</v>
      </c>
      <c r="L576">
        <f t="shared" si="78"/>
        <v>361.63794048744444</v>
      </c>
    </row>
    <row r="577" spans="1:12">
      <c r="A577" s="1">
        <f t="shared" si="79"/>
        <v>11.5</v>
      </c>
      <c r="B577" s="5">
        <f t="shared" si="74"/>
        <v>113.4066159603091</v>
      </c>
      <c r="C577" s="4">
        <v>575</v>
      </c>
      <c r="E577" s="3">
        <f t="shared" ref="E577:E640" si="82">IF(fac=50,1/50,IF(fac=60,1/60))</f>
        <v>0.02</v>
      </c>
      <c r="F577" s="13">
        <f t="shared" si="81"/>
        <v>122.78029157808676</v>
      </c>
      <c r="G577" s="14">
        <f t="shared" si="76"/>
        <v>122.78029157808676</v>
      </c>
      <c r="H577">
        <f t="shared" si="80"/>
        <v>80</v>
      </c>
      <c r="J577">
        <f t="shared" si="75"/>
        <v>332.65940681690665</v>
      </c>
      <c r="K577">
        <f t="shared" si="77"/>
        <v>361.61720091831972</v>
      </c>
      <c r="L577">
        <f t="shared" si="78"/>
        <v>361.61720091831972</v>
      </c>
    </row>
    <row r="578" spans="1:12">
      <c r="A578" s="1">
        <f t="shared" si="79"/>
        <v>11.52</v>
      </c>
      <c r="B578" s="5">
        <f t="shared" ref="B578:B641" si="83">IF(fac=50,Vacmin*SQRT(2)*ABS(COS(A578*PI()/5/2)),IF(fac=60,Vacmin*SQRT(2)*ABS(COS(A578*PI()*240/1000/2))))</f>
        <v>113.04131500349936</v>
      </c>
      <c r="C578" s="4">
        <v>576</v>
      </c>
      <c r="E578" s="3">
        <f t="shared" si="82"/>
        <v>0.02</v>
      </c>
      <c r="F578" s="13">
        <f t="shared" si="81"/>
        <v>122.71919165313959</v>
      </c>
      <c r="G578" s="14">
        <f t="shared" si="76"/>
        <v>122.71919165313959</v>
      </c>
      <c r="H578">
        <f t="shared" si="80"/>
        <v>80</v>
      </c>
      <c r="J578">
        <f t="shared" ref="J578:J641" si="84">IF(fac=50,Vacmax*SQRT(2)*ABS(COS(A578*PI()/5/2)),IF(fac=60,Vacmax*SQRT(2)*ABS(COS(A578*PI()*240/1000/2))))</f>
        <v>331.5878573435981</v>
      </c>
      <c r="K578">
        <f t="shared" si="77"/>
        <v>361.5964601596653</v>
      </c>
      <c r="L578">
        <f t="shared" si="78"/>
        <v>361.5964601596653</v>
      </c>
    </row>
    <row r="579" spans="1:12">
      <c r="A579" s="1">
        <f t="shared" si="79"/>
        <v>11.540000000000001</v>
      </c>
      <c r="B579" s="5">
        <f t="shared" si="83"/>
        <v>112.671551369131</v>
      </c>
      <c r="C579" s="4">
        <v>577</v>
      </c>
      <c r="E579" s="3">
        <f t="shared" si="82"/>
        <v>0.02</v>
      </c>
      <c r="F579" s="13">
        <f t="shared" si="81"/>
        <v>122.65806129235862</v>
      </c>
      <c r="G579" s="14">
        <f t="shared" ref="G579:G642" si="85">MAX(B579,F579)</f>
        <v>122.65806129235862</v>
      </c>
      <c r="H579">
        <f t="shared" si="80"/>
        <v>80</v>
      </c>
      <c r="J579">
        <f t="shared" si="84"/>
        <v>330.50321734945089</v>
      </c>
      <c r="K579">
        <f t="shared" ref="K579:K642" si="86">SQRT(ABS(K578*K578-2*Vout*Iout*E579*100*1000000/1000/1000/Cin/H579))</f>
        <v>361.57571821127647</v>
      </c>
      <c r="L579">
        <f t="shared" ref="L579:L642" si="87">MAX(J579,K579)</f>
        <v>361.57571821127647</v>
      </c>
    </row>
    <row r="580" spans="1:12">
      <c r="A580" s="1">
        <f t="shared" ref="A580:A643" si="88">C580*E580</f>
        <v>11.56</v>
      </c>
      <c r="B580" s="5">
        <f t="shared" si="83"/>
        <v>112.29733965483922</v>
      </c>
      <c r="C580" s="4">
        <v>578</v>
      </c>
      <c r="E580" s="3">
        <f t="shared" si="82"/>
        <v>0.02</v>
      </c>
      <c r="F580" s="13">
        <f t="shared" si="81"/>
        <v>122.59690045021532</v>
      </c>
      <c r="G580" s="14">
        <f t="shared" si="85"/>
        <v>122.59690045021532</v>
      </c>
      <c r="H580">
        <f t="shared" ref="H580:H643" si="89">H579</f>
        <v>80</v>
      </c>
      <c r="J580">
        <f t="shared" si="84"/>
        <v>329.40552965419499</v>
      </c>
      <c r="K580">
        <f t="shared" si="86"/>
        <v>361.55497507294848</v>
      </c>
      <c r="L580">
        <f t="shared" si="87"/>
        <v>361.55497507294848</v>
      </c>
    </row>
    <row r="581" spans="1:12">
      <c r="A581" s="1">
        <f t="shared" si="88"/>
        <v>11.58</v>
      </c>
      <c r="B581" s="5">
        <f t="shared" si="83"/>
        <v>111.9186946338617</v>
      </c>
      <c r="C581" s="4">
        <v>579</v>
      </c>
      <c r="E581" s="3">
        <f t="shared" si="82"/>
        <v>0.02</v>
      </c>
      <c r="F581" s="13">
        <f t="shared" si="81"/>
        <v>122.53570908106748</v>
      </c>
      <c r="G581" s="14">
        <f t="shared" si="85"/>
        <v>122.53570908106748</v>
      </c>
      <c r="H581">
        <f t="shared" si="89"/>
        <v>80</v>
      </c>
      <c r="J581">
        <f t="shared" si="84"/>
        <v>328.294837592661</v>
      </c>
      <c r="K581">
        <f t="shared" si="86"/>
        <v>361.53423074447653</v>
      </c>
      <c r="L581">
        <f t="shared" si="87"/>
        <v>361.53423074447653</v>
      </c>
    </row>
    <row r="582" spans="1:12">
      <c r="A582" s="1">
        <f t="shared" si="88"/>
        <v>11.6</v>
      </c>
      <c r="B582" s="5">
        <f t="shared" si="83"/>
        <v>111.53563125445552</v>
      </c>
      <c r="C582" s="4">
        <v>580</v>
      </c>
      <c r="E582" s="3">
        <f t="shared" si="82"/>
        <v>0.02</v>
      </c>
      <c r="F582" s="13">
        <f t="shared" si="81"/>
        <v>122.47448713915892</v>
      </c>
      <c r="G582" s="14">
        <f t="shared" si="85"/>
        <v>122.47448713915892</v>
      </c>
      <c r="H582">
        <f t="shared" si="89"/>
        <v>80</v>
      </c>
      <c r="J582">
        <f t="shared" si="84"/>
        <v>327.17118501306953</v>
      </c>
      <c r="K582">
        <f t="shared" si="86"/>
        <v>361.5134852256557</v>
      </c>
      <c r="L582">
        <f t="shared" si="87"/>
        <v>361.5134852256557</v>
      </c>
    </row>
    <row r="583" spans="1:12">
      <c r="A583" s="1">
        <f t="shared" si="88"/>
        <v>11.620000000000001</v>
      </c>
      <c r="B583" s="5">
        <f t="shared" si="83"/>
        <v>111.14816463930698</v>
      </c>
      <c r="C583" s="4">
        <v>581</v>
      </c>
      <c r="E583" s="3">
        <f t="shared" si="82"/>
        <v>0.02</v>
      </c>
      <c r="F583" s="13">
        <f t="shared" si="81"/>
        <v>122.41323457861901</v>
      </c>
      <c r="G583" s="14">
        <f t="shared" si="85"/>
        <v>122.41323457861901</v>
      </c>
      <c r="H583">
        <f t="shared" si="89"/>
        <v>80</v>
      </c>
      <c r="J583">
        <f t="shared" si="84"/>
        <v>326.03461627530049</v>
      </c>
      <c r="K583">
        <f t="shared" si="86"/>
        <v>361.49273851628112</v>
      </c>
      <c r="L583">
        <f t="shared" si="87"/>
        <v>361.49273851628112</v>
      </c>
    </row>
    <row r="584" spans="1:12">
      <c r="A584" s="1">
        <f t="shared" si="88"/>
        <v>11.64</v>
      </c>
      <c r="B584" s="5">
        <f t="shared" si="83"/>
        <v>110.7563100849347</v>
      </c>
      <c r="C584" s="4">
        <v>582</v>
      </c>
      <c r="E584" s="3">
        <f t="shared" si="82"/>
        <v>0.02</v>
      </c>
      <c r="F584" s="13">
        <f t="shared" si="81"/>
        <v>122.3519513534623</v>
      </c>
      <c r="G584" s="14">
        <f t="shared" si="85"/>
        <v>122.3519513534623</v>
      </c>
      <c r="H584">
        <f t="shared" si="89"/>
        <v>80</v>
      </c>
      <c r="J584">
        <f t="shared" si="84"/>
        <v>324.88517624914175</v>
      </c>
      <c r="K584">
        <f t="shared" si="86"/>
        <v>361.47199061614771</v>
      </c>
      <c r="L584">
        <f t="shared" si="87"/>
        <v>361.47199061614771</v>
      </c>
    </row>
    <row r="585" spans="1:12">
      <c r="A585" s="1">
        <f t="shared" si="88"/>
        <v>11.66</v>
      </c>
      <c r="B585" s="5">
        <f t="shared" si="83"/>
        <v>110.36008306108536</v>
      </c>
      <c r="C585" s="4">
        <v>583</v>
      </c>
      <c r="E585" s="3">
        <f t="shared" si="82"/>
        <v>0.02</v>
      </c>
      <c r="F585" s="13">
        <f t="shared" si="81"/>
        <v>122.29063741758812</v>
      </c>
      <c r="G585" s="14">
        <f t="shared" si="85"/>
        <v>122.29063741758812</v>
      </c>
      <c r="H585">
        <f t="shared" si="89"/>
        <v>80</v>
      </c>
      <c r="J585">
        <f t="shared" si="84"/>
        <v>323.72291031251706</v>
      </c>
      <c r="K585">
        <f t="shared" si="86"/>
        <v>361.45124152505048</v>
      </c>
      <c r="L585">
        <f t="shared" si="87"/>
        <v>361.45124152505048</v>
      </c>
    </row>
    <row r="586" spans="1:12">
      <c r="A586" s="1">
        <f t="shared" si="88"/>
        <v>11.68</v>
      </c>
      <c r="B586" s="5">
        <f t="shared" si="83"/>
        <v>109.95949921012357</v>
      </c>
      <c r="C586" s="4">
        <v>584</v>
      </c>
      <c r="E586" s="3">
        <f t="shared" si="82"/>
        <v>0.02</v>
      </c>
      <c r="F586" s="13">
        <f t="shared" si="81"/>
        <v>122.22929272478018</v>
      </c>
      <c r="G586" s="14">
        <f t="shared" si="85"/>
        <v>122.22929272478018</v>
      </c>
      <c r="H586">
        <f t="shared" si="89"/>
        <v>80</v>
      </c>
      <c r="J586">
        <f t="shared" si="84"/>
        <v>322.54786434969577</v>
      </c>
      <c r="K586">
        <f t="shared" si="86"/>
        <v>361.43049124278429</v>
      </c>
      <c r="L586">
        <f t="shared" si="87"/>
        <v>361.43049124278429</v>
      </c>
    </row>
    <row r="587" spans="1:12">
      <c r="A587" s="1">
        <f t="shared" si="88"/>
        <v>11.700000000000001</v>
      </c>
      <c r="B587" s="5">
        <f t="shared" si="83"/>
        <v>109.55457434641373</v>
      </c>
      <c r="C587" s="4">
        <v>585</v>
      </c>
      <c r="E587" s="3">
        <f t="shared" si="82"/>
        <v>0.02</v>
      </c>
      <c r="F587" s="13">
        <f t="shared" si="81"/>
        <v>122.16791722870617</v>
      </c>
      <c r="G587" s="14">
        <f t="shared" si="85"/>
        <v>122.16791722870617</v>
      </c>
      <c r="H587">
        <f t="shared" si="89"/>
        <v>80</v>
      </c>
      <c r="J587">
        <f t="shared" si="84"/>
        <v>321.36008474948028</v>
      </c>
      <c r="K587">
        <f t="shared" si="86"/>
        <v>361.40973976914398</v>
      </c>
      <c r="L587">
        <f t="shared" si="87"/>
        <v>361.40973976914398</v>
      </c>
    </row>
    <row r="588" spans="1:12">
      <c r="A588" s="1">
        <f t="shared" si="88"/>
        <v>11.72</v>
      </c>
      <c r="B588" s="5">
        <f t="shared" si="83"/>
        <v>109.14532445569617</v>
      </c>
      <c r="C588" s="4">
        <v>586</v>
      </c>
      <c r="E588" s="3">
        <f t="shared" si="82"/>
        <v>0.02</v>
      </c>
      <c r="F588" s="13">
        <f t="shared" si="81"/>
        <v>122.10651088291731</v>
      </c>
      <c r="G588" s="14">
        <f t="shared" si="85"/>
        <v>122.10651088291731</v>
      </c>
      <c r="H588">
        <f t="shared" si="89"/>
        <v>80</v>
      </c>
      <c r="J588">
        <f t="shared" si="84"/>
        <v>320.15961840337542</v>
      </c>
      <c r="K588">
        <f t="shared" si="86"/>
        <v>361.38898710392431</v>
      </c>
      <c r="L588">
        <f t="shared" si="87"/>
        <v>361.38898710392431</v>
      </c>
    </row>
    <row r="589" spans="1:12">
      <c r="A589" s="1">
        <f t="shared" si="88"/>
        <v>11.74</v>
      </c>
      <c r="B589" s="5">
        <f t="shared" si="83"/>
        <v>108.73176569445587</v>
      </c>
      <c r="C589" s="4">
        <v>587</v>
      </c>
      <c r="E589" s="3">
        <f t="shared" si="82"/>
        <v>0.02</v>
      </c>
      <c r="F589" s="13">
        <f t="shared" si="81"/>
        <v>122.04507364084796</v>
      </c>
      <c r="G589" s="14">
        <f t="shared" si="85"/>
        <v>122.04507364084796</v>
      </c>
      <c r="H589">
        <f t="shared" si="89"/>
        <v>80</v>
      </c>
      <c r="J589">
        <f t="shared" si="84"/>
        <v>318.94651270373726</v>
      </c>
      <c r="K589">
        <f t="shared" si="86"/>
        <v>361.36823324692</v>
      </c>
      <c r="L589">
        <f t="shared" si="87"/>
        <v>361.36823324692</v>
      </c>
    </row>
    <row r="590" spans="1:12">
      <c r="A590" s="1">
        <f t="shared" si="88"/>
        <v>11.76</v>
      </c>
      <c r="B590" s="5">
        <f t="shared" si="83"/>
        <v>108.31391438928458</v>
      </c>
      <c r="C590" s="4">
        <v>588</v>
      </c>
      <c r="E590" s="3">
        <f t="shared" si="82"/>
        <v>0.02</v>
      </c>
      <c r="F590" s="13">
        <f t="shared" si="81"/>
        <v>121.98360545581525</v>
      </c>
      <c r="G590" s="14">
        <f t="shared" si="85"/>
        <v>121.98360545581525</v>
      </c>
      <c r="H590">
        <f t="shared" si="89"/>
        <v>80</v>
      </c>
      <c r="J590">
        <f t="shared" si="84"/>
        <v>317.7208155419014</v>
      </c>
      <c r="K590">
        <f t="shared" si="86"/>
        <v>361.34747819792568</v>
      </c>
      <c r="L590">
        <f t="shared" si="87"/>
        <v>361.34747819792568</v>
      </c>
    </row>
    <row r="591" spans="1:12">
      <c r="A591" s="1">
        <f t="shared" si="88"/>
        <v>11.78</v>
      </c>
      <c r="B591" s="5">
        <f t="shared" si="83"/>
        <v>107.89178703623627</v>
      </c>
      <c r="C591" s="4">
        <v>589</v>
      </c>
      <c r="E591" s="3">
        <f t="shared" si="82"/>
        <v>0.02</v>
      </c>
      <c r="F591" s="13">
        <f t="shared" si="81"/>
        <v>121.92210628101861</v>
      </c>
      <c r="G591" s="14">
        <f t="shared" si="85"/>
        <v>121.92210628101861</v>
      </c>
      <c r="H591">
        <f t="shared" si="89"/>
        <v>80</v>
      </c>
      <c r="J591">
        <f t="shared" si="84"/>
        <v>316.48257530629303</v>
      </c>
      <c r="K591">
        <f t="shared" si="86"/>
        <v>361.32672195673598</v>
      </c>
      <c r="L591">
        <f t="shared" si="87"/>
        <v>361.32672195673598</v>
      </c>
    </row>
    <row r="592" spans="1:12">
      <c r="A592" s="1">
        <f t="shared" si="88"/>
        <v>11.8</v>
      </c>
      <c r="B592" s="5">
        <f t="shared" si="83"/>
        <v>107.46540030017609</v>
      </c>
      <c r="C592" s="4">
        <v>590</v>
      </c>
      <c r="E592" s="3">
        <f t="shared" si="82"/>
        <v>0.02</v>
      </c>
      <c r="F592" s="13">
        <f t="shared" si="81"/>
        <v>121.86057606953939</v>
      </c>
      <c r="G592" s="14">
        <f t="shared" si="85"/>
        <v>121.86057606953939</v>
      </c>
      <c r="H592">
        <f t="shared" si="89"/>
        <v>80</v>
      </c>
      <c r="J592">
        <f t="shared" si="84"/>
        <v>315.23184088051653</v>
      </c>
      <c r="K592">
        <f t="shared" si="86"/>
        <v>361.30596452314541</v>
      </c>
      <c r="L592">
        <f t="shared" si="87"/>
        <v>361.30596452314541</v>
      </c>
    </row>
    <row r="593" spans="1:12">
      <c r="A593" s="1">
        <f t="shared" si="88"/>
        <v>11.82</v>
      </c>
      <c r="B593" s="5">
        <f t="shared" si="83"/>
        <v>107.03477101412234</v>
      </c>
      <c r="C593" s="4">
        <v>591</v>
      </c>
      <c r="E593" s="3">
        <f t="shared" si="82"/>
        <v>0.02</v>
      </c>
      <c r="F593" s="13">
        <f t="shared" si="81"/>
        <v>121.79901477434042</v>
      </c>
      <c r="G593" s="14">
        <f t="shared" si="85"/>
        <v>121.79901477434042</v>
      </c>
      <c r="H593">
        <f t="shared" si="89"/>
        <v>80</v>
      </c>
      <c r="J593">
        <f t="shared" si="84"/>
        <v>313.96866164142551</v>
      </c>
      <c r="K593">
        <f t="shared" si="86"/>
        <v>361.28520589694841</v>
      </c>
      <c r="L593">
        <f t="shared" si="87"/>
        <v>361.28520589694841</v>
      </c>
    </row>
    <row r="594" spans="1:12">
      <c r="A594" s="1">
        <f t="shared" si="88"/>
        <v>11.84</v>
      </c>
      <c r="B594" s="5">
        <f t="shared" si="83"/>
        <v>106.59991617858179</v>
      </c>
      <c r="C594" s="4">
        <v>592</v>
      </c>
      <c r="E594" s="3">
        <f t="shared" si="82"/>
        <v>0.02</v>
      </c>
      <c r="F594" s="13">
        <f t="shared" si="81"/>
        <v>121.7374223482656</v>
      </c>
      <c r="G594" s="14">
        <f t="shared" si="85"/>
        <v>121.7374223482656</v>
      </c>
      <c r="H594">
        <f t="shared" si="89"/>
        <v>80</v>
      </c>
      <c r="J594">
        <f t="shared" si="84"/>
        <v>312.69308745717325</v>
      </c>
      <c r="K594">
        <f t="shared" si="86"/>
        <v>361.26444607793945</v>
      </c>
      <c r="L594">
        <f t="shared" si="87"/>
        <v>361.26444607793945</v>
      </c>
    </row>
    <row r="595" spans="1:12">
      <c r="A595" s="1">
        <f t="shared" si="88"/>
        <v>11.86</v>
      </c>
      <c r="B595" s="5">
        <f t="shared" si="83"/>
        <v>106.16085296087886</v>
      </c>
      <c r="C595" s="4">
        <v>593</v>
      </c>
      <c r="E595" s="3">
        <f t="shared" si="82"/>
        <v>0.02</v>
      </c>
      <c r="F595" s="13">
        <f t="shared" si="81"/>
        <v>121.67579874403947</v>
      </c>
      <c r="G595" s="14">
        <f t="shared" si="85"/>
        <v>121.67579874403947</v>
      </c>
      <c r="H595">
        <f t="shared" si="89"/>
        <v>80</v>
      </c>
      <c r="J595">
        <f t="shared" si="84"/>
        <v>311.40516868524463</v>
      </c>
      <c r="K595">
        <f t="shared" si="86"/>
        <v>361.24368506591287</v>
      </c>
      <c r="L595">
        <f t="shared" si="87"/>
        <v>361.24368506591287</v>
      </c>
    </row>
    <row r="596" spans="1:12">
      <c r="A596" s="1">
        <f t="shared" si="88"/>
        <v>11.88</v>
      </c>
      <c r="B596" s="5">
        <f t="shared" si="83"/>
        <v>105.7175986944775</v>
      </c>
      <c r="C596" s="4">
        <v>594</v>
      </c>
      <c r="E596" s="3">
        <f t="shared" si="82"/>
        <v>0.02</v>
      </c>
      <c r="F596" s="13">
        <f t="shared" si="81"/>
        <v>121.6141439142668</v>
      </c>
      <c r="G596" s="14">
        <f t="shared" si="85"/>
        <v>121.6141439142668</v>
      </c>
      <c r="H596">
        <f t="shared" si="89"/>
        <v>80</v>
      </c>
      <c r="J596">
        <f t="shared" si="84"/>
        <v>310.10495617046735</v>
      </c>
      <c r="K596">
        <f t="shared" si="86"/>
        <v>361.22292286066295</v>
      </c>
      <c r="L596">
        <f t="shared" si="87"/>
        <v>361.22292286066295</v>
      </c>
    </row>
    <row r="597" spans="1:12">
      <c r="A597" s="1">
        <f t="shared" si="88"/>
        <v>11.9</v>
      </c>
      <c r="B597" s="5">
        <f t="shared" si="83"/>
        <v>105.27017087829724</v>
      </c>
      <c r="C597" s="4">
        <v>595</v>
      </c>
      <c r="E597" s="3">
        <f t="shared" si="82"/>
        <v>0.02</v>
      </c>
      <c r="F597" s="13">
        <f t="shared" si="81"/>
        <v>121.55245781143218</v>
      </c>
      <c r="G597" s="14">
        <f t="shared" si="85"/>
        <v>121.55245781143218</v>
      </c>
      <c r="H597">
        <f t="shared" si="89"/>
        <v>80</v>
      </c>
      <c r="J597">
        <f t="shared" si="84"/>
        <v>308.79250124300518</v>
      </c>
      <c r="K597">
        <f t="shared" si="86"/>
        <v>361.20215946198391</v>
      </c>
      <c r="L597">
        <f t="shared" si="87"/>
        <v>361.20215946198391</v>
      </c>
    </row>
    <row r="598" spans="1:12">
      <c r="A598" s="1">
        <f t="shared" si="88"/>
        <v>11.92</v>
      </c>
      <c r="B598" s="5">
        <f t="shared" si="83"/>
        <v>104.81858717602202</v>
      </c>
      <c r="C598" s="4">
        <v>596</v>
      </c>
      <c r="E598" s="3">
        <f t="shared" si="82"/>
        <v>0.02</v>
      </c>
      <c r="F598" s="13">
        <f t="shared" si="81"/>
        <v>121.49074038789952</v>
      </c>
      <c r="G598" s="14">
        <f t="shared" si="85"/>
        <v>121.49074038789952</v>
      </c>
      <c r="H598">
        <f t="shared" si="89"/>
        <v>80</v>
      </c>
      <c r="J598">
        <f t="shared" si="84"/>
        <v>307.46785571633126</v>
      </c>
      <c r="K598">
        <f t="shared" si="86"/>
        <v>361.18139486966993</v>
      </c>
      <c r="L598">
        <f t="shared" si="87"/>
        <v>361.18139486966993</v>
      </c>
    </row>
    <row r="599" spans="1:12">
      <c r="A599" s="1">
        <f t="shared" si="88"/>
        <v>11.94</v>
      </c>
      <c r="B599" s="5">
        <f t="shared" si="83"/>
        <v>104.36286541540335</v>
      </c>
      <c r="C599" s="4">
        <v>597</v>
      </c>
      <c r="E599" s="3">
        <f t="shared" si="82"/>
        <v>0.02</v>
      </c>
      <c r="F599" s="13">
        <f t="shared" si="81"/>
        <v>121.42899159591173</v>
      </c>
      <c r="G599" s="14">
        <f t="shared" si="85"/>
        <v>121.42899159591173</v>
      </c>
      <c r="H599">
        <f t="shared" si="89"/>
        <v>80</v>
      </c>
      <c r="J599">
        <f t="shared" si="84"/>
        <v>306.13107188518313</v>
      </c>
      <c r="K599">
        <f t="shared" si="86"/>
        <v>361.16062908351518</v>
      </c>
      <c r="L599">
        <f t="shared" si="87"/>
        <v>361.16062908351518</v>
      </c>
    </row>
    <row r="600" spans="1:12">
      <c r="A600" s="1">
        <f t="shared" si="88"/>
        <v>11.96</v>
      </c>
      <c r="B600" s="5">
        <f t="shared" si="83"/>
        <v>103.90302358755589</v>
      </c>
      <c r="C600" s="4">
        <v>598</v>
      </c>
      <c r="E600" s="3">
        <f t="shared" si="82"/>
        <v>0.02</v>
      </c>
      <c r="F600" s="13">
        <f t="shared" si="81"/>
        <v>121.36721138759019</v>
      </c>
      <c r="G600" s="14">
        <f t="shared" si="85"/>
        <v>121.36721138759019</v>
      </c>
      <c r="H600">
        <f t="shared" si="89"/>
        <v>80</v>
      </c>
      <c r="J600">
        <f t="shared" si="84"/>
        <v>304.78220252349729</v>
      </c>
      <c r="K600">
        <f t="shared" si="86"/>
        <v>361.1398621033137</v>
      </c>
      <c r="L600">
        <f t="shared" si="87"/>
        <v>361.1398621033137</v>
      </c>
    </row>
    <row r="601" spans="1:12">
      <c r="A601" s="1">
        <f t="shared" si="88"/>
        <v>11.98</v>
      </c>
      <c r="B601" s="5">
        <f t="shared" si="83"/>
        <v>103.43907984624764</v>
      </c>
      <c r="C601" s="4">
        <v>599</v>
      </c>
      <c r="E601" s="3">
        <f t="shared" si="82"/>
        <v>0.02</v>
      </c>
      <c r="F601" s="13">
        <f t="shared" si="81"/>
        <v>121.30539971493438</v>
      </c>
      <c r="G601" s="14">
        <f t="shared" si="85"/>
        <v>121.30539971493438</v>
      </c>
      <c r="H601">
        <f t="shared" si="89"/>
        <v>80</v>
      </c>
      <c r="J601">
        <f t="shared" si="84"/>
        <v>303.42130088232642</v>
      </c>
      <c r="K601">
        <f t="shared" si="86"/>
        <v>361.11909392885946</v>
      </c>
      <c r="L601">
        <f t="shared" si="87"/>
        <v>361.11909392885946</v>
      </c>
    </row>
    <row r="602" spans="1:12">
      <c r="A602" s="1">
        <f t="shared" si="88"/>
        <v>12</v>
      </c>
      <c r="B602" s="5">
        <f t="shared" si="83"/>
        <v>102.97105250718319</v>
      </c>
      <c r="C602" s="4">
        <v>600</v>
      </c>
      <c r="E602" s="3">
        <f t="shared" si="82"/>
        <v>0.02</v>
      </c>
      <c r="F602" s="13">
        <f t="shared" si="81"/>
        <v>121.24355652982142</v>
      </c>
      <c r="G602" s="14">
        <f t="shared" si="85"/>
        <v>121.24355652982142</v>
      </c>
      <c r="H602">
        <f t="shared" si="89"/>
        <v>80</v>
      </c>
      <c r="J602">
        <f t="shared" si="84"/>
        <v>302.04842068773735</v>
      </c>
      <c r="K602">
        <f t="shared" si="86"/>
        <v>361.09832455994643</v>
      </c>
      <c r="L602">
        <f t="shared" si="87"/>
        <v>361.09832455994643</v>
      </c>
    </row>
    <row r="603" spans="1:12">
      <c r="A603" s="1">
        <f t="shared" si="88"/>
        <v>12.02</v>
      </c>
      <c r="B603" s="5">
        <f t="shared" si="83"/>
        <v>102.49896004728043</v>
      </c>
      <c r="C603" s="4">
        <v>601</v>
      </c>
      <c r="E603" s="3">
        <f t="shared" si="82"/>
        <v>0.02</v>
      </c>
      <c r="F603" s="13">
        <f t="shared" si="81"/>
        <v>121.18168178400563</v>
      </c>
      <c r="G603" s="14">
        <f t="shared" si="85"/>
        <v>121.18168178400563</v>
      </c>
      <c r="H603">
        <f t="shared" si="89"/>
        <v>80</v>
      </c>
      <c r="J603">
        <f t="shared" si="84"/>
        <v>300.66361613868924</v>
      </c>
      <c r="K603">
        <f t="shared" si="86"/>
        <v>361.07755399636852</v>
      </c>
      <c r="L603">
        <f t="shared" si="87"/>
        <v>361.07755399636852</v>
      </c>
    </row>
    <row r="604" spans="1:12">
      <c r="A604" s="1">
        <f t="shared" si="88"/>
        <v>12.040000000000001</v>
      </c>
      <c r="B604" s="5">
        <f t="shared" si="83"/>
        <v>102.02282110394125</v>
      </c>
      <c r="C604" s="4">
        <v>602</v>
      </c>
      <c r="E604" s="3">
        <f t="shared" si="82"/>
        <v>0.02</v>
      </c>
      <c r="F604" s="13">
        <f t="shared" si="81"/>
        <v>121.11977542911811</v>
      </c>
      <c r="G604" s="14">
        <f t="shared" si="85"/>
        <v>121.11977542911811</v>
      </c>
      <c r="H604">
        <f t="shared" si="89"/>
        <v>80</v>
      </c>
      <c r="J604">
        <f t="shared" si="84"/>
        <v>299.26694190489434</v>
      </c>
      <c r="K604">
        <f t="shared" si="86"/>
        <v>361.05678223791949</v>
      </c>
      <c r="L604">
        <f t="shared" si="87"/>
        <v>361.05678223791949</v>
      </c>
    </row>
    <row r="605" spans="1:12">
      <c r="A605" s="1">
        <f t="shared" si="88"/>
        <v>12.06</v>
      </c>
      <c r="B605" s="5">
        <f t="shared" si="83"/>
        <v>101.54265447431604</v>
      </c>
      <c r="C605" s="4">
        <v>603</v>
      </c>
      <c r="E605" s="3">
        <f t="shared" si="82"/>
        <v>0.02</v>
      </c>
      <c r="F605" s="13">
        <f t="shared" si="81"/>
        <v>121.05783741666626</v>
      </c>
      <c r="G605" s="14">
        <f t="shared" si="85"/>
        <v>121.05783741666626</v>
      </c>
      <c r="H605">
        <f t="shared" si="89"/>
        <v>80</v>
      </c>
      <c r="J605">
        <f t="shared" si="84"/>
        <v>297.85845312466034</v>
      </c>
      <c r="K605">
        <f t="shared" si="86"/>
        <v>361.03600928439317</v>
      </c>
      <c r="L605">
        <f t="shared" si="87"/>
        <v>361.03600928439317</v>
      </c>
    </row>
    <row r="606" spans="1:12">
      <c r="A606" s="1">
        <f t="shared" si="88"/>
        <v>12.08</v>
      </c>
      <c r="B606" s="5">
        <f t="shared" si="83"/>
        <v>101.05847911456105</v>
      </c>
      <c r="C606" s="4">
        <v>604</v>
      </c>
      <c r="E606" s="3">
        <f t="shared" si="82"/>
        <v>0.02</v>
      </c>
      <c r="F606" s="13">
        <f t="shared" si="81"/>
        <v>120.99586769803339</v>
      </c>
      <c r="G606" s="14">
        <f t="shared" si="85"/>
        <v>120.99586769803339</v>
      </c>
      <c r="H606">
        <f t="shared" si="89"/>
        <v>80</v>
      </c>
      <c r="J606">
        <f t="shared" si="84"/>
        <v>296.43820540271241</v>
      </c>
      <c r="K606">
        <f t="shared" si="86"/>
        <v>361.01523513558323</v>
      </c>
      <c r="L606">
        <f t="shared" si="87"/>
        <v>361.01523513558323</v>
      </c>
    </row>
    <row r="607" spans="1:12">
      <c r="A607" s="1">
        <f t="shared" si="88"/>
        <v>12.1</v>
      </c>
      <c r="B607" s="5">
        <f t="shared" si="83"/>
        <v>100.57031413909039</v>
      </c>
      <c r="C607" s="4">
        <v>605</v>
      </c>
      <c r="E607" s="3">
        <f t="shared" si="82"/>
        <v>0.02</v>
      </c>
      <c r="F607" s="13">
        <f t="shared" si="81"/>
        <v>120.93386622447825</v>
      </c>
      <c r="G607" s="14">
        <f t="shared" si="85"/>
        <v>120.93386622447825</v>
      </c>
      <c r="H607">
        <f t="shared" si="89"/>
        <v>80</v>
      </c>
      <c r="J607">
        <f t="shared" si="84"/>
        <v>295.00625480799846</v>
      </c>
      <c r="K607">
        <f t="shared" si="86"/>
        <v>360.9944597912833</v>
      </c>
      <c r="L607">
        <f t="shared" si="87"/>
        <v>360.9944597912833</v>
      </c>
    </row>
    <row r="608" spans="1:12">
      <c r="A608" s="1">
        <f t="shared" si="88"/>
        <v>12.120000000000001</v>
      </c>
      <c r="B608" s="5">
        <f t="shared" si="83"/>
        <v>100.0781788198215</v>
      </c>
      <c r="C608" s="4">
        <v>606</v>
      </c>
      <c r="E608" s="3">
        <f t="shared" si="82"/>
        <v>0.02</v>
      </c>
      <c r="F608" s="13">
        <f t="shared" si="81"/>
        <v>120.87183294713455</v>
      </c>
      <c r="G608" s="14">
        <f t="shared" si="85"/>
        <v>120.87183294713455</v>
      </c>
      <c r="H608">
        <f t="shared" si="89"/>
        <v>80</v>
      </c>
      <c r="J608">
        <f t="shared" si="84"/>
        <v>293.5626578714764</v>
      </c>
      <c r="K608">
        <f t="shared" si="86"/>
        <v>360.97368325128696</v>
      </c>
      <c r="L608">
        <f t="shared" si="87"/>
        <v>360.97368325128696</v>
      </c>
    </row>
    <row r="609" spans="1:12">
      <c r="A609" s="1">
        <f t="shared" si="88"/>
        <v>12.14</v>
      </c>
      <c r="B609" s="5">
        <f t="shared" si="83"/>
        <v>99.582092585414131</v>
      </c>
      <c r="C609" s="4">
        <v>607</v>
      </c>
      <c r="E609" s="3">
        <f t="shared" si="82"/>
        <v>0.02</v>
      </c>
      <c r="F609" s="13">
        <f t="shared" si="81"/>
        <v>120.80976781701057</v>
      </c>
      <c r="G609" s="14">
        <f t="shared" si="85"/>
        <v>120.80976781701057</v>
      </c>
      <c r="H609">
        <f t="shared" si="89"/>
        <v>80</v>
      </c>
      <c r="J609">
        <f t="shared" si="84"/>
        <v>292.10747158388142</v>
      </c>
      <c r="K609">
        <f t="shared" si="86"/>
        <v>360.95290551538778</v>
      </c>
      <c r="L609">
        <f t="shared" si="87"/>
        <v>360.95290551538778</v>
      </c>
    </row>
    <row r="610" spans="1:12">
      <c r="A610" s="1">
        <f t="shared" si="88"/>
        <v>12.16</v>
      </c>
      <c r="B610" s="5">
        <f t="shared" si="83"/>
        <v>99.082075020503339</v>
      </c>
      <c r="C610" s="4">
        <v>608</v>
      </c>
      <c r="E610" s="3">
        <f t="shared" si="82"/>
        <v>0.02</v>
      </c>
      <c r="F610" s="13">
        <f t="shared" si="81"/>
        <v>120.74767078498866</v>
      </c>
      <c r="G610" s="14">
        <f t="shared" si="85"/>
        <v>120.74767078498866</v>
      </c>
      <c r="H610">
        <f t="shared" si="89"/>
        <v>80</v>
      </c>
      <c r="J610">
        <f t="shared" si="84"/>
        <v>290.64075339347647</v>
      </c>
      <c r="K610">
        <f t="shared" si="86"/>
        <v>360.93212658337922</v>
      </c>
      <c r="L610">
        <f t="shared" si="87"/>
        <v>360.93212658337922</v>
      </c>
    </row>
    <row r="611" spans="1:12">
      <c r="A611" s="1">
        <f t="shared" si="88"/>
        <v>12.18</v>
      </c>
      <c r="B611" s="5">
        <f t="shared" si="83"/>
        <v>98.57814586492637</v>
      </c>
      <c r="C611" s="4">
        <v>609</v>
      </c>
      <c r="E611" s="3">
        <f t="shared" si="82"/>
        <v>0.02</v>
      </c>
      <c r="F611" s="13">
        <f t="shared" si="81"/>
        <v>120.68554180182481</v>
      </c>
      <c r="G611" s="14">
        <f t="shared" si="85"/>
        <v>120.68554180182481</v>
      </c>
      <c r="H611">
        <f t="shared" si="89"/>
        <v>80</v>
      </c>
      <c r="J611">
        <f t="shared" si="84"/>
        <v>289.16256120378404</v>
      </c>
      <c r="K611">
        <f t="shared" si="86"/>
        <v>360.91134645505463</v>
      </c>
      <c r="L611">
        <f t="shared" si="87"/>
        <v>360.91134645505463</v>
      </c>
    </row>
    <row r="612" spans="1:12">
      <c r="A612" s="1">
        <f t="shared" si="88"/>
        <v>12.200000000000001</v>
      </c>
      <c r="B612" s="5">
        <f t="shared" si="83"/>
        <v>98.070325012943471</v>
      </c>
      <c r="C612" s="4">
        <v>610</v>
      </c>
      <c r="E612" s="3">
        <f t="shared" si="82"/>
        <v>0.02</v>
      </c>
      <c r="F612" s="13">
        <f t="shared" si="81"/>
        <v>120.62338081814821</v>
      </c>
      <c r="G612" s="14">
        <f t="shared" si="85"/>
        <v>120.62338081814821</v>
      </c>
      <c r="H612">
        <f t="shared" si="89"/>
        <v>80</v>
      </c>
      <c r="J612">
        <f t="shared" si="84"/>
        <v>287.67295337130082</v>
      </c>
      <c r="K612">
        <f t="shared" si="86"/>
        <v>360.89056513020739</v>
      </c>
      <c r="L612">
        <f t="shared" si="87"/>
        <v>360.89056513020739</v>
      </c>
    </row>
    <row r="613" spans="1:12">
      <c r="A613" s="1">
        <f t="shared" si="88"/>
        <v>12.22</v>
      </c>
      <c r="B613" s="5">
        <f t="shared" si="83"/>
        <v>97.558632512452405</v>
      </c>
      <c r="C613" s="4">
        <v>611</v>
      </c>
      <c r="E613" s="3">
        <f t="shared" si="82"/>
        <v>0.02</v>
      </c>
      <c r="F613" s="13">
        <f t="shared" si="81"/>
        <v>120.56118778446074</v>
      </c>
      <c r="G613" s="14">
        <f t="shared" si="85"/>
        <v>120.56118778446074</v>
      </c>
      <c r="H613">
        <f t="shared" si="89"/>
        <v>80</v>
      </c>
      <c r="J613">
        <f t="shared" si="84"/>
        <v>286.17198870319373</v>
      </c>
      <c r="K613">
        <f t="shared" si="86"/>
        <v>360.86978260863083</v>
      </c>
      <c r="L613">
        <f t="shared" si="87"/>
        <v>360.86978260863083</v>
      </c>
    </row>
    <row r="614" spans="1:12">
      <c r="A614" s="1">
        <f t="shared" si="88"/>
        <v>12.24</v>
      </c>
      <c r="B614" s="5">
        <f t="shared" si="83"/>
        <v>97.043088564196879</v>
      </c>
      <c r="C614" s="4">
        <v>612</v>
      </c>
      <c r="E614" s="3">
        <f t="shared" si="82"/>
        <v>0.02</v>
      </c>
      <c r="F614" s="13">
        <f t="shared" si="81"/>
        <v>120.49896265113657</v>
      </c>
      <c r="G614" s="14">
        <f t="shared" si="85"/>
        <v>120.49896265113657</v>
      </c>
      <c r="H614">
        <f t="shared" si="89"/>
        <v>80</v>
      </c>
      <c r="J614">
        <f t="shared" si="84"/>
        <v>284.65972645497749</v>
      </c>
      <c r="K614">
        <f t="shared" si="86"/>
        <v>360.84899889011814</v>
      </c>
      <c r="L614">
        <f t="shared" si="87"/>
        <v>360.84899889011814</v>
      </c>
    </row>
    <row r="615" spans="1:12">
      <c r="A615" s="1">
        <f t="shared" si="88"/>
        <v>12.26</v>
      </c>
      <c r="B615" s="5">
        <f t="shared" si="83"/>
        <v>96.523713520969238</v>
      </c>
      <c r="C615" s="4">
        <v>613</v>
      </c>
      <c r="E615" s="3">
        <f t="shared" si="82"/>
        <v>0.02</v>
      </c>
      <c r="F615" s="13">
        <f t="shared" si="81"/>
        <v>120.43670536842166</v>
      </c>
      <c r="G615" s="14">
        <f t="shared" si="85"/>
        <v>120.43670536842166</v>
      </c>
      <c r="H615">
        <f t="shared" si="89"/>
        <v>80</v>
      </c>
      <c r="J615">
        <f t="shared" si="84"/>
        <v>283.13622632817641</v>
      </c>
      <c r="K615">
        <f t="shared" si="86"/>
        <v>360.82821397446247</v>
      </c>
      <c r="L615">
        <f t="shared" si="87"/>
        <v>360.82821397446247</v>
      </c>
    </row>
    <row r="616" spans="1:12">
      <c r="A616" s="1">
        <f t="shared" si="88"/>
        <v>12.280000000000001</v>
      </c>
      <c r="B616" s="5">
        <f t="shared" si="83"/>
        <v>96.000527886806793</v>
      </c>
      <c r="C616" s="4">
        <v>614</v>
      </c>
      <c r="E616" s="3">
        <f t="shared" si="82"/>
        <v>0.02</v>
      </c>
      <c r="F616" s="13">
        <f t="shared" si="81"/>
        <v>120.3744158864333</v>
      </c>
      <c r="G616" s="14">
        <f t="shared" si="85"/>
        <v>120.3744158864333</v>
      </c>
      <c r="H616">
        <f t="shared" si="89"/>
        <v>80</v>
      </c>
      <c r="J616">
        <f t="shared" si="84"/>
        <v>281.60154846796655</v>
      </c>
      <c r="K616">
        <f t="shared" si="86"/>
        <v>360.80742786145697</v>
      </c>
      <c r="L616">
        <f t="shared" si="87"/>
        <v>360.80742786145697</v>
      </c>
    </row>
    <row r="617" spans="1:12">
      <c r="A617" s="1">
        <f t="shared" si="88"/>
        <v>12.3</v>
      </c>
      <c r="B617" s="5">
        <f t="shared" si="83"/>
        <v>95.473552316182619</v>
      </c>
      <c r="C617" s="4">
        <v>615</v>
      </c>
      <c r="E617" s="3">
        <f t="shared" si="82"/>
        <v>0.02</v>
      </c>
      <c r="F617" s="13">
        <f t="shared" si="81"/>
        <v>120.31209415515967</v>
      </c>
      <c r="G617" s="14">
        <f t="shared" si="85"/>
        <v>120.31209415515967</v>
      </c>
      <c r="H617">
        <f t="shared" si="89"/>
        <v>80</v>
      </c>
      <c r="J617">
        <f t="shared" si="84"/>
        <v>280.05575346080235</v>
      </c>
      <c r="K617">
        <f t="shared" si="86"/>
        <v>360.78664055089467</v>
      </c>
      <c r="L617">
        <f t="shared" si="87"/>
        <v>360.78664055089467</v>
      </c>
    </row>
    <row r="618" spans="1:12">
      <c r="A618" s="1">
        <f t="shared" si="88"/>
        <v>12.32</v>
      </c>
      <c r="B618" s="5">
        <f t="shared" si="83"/>
        <v>94.94280761318997</v>
      </c>
      <c r="C618" s="4">
        <v>616</v>
      </c>
      <c r="E618" s="3">
        <f t="shared" si="82"/>
        <v>0.02</v>
      </c>
      <c r="F618" s="13">
        <f t="shared" si="81"/>
        <v>120.24974012445934</v>
      </c>
      <c r="G618" s="14">
        <f t="shared" si="85"/>
        <v>120.24974012445934</v>
      </c>
      <c r="H618">
        <f t="shared" si="89"/>
        <v>80</v>
      </c>
      <c r="J618">
        <f t="shared" si="84"/>
        <v>278.49890233202393</v>
      </c>
      <c r="K618">
        <f t="shared" si="86"/>
        <v>360.76585204256855</v>
      </c>
      <c r="L618">
        <f t="shared" si="87"/>
        <v>360.76585204256855</v>
      </c>
    </row>
    <row r="619" spans="1:12">
      <c r="A619" s="1">
        <f t="shared" si="88"/>
        <v>12.34</v>
      </c>
      <c r="B619" s="5">
        <f t="shared" si="83"/>
        <v>94.408314730720889</v>
      </c>
      <c r="C619" s="4">
        <v>617</v>
      </c>
      <c r="E619" s="3">
        <f t="shared" si="82"/>
        <v>0.02</v>
      </c>
      <c r="F619" s="13">
        <f t="shared" si="81"/>
        <v>120.1873537440608</v>
      </c>
      <c r="G619" s="14">
        <f t="shared" si="85"/>
        <v>120.1873537440608</v>
      </c>
      <c r="H619">
        <f t="shared" si="89"/>
        <v>80</v>
      </c>
      <c r="J619">
        <f t="shared" si="84"/>
        <v>276.93105654344794</v>
      </c>
      <c r="K619">
        <f t="shared" si="86"/>
        <v>360.74506233627159</v>
      </c>
      <c r="L619">
        <f t="shared" si="87"/>
        <v>360.74506233627159</v>
      </c>
    </row>
    <row r="620" spans="1:12">
      <c r="A620" s="1">
        <f t="shared" si="88"/>
        <v>12.36</v>
      </c>
      <c r="B620" s="5">
        <f t="shared" si="83"/>
        <v>93.870094769639081</v>
      </c>
      <c r="C620" s="4">
        <v>618</v>
      </c>
      <c r="E620" s="3">
        <f t="shared" si="82"/>
        <v>0.02</v>
      </c>
      <c r="F620" s="13">
        <f t="shared" si="81"/>
        <v>120.12493496356203</v>
      </c>
      <c r="G620" s="14">
        <f t="shared" si="85"/>
        <v>120.12493496356203</v>
      </c>
      <c r="H620">
        <f t="shared" si="89"/>
        <v>80</v>
      </c>
      <c r="J620">
        <f t="shared" si="84"/>
        <v>275.35227799094127</v>
      </c>
      <c r="K620">
        <f t="shared" si="86"/>
        <v>360.72427143179664</v>
      </c>
      <c r="L620">
        <f t="shared" si="87"/>
        <v>360.72427143179664</v>
      </c>
    </row>
    <row r="621" spans="1:12">
      <c r="A621" s="1">
        <f t="shared" si="88"/>
        <v>12.38</v>
      </c>
      <c r="B621" s="5">
        <f t="shared" si="83"/>
        <v>93.328168977947101</v>
      </c>
      <c r="C621" s="4">
        <v>619</v>
      </c>
      <c r="E621" s="3">
        <f t="shared" si="82"/>
        <v>0.02</v>
      </c>
      <c r="F621" s="13">
        <f t="shared" si="81"/>
        <v>120.06248373242995</v>
      </c>
      <c r="G621" s="14">
        <f t="shared" si="85"/>
        <v>120.06248373242995</v>
      </c>
      <c r="H621">
        <f t="shared" si="89"/>
        <v>80</v>
      </c>
      <c r="J621">
        <f t="shared" si="84"/>
        <v>273.76262900197815</v>
      </c>
      <c r="K621">
        <f t="shared" si="86"/>
        <v>360.70347932893645</v>
      </c>
      <c r="L621">
        <f t="shared" si="87"/>
        <v>360.70347932893645</v>
      </c>
    </row>
    <row r="622" spans="1:12">
      <c r="A622" s="1">
        <f t="shared" si="88"/>
        <v>12.4</v>
      </c>
      <c r="B622" s="5">
        <f t="shared" si="83"/>
        <v>92.782558749947398</v>
      </c>
      <c r="C622" s="4">
        <v>620</v>
      </c>
      <c r="E622" s="3">
        <f t="shared" si="82"/>
        <v>0.02</v>
      </c>
      <c r="F622" s="13">
        <f t="shared" si="81"/>
        <v>120.00000000000003</v>
      </c>
      <c r="G622" s="14">
        <f t="shared" si="85"/>
        <v>120.00000000000003</v>
      </c>
      <c r="H622">
        <f t="shared" si="89"/>
        <v>80</v>
      </c>
      <c r="J622">
        <f t="shared" si="84"/>
        <v>272.162172333179</v>
      </c>
      <c r="K622">
        <f t="shared" si="86"/>
        <v>360.68268602748384</v>
      </c>
      <c r="L622">
        <f t="shared" si="87"/>
        <v>360.68268602748384</v>
      </c>
    </row>
    <row r="623" spans="1:12">
      <c r="A623" s="1">
        <f t="shared" si="88"/>
        <v>12.42</v>
      </c>
      <c r="B623" s="5">
        <f t="shared" si="83"/>
        <v>92.233285625397372</v>
      </c>
      <c r="C623" s="4">
        <v>621</v>
      </c>
      <c r="E623" s="3">
        <f t="shared" si="82"/>
        <v>0.02</v>
      </c>
      <c r="F623" s="13">
        <f t="shared" si="81"/>
        <v>119.93748371547574</v>
      </c>
      <c r="G623" s="14">
        <f t="shared" si="85"/>
        <v>119.93748371547574</v>
      </c>
      <c r="H623">
        <f t="shared" si="89"/>
        <v>80</v>
      </c>
      <c r="J623">
        <f t="shared" si="84"/>
        <v>270.55097116783224</v>
      </c>
      <c r="K623">
        <f t="shared" si="86"/>
        <v>360.66189152723149</v>
      </c>
      <c r="L623">
        <f t="shared" si="87"/>
        <v>360.66189152723149</v>
      </c>
    </row>
    <row r="624" spans="1:12">
      <c r="A624" s="1">
        <f t="shared" si="88"/>
        <v>12.44</v>
      </c>
      <c r="B624" s="5">
        <f t="shared" si="83"/>
        <v>91.680371288659586</v>
      </c>
      <c r="C624" s="4">
        <v>622</v>
      </c>
      <c r="E624" s="3">
        <f t="shared" si="82"/>
        <v>0.02</v>
      </c>
      <c r="F624" s="13">
        <f t="shared" si="81"/>
        <v>119.87493482792809</v>
      </c>
      <c r="G624" s="14">
        <f t="shared" si="85"/>
        <v>119.87493482792809</v>
      </c>
      <c r="H624">
        <f t="shared" si="89"/>
        <v>80</v>
      </c>
      <c r="J624">
        <f t="shared" si="84"/>
        <v>268.92908911340146</v>
      </c>
      <c r="K624">
        <f t="shared" si="86"/>
        <v>360.64109582797204</v>
      </c>
      <c r="L624">
        <f t="shared" si="87"/>
        <v>360.64109582797204</v>
      </c>
    </row>
    <row r="625" spans="1:12">
      <c r="A625" s="1">
        <f t="shared" si="88"/>
        <v>12.46</v>
      </c>
      <c r="B625" s="5">
        <f t="shared" si="83"/>
        <v>91.123837567845172</v>
      </c>
      <c r="C625" s="4">
        <v>623</v>
      </c>
      <c r="E625" s="3">
        <f t="shared" si="82"/>
        <v>0.02</v>
      </c>
      <c r="F625" s="13">
        <f t="shared" si="81"/>
        <v>119.81235328629518</v>
      </c>
      <c r="G625" s="14">
        <f t="shared" si="85"/>
        <v>119.81235328629518</v>
      </c>
      <c r="H625">
        <f t="shared" si="89"/>
        <v>80</v>
      </c>
      <c r="J625">
        <f t="shared" si="84"/>
        <v>267.29659019901248</v>
      </c>
      <c r="K625">
        <f t="shared" si="86"/>
        <v>360.62029892949801</v>
      </c>
      <c r="L625">
        <f t="shared" si="87"/>
        <v>360.62029892949801</v>
      </c>
    </row>
    <row r="626" spans="1:12">
      <c r="A626" s="1">
        <f t="shared" si="88"/>
        <v>12.48</v>
      </c>
      <c r="B626" s="5">
        <f t="shared" si="83"/>
        <v>90.56370643395266</v>
      </c>
      <c r="C626" s="4">
        <v>624</v>
      </c>
      <c r="E626" s="3">
        <f t="shared" si="82"/>
        <v>0.02</v>
      </c>
      <c r="F626" s="13">
        <f t="shared" si="81"/>
        <v>119.74973903938165</v>
      </c>
      <c r="G626" s="14">
        <f t="shared" si="85"/>
        <v>119.74973903938165</v>
      </c>
      <c r="H626">
        <f t="shared" si="89"/>
        <v>80</v>
      </c>
      <c r="J626">
        <f t="shared" si="84"/>
        <v>265.65353887292781</v>
      </c>
      <c r="K626">
        <f t="shared" si="86"/>
        <v>360.59950083160197</v>
      </c>
      <c r="L626">
        <f t="shared" si="87"/>
        <v>360.59950083160197</v>
      </c>
    </row>
    <row r="627" spans="1:12">
      <c r="A627" s="1">
        <f t="shared" si="88"/>
        <v>12.5</v>
      </c>
      <c r="B627" s="5">
        <f t="shared" si="83"/>
        <v>90.000000000000028</v>
      </c>
      <c r="C627" s="4">
        <v>625</v>
      </c>
      <c r="E627" s="3">
        <f t="shared" si="82"/>
        <v>0.02</v>
      </c>
      <c r="F627" s="13">
        <f t="shared" si="81"/>
        <v>119.68709203585826</v>
      </c>
      <c r="G627" s="14">
        <f t="shared" si="85"/>
        <v>119.68709203585826</v>
      </c>
      <c r="H627">
        <f t="shared" si="89"/>
        <v>80</v>
      </c>
      <c r="J627">
        <f t="shared" si="84"/>
        <v>264.00000000000006</v>
      </c>
      <c r="K627">
        <f t="shared" si="86"/>
        <v>360.57870153407634</v>
      </c>
      <c r="L627">
        <f t="shared" si="87"/>
        <v>360.57870153407634</v>
      </c>
    </row>
    <row r="628" spans="1:12">
      <c r="A628" s="1">
        <f t="shared" si="88"/>
        <v>12.52</v>
      </c>
      <c r="B628" s="5">
        <f t="shared" si="83"/>
        <v>89.432740520152095</v>
      </c>
      <c r="C628" s="4">
        <v>626</v>
      </c>
      <c r="E628" s="3">
        <f t="shared" si="82"/>
        <v>0.02</v>
      </c>
      <c r="F628" s="13">
        <f t="shared" si="81"/>
        <v>119.62441222426133</v>
      </c>
      <c r="G628" s="14">
        <f t="shared" si="85"/>
        <v>119.62441222426133</v>
      </c>
      <c r="H628">
        <f t="shared" si="89"/>
        <v>80</v>
      </c>
      <c r="J628">
        <f t="shared" si="84"/>
        <v>262.33603885911282</v>
      </c>
      <c r="K628">
        <f t="shared" si="86"/>
        <v>360.55790103671353</v>
      </c>
      <c r="L628">
        <f t="shared" si="87"/>
        <v>360.55790103671353</v>
      </c>
    </row>
    <row r="629" spans="1:12">
      <c r="A629" s="1">
        <f t="shared" si="88"/>
        <v>12.540000000000001</v>
      </c>
      <c r="B629" s="5">
        <f t="shared" si="83"/>
        <v>88.86195038884172</v>
      </c>
      <c r="C629" s="4">
        <v>627</v>
      </c>
      <c r="E629" s="3">
        <f t="shared" si="82"/>
        <v>0.02</v>
      </c>
      <c r="F629" s="13">
        <f t="shared" si="81"/>
        <v>119.56169955299232</v>
      </c>
      <c r="G629" s="14">
        <f t="shared" si="85"/>
        <v>119.56169955299232</v>
      </c>
      <c r="H629">
        <f t="shared" si="89"/>
        <v>80</v>
      </c>
      <c r="J629">
        <f t="shared" si="84"/>
        <v>260.66172114060237</v>
      </c>
      <c r="K629">
        <f t="shared" si="86"/>
        <v>360.53709933930588</v>
      </c>
      <c r="L629">
        <f t="shared" si="87"/>
        <v>360.53709933930588</v>
      </c>
    </row>
    <row r="630" spans="1:12">
      <c r="A630" s="1">
        <f t="shared" si="88"/>
        <v>12.56</v>
      </c>
      <c r="B630" s="5">
        <f t="shared" si="83"/>
        <v>88.287652139886035</v>
      </c>
      <c r="C630" s="4">
        <v>628</v>
      </c>
      <c r="E630" s="3">
        <f t="shared" si="82"/>
        <v>0.02</v>
      </c>
      <c r="F630" s="13">
        <f t="shared" si="81"/>
        <v>119.49895397031727</v>
      </c>
      <c r="G630" s="14">
        <f t="shared" si="85"/>
        <v>119.49895397031727</v>
      </c>
      <c r="H630">
        <f t="shared" si="89"/>
        <v>80</v>
      </c>
      <c r="J630">
        <f t="shared" si="84"/>
        <v>258.9771129436657</v>
      </c>
      <c r="K630">
        <f t="shared" si="86"/>
        <v>360.51629644164564</v>
      </c>
      <c r="L630">
        <f t="shared" si="87"/>
        <v>360.51629644164564</v>
      </c>
    </row>
    <row r="631" spans="1:12">
      <c r="A631" s="1">
        <f t="shared" si="88"/>
        <v>12.58</v>
      </c>
      <c r="B631" s="5">
        <f t="shared" si="83"/>
        <v>87.709868445596626</v>
      </c>
      <c r="C631" s="4">
        <v>629</v>
      </c>
      <c r="E631" s="3">
        <f t="shared" si="82"/>
        <v>0.02</v>
      </c>
      <c r="F631" s="13">
        <f t="shared" ref="F631:F694" si="90">SQRT(ABS(F630*F630-2*Vout*Iout*E630*100*1000000/1000/1000/Cin/H630))</f>
        <v>119.43617542436633</v>
      </c>
      <c r="G631" s="14">
        <f t="shared" si="85"/>
        <v>119.43617542436633</v>
      </c>
      <c r="H631">
        <f t="shared" si="89"/>
        <v>80</v>
      </c>
      <c r="J631">
        <f t="shared" si="84"/>
        <v>257.28228077375013</v>
      </c>
      <c r="K631">
        <f t="shared" si="86"/>
        <v>360.49549234352503</v>
      </c>
      <c r="L631">
        <f t="shared" si="87"/>
        <v>360.49549234352503</v>
      </c>
    </row>
    <row r="632" spans="1:12">
      <c r="A632" s="1">
        <f t="shared" si="88"/>
        <v>12.6</v>
      </c>
      <c r="B632" s="5">
        <f t="shared" si="83"/>
        <v>87.128622115884326</v>
      </c>
      <c r="C632" s="4">
        <v>630</v>
      </c>
      <c r="E632" s="3">
        <f t="shared" si="82"/>
        <v>0.02</v>
      </c>
      <c r="F632" s="13">
        <f t="shared" si="90"/>
        <v>119.37336386313325</v>
      </c>
      <c r="G632" s="14">
        <f t="shared" si="85"/>
        <v>119.37336386313325</v>
      </c>
      <c r="H632">
        <f t="shared" si="89"/>
        <v>80</v>
      </c>
      <c r="J632">
        <f t="shared" si="84"/>
        <v>255.57729153992736</v>
      </c>
      <c r="K632">
        <f t="shared" si="86"/>
        <v>360.47468704473619</v>
      </c>
      <c r="L632">
        <f t="shared" si="87"/>
        <v>360.47468704473619</v>
      </c>
    </row>
    <row r="633" spans="1:12">
      <c r="A633" s="1">
        <f t="shared" si="88"/>
        <v>12.620000000000001</v>
      </c>
      <c r="B633" s="5">
        <f t="shared" si="83"/>
        <v>86.543936097358966</v>
      </c>
      <c r="C633" s="4">
        <v>631</v>
      </c>
      <c r="E633" s="3">
        <f t="shared" si="82"/>
        <v>0.02</v>
      </c>
      <c r="F633" s="13">
        <f t="shared" si="90"/>
        <v>119.31051923447491</v>
      </c>
      <c r="G633" s="14">
        <f t="shared" si="85"/>
        <v>119.31051923447491</v>
      </c>
      <c r="H633">
        <f t="shared" si="89"/>
        <v>80</v>
      </c>
      <c r="J633">
        <f t="shared" si="84"/>
        <v>253.86221255225294</v>
      </c>
      <c r="K633">
        <f t="shared" si="86"/>
        <v>360.45388054507123</v>
      </c>
      <c r="L633">
        <f t="shared" si="87"/>
        <v>360.45388054507123</v>
      </c>
    </row>
    <row r="634" spans="1:12">
      <c r="A634" s="1">
        <f t="shared" si="88"/>
        <v>12.64</v>
      </c>
      <c r="B634" s="5">
        <f t="shared" si="83"/>
        <v>85.955833472423365</v>
      </c>
      <c r="C634" s="4">
        <v>632</v>
      </c>
      <c r="E634" s="3">
        <f t="shared" si="82"/>
        <v>0.02</v>
      </c>
      <c r="F634" s="13">
        <f t="shared" si="90"/>
        <v>119.24764148611078</v>
      </c>
      <c r="G634" s="14">
        <f t="shared" si="85"/>
        <v>119.24764148611078</v>
      </c>
      <c r="H634">
        <f t="shared" si="89"/>
        <v>80</v>
      </c>
      <c r="J634">
        <f t="shared" si="84"/>
        <v>252.13711151910852</v>
      </c>
      <c r="K634">
        <f t="shared" si="86"/>
        <v>360.43307284432223</v>
      </c>
      <c r="L634">
        <f t="shared" si="87"/>
        <v>360.43307284432223</v>
      </c>
    </row>
    <row r="635" spans="1:12">
      <c r="A635" s="1">
        <f t="shared" si="88"/>
        <v>12.66</v>
      </c>
      <c r="B635" s="5">
        <f t="shared" si="83"/>
        <v>85.364337458362328</v>
      </c>
      <c r="C635" s="4">
        <v>633</v>
      </c>
      <c r="E635" s="3">
        <f t="shared" si="82"/>
        <v>0.02</v>
      </c>
      <c r="F635" s="13">
        <f t="shared" si="90"/>
        <v>119.18473056562242</v>
      </c>
      <c r="G635" s="14">
        <f t="shared" si="85"/>
        <v>119.18473056562242</v>
      </c>
      <c r="H635">
        <f t="shared" si="89"/>
        <v>80</v>
      </c>
      <c r="J635">
        <f t="shared" si="84"/>
        <v>250.4020565445295</v>
      </c>
      <c r="K635">
        <f t="shared" si="86"/>
        <v>360.41226394228107</v>
      </c>
      <c r="L635">
        <f t="shared" si="87"/>
        <v>360.41226394228107</v>
      </c>
    </row>
    <row r="636" spans="1:12">
      <c r="A636" s="1">
        <f t="shared" si="88"/>
        <v>12.68</v>
      </c>
      <c r="B636" s="5">
        <f t="shared" si="83"/>
        <v>84.769471406425552</v>
      </c>
      <c r="C636" s="4">
        <v>634</v>
      </c>
      <c r="E636" s="3">
        <f t="shared" si="82"/>
        <v>0.02</v>
      </c>
      <c r="F636" s="13">
        <f t="shared" si="90"/>
        <v>119.12178642045296</v>
      </c>
      <c r="G636" s="14">
        <f t="shared" si="85"/>
        <v>119.12178642045296</v>
      </c>
      <c r="H636">
        <f t="shared" si="89"/>
        <v>80</v>
      </c>
      <c r="J636">
        <f t="shared" si="84"/>
        <v>248.65711612551496</v>
      </c>
      <c r="K636">
        <f t="shared" si="86"/>
        <v>360.39145383873972</v>
      </c>
      <c r="L636">
        <f t="shared" si="87"/>
        <v>360.39145383873972</v>
      </c>
    </row>
    <row r="637" spans="1:12">
      <c r="A637" s="1">
        <f t="shared" si="88"/>
        <v>12.700000000000001</v>
      </c>
      <c r="B637" s="5">
        <f t="shared" si="83"/>
        <v>84.171258800906202</v>
      </c>
      <c r="C637" s="4">
        <v>635</v>
      </c>
      <c r="E637" s="3">
        <f t="shared" si="82"/>
        <v>0.02</v>
      </c>
      <c r="F637" s="13">
        <f t="shared" si="90"/>
        <v>119.05880899790662</v>
      </c>
      <c r="G637" s="14">
        <f t="shared" si="85"/>
        <v>119.05880899790662</v>
      </c>
      <c r="H637">
        <f t="shared" si="89"/>
        <v>80</v>
      </c>
      <c r="J637">
        <f t="shared" si="84"/>
        <v>246.90235914932487</v>
      </c>
      <c r="K637">
        <f t="shared" si="86"/>
        <v>360.37064253349007</v>
      </c>
      <c r="L637">
        <f t="shared" si="87"/>
        <v>360.37064253349007</v>
      </c>
    </row>
    <row r="638" spans="1:12">
      <c r="A638" s="1">
        <f t="shared" si="88"/>
        <v>12.72</v>
      </c>
      <c r="B638" s="5">
        <f t="shared" si="83"/>
        <v>83.569723258213742</v>
      </c>
      <c r="C638" s="4">
        <v>636</v>
      </c>
      <c r="E638" s="3">
        <f t="shared" si="82"/>
        <v>0.02</v>
      </c>
      <c r="F638" s="13">
        <f t="shared" si="90"/>
        <v>118.99579824514818</v>
      </c>
      <c r="G638" s="14">
        <f t="shared" si="85"/>
        <v>118.99579824514818</v>
      </c>
      <c r="H638">
        <f t="shared" si="89"/>
        <v>80</v>
      </c>
      <c r="J638">
        <f t="shared" si="84"/>
        <v>245.13785489076031</v>
      </c>
      <c r="K638">
        <f t="shared" si="86"/>
        <v>360.34983002632384</v>
      </c>
      <c r="L638">
        <f t="shared" si="87"/>
        <v>360.34983002632384</v>
      </c>
    </row>
    <row r="639" spans="1:12">
      <c r="A639" s="1">
        <f t="shared" si="88"/>
        <v>12.74</v>
      </c>
      <c r="B639" s="5">
        <f t="shared" si="83"/>
        <v>82.964888525941348</v>
      </c>
      <c r="C639" s="4">
        <v>637</v>
      </c>
      <c r="E639" s="3">
        <f t="shared" si="82"/>
        <v>0.02</v>
      </c>
      <c r="F639" s="13">
        <f t="shared" si="90"/>
        <v>118.93275410920245</v>
      </c>
      <c r="G639" s="14">
        <f t="shared" si="85"/>
        <v>118.93275410920245</v>
      </c>
      <c r="H639">
        <f t="shared" si="89"/>
        <v>80</v>
      </c>
      <c r="J639">
        <f t="shared" si="84"/>
        <v>243.36367300942794</v>
      </c>
      <c r="K639">
        <f t="shared" si="86"/>
        <v>360.32901631703277</v>
      </c>
      <c r="L639">
        <f t="shared" si="87"/>
        <v>360.32901631703277</v>
      </c>
    </row>
    <row r="640" spans="1:12">
      <c r="A640" s="1">
        <f t="shared" si="88"/>
        <v>12.76</v>
      </c>
      <c r="B640" s="5">
        <f t="shared" si="83"/>
        <v>82.356778481928501</v>
      </c>
      <c r="C640" s="4">
        <v>638</v>
      </c>
      <c r="E640" s="3">
        <f t="shared" si="82"/>
        <v>0.02</v>
      </c>
      <c r="F640" s="13">
        <f t="shared" si="90"/>
        <v>118.86967653695375</v>
      </c>
      <c r="G640" s="14">
        <f t="shared" si="85"/>
        <v>118.86967653695375</v>
      </c>
      <c r="H640">
        <f t="shared" si="89"/>
        <v>80</v>
      </c>
      <c r="J640">
        <f t="shared" si="84"/>
        <v>241.57988354699026</v>
      </c>
      <c r="K640">
        <f t="shared" si="86"/>
        <v>360.30820140540857</v>
      </c>
      <c r="L640">
        <f t="shared" si="87"/>
        <v>360.30820140540857</v>
      </c>
    </row>
    <row r="641" spans="1:12">
      <c r="A641" s="1">
        <f t="shared" si="88"/>
        <v>12.780000000000001</v>
      </c>
      <c r="B641" s="5">
        <f t="shared" si="83"/>
        <v>81.745417133318583</v>
      </c>
      <c r="C641" s="4">
        <v>639</v>
      </c>
      <c r="E641" s="3">
        <f t="shared" ref="E641:E704" si="91">IF(fac=50,1/50,IF(fac=60,1/60))</f>
        <v>0.02</v>
      </c>
      <c r="F641" s="13">
        <f t="shared" si="90"/>
        <v>118.8065654751454</v>
      </c>
      <c r="G641" s="14">
        <f t="shared" si="85"/>
        <v>118.8065654751454</v>
      </c>
      <c r="H641">
        <f t="shared" si="89"/>
        <v>80</v>
      </c>
      <c r="J641">
        <f t="shared" si="84"/>
        <v>239.7865569244012</v>
      </c>
      <c r="K641">
        <f t="shared" si="86"/>
        <v>360.28738529124286</v>
      </c>
      <c r="L641">
        <f t="shared" si="87"/>
        <v>360.28738529124286</v>
      </c>
    </row>
    <row r="642" spans="1:12">
      <c r="A642" s="1">
        <f t="shared" si="88"/>
        <v>12.8</v>
      </c>
      <c r="B642" s="5">
        <f t="shared" ref="B642:B705" si="92">IF(fac=50,Vacmin*SQRT(2)*ABS(COS(A642*PI()/5/2)),IF(fac=60,Vacmin*SQRT(2)*ABS(COS(A642*PI()*240/1000/2))))</f>
        <v>81.130828615610895</v>
      </c>
      <c r="C642" s="4">
        <v>640</v>
      </c>
      <c r="E642" s="3">
        <f t="shared" si="91"/>
        <v>0.02</v>
      </c>
      <c r="F642" s="13">
        <f t="shared" si="90"/>
        <v>118.74342087037923</v>
      </c>
      <c r="G642" s="14">
        <f t="shared" si="85"/>
        <v>118.74342087037923</v>
      </c>
      <c r="H642">
        <f t="shared" si="89"/>
        <v>80</v>
      </c>
      <c r="J642">
        <f t="shared" ref="J642:J705" si="93">IF(fac=50,Vacmax*SQRT(2)*ABS(COS(A642*PI()/5/2)),IF(fac=60,Vacmax*SQRT(2)*ABS(COS(A642*PI()*240/1000/2))))</f>
        <v>237.98376393912528</v>
      </c>
      <c r="K642">
        <f t="shared" si="86"/>
        <v>360.26656797432713</v>
      </c>
      <c r="L642">
        <f t="shared" si="87"/>
        <v>360.26656797432713</v>
      </c>
    </row>
    <row r="643" spans="1:12">
      <c r="A643" s="1">
        <f t="shared" si="88"/>
        <v>12.82</v>
      </c>
      <c r="B643" s="5">
        <f t="shared" si="92"/>
        <v>80.513037191707696</v>
      </c>
      <c r="C643" s="4">
        <v>641</v>
      </c>
      <c r="E643" s="3">
        <f t="shared" si="91"/>
        <v>0.02</v>
      </c>
      <c r="F643" s="13">
        <f t="shared" si="90"/>
        <v>118.68024266911495</v>
      </c>
      <c r="G643" s="14">
        <f t="shared" ref="G643:G706" si="94">MAX(B643,F643)</f>
        <v>118.68024266911495</v>
      </c>
      <c r="H643">
        <f t="shared" si="89"/>
        <v>80</v>
      </c>
      <c r="J643">
        <f t="shared" si="93"/>
        <v>236.1715757623426</v>
      </c>
      <c r="K643">
        <f t="shared" ref="K643:K706" si="95">SQRT(ABS(K642*K642-2*Vout*Iout*E643*100*1000000/1000/1000/Cin/H643))</f>
        <v>360.24574945445289</v>
      </c>
      <c r="L643">
        <f t="shared" ref="L643:L706" si="96">MAX(J643,K643)</f>
        <v>360.24574945445289</v>
      </c>
    </row>
    <row r="644" spans="1:12">
      <c r="A644" s="1">
        <f t="shared" ref="A644:A707" si="97">C644*E644</f>
        <v>12.84</v>
      </c>
      <c r="B644" s="5">
        <f t="shared" si="92"/>
        <v>79.892067250956572</v>
      </c>
      <c r="C644" s="4">
        <v>642</v>
      </c>
      <c r="E644" s="3">
        <f t="shared" si="91"/>
        <v>0.02</v>
      </c>
      <c r="F644" s="13">
        <f t="shared" si="90"/>
        <v>118.61703081766974</v>
      </c>
      <c r="G644" s="14">
        <f t="shared" si="94"/>
        <v>118.61703081766974</v>
      </c>
      <c r="H644">
        <f t="shared" ref="H644:H707" si="98">H643</f>
        <v>80</v>
      </c>
      <c r="J644">
        <f t="shared" si="93"/>
        <v>234.35006393613926</v>
      </c>
      <c r="K644">
        <f t="shared" si="95"/>
        <v>360.22492973141163</v>
      </c>
      <c r="L644">
        <f t="shared" si="96"/>
        <v>360.22492973141163</v>
      </c>
    </row>
    <row r="645" spans="1:12">
      <c r="A645" s="1">
        <f t="shared" si="97"/>
        <v>12.86</v>
      </c>
      <c r="B645" s="5">
        <f t="shared" si="92"/>
        <v>79.267943308187498</v>
      </c>
      <c r="C645" s="4">
        <v>643</v>
      </c>
      <c r="E645" s="3">
        <f t="shared" si="91"/>
        <v>0.02</v>
      </c>
      <c r="F645" s="13">
        <f t="shared" si="90"/>
        <v>118.55378526221764</v>
      </c>
      <c r="G645" s="14">
        <f t="shared" si="94"/>
        <v>118.55378526221764</v>
      </c>
      <c r="H645">
        <f t="shared" si="98"/>
        <v>80</v>
      </c>
      <c r="J645">
        <f t="shared" si="93"/>
        <v>232.51930037068334</v>
      </c>
      <c r="K645">
        <f t="shared" si="95"/>
        <v>360.20410880499469</v>
      </c>
      <c r="L645">
        <f t="shared" si="96"/>
        <v>360.20410880499469</v>
      </c>
    </row>
    <row r="646" spans="1:12">
      <c r="A646" s="1">
        <f t="shared" si="97"/>
        <v>12.88</v>
      </c>
      <c r="B646" s="5">
        <f t="shared" si="92"/>
        <v>78.640690002744918</v>
      </c>
      <c r="C646" s="4">
        <v>644</v>
      </c>
      <c r="E646" s="3">
        <f t="shared" si="91"/>
        <v>0.02</v>
      </c>
      <c r="F646" s="13">
        <f t="shared" si="90"/>
        <v>118.49050594878905</v>
      </c>
      <c r="G646" s="14">
        <f t="shared" si="94"/>
        <v>118.49050594878905</v>
      </c>
      <c r="H646">
        <f t="shared" si="98"/>
        <v>80</v>
      </c>
      <c r="J646">
        <f t="shared" si="93"/>
        <v>230.67935734138507</v>
      </c>
      <c r="K646">
        <f t="shared" si="95"/>
        <v>360.18328667499338</v>
      </c>
      <c r="L646">
        <f t="shared" si="96"/>
        <v>360.18328667499338</v>
      </c>
    </row>
    <row r="647" spans="1:12">
      <c r="A647" s="1">
        <f t="shared" si="97"/>
        <v>12.9</v>
      </c>
      <c r="B647" s="5">
        <f t="shared" si="92"/>
        <v>78.010332097515629</v>
      </c>
      <c r="C647" s="4">
        <v>645</v>
      </c>
      <c r="E647" s="3">
        <f t="shared" si="91"/>
        <v>0.02</v>
      </c>
      <c r="F647" s="13">
        <f t="shared" si="90"/>
        <v>118.42719282327016</v>
      </c>
      <c r="G647" s="14">
        <f t="shared" si="94"/>
        <v>118.42719282327016</v>
      </c>
      <c r="H647">
        <f t="shared" si="98"/>
        <v>80</v>
      </c>
      <c r="J647">
        <f t="shared" si="93"/>
        <v>228.83030748604583</v>
      </c>
      <c r="K647">
        <f t="shared" si="95"/>
        <v>360.16246334119893</v>
      </c>
      <c r="L647">
        <f t="shared" si="96"/>
        <v>360.16246334119893</v>
      </c>
    </row>
    <row r="648" spans="1:12">
      <c r="A648" s="1">
        <f t="shared" si="97"/>
        <v>12.92</v>
      </c>
      <c r="B648" s="5">
        <f t="shared" si="92"/>
        <v>77.376894477950216</v>
      </c>
      <c r="C648" s="4">
        <v>646</v>
      </c>
      <c r="E648" s="3">
        <f t="shared" si="91"/>
        <v>0.02</v>
      </c>
      <c r="F648" s="13">
        <f t="shared" si="90"/>
        <v>118.36384583140247</v>
      </c>
      <c r="G648" s="14">
        <f t="shared" si="94"/>
        <v>118.36384583140247</v>
      </c>
      <c r="H648">
        <f t="shared" si="98"/>
        <v>80</v>
      </c>
      <c r="J648">
        <f t="shared" si="93"/>
        <v>226.97222380198727</v>
      </c>
      <c r="K648">
        <f t="shared" si="95"/>
        <v>360.14163880340254</v>
      </c>
      <c r="L648">
        <f t="shared" si="96"/>
        <v>360.14163880340254</v>
      </c>
    </row>
    <row r="649" spans="1:12">
      <c r="A649" s="1">
        <f t="shared" si="97"/>
        <v>12.94</v>
      </c>
      <c r="B649" s="5">
        <f t="shared" si="92"/>
        <v>76.74040215108117</v>
      </c>
      <c r="C649" s="4">
        <v>647</v>
      </c>
      <c r="E649" s="3">
        <f t="shared" si="91"/>
        <v>0.02</v>
      </c>
      <c r="F649" s="13">
        <f t="shared" si="90"/>
        <v>118.30046491878218</v>
      </c>
      <c r="G649" s="14">
        <f t="shared" si="94"/>
        <v>118.30046491878218</v>
      </c>
      <c r="H649">
        <f t="shared" si="98"/>
        <v>80</v>
      </c>
      <c r="J649">
        <f t="shared" si="93"/>
        <v>225.10517964317143</v>
      </c>
      <c r="K649">
        <f t="shared" si="95"/>
        <v>360.12081306139538</v>
      </c>
      <c r="L649">
        <f t="shared" si="96"/>
        <v>360.12081306139538</v>
      </c>
    </row>
    <row r="650" spans="1:12">
      <c r="A650" s="1">
        <f t="shared" si="97"/>
        <v>12.96</v>
      </c>
      <c r="B650" s="5">
        <f t="shared" si="92"/>
        <v>76.10088024453583</v>
      </c>
      <c r="C650" s="4">
        <v>648</v>
      </c>
      <c r="E650" s="3">
        <f t="shared" si="91"/>
        <v>0.02</v>
      </c>
      <c r="F650" s="13">
        <f t="shared" si="90"/>
        <v>118.23705003085968</v>
      </c>
      <c r="G650" s="14">
        <f t="shared" si="94"/>
        <v>118.23705003085968</v>
      </c>
      <c r="H650">
        <f t="shared" si="98"/>
        <v>80</v>
      </c>
      <c r="J650">
        <f t="shared" si="93"/>
        <v>223.2292487173051</v>
      </c>
      <c r="K650">
        <f t="shared" si="95"/>
        <v>360.09998611496849</v>
      </c>
      <c r="L650">
        <f t="shared" si="96"/>
        <v>360.09998611496849</v>
      </c>
    </row>
    <row r="651" spans="1:12">
      <c r="A651" s="1">
        <f t="shared" si="97"/>
        <v>12.98</v>
      </c>
      <c r="B651" s="5">
        <f t="shared" si="92"/>
        <v>75.458354005544095</v>
      </c>
      <c r="C651" s="4">
        <v>649</v>
      </c>
      <c r="E651" s="3">
        <f t="shared" si="91"/>
        <v>0.02</v>
      </c>
      <c r="F651" s="13">
        <f t="shared" si="90"/>
        <v>118.17360111293898</v>
      </c>
      <c r="G651" s="14">
        <f t="shared" si="94"/>
        <v>118.17360111293898</v>
      </c>
      <c r="H651">
        <f t="shared" si="98"/>
        <v>80</v>
      </c>
      <c r="J651">
        <f t="shared" si="93"/>
        <v>221.34450508292935</v>
      </c>
      <c r="K651">
        <f t="shared" si="95"/>
        <v>360.07915796391285</v>
      </c>
      <c r="L651">
        <f t="shared" si="96"/>
        <v>360.07915796391285</v>
      </c>
    </row>
    <row r="652" spans="1:12">
      <c r="A652" s="1">
        <f t="shared" si="97"/>
        <v>13</v>
      </c>
      <c r="B652" s="5">
        <f t="shared" si="92"/>
        <v>74.812848799941634</v>
      </c>
      <c r="C652" s="4">
        <v>650</v>
      </c>
      <c r="E652" s="3">
        <f t="shared" si="91"/>
        <v>0.02</v>
      </c>
      <c r="F652" s="13">
        <f t="shared" si="90"/>
        <v>118.11011811017723</v>
      </c>
      <c r="G652" s="14">
        <f t="shared" si="94"/>
        <v>118.11011811017723</v>
      </c>
      <c r="H652">
        <f t="shared" si="98"/>
        <v>80</v>
      </c>
      <c r="J652">
        <f t="shared" si="93"/>
        <v>219.45102314649546</v>
      </c>
      <c r="K652">
        <f t="shared" si="95"/>
        <v>360.05832860801939</v>
      </c>
      <c r="L652">
        <f t="shared" si="96"/>
        <v>360.05832860801939</v>
      </c>
    </row>
    <row r="653" spans="1:12">
      <c r="A653" s="1">
        <f t="shared" si="97"/>
        <v>13.02</v>
      </c>
      <c r="B653" s="5">
        <f t="shared" si="92"/>
        <v>74.164390111168672</v>
      </c>
      <c r="C653" s="4">
        <v>651</v>
      </c>
      <c r="E653" s="3">
        <f t="shared" si="91"/>
        <v>0.02</v>
      </c>
      <c r="F653" s="13">
        <f t="shared" si="90"/>
        <v>118.04660096758404</v>
      </c>
      <c r="G653" s="14">
        <f t="shared" si="94"/>
        <v>118.04660096758404</v>
      </c>
      <c r="H653">
        <f t="shared" si="98"/>
        <v>80</v>
      </c>
      <c r="J653">
        <f t="shared" si="93"/>
        <v>217.54887765942809</v>
      </c>
      <c r="K653">
        <f t="shared" si="95"/>
        <v>360.03749804707911</v>
      </c>
      <c r="L653">
        <f t="shared" si="96"/>
        <v>360.03749804707911</v>
      </c>
    </row>
    <row r="654" spans="1:12">
      <c r="A654" s="1">
        <f t="shared" si="97"/>
        <v>13.040000000000001</v>
      </c>
      <c r="B654" s="5">
        <f t="shared" si="92"/>
        <v>73.513003539263778</v>
      </c>
      <c r="C654" s="4">
        <v>652</v>
      </c>
      <c r="E654" s="3">
        <f t="shared" si="91"/>
        <v>0.02</v>
      </c>
      <c r="F654" s="13">
        <f t="shared" si="90"/>
        <v>117.98304963002106</v>
      </c>
      <c r="G654" s="14">
        <f t="shared" si="94"/>
        <v>117.98304963002106</v>
      </c>
      <c r="H654">
        <f t="shared" si="98"/>
        <v>80</v>
      </c>
      <c r="J654">
        <f t="shared" si="93"/>
        <v>215.63814371517375</v>
      </c>
      <c r="K654">
        <f t="shared" si="95"/>
        <v>360.01666628088276</v>
      </c>
      <c r="L654">
        <f t="shared" si="96"/>
        <v>360.01666628088276</v>
      </c>
    </row>
    <row r="655" spans="1:12">
      <c r="A655" s="1">
        <f t="shared" si="97"/>
        <v>13.06</v>
      </c>
      <c r="B655" s="5">
        <f t="shared" si="92"/>
        <v>72.858714799853686</v>
      </c>
      <c r="C655" s="4">
        <v>653</v>
      </c>
      <c r="E655" s="3">
        <f t="shared" si="91"/>
        <v>0.02</v>
      </c>
      <c r="F655" s="13">
        <f t="shared" si="90"/>
        <v>117.91946404220133</v>
      </c>
      <c r="G655" s="14">
        <f t="shared" si="94"/>
        <v>117.91946404220133</v>
      </c>
      <c r="H655">
        <f t="shared" si="98"/>
        <v>80</v>
      </c>
      <c r="J655">
        <f t="shared" si="93"/>
        <v>213.71889674623748</v>
      </c>
      <c r="K655">
        <f t="shared" si="95"/>
        <v>359.9958333092211</v>
      </c>
      <c r="L655">
        <f t="shared" si="96"/>
        <v>359.9958333092211</v>
      </c>
    </row>
    <row r="656" spans="1:12">
      <c r="A656" s="1">
        <f t="shared" si="97"/>
        <v>13.08</v>
      </c>
      <c r="B656" s="5">
        <f t="shared" si="92"/>
        <v>72.201549723137305</v>
      </c>
      <c r="C656" s="4">
        <v>654</v>
      </c>
      <c r="E656" s="3">
        <f t="shared" si="91"/>
        <v>0.02</v>
      </c>
      <c r="F656" s="13">
        <f t="shared" si="90"/>
        <v>117.85584414868875</v>
      </c>
      <c r="G656" s="14">
        <f t="shared" si="94"/>
        <v>117.85584414868875</v>
      </c>
      <c r="H656">
        <f t="shared" si="98"/>
        <v>80</v>
      </c>
      <c r="J656">
        <f t="shared" si="93"/>
        <v>211.79121252120274</v>
      </c>
      <c r="K656">
        <f t="shared" si="95"/>
        <v>359.97499913188489</v>
      </c>
      <c r="L656">
        <f t="shared" si="96"/>
        <v>359.97499913188489</v>
      </c>
    </row>
    <row r="657" spans="1:12">
      <c r="A657" s="1">
        <f t="shared" si="97"/>
        <v>13.1</v>
      </c>
      <c r="B657" s="5">
        <f t="shared" si="92"/>
        <v>71.541534252866811</v>
      </c>
      <c r="C657" s="4">
        <v>655</v>
      </c>
      <c r="E657" s="3">
        <f t="shared" si="91"/>
        <v>0.02</v>
      </c>
      <c r="F657" s="13">
        <f t="shared" si="90"/>
        <v>117.79218989389751</v>
      </c>
      <c r="G657" s="14">
        <f t="shared" si="94"/>
        <v>117.79218989389751</v>
      </c>
      <c r="H657">
        <f t="shared" si="98"/>
        <v>80</v>
      </c>
      <c r="J657">
        <f t="shared" si="93"/>
        <v>209.85516714174264</v>
      </c>
      <c r="K657">
        <f t="shared" si="95"/>
        <v>359.95416374866471</v>
      </c>
      <c r="L657">
        <f t="shared" si="96"/>
        <v>359.95416374866471</v>
      </c>
    </row>
    <row r="658" spans="1:12">
      <c r="A658" s="1">
        <f t="shared" si="97"/>
        <v>13.120000000000001</v>
      </c>
      <c r="B658" s="5">
        <f t="shared" si="92"/>
        <v>70.878694445322623</v>
      </c>
      <c r="C658" s="4">
        <v>656</v>
      </c>
      <c r="E658" s="3">
        <f t="shared" si="91"/>
        <v>0.02</v>
      </c>
      <c r="F658" s="13">
        <f t="shared" si="90"/>
        <v>117.72850122209155</v>
      </c>
      <c r="G658" s="14">
        <f t="shared" si="94"/>
        <v>117.72850122209155</v>
      </c>
      <c r="H658">
        <f t="shared" si="98"/>
        <v>80</v>
      </c>
      <c r="J658">
        <f t="shared" si="93"/>
        <v>207.91083703961303</v>
      </c>
      <c r="K658">
        <f t="shared" si="95"/>
        <v>359.93332715935117</v>
      </c>
      <c r="L658">
        <f t="shared" si="96"/>
        <v>359.93332715935117</v>
      </c>
    </row>
    <row r="659" spans="1:12">
      <c r="A659" s="1">
        <f t="shared" si="97"/>
        <v>13.14</v>
      </c>
      <c r="B659" s="5">
        <f t="shared" si="92"/>
        <v>70.213056468285529</v>
      </c>
      <c r="C659" s="4">
        <v>657</v>
      </c>
      <c r="E659" s="3">
        <f t="shared" si="91"/>
        <v>0.02</v>
      </c>
      <c r="F659" s="13">
        <f t="shared" si="90"/>
        <v>117.66477807738394</v>
      </c>
      <c r="G659" s="14">
        <f t="shared" si="94"/>
        <v>117.66477807738394</v>
      </c>
      <c r="H659">
        <f t="shared" si="98"/>
        <v>80</v>
      </c>
      <c r="J659">
        <f t="shared" si="93"/>
        <v>205.95829897363754</v>
      </c>
      <c r="K659">
        <f t="shared" si="95"/>
        <v>359.91248936373484</v>
      </c>
      <c r="L659">
        <f t="shared" si="96"/>
        <v>359.91248936373484</v>
      </c>
    </row>
    <row r="660" spans="1:12">
      <c r="A660" s="1">
        <f t="shared" si="97"/>
        <v>13.16</v>
      </c>
      <c r="B660" s="5">
        <f t="shared" si="92"/>
        <v>69.544646600003148</v>
      </c>
      <c r="C660" s="4">
        <v>658</v>
      </c>
      <c r="E660" s="3">
        <f t="shared" si="91"/>
        <v>0.02</v>
      </c>
      <c r="F660" s="13">
        <f t="shared" si="90"/>
        <v>117.60102040373634</v>
      </c>
      <c r="G660" s="14">
        <f t="shared" si="94"/>
        <v>117.60102040373634</v>
      </c>
      <c r="H660">
        <f t="shared" si="98"/>
        <v>80</v>
      </c>
      <c r="J660">
        <f t="shared" si="93"/>
        <v>203.99763002667589</v>
      </c>
      <c r="K660">
        <f t="shared" si="95"/>
        <v>359.89165036160608</v>
      </c>
      <c r="L660">
        <f t="shared" si="96"/>
        <v>359.89165036160608</v>
      </c>
    </row>
    <row r="661" spans="1:12">
      <c r="A661" s="1">
        <f t="shared" si="97"/>
        <v>13.18</v>
      </c>
      <c r="B661" s="5">
        <f t="shared" si="92"/>
        <v>68.873491228152503</v>
      </c>
      <c r="C661" s="4">
        <v>659</v>
      </c>
      <c r="E661" s="3">
        <f t="shared" si="91"/>
        <v>0.02</v>
      </c>
      <c r="F661" s="13">
        <f t="shared" si="90"/>
        <v>117.53722814495845</v>
      </c>
      <c r="G661" s="14">
        <f t="shared" si="94"/>
        <v>117.53722814495845</v>
      </c>
      <c r="H661">
        <f t="shared" si="98"/>
        <v>80</v>
      </c>
      <c r="J661">
        <f t="shared" si="93"/>
        <v>202.02890760258066</v>
      </c>
      <c r="K661">
        <f t="shared" si="95"/>
        <v>359.87081015275538</v>
      </c>
      <c r="L661">
        <f t="shared" si="96"/>
        <v>359.87081015275538</v>
      </c>
    </row>
    <row r="662" spans="1:12">
      <c r="A662" s="1">
        <f t="shared" si="97"/>
        <v>13.200000000000001</v>
      </c>
      <c r="B662" s="5">
        <f t="shared" si="92"/>
        <v>68.199616848798499</v>
      </c>
      <c r="C662" s="4">
        <v>660</v>
      </c>
      <c r="E662" s="3">
        <f t="shared" si="91"/>
        <v>0.02</v>
      </c>
      <c r="F662" s="13">
        <f t="shared" si="90"/>
        <v>117.47340124470736</v>
      </c>
      <c r="G662" s="14">
        <f t="shared" si="94"/>
        <v>117.47340124470736</v>
      </c>
      <c r="H662">
        <f t="shared" si="98"/>
        <v>80</v>
      </c>
      <c r="J662">
        <f t="shared" si="93"/>
        <v>200.05220942314227</v>
      </c>
      <c r="K662">
        <f t="shared" si="95"/>
        <v>359.8499687369731</v>
      </c>
      <c r="L662">
        <f t="shared" si="96"/>
        <v>359.8499687369731</v>
      </c>
    </row>
    <row r="663" spans="1:12">
      <c r="A663" s="1">
        <f t="shared" si="97"/>
        <v>13.22</v>
      </c>
      <c r="B663" s="5">
        <f t="shared" si="92"/>
        <v>67.523050065347633</v>
      </c>
      <c r="C663" s="4">
        <v>661</v>
      </c>
      <c r="E663" s="3">
        <f t="shared" si="91"/>
        <v>0.02</v>
      </c>
      <c r="F663" s="13">
        <f t="shared" si="90"/>
        <v>117.40953964648705</v>
      </c>
      <c r="G663" s="14">
        <f t="shared" si="94"/>
        <v>117.40953964648705</v>
      </c>
      <c r="H663">
        <f t="shared" si="98"/>
        <v>80</v>
      </c>
      <c r="J663">
        <f t="shared" si="93"/>
        <v>198.06761352501974</v>
      </c>
      <c r="K663">
        <f t="shared" si="95"/>
        <v>359.82912611404947</v>
      </c>
      <c r="L663">
        <f t="shared" si="96"/>
        <v>359.82912611404947</v>
      </c>
    </row>
    <row r="664" spans="1:12">
      <c r="A664" s="1">
        <f t="shared" si="97"/>
        <v>13.24</v>
      </c>
      <c r="B664" s="5">
        <f t="shared" si="92"/>
        <v>66.843817587498279</v>
      </c>
      <c r="C664" s="4">
        <v>662</v>
      </c>
      <c r="E664" s="3">
        <f t="shared" si="91"/>
        <v>0.02</v>
      </c>
      <c r="F664" s="13">
        <f t="shared" si="90"/>
        <v>117.34564329364774</v>
      </c>
      <c r="G664" s="14">
        <f t="shared" si="94"/>
        <v>117.34564329364774</v>
      </c>
      <c r="H664">
        <f t="shared" si="98"/>
        <v>80</v>
      </c>
      <c r="J664">
        <f t="shared" si="93"/>
        <v>196.07519825666162</v>
      </c>
      <c r="K664">
        <f t="shared" si="95"/>
        <v>359.80828228377476</v>
      </c>
      <c r="L664">
        <f t="shared" si="96"/>
        <v>359.80828228377476</v>
      </c>
    </row>
    <row r="665" spans="1:12">
      <c r="A665" s="1">
        <f t="shared" si="97"/>
        <v>13.26</v>
      </c>
      <c r="B665" s="5">
        <f t="shared" si="92"/>
        <v>66.161946230185436</v>
      </c>
      <c r="C665" s="4">
        <v>663</v>
      </c>
      <c r="E665" s="3">
        <f t="shared" si="91"/>
        <v>0.02</v>
      </c>
      <c r="F665" s="13">
        <f t="shared" si="90"/>
        <v>117.28171212938535</v>
      </c>
      <c r="G665" s="14">
        <f t="shared" si="94"/>
        <v>117.28171212938535</v>
      </c>
      <c r="H665">
        <f t="shared" si="98"/>
        <v>80</v>
      </c>
      <c r="J665">
        <f t="shared" si="93"/>
        <v>194.07504227521059</v>
      </c>
      <c r="K665">
        <f t="shared" si="95"/>
        <v>359.78743724593909</v>
      </c>
      <c r="L665">
        <f t="shared" si="96"/>
        <v>359.78743724593909</v>
      </c>
    </row>
    <row r="666" spans="1:12">
      <c r="A666" s="1">
        <f t="shared" si="97"/>
        <v>13.280000000000001</v>
      </c>
      <c r="B666" s="5">
        <f t="shared" si="92"/>
        <v>65.477462912522796</v>
      </c>
      <c r="C666" s="4">
        <v>664</v>
      </c>
      <c r="E666" s="3">
        <f t="shared" si="91"/>
        <v>0.02</v>
      </c>
      <c r="F666" s="13">
        <f t="shared" si="90"/>
        <v>117.2177460967409</v>
      </c>
      <c r="G666" s="14">
        <f t="shared" si="94"/>
        <v>117.2177460967409</v>
      </c>
      <c r="H666">
        <f t="shared" si="98"/>
        <v>80</v>
      </c>
      <c r="J666">
        <f t="shared" si="93"/>
        <v>192.06722454340021</v>
      </c>
      <c r="K666">
        <f t="shared" si="95"/>
        <v>359.76659100033254</v>
      </c>
      <c r="L666">
        <f t="shared" si="96"/>
        <v>359.76659100033254</v>
      </c>
    </row>
    <row r="667" spans="1:12">
      <c r="A667" s="1">
        <f t="shared" si="97"/>
        <v>13.3</v>
      </c>
      <c r="B667" s="5">
        <f t="shared" si="92"/>
        <v>64.790394656739849</v>
      </c>
      <c r="C667" s="4">
        <v>665</v>
      </c>
      <c r="E667" s="3">
        <f t="shared" si="91"/>
        <v>0.02</v>
      </c>
      <c r="F667" s="13">
        <f t="shared" si="90"/>
        <v>117.15374513859989</v>
      </c>
      <c r="G667" s="14">
        <f t="shared" si="94"/>
        <v>117.15374513859989</v>
      </c>
      <c r="H667">
        <f t="shared" si="98"/>
        <v>80</v>
      </c>
      <c r="J667">
        <f t="shared" si="93"/>
        <v>190.05182432643687</v>
      </c>
      <c r="K667">
        <f t="shared" si="95"/>
        <v>359.74574354674519</v>
      </c>
      <c r="L667">
        <f t="shared" si="96"/>
        <v>359.74574354674519</v>
      </c>
    </row>
    <row r="668" spans="1:12">
      <c r="A668" s="1">
        <f t="shared" si="97"/>
        <v>13.32</v>
      </c>
      <c r="B668" s="5">
        <f t="shared" si="92"/>
        <v>64.100768587114786</v>
      </c>
      <c r="C668" s="4">
        <v>666</v>
      </c>
      <c r="E668" s="3">
        <f t="shared" si="91"/>
        <v>0.02</v>
      </c>
      <c r="F668" s="13">
        <f t="shared" si="90"/>
        <v>117.08970919769173</v>
      </c>
      <c r="G668" s="14">
        <f t="shared" si="94"/>
        <v>117.08970919769173</v>
      </c>
      <c r="H668">
        <f t="shared" si="98"/>
        <v>80</v>
      </c>
      <c r="J668">
        <f t="shared" si="93"/>
        <v>188.02892118887004</v>
      </c>
      <c r="K668">
        <f t="shared" si="95"/>
        <v>359.724894884967</v>
      </c>
      <c r="L668">
        <f t="shared" si="96"/>
        <v>359.724894884967</v>
      </c>
    </row>
    <row r="669" spans="1:12">
      <c r="A669" s="1">
        <f t="shared" si="97"/>
        <v>13.34</v>
      </c>
      <c r="B669" s="5">
        <f t="shared" si="92"/>
        <v>63.408611928903895</v>
      </c>
      <c r="C669" s="4">
        <v>667</v>
      </c>
      <c r="E669" s="3">
        <f t="shared" si="91"/>
        <v>0.02</v>
      </c>
      <c r="F669" s="13">
        <f t="shared" si="90"/>
        <v>117.02563821658917</v>
      </c>
      <c r="G669" s="14">
        <f t="shared" si="94"/>
        <v>117.02563821658917</v>
      </c>
      <c r="H669">
        <f t="shared" si="98"/>
        <v>80</v>
      </c>
      <c r="J669">
        <f t="shared" si="93"/>
        <v>185.99859499145143</v>
      </c>
      <c r="K669">
        <f t="shared" si="95"/>
        <v>359.70404501478788</v>
      </c>
      <c r="L669">
        <f t="shared" si="96"/>
        <v>359.70404501478788</v>
      </c>
    </row>
    <row r="670" spans="1:12">
      <c r="A670" s="1">
        <f t="shared" si="97"/>
        <v>13.36</v>
      </c>
      <c r="B670" s="5">
        <f t="shared" si="92"/>
        <v>62.713952007267089</v>
      </c>
      <c r="C670" s="4">
        <v>668</v>
      </c>
      <c r="E670" s="3">
        <f t="shared" si="91"/>
        <v>0.02</v>
      </c>
      <c r="F670" s="13">
        <f t="shared" si="90"/>
        <v>116.96153213770764</v>
      </c>
      <c r="G670" s="14">
        <f t="shared" si="94"/>
        <v>116.96153213770764</v>
      </c>
      <c r="H670">
        <f t="shared" si="98"/>
        <v>80</v>
      </c>
      <c r="J670">
        <f t="shared" si="93"/>
        <v>183.96092588798345</v>
      </c>
      <c r="K670">
        <f t="shared" si="95"/>
        <v>359.68319393599774</v>
      </c>
      <c r="L670">
        <f t="shared" si="96"/>
        <v>359.68319393599774</v>
      </c>
    </row>
    <row r="671" spans="1:12">
      <c r="A671" s="1">
        <f t="shared" si="97"/>
        <v>13.38</v>
      </c>
      <c r="B671" s="5">
        <f t="shared" si="92"/>
        <v>62.016816246188512</v>
      </c>
      <c r="C671" s="4">
        <v>669</v>
      </c>
      <c r="E671" s="3">
        <f t="shared" si="91"/>
        <v>0.02</v>
      </c>
      <c r="F671" s="13">
        <f t="shared" si="90"/>
        <v>116.89739090330467</v>
      </c>
      <c r="G671" s="14">
        <f t="shared" si="94"/>
        <v>116.89739090330467</v>
      </c>
      <c r="H671">
        <f t="shared" si="98"/>
        <v>80</v>
      </c>
      <c r="J671">
        <f t="shared" si="93"/>
        <v>181.91599432215295</v>
      </c>
      <c r="K671">
        <f t="shared" si="95"/>
        <v>359.6623416483863</v>
      </c>
      <c r="L671">
        <f t="shared" si="96"/>
        <v>359.6623416483863</v>
      </c>
    </row>
    <row r="672" spans="1:12">
      <c r="A672" s="1">
        <f t="shared" si="97"/>
        <v>13.4</v>
      </c>
      <c r="B672" s="5">
        <f t="shared" si="92"/>
        <v>61.317232167394245</v>
      </c>
      <c r="C672" s="4">
        <v>670</v>
      </c>
      <c r="E672" s="3">
        <f t="shared" si="91"/>
        <v>0.02</v>
      </c>
      <c r="F672" s="13">
        <f t="shared" si="90"/>
        <v>116.83321445547929</v>
      </c>
      <c r="G672" s="14">
        <f t="shared" si="94"/>
        <v>116.83321445547929</v>
      </c>
      <c r="H672">
        <f t="shared" si="98"/>
        <v>80</v>
      </c>
      <c r="J672">
        <f t="shared" si="93"/>
        <v>179.86388102435646</v>
      </c>
      <c r="K672">
        <f t="shared" si="95"/>
        <v>359.64148815174337</v>
      </c>
      <c r="L672">
        <f t="shared" si="96"/>
        <v>359.64148815174337</v>
      </c>
    </row>
    <row r="673" spans="1:12">
      <c r="A673" s="1">
        <f t="shared" si="97"/>
        <v>13.42</v>
      </c>
      <c r="B673" s="5">
        <f t="shared" si="92"/>
        <v>60.615227389266025</v>
      </c>
      <c r="C673" s="4">
        <v>671</v>
      </c>
      <c r="E673" s="3">
        <f t="shared" si="91"/>
        <v>0.02</v>
      </c>
      <c r="F673" s="13">
        <f t="shared" si="90"/>
        <v>116.76900273617146</v>
      </c>
      <c r="G673" s="14">
        <f t="shared" si="94"/>
        <v>116.76900273617146</v>
      </c>
      <c r="H673">
        <f t="shared" si="98"/>
        <v>80</v>
      </c>
      <c r="J673">
        <f t="shared" si="93"/>
        <v>177.80466700851366</v>
      </c>
      <c r="K673">
        <f t="shared" si="95"/>
        <v>359.62063344585857</v>
      </c>
      <c r="L673">
        <f t="shared" si="96"/>
        <v>359.62063344585857</v>
      </c>
    </row>
    <row r="674" spans="1:12">
      <c r="A674" s="1">
        <f t="shared" si="97"/>
        <v>13.44</v>
      </c>
      <c r="B674" s="5">
        <f t="shared" si="92"/>
        <v>59.910829625750367</v>
      </c>
      <c r="C674" s="4">
        <v>672</v>
      </c>
      <c r="E674" s="3">
        <f t="shared" si="91"/>
        <v>0.02</v>
      </c>
      <c r="F674" s="13">
        <f t="shared" si="90"/>
        <v>116.70475568716134</v>
      </c>
      <c r="G674" s="14">
        <f t="shared" si="94"/>
        <v>116.70475568716134</v>
      </c>
      <c r="H674">
        <f t="shared" si="98"/>
        <v>80</v>
      </c>
      <c r="J674">
        <f t="shared" si="93"/>
        <v>175.73843356886775</v>
      </c>
      <c r="K674">
        <f t="shared" si="95"/>
        <v>359.59977753052152</v>
      </c>
      <c r="L674">
        <f t="shared" si="96"/>
        <v>359.59977753052152</v>
      </c>
    </row>
    <row r="675" spans="1:12">
      <c r="A675" s="1">
        <f t="shared" si="97"/>
        <v>13.46</v>
      </c>
      <c r="B675" s="5">
        <f t="shared" si="92"/>
        <v>59.204066685264657</v>
      </c>
      <c r="C675" s="4">
        <v>673</v>
      </c>
      <c r="E675" s="3">
        <f t="shared" si="91"/>
        <v>0.02</v>
      </c>
      <c r="F675" s="13">
        <f t="shared" si="90"/>
        <v>116.64047325006881</v>
      </c>
      <c r="G675" s="14">
        <f t="shared" si="94"/>
        <v>116.64047325006881</v>
      </c>
      <c r="H675">
        <f t="shared" si="98"/>
        <v>80</v>
      </c>
      <c r="J675">
        <f t="shared" si="93"/>
        <v>173.66526227677633</v>
      </c>
      <c r="K675">
        <f t="shared" si="95"/>
        <v>359.57892040552179</v>
      </c>
      <c r="L675">
        <f t="shared" si="96"/>
        <v>359.57892040552179</v>
      </c>
    </row>
    <row r="676" spans="1:12">
      <c r="A676" s="1">
        <f t="shared" si="97"/>
        <v>13.48</v>
      </c>
      <c r="B676" s="5">
        <f t="shared" si="92"/>
        <v>58.494966469600008</v>
      </c>
      <c r="C676" s="4">
        <v>674</v>
      </c>
      <c r="E676" s="3">
        <f t="shared" si="91"/>
        <v>0.02</v>
      </c>
      <c r="F676" s="13">
        <f t="shared" si="90"/>
        <v>116.57615536635275</v>
      </c>
      <c r="G676" s="14">
        <f t="shared" si="94"/>
        <v>116.57615536635275</v>
      </c>
      <c r="H676">
        <f t="shared" si="98"/>
        <v>80</v>
      </c>
      <c r="J676">
        <f t="shared" si="93"/>
        <v>171.58523497749337</v>
      </c>
      <c r="K676">
        <f t="shared" si="95"/>
        <v>359.55806207064887</v>
      </c>
      <c r="L676">
        <f t="shared" si="96"/>
        <v>359.55806207064887</v>
      </c>
    </row>
    <row r="677" spans="1:12">
      <c r="A677" s="1">
        <f t="shared" si="97"/>
        <v>13.5</v>
      </c>
      <c r="B677" s="5">
        <f t="shared" si="92"/>
        <v>57.783556972818573</v>
      </c>
      <c r="C677" s="4">
        <v>675</v>
      </c>
      <c r="E677" s="3">
        <f t="shared" si="91"/>
        <v>0.02</v>
      </c>
      <c r="F677" s="13">
        <f t="shared" si="90"/>
        <v>116.5118019773105</v>
      </c>
      <c r="G677" s="14">
        <f t="shared" si="94"/>
        <v>116.5118019773105</v>
      </c>
      <c r="H677">
        <f t="shared" si="98"/>
        <v>80</v>
      </c>
      <c r="J677">
        <f t="shared" si="93"/>
        <v>169.49843378693447</v>
      </c>
      <c r="K677">
        <f t="shared" si="95"/>
        <v>359.53720252569218</v>
      </c>
      <c r="L677">
        <f t="shared" si="96"/>
        <v>359.53720252569218</v>
      </c>
    </row>
    <row r="678" spans="1:12">
      <c r="A678" s="1">
        <f t="shared" si="97"/>
        <v>13.52</v>
      </c>
      <c r="B678" s="5">
        <f t="shared" si="92"/>
        <v>57.069866280149043</v>
      </c>
      <c r="C678" s="4">
        <v>676</v>
      </c>
      <c r="E678" s="3">
        <f t="shared" si="91"/>
        <v>0.02</v>
      </c>
      <c r="F678" s="13">
        <f t="shared" si="90"/>
        <v>116.44741302407716</v>
      </c>
      <c r="G678" s="14">
        <f t="shared" si="94"/>
        <v>116.44741302407716</v>
      </c>
      <c r="H678">
        <f t="shared" si="98"/>
        <v>80</v>
      </c>
      <c r="J678">
        <f t="shared" si="93"/>
        <v>167.4049410884372</v>
      </c>
      <c r="K678">
        <f t="shared" si="95"/>
        <v>359.5163417704411</v>
      </c>
      <c r="L678">
        <f t="shared" si="96"/>
        <v>359.5163417704411</v>
      </c>
    </row>
    <row r="679" spans="1:12">
      <c r="A679" s="1">
        <f t="shared" si="97"/>
        <v>13.540000000000001</v>
      </c>
      <c r="B679" s="5">
        <f t="shared" si="92"/>
        <v>56.353922566878147</v>
      </c>
      <c r="C679" s="4">
        <v>677</v>
      </c>
      <c r="E679" s="3">
        <f t="shared" si="91"/>
        <v>0.02</v>
      </c>
      <c r="F679" s="13">
        <f t="shared" si="90"/>
        <v>116.38298844762501</v>
      </c>
      <c r="G679" s="14">
        <f t="shared" si="94"/>
        <v>116.38298844762501</v>
      </c>
      <c r="H679">
        <f t="shared" si="98"/>
        <v>80</v>
      </c>
      <c r="J679">
        <f t="shared" si="93"/>
        <v>165.30483952950922</v>
      </c>
      <c r="K679">
        <f t="shared" si="95"/>
        <v>359.49547980468492</v>
      </c>
      <c r="L679">
        <f t="shared" si="96"/>
        <v>359.49547980468492</v>
      </c>
    </row>
    <row r="680" spans="1:12">
      <c r="A680" s="1">
        <f t="shared" si="97"/>
        <v>13.56</v>
      </c>
      <c r="B680" s="5">
        <f t="shared" si="92"/>
        <v>55.635754097237665</v>
      </c>
      <c r="C680" s="4">
        <v>678</v>
      </c>
      <c r="E680" s="3">
        <f t="shared" si="91"/>
        <v>0.02</v>
      </c>
      <c r="F680" s="13">
        <f t="shared" si="90"/>
        <v>116.31852818876284</v>
      </c>
      <c r="G680" s="14">
        <f t="shared" si="94"/>
        <v>116.31852818876284</v>
      </c>
      <c r="H680">
        <f t="shared" si="98"/>
        <v>80</v>
      </c>
      <c r="J680">
        <f t="shared" si="93"/>
        <v>163.19821201856382</v>
      </c>
      <c r="K680">
        <f t="shared" si="95"/>
        <v>359.47461662821286</v>
      </c>
      <c r="L680">
        <f t="shared" si="96"/>
        <v>359.47461662821286</v>
      </c>
    </row>
    <row r="681" spans="1:12">
      <c r="A681" s="1">
        <f t="shared" si="97"/>
        <v>13.58</v>
      </c>
      <c r="B681" s="5">
        <f t="shared" si="92"/>
        <v>54.915389223289104</v>
      </c>
      <c r="C681" s="4">
        <v>679</v>
      </c>
      <c r="E681" s="3">
        <f t="shared" si="91"/>
        <v>0.02</v>
      </c>
      <c r="F681" s="13">
        <f t="shared" si="90"/>
        <v>116.25403218813538</v>
      </c>
      <c r="G681" s="14">
        <f t="shared" si="94"/>
        <v>116.25403218813538</v>
      </c>
      <c r="H681">
        <f t="shared" si="98"/>
        <v>80</v>
      </c>
      <c r="J681">
        <f t="shared" si="93"/>
        <v>161.08514172164803</v>
      </c>
      <c r="K681">
        <f t="shared" si="95"/>
        <v>359.45375224081414</v>
      </c>
      <c r="L681">
        <f t="shared" si="96"/>
        <v>359.45375224081414</v>
      </c>
    </row>
    <row r="682" spans="1:12">
      <c r="A682" s="1">
        <f t="shared" si="97"/>
        <v>13.6</v>
      </c>
      <c r="B682" s="5">
        <f t="shared" si="92"/>
        <v>54.192856383804106</v>
      </c>
      <c r="C682" s="4">
        <v>680</v>
      </c>
      <c r="E682" s="3">
        <f t="shared" si="91"/>
        <v>0.02</v>
      </c>
      <c r="F682" s="13">
        <f t="shared" si="90"/>
        <v>116.18950038622259</v>
      </c>
      <c r="G682" s="14">
        <f t="shared" si="94"/>
        <v>116.18950038622259</v>
      </c>
      <c r="H682">
        <f t="shared" si="98"/>
        <v>80</v>
      </c>
      <c r="J682">
        <f t="shared" si="93"/>
        <v>158.9657120591587</v>
      </c>
      <c r="K682">
        <f t="shared" si="95"/>
        <v>359.43288664227788</v>
      </c>
      <c r="L682">
        <f t="shared" si="96"/>
        <v>359.43288664227788</v>
      </c>
    </row>
    <row r="683" spans="1:12">
      <c r="A683" s="1">
        <f t="shared" si="97"/>
        <v>13.620000000000001</v>
      </c>
      <c r="B683" s="5">
        <f t="shared" si="92"/>
        <v>53.468184103142121</v>
      </c>
      <c r="C683" s="4">
        <v>681</v>
      </c>
      <c r="E683" s="3">
        <f t="shared" si="91"/>
        <v>0.02</v>
      </c>
      <c r="F683" s="13">
        <f t="shared" si="90"/>
        <v>116.12493272333904</v>
      </c>
      <c r="G683" s="14">
        <f t="shared" si="94"/>
        <v>116.12493272333904</v>
      </c>
      <c r="H683">
        <f t="shared" si="98"/>
        <v>80</v>
      </c>
      <c r="J683">
        <f t="shared" si="93"/>
        <v>156.84000670255023</v>
      </c>
      <c r="K683">
        <f t="shared" si="95"/>
        <v>359.41201983239318</v>
      </c>
      <c r="L683">
        <f t="shared" si="96"/>
        <v>359.41201983239318</v>
      </c>
    </row>
    <row r="684" spans="1:12">
      <c r="A684" s="1">
        <f t="shared" si="97"/>
        <v>13.64</v>
      </c>
      <c r="B684" s="5">
        <f t="shared" si="92"/>
        <v>52.741400990124028</v>
      </c>
      <c r="C684" s="4">
        <v>682</v>
      </c>
      <c r="E684" s="3">
        <f t="shared" si="91"/>
        <v>0.02</v>
      </c>
      <c r="F684" s="13">
        <f t="shared" si="90"/>
        <v>116.06032913963331</v>
      </c>
      <c r="G684" s="14">
        <f t="shared" si="94"/>
        <v>116.06032913963331</v>
      </c>
      <c r="H684">
        <f t="shared" si="98"/>
        <v>80</v>
      </c>
      <c r="J684">
        <f t="shared" si="93"/>
        <v>154.70810957103049</v>
      </c>
      <c r="K684">
        <f t="shared" si="95"/>
        <v>359.391151810949</v>
      </c>
      <c r="L684">
        <f t="shared" si="96"/>
        <v>359.391151810949</v>
      </c>
    </row>
    <row r="685" spans="1:12">
      <c r="A685" s="1">
        <f t="shared" si="97"/>
        <v>13.66</v>
      </c>
      <c r="B685" s="5">
        <f t="shared" si="92"/>
        <v>52.012535736902493</v>
      </c>
      <c r="C685" s="4">
        <v>683</v>
      </c>
      <c r="E685" s="3">
        <f t="shared" si="91"/>
        <v>0.02</v>
      </c>
      <c r="F685" s="13">
        <f t="shared" si="90"/>
        <v>115.9956895750873</v>
      </c>
      <c r="G685" s="14">
        <f t="shared" si="94"/>
        <v>115.9956895750873</v>
      </c>
      <c r="H685">
        <f t="shared" si="98"/>
        <v>80</v>
      </c>
      <c r="J685">
        <f t="shared" si="93"/>
        <v>152.57010482824731</v>
      </c>
      <c r="K685">
        <f t="shared" si="95"/>
        <v>359.37028257773426</v>
      </c>
      <c r="L685">
        <f t="shared" si="96"/>
        <v>359.37028257773426</v>
      </c>
    </row>
    <row r="686" spans="1:12">
      <c r="A686" s="1">
        <f t="shared" si="97"/>
        <v>13.68</v>
      </c>
      <c r="B686" s="5">
        <f t="shared" si="92"/>
        <v>51.281617117829896</v>
      </c>
      <c r="C686" s="4">
        <v>684</v>
      </c>
      <c r="E686" s="3">
        <f t="shared" si="91"/>
        <v>0.02</v>
      </c>
      <c r="F686" s="13">
        <f t="shared" si="90"/>
        <v>115.93101396951558</v>
      </c>
      <c r="G686" s="14">
        <f t="shared" si="94"/>
        <v>115.93101396951558</v>
      </c>
      <c r="H686">
        <f t="shared" si="98"/>
        <v>80</v>
      </c>
      <c r="J686">
        <f t="shared" si="93"/>
        <v>150.42607687896768</v>
      </c>
      <c r="K686">
        <f t="shared" si="95"/>
        <v>359.34941213253791</v>
      </c>
      <c r="L686">
        <f t="shared" si="96"/>
        <v>359.34941213253791</v>
      </c>
    </row>
    <row r="687" spans="1:12">
      <c r="A687" s="1">
        <f t="shared" si="97"/>
        <v>13.700000000000001</v>
      </c>
      <c r="B687" s="5">
        <f t="shared" si="92"/>
        <v>50.548673988321568</v>
      </c>
      <c r="C687" s="4">
        <v>685</v>
      </c>
      <c r="E687" s="3">
        <f t="shared" si="91"/>
        <v>0.02</v>
      </c>
      <c r="F687" s="13">
        <f t="shared" si="90"/>
        <v>115.86630226256474</v>
      </c>
      <c r="G687" s="14">
        <f t="shared" si="94"/>
        <v>115.86630226256474</v>
      </c>
      <c r="H687">
        <f t="shared" si="98"/>
        <v>80</v>
      </c>
      <c r="J687">
        <f t="shared" si="93"/>
        <v>148.27611036574328</v>
      </c>
      <c r="K687">
        <f t="shared" si="95"/>
        <v>359.32854047514871</v>
      </c>
      <c r="L687">
        <f t="shared" si="96"/>
        <v>359.32854047514871</v>
      </c>
    </row>
    <row r="688" spans="1:12">
      <c r="A688" s="1">
        <f t="shared" si="97"/>
        <v>13.72</v>
      </c>
      <c r="B688" s="5">
        <f t="shared" si="92"/>
        <v>49.813735283717484</v>
      </c>
      <c r="C688" s="4">
        <v>686</v>
      </c>
      <c r="E688" s="3">
        <f t="shared" si="91"/>
        <v>0.02</v>
      </c>
      <c r="F688" s="13">
        <f t="shared" si="90"/>
        <v>115.80155439371276</v>
      </c>
      <c r="G688" s="14">
        <f t="shared" si="94"/>
        <v>115.80155439371276</v>
      </c>
      <c r="H688">
        <f t="shared" si="98"/>
        <v>80</v>
      </c>
      <c r="J688">
        <f t="shared" si="93"/>
        <v>146.12029016557128</v>
      </c>
      <c r="K688">
        <f t="shared" si="95"/>
        <v>359.30766760535545</v>
      </c>
      <c r="L688">
        <f t="shared" si="96"/>
        <v>359.30766760535545</v>
      </c>
    </row>
    <row r="689" spans="1:12">
      <c r="A689" s="1">
        <f t="shared" si="97"/>
        <v>13.74</v>
      </c>
      <c r="B689" s="5">
        <f t="shared" si="92"/>
        <v>49.076830018139177</v>
      </c>
      <c r="C689" s="4">
        <v>687</v>
      </c>
      <c r="E689" s="3">
        <f t="shared" si="91"/>
        <v>0.02</v>
      </c>
      <c r="F689" s="13">
        <f t="shared" si="90"/>
        <v>115.73677030226831</v>
      </c>
      <c r="G689" s="14">
        <f t="shared" si="94"/>
        <v>115.73677030226831</v>
      </c>
      <c r="H689">
        <f t="shared" si="98"/>
        <v>80</v>
      </c>
      <c r="J689">
        <f t="shared" si="93"/>
        <v>143.95870138654158</v>
      </c>
      <c r="K689">
        <f t="shared" si="95"/>
        <v>359.28679352294677</v>
      </c>
      <c r="L689">
        <f t="shared" si="96"/>
        <v>359.28679352294677</v>
      </c>
    </row>
    <row r="690" spans="1:12">
      <c r="A690" s="1">
        <f t="shared" si="97"/>
        <v>13.76</v>
      </c>
      <c r="B690" s="5">
        <f t="shared" si="92"/>
        <v>48.337987283344738</v>
      </c>
      <c r="C690" s="4">
        <v>688</v>
      </c>
      <c r="E690" s="3">
        <f t="shared" si="91"/>
        <v>0.02</v>
      </c>
      <c r="F690" s="13">
        <f t="shared" si="90"/>
        <v>115.67194992737011</v>
      </c>
      <c r="G690" s="14">
        <f t="shared" si="94"/>
        <v>115.67194992737011</v>
      </c>
      <c r="H690">
        <f t="shared" si="98"/>
        <v>80</v>
      </c>
      <c r="J690">
        <f t="shared" si="93"/>
        <v>141.79142936447789</v>
      </c>
      <c r="K690">
        <f t="shared" si="95"/>
        <v>359.26591822771138</v>
      </c>
      <c r="L690">
        <f t="shared" si="96"/>
        <v>359.26591822771138</v>
      </c>
    </row>
    <row r="691" spans="1:12">
      <c r="A691" s="1">
        <f t="shared" si="97"/>
        <v>13.780000000000001</v>
      </c>
      <c r="B691" s="5">
        <f t="shared" si="92"/>
        <v>47.597236247580149</v>
      </c>
      <c r="C691" s="4">
        <v>689</v>
      </c>
      <c r="E691" s="3">
        <f t="shared" si="91"/>
        <v>0.02</v>
      </c>
      <c r="F691" s="13">
        <f t="shared" si="90"/>
        <v>115.60709320798624</v>
      </c>
      <c r="G691" s="14">
        <f t="shared" si="94"/>
        <v>115.60709320798624</v>
      </c>
      <c r="H691">
        <f t="shared" si="98"/>
        <v>80</v>
      </c>
      <c r="J691">
        <f t="shared" si="93"/>
        <v>139.61855965956843</v>
      </c>
      <c r="K691">
        <f t="shared" si="95"/>
        <v>359.24504171943778</v>
      </c>
      <c r="L691">
        <f t="shared" si="96"/>
        <v>359.24504171943778</v>
      </c>
    </row>
    <row r="692" spans="1:12">
      <c r="A692" s="1">
        <f t="shared" si="97"/>
        <v>13.8</v>
      </c>
      <c r="B692" s="5">
        <f t="shared" si="92"/>
        <v>46.854606154428033</v>
      </c>
      <c r="C692" s="4">
        <v>690</v>
      </c>
      <c r="E692" s="3">
        <f t="shared" si="91"/>
        <v>0.02</v>
      </c>
      <c r="F692" s="13">
        <f t="shared" si="90"/>
        <v>115.54220008291351</v>
      </c>
      <c r="G692" s="14">
        <f t="shared" si="94"/>
        <v>115.54220008291351</v>
      </c>
      <c r="H692">
        <f t="shared" si="98"/>
        <v>80</v>
      </c>
      <c r="J692">
        <f t="shared" si="93"/>
        <v>137.44017805298887</v>
      </c>
      <c r="K692">
        <f t="shared" si="95"/>
        <v>359.22416399791456</v>
      </c>
      <c r="L692">
        <f t="shared" si="96"/>
        <v>359.22416399791456</v>
      </c>
    </row>
    <row r="693" spans="1:12">
      <c r="A693" s="1">
        <f t="shared" si="97"/>
        <v>13.82</v>
      </c>
      <c r="B693" s="5">
        <f t="shared" si="92"/>
        <v>46.110126321652963</v>
      </c>
      <c r="C693" s="4">
        <v>691</v>
      </c>
      <c r="E693" s="3">
        <f t="shared" si="91"/>
        <v>0.02</v>
      </c>
      <c r="F693" s="13">
        <f t="shared" si="90"/>
        <v>115.47727049077675</v>
      </c>
      <c r="G693" s="14">
        <f t="shared" si="94"/>
        <v>115.47727049077675</v>
      </c>
      <c r="H693">
        <f t="shared" si="98"/>
        <v>80</v>
      </c>
      <c r="J693">
        <f t="shared" si="93"/>
        <v>135.25637054351535</v>
      </c>
      <c r="K693">
        <f t="shared" si="95"/>
        <v>359.20328506293009</v>
      </c>
      <c r="L693">
        <f t="shared" si="96"/>
        <v>359.20328506293009</v>
      </c>
    </row>
    <row r="694" spans="1:12">
      <c r="A694" s="1">
        <f t="shared" si="97"/>
        <v>13.84</v>
      </c>
      <c r="B694" s="5">
        <f t="shared" si="92"/>
        <v>45.363826140043805</v>
      </c>
      <c r="C694" s="4">
        <v>692</v>
      </c>
      <c r="E694" s="3">
        <f t="shared" si="91"/>
        <v>0.02</v>
      </c>
      <c r="F694" s="13">
        <f t="shared" si="90"/>
        <v>115.41230437002815</v>
      </c>
      <c r="G694" s="14">
        <f t="shared" si="94"/>
        <v>115.41230437002815</v>
      </c>
      <c r="H694">
        <f t="shared" si="98"/>
        <v>80</v>
      </c>
      <c r="J694">
        <f t="shared" si="93"/>
        <v>133.06722334412848</v>
      </c>
      <c r="K694">
        <f t="shared" si="95"/>
        <v>359.18240491427281</v>
      </c>
      <c r="L694">
        <f t="shared" si="96"/>
        <v>359.18240491427281</v>
      </c>
    </row>
    <row r="695" spans="1:12">
      <c r="A695" s="1">
        <f t="shared" si="97"/>
        <v>13.86</v>
      </c>
      <c r="B695" s="5">
        <f t="shared" si="92"/>
        <v>44.615735072254054</v>
      </c>
      <c r="C695" s="4">
        <v>693</v>
      </c>
      <c r="E695" s="3">
        <f t="shared" si="91"/>
        <v>0.02</v>
      </c>
      <c r="F695" s="13">
        <f t="shared" ref="F695:F758" si="99">SQRT(ABS(F694*F694-2*Vout*Iout*E694*100*1000000/1000/1000/Cin/H694))</f>
        <v>115.34730165894658</v>
      </c>
      <c r="G695" s="14">
        <f t="shared" si="94"/>
        <v>115.34730165894658</v>
      </c>
      <c r="H695">
        <f t="shared" si="98"/>
        <v>80</v>
      </c>
      <c r="J695">
        <f t="shared" si="93"/>
        <v>130.87282287861188</v>
      </c>
      <c r="K695">
        <f t="shared" si="95"/>
        <v>359.16152355173102</v>
      </c>
      <c r="L695">
        <f t="shared" si="96"/>
        <v>359.16152355173102</v>
      </c>
    </row>
    <row r="696" spans="1:12">
      <c r="A696" s="1">
        <f t="shared" si="97"/>
        <v>13.88</v>
      </c>
      <c r="B696" s="5">
        <f t="shared" si="92"/>
        <v>43.865882651637911</v>
      </c>
      <c r="C696" s="4">
        <v>694</v>
      </c>
      <c r="E696" s="3">
        <f t="shared" si="91"/>
        <v>0.02</v>
      </c>
      <c r="F696" s="13">
        <f t="shared" si="99"/>
        <v>115.28226229563688</v>
      </c>
      <c r="G696" s="14">
        <f t="shared" si="94"/>
        <v>115.28226229563688</v>
      </c>
      <c r="H696">
        <f t="shared" si="98"/>
        <v>80</v>
      </c>
      <c r="J696">
        <f t="shared" si="93"/>
        <v>128.67325577813787</v>
      </c>
      <c r="K696">
        <f t="shared" si="95"/>
        <v>359.14064097509299</v>
      </c>
      <c r="L696">
        <f t="shared" si="96"/>
        <v>359.14064097509299</v>
      </c>
    </row>
    <row r="697" spans="1:12">
      <c r="A697" s="1">
        <f t="shared" si="97"/>
        <v>13.9</v>
      </c>
      <c r="B697" s="5">
        <f t="shared" si="92"/>
        <v>43.114298481085221</v>
      </c>
      <c r="C697" s="4">
        <v>695</v>
      </c>
      <c r="E697" s="3">
        <f t="shared" si="91"/>
        <v>0.02</v>
      </c>
      <c r="F697" s="13">
        <f t="shared" si="99"/>
        <v>115.21718621802921</v>
      </c>
      <c r="G697" s="14">
        <f t="shared" si="94"/>
        <v>115.21718621802921</v>
      </c>
      <c r="H697">
        <f t="shared" si="98"/>
        <v>80</v>
      </c>
      <c r="J697">
        <f t="shared" si="93"/>
        <v>126.46860887784997</v>
      </c>
      <c r="K697">
        <f t="shared" si="95"/>
        <v>359.11975718414692</v>
      </c>
      <c r="L697">
        <f t="shared" si="96"/>
        <v>359.11975718414692</v>
      </c>
    </row>
    <row r="698" spans="1:12">
      <c r="A698" s="1">
        <f t="shared" si="97"/>
        <v>13.92</v>
      </c>
      <c r="B698" s="5">
        <f t="shared" si="92"/>
        <v>42.361012231851994</v>
      </c>
      <c r="C698" s="4">
        <v>696</v>
      </c>
      <c r="E698" s="3">
        <f t="shared" si="91"/>
        <v>0.02</v>
      </c>
      <c r="F698" s="13">
        <f t="shared" si="99"/>
        <v>115.15207336387834</v>
      </c>
      <c r="G698" s="14">
        <f t="shared" si="94"/>
        <v>115.15207336387834</v>
      </c>
      <c r="H698">
        <f t="shared" si="98"/>
        <v>80</v>
      </c>
      <c r="J698">
        <f t="shared" si="93"/>
        <v>124.25896921343252</v>
      </c>
      <c r="K698">
        <f t="shared" si="95"/>
        <v>359.09887217868095</v>
      </c>
      <c r="L698">
        <f t="shared" si="96"/>
        <v>359.09887217868095</v>
      </c>
    </row>
    <row r="699" spans="1:12">
      <c r="A699" s="1">
        <f t="shared" si="97"/>
        <v>13.94</v>
      </c>
      <c r="B699" s="5">
        <f t="shared" si="92"/>
        <v>41.606053642389526</v>
      </c>
      <c r="C699" s="4">
        <v>697</v>
      </c>
      <c r="E699" s="3">
        <f t="shared" si="91"/>
        <v>0.02</v>
      </c>
      <c r="F699" s="13">
        <f t="shared" si="99"/>
        <v>115.08692367076296</v>
      </c>
      <c r="G699" s="14">
        <f t="shared" si="94"/>
        <v>115.08692367076296</v>
      </c>
      <c r="H699">
        <f t="shared" si="98"/>
        <v>80</v>
      </c>
      <c r="J699">
        <f t="shared" si="93"/>
        <v>122.04442401767594</v>
      </c>
      <c r="K699">
        <f t="shared" si="95"/>
        <v>359.07798595848317</v>
      </c>
      <c r="L699">
        <f t="shared" si="96"/>
        <v>359.07798595848317</v>
      </c>
    </row>
    <row r="700" spans="1:12">
      <c r="A700" s="1">
        <f t="shared" si="97"/>
        <v>13.96</v>
      </c>
      <c r="B700" s="5">
        <f t="shared" si="92"/>
        <v>40.849452517170128</v>
      </c>
      <c r="C700" s="4">
        <v>698</v>
      </c>
      <c r="E700" s="3">
        <f t="shared" si="91"/>
        <v>0.02</v>
      </c>
      <c r="F700" s="13">
        <f t="shared" si="99"/>
        <v>115.02173707608496</v>
      </c>
      <c r="G700" s="14">
        <f t="shared" si="94"/>
        <v>115.02173707608496</v>
      </c>
      <c r="H700">
        <f t="shared" si="98"/>
        <v>80</v>
      </c>
      <c r="J700">
        <f t="shared" si="93"/>
        <v>119.82506071703237</v>
      </c>
      <c r="K700">
        <f t="shared" si="95"/>
        <v>359.05709852334161</v>
      </c>
      <c r="L700">
        <f t="shared" si="96"/>
        <v>359.05709852334161</v>
      </c>
    </row>
    <row r="701" spans="1:12">
      <c r="A701" s="1">
        <f t="shared" si="97"/>
        <v>13.98</v>
      </c>
      <c r="B701" s="5">
        <f t="shared" si="92"/>
        <v>40.091238725510813</v>
      </c>
      <c r="C701" s="4">
        <v>699</v>
      </c>
      <c r="E701" s="3">
        <f t="shared" si="91"/>
        <v>0.02</v>
      </c>
      <c r="F701" s="13">
        <f t="shared" si="99"/>
        <v>114.95651351706879</v>
      </c>
      <c r="G701" s="14">
        <f t="shared" si="94"/>
        <v>114.95651351706879</v>
      </c>
      <c r="H701">
        <f t="shared" si="98"/>
        <v>80</v>
      </c>
      <c r="J701">
        <f t="shared" si="93"/>
        <v>117.60096692816505</v>
      </c>
      <c r="K701">
        <f t="shared" si="95"/>
        <v>359.03620987304419</v>
      </c>
      <c r="L701">
        <f t="shared" si="96"/>
        <v>359.03620987304419</v>
      </c>
    </row>
    <row r="702" spans="1:12">
      <c r="A702" s="1">
        <f t="shared" si="97"/>
        <v>14</v>
      </c>
      <c r="B702" s="5">
        <f t="shared" si="92"/>
        <v>39.331442200393916</v>
      </c>
      <c r="C702" s="4">
        <v>700</v>
      </c>
      <c r="E702" s="3">
        <f t="shared" si="91"/>
        <v>0.02</v>
      </c>
      <c r="F702" s="13">
        <f t="shared" si="99"/>
        <v>114.89125293076066</v>
      </c>
      <c r="G702" s="14">
        <f t="shared" si="94"/>
        <v>114.89125293076066</v>
      </c>
      <c r="H702">
        <f t="shared" si="98"/>
        <v>80</v>
      </c>
      <c r="J702">
        <f t="shared" si="93"/>
        <v>115.37223045448881</v>
      </c>
      <c r="K702">
        <f t="shared" si="95"/>
        <v>359.01532000737882</v>
      </c>
      <c r="L702">
        <f t="shared" si="96"/>
        <v>359.01532000737882</v>
      </c>
    </row>
    <row r="703" spans="1:12">
      <c r="A703" s="1">
        <f t="shared" si="97"/>
        <v>14.02</v>
      </c>
      <c r="B703" s="5">
        <f t="shared" si="92"/>
        <v>38.570092937285168</v>
      </c>
      <c r="C703" s="4">
        <v>701</v>
      </c>
      <c r="E703" s="3">
        <f t="shared" si="91"/>
        <v>0.02</v>
      </c>
      <c r="F703" s="13">
        <f t="shared" si="99"/>
        <v>114.82595525402792</v>
      </c>
      <c r="G703" s="14">
        <f t="shared" si="94"/>
        <v>114.82595525402792</v>
      </c>
      <c r="H703">
        <f t="shared" si="98"/>
        <v>80</v>
      </c>
      <c r="J703">
        <f t="shared" si="93"/>
        <v>113.13893928270316</v>
      </c>
      <c r="K703">
        <f t="shared" si="95"/>
        <v>358.99442892613337</v>
      </c>
      <c r="L703">
        <f t="shared" si="96"/>
        <v>358.99442892613337</v>
      </c>
    </row>
    <row r="704" spans="1:12">
      <c r="A704" s="1">
        <f t="shared" si="97"/>
        <v>14.040000000000001</v>
      </c>
      <c r="B704" s="5">
        <f t="shared" si="92"/>
        <v>37.807220992949624</v>
      </c>
      <c r="C704" s="4">
        <v>702</v>
      </c>
      <c r="E704" s="3">
        <f t="shared" si="91"/>
        <v>0.02</v>
      </c>
      <c r="F704" s="13">
        <f t="shared" si="99"/>
        <v>114.76062042355828</v>
      </c>
      <c r="G704" s="14">
        <f t="shared" si="94"/>
        <v>114.76062042355828</v>
      </c>
      <c r="H704">
        <f t="shared" si="98"/>
        <v>80</v>
      </c>
      <c r="J704">
        <f t="shared" si="93"/>
        <v>110.90118157931889</v>
      </c>
      <c r="K704">
        <f t="shared" si="95"/>
        <v>358.97353662909558</v>
      </c>
      <c r="L704">
        <f t="shared" si="96"/>
        <v>358.97353662909558</v>
      </c>
    </row>
    <row r="705" spans="1:12">
      <c r="A705" s="1">
        <f t="shared" si="97"/>
        <v>14.06</v>
      </c>
      <c r="B705" s="5">
        <f t="shared" si="92"/>
        <v>37.042856484265812</v>
      </c>
      <c r="C705" s="4">
        <v>703</v>
      </c>
      <c r="E705" s="3">
        <f t="shared" ref="E705:E768" si="100">IF(fac=50,1/50,IF(fac=60,1/60))</f>
        <v>0.02</v>
      </c>
      <c r="F705" s="13">
        <f t="shared" si="99"/>
        <v>114.69524837585915</v>
      </c>
      <c r="G705" s="14">
        <f t="shared" si="94"/>
        <v>114.69524837585915</v>
      </c>
      <c r="H705">
        <f t="shared" si="98"/>
        <v>80</v>
      </c>
      <c r="J705">
        <f t="shared" si="93"/>
        <v>108.65904568717971</v>
      </c>
      <c r="K705">
        <f t="shared" si="95"/>
        <v>358.95264311605314</v>
      </c>
      <c r="L705">
        <f t="shared" si="96"/>
        <v>358.95264311605314</v>
      </c>
    </row>
    <row r="706" spans="1:12">
      <c r="A706" s="1">
        <f t="shared" si="97"/>
        <v>14.08</v>
      </c>
      <c r="B706" s="5">
        <f t="shared" ref="B706:B769" si="101">IF(fac=50,Vacmin*SQRT(2)*ABS(COS(A706*PI()/5/2)),IF(fac=60,Vacmin*SQRT(2)*ABS(COS(A706*PI()*240/1000/2))))</f>
        <v>36.277029587035543</v>
      </c>
      <c r="C706" s="4">
        <v>704</v>
      </c>
      <c r="E706" s="3">
        <f t="shared" si="100"/>
        <v>0.02</v>
      </c>
      <c r="F706" s="13">
        <f t="shared" si="99"/>
        <v>114.62983904725689</v>
      </c>
      <c r="G706" s="14">
        <f t="shared" si="94"/>
        <v>114.62983904725689</v>
      </c>
      <c r="H706">
        <f t="shared" si="98"/>
        <v>80</v>
      </c>
      <c r="J706">
        <f t="shared" ref="J706:J769" si="102">IF(fac=50,Vacmax*SQRT(2)*ABS(COS(A706*PI()/5/2)),IF(fac=60,Vacmax*SQRT(2)*ABS(COS(A706*PI()*240/1000/2))))</f>
        <v>106.41262012197092</v>
      </c>
      <c r="K706">
        <f t="shared" si="95"/>
        <v>358.93174838679374</v>
      </c>
      <c r="L706">
        <f t="shared" si="96"/>
        <v>358.93174838679374</v>
      </c>
    </row>
    <row r="707" spans="1:12">
      <c r="A707" s="1">
        <f t="shared" si="97"/>
        <v>14.1</v>
      </c>
      <c r="B707" s="5">
        <f t="shared" si="101"/>
        <v>35.509770534793397</v>
      </c>
      <c r="C707" s="4">
        <v>705</v>
      </c>
      <c r="E707" s="3">
        <f t="shared" si="100"/>
        <v>0.02</v>
      </c>
      <c r="F707" s="13">
        <f t="shared" si="99"/>
        <v>114.5643923738961</v>
      </c>
      <c r="G707" s="14">
        <f t="shared" ref="G707:G770" si="103">MAX(B707,F707)</f>
        <v>114.5643923738961</v>
      </c>
      <c r="H707">
        <f t="shared" si="98"/>
        <v>80</v>
      </c>
      <c r="J707">
        <f t="shared" si="102"/>
        <v>104.16199356872728</v>
      </c>
      <c r="K707">
        <f t="shared" ref="K707:K770" si="104">SQRT(ABS(K706*K706-2*Vout*Iout*E707*100*1000000/1000/1000/Cin/H707))</f>
        <v>358.91085244110496</v>
      </c>
      <c r="L707">
        <f t="shared" ref="L707:L770" si="105">MAX(J707,K707)</f>
        <v>358.91085244110496</v>
      </c>
    </row>
    <row r="708" spans="1:12">
      <c r="A708" s="1">
        <f t="shared" ref="A708:A771" si="106">C708*E708</f>
        <v>14.120000000000001</v>
      </c>
      <c r="B708" s="5">
        <f t="shared" si="101"/>
        <v>34.741109617612892</v>
      </c>
      <c r="C708" s="4">
        <v>706</v>
      </c>
      <c r="E708" s="3">
        <f t="shared" si="100"/>
        <v>0.02</v>
      </c>
      <c r="F708" s="13">
        <f t="shared" si="99"/>
        <v>114.49890829173884</v>
      </c>
      <c r="G708" s="14">
        <f t="shared" si="103"/>
        <v>114.49890829173884</v>
      </c>
      <c r="H708">
        <f t="shared" ref="H708:H771" si="107">H707</f>
        <v>80</v>
      </c>
      <c r="J708">
        <f t="shared" si="102"/>
        <v>101.90725487833114</v>
      </c>
      <c r="K708">
        <f t="shared" si="104"/>
        <v>358.88995527877432</v>
      </c>
      <c r="L708">
        <f t="shared" si="105"/>
        <v>358.88995527877432</v>
      </c>
    </row>
    <row r="709" spans="1:12">
      <c r="A709" s="1">
        <f t="shared" si="106"/>
        <v>14.14</v>
      </c>
      <c r="B709" s="5">
        <f t="shared" si="101"/>
        <v>33.971077180911095</v>
      </c>
      <c r="C709" s="4">
        <v>707</v>
      </c>
      <c r="E709" s="3">
        <f t="shared" si="100"/>
        <v>0.02</v>
      </c>
      <c r="F709" s="13">
        <f t="shared" si="99"/>
        <v>114.433386736564</v>
      </c>
      <c r="G709" s="14">
        <f t="shared" si="103"/>
        <v>114.433386736564</v>
      </c>
      <c r="H709">
        <f t="shared" si="107"/>
        <v>80</v>
      </c>
      <c r="J709">
        <f t="shared" si="102"/>
        <v>99.648493064005891</v>
      </c>
      <c r="K709">
        <f t="shared" si="104"/>
        <v>358.86905689958928</v>
      </c>
      <c r="L709">
        <f t="shared" si="105"/>
        <v>358.86905689958928</v>
      </c>
    </row>
    <row r="710" spans="1:12">
      <c r="A710" s="1">
        <f t="shared" si="106"/>
        <v>14.16</v>
      </c>
      <c r="B710" s="5">
        <f t="shared" si="101"/>
        <v>33.199703624250013</v>
      </c>
      <c r="C710" s="4">
        <v>708</v>
      </c>
      <c r="E710" s="3">
        <f t="shared" si="100"/>
        <v>0.02</v>
      </c>
      <c r="F710" s="13">
        <f t="shared" si="99"/>
        <v>114.36782764396648</v>
      </c>
      <c r="G710" s="14">
        <f t="shared" si="103"/>
        <v>114.36782764396648</v>
      </c>
      <c r="H710">
        <f t="shared" si="107"/>
        <v>80</v>
      </c>
      <c r="J710">
        <f t="shared" si="102"/>
        <v>97.385797297800025</v>
      </c>
      <c r="K710">
        <f t="shared" si="104"/>
        <v>358.84815730333725</v>
      </c>
      <c r="L710">
        <f t="shared" si="105"/>
        <v>358.84815730333725</v>
      </c>
    </row>
    <row r="711" spans="1:12">
      <c r="A711" s="1">
        <f t="shared" si="106"/>
        <v>14.18</v>
      </c>
      <c r="B711" s="5">
        <f t="shared" si="101"/>
        <v>32.427019400136722</v>
      </c>
      <c r="C711" s="4">
        <v>709</v>
      </c>
      <c r="E711" s="3">
        <f t="shared" si="100"/>
        <v>0.02</v>
      </c>
      <c r="F711" s="13">
        <f t="shared" si="99"/>
        <v>114.30223094935647</v>
      </c>
      <c r="G711" s="14">
        <f t="shared" si="103"/>
        <v>114.30223094935647</v>
      </c>
      <c r="H711">
        <f t="shared" si="107"/>
        <v>80</v>
      </c>
      <c r="J711">
        <f t="shared" si="102"/>
        <v>95.119256907067722</v>
      </c>
      <c r="K711">
        <f t="shared" si="104"/>
        <v>358.82725648980551</v>
      </c>
      <c r="L711">
        <f t="shared" si="105"/>
        <v>358.82725648980551</v>
      </c>
    </row>
    <row r="712" spans="1:12">
      <c r="A712" s="1">
        <f t="shared" si="106"/>
        <v>14.200000000000001</v>
      </c>
      <c r="B712" s="5">
        <f t="shared" si="101"/>
        <v>31.653055012821465</v>
      </c>
      <c r="C712" s="4">
        <v>710</v>
      </c>
      <c r="E712" s="3">
        <f t="shared" si="100"/>
        <v>0.02</v>
      </c>
      <c r="F712" s="13">
        <f t="shared" si="99"/>
        <v>114.23659658795873</v>
      </c>
      <c r="G712" s="14">
        <f t="shared" si="103"/>
        <v>114.23659658795873</v>
      </c>
      <c r="H712">
        <f t="shared" si="107"/>
        <v>80</v>
      </c>
      <c r="J712">
        <f t="shared" si="102"/>
        <v>92.848961370942959</v>
      </c>
      <c r="K712">
        <f t="shared" si="104"/>
        <v>358.80635445878141</v>
      </c>
      <c r="L712">
        <f t="shared" si="105"/>
        <v>358.80635445878141</v>
      </c>
    </row>
    <row r="713" spans="1:12">
      <c r="A713" s="1">
        <f t="shared" si="106"/>
        <v>14.22</v>
      </c>
      <c r="B713" s="5">
        <f t="shared" si="101"/>
        <v>30.877841017093129</v>
      </c>
      <c r="C713" s="4">
        <v>711</v>
      </c>
      <c r="E713" s="3">
        <f t="shared" si="100"/>
        <v>0.02</v>
      </c>
      <c r="F713" s="13">
        <f t="shared" si="99"/>
        <v>114.17092449481183</v>
      </c>
      <c r="G713" s="14">
        <f t="shared" si="103"/>
        <v>114.17092449481183</v>
      </c>
      <c r="H713">
        <f t="shared" si="107"/>
        <v>80</v>
      </c>
      <c r="J713">
        <f t="shared" si="102"/>
        <v>90.575000316806509</v>
      </c>
      <c r="K713">
        <f t="shared" si="104"/>
        <v>358.78545121005209</v>
      </c>
      <c r="L713">
        <f t="shared" si="105"/>
        <v>358.78545121005209</v>
      </c>
    </row>
    <row r="714" spans="1:12">
      <c r="A714" s="1">
        <f t="shared" si="106"/>
        <v>14.24</v>
      </c>
      <c r="B714" s="5">
        <f t="shared" si="101"/>
        <v>30.101408017072657</v>
      </c>
      <c r="C714" s="4">
        <v>712</v>
      </c>
      <c r="E714" s="3">
        <f t="shared" si="100"/>
        <v>0.02</v>
      </c>
      <c r="F714" s="13">
        <f t="shared" si="99"/>
        <v>114.1052146047674</v>
      </c>
      <c r="G714" s="14">
        <f t="shared" si="103"/>
        <v>114.1052146047674</v>
      </c>
      <c r="H714">
        <f t="shared" si="107"/>
        <v>80</v>
      </c>
      <c r="J714">
        <f t="shared" si="102"/>
        <v>88.297463516746461</v>
      </c>
      <c r="K714">
        <f t="shared" si="104"/>
        <v>358.76454674340476</v>
      </c>
      <c r="L714">
        <f t="shared" si="105"/>
        <v>358.76454674340476</v>
      </c>
    </row>
    <row r="715" spans="1:12">
      <c r="A715" s="1">
        <f t="shared" si="106"/>
        <v>14.26</v>
      </c>
      <c r="B715" s="5">
        <f t="shared" si="101"/>
        <v>29.323786665005645</v>
      </c>
      <c r="C715" s="4">
        <v>713</v>
      </c>
      <c r="E715" s="3">
        <f t="shared" si="100"/>
        <v>0.02</v>
      </c>
      <c r="F715" s="13">
        <f t="shared" si="99"/>
        <v>114.03946685248938</v>
      </c>
      <c r="G715" s="14">
        <f t="shared" si="103"/>
        <v>114.03946685248938</v>
      </c>
      <c r="H715">
        <f t="shared" si="107"/>
        <v>80</v>
      </c>
      <c r="J715">
        <f t="shared" si="102"/>
        <v>86.016440884016561</v>
      </c>
      <c r="K715">
        <f t="shared" si="104"/>
        <v>358.74364105862651</v>
      </c>
      <c r="L715">
        <f t="shared" si="105"/>
        <v>358.74364105862651</v>
      </c>
    </row>
    <row r="716" spans="1:12">
      <c r="A716" s="1">
        <f t="shared" si="106"/>
        <v>14.280000000000001</v>
      </c>
      <c r="B716" s="5">
        <f t="shared" si="101"/>
        <v>28.545007660051468</v>
      </c>
      <c r="C716" s="4">
        <v>714</v>
      </c>
      <c r="E716" s="3">
        <f t="shared" si="100"/>
        <v>0.02</v>
      </c>
      <c r="F716" s="13">
        <f t="shared" si="99"/>
        <v>113.97368117245325</v>
      </c>
      <c r="G716" s="14">
        <f t="shared" si="103"/>
        <v>113.97368117245325</v>
      </c>
      <c r="H716">
        <f t="shared" si="107"/>
        <v>80</v>
      </c>
      <c r="J716">
        <f t="shared" si="102"/>
        <v>83.732022469484306</v>
      </c>
      <c r="K716">
        <f t="shared" si="104"/>
        <v>358.72273415550438</v>
      </c>
      <c r="L716">
        <f t="shared" si="105"/>
        <v>358.72273415550438</v>
      </c>
    </row>
    <row r="717" spans="1:12">
      <c r="A717" s="1">
        <f t="shared" si="106"/>
        <v>14.3</v>
      </c>
      <c r="B717" s="5">
        <f t="shared" si="101"/>
        <v>27.76510174707164</v>
      </c>
      <c r="C717" s="4">
        <v>715</v>
      </c>
      <c r="E717" s="3">
        <f t="shared" si="100"/>
        <v>0.02</v>
      </c>
      <c r="F717" s="13">
        <f t="shared" si="99"/>
        <v>113.90785749894529</v>
      </c>
      <c r="G717" s="14">
        <f t="shared" si="103"/>
        <v>113.90785749894529</v>
      </c>
      <c r="H717">
        <f t="shared" si="107"/>
        <v>80</v>
      </c>
      <c r="J717">
        <f t="shared" si="102"/>
        <v>81.444298458076801</v>
      </c>
      <c r="K717">
        <f t="shared" si="104"/>
        <v>358.70182603382528</v>
      </c>
      <c r="L717">
        <f t="shared" si="105"/>
        <v>358.70182603382528</v>
      </c>
    </row>
    <row r="718" spans="1:12">
      <c r="A718" s="1">
        <f t="shared" si="106"/>
        <v>14.32</v>
      </c>
      <c r="B718" s="5">
        <f t="shared" si="101"/>
        <v>26.98409971541642</v>
      </c>
      <c r="C718" s="4">
        <v>716</v>
      </c>
      <c r="E718" s="3">
        <f t="shared" si="100"/>
        <v>0.02</v>
      </c>
      <c r="F718" s="13">
        <f t="shared" si="99"/>
        <v>113.84199576606177</v>
      </c>
      <c r="G718" s="14">
        <f t="shared" si="103"/>
        <v>113.84199576606177</v>
      </c>
      <c r="H718">
        <f t="shared" si="107"/>
        <v>80</v>
      </c>
      <c r="J718">
        <f t="shared" si="102"/>
        <v>79.153359165221488</v>
      </c>
      <c r="K718">
        <f t="shared" si="104"/>
        <v>358.68091669337616</v>
      </c>
      <c r="L718">
        <f t="shared" si="105"/>
        <v>358.68091669337616</v>
      </c>
    </row>
    <row r="719" spans="1:12">
      <c r="A719" s="1">
        <f t="shared" si="106"/>
        <v>14.34</v>
      </c>
      <c r="B719" s="5">
        <f t="shared" si="101"/>
        <v>26.202032397708614</v>
      </c>
      <c r="C719" s="4">
        <v>717</v>
      </c>
      <c r="E719" s="3">
        <f t="shared" si="100"/>
        <v>0.02</v>
      </c>
      <c r="F719" s="13">
        <f t="shared" si="99"/>
        <v>113.77609590770825</v>
      </c>
      <c r="G719" s="14">
        <f t="shared" si="103"/>
        <v>113.77609590770825</v>
      </c>
      <c r="H719">
        <f t="shared" si="107"/>
        <v>80</v>
      </c>
      <c r="J719">
        <f t="shared" si="102"/>
        <v>76.859295033278599</v>
      </c>
      <c r="K719">
        <f t="shared" si="104"/>
        <v>358.66000613394385</v>
      </c>
      <c r="L719">
        <f t="shared" si="105"/>
        <v>358.66000613394385</v>
      </c>
    </row>
    <row r="720" spans="1:12">
      <c r="A720" s="1">
        <f t="shared" si="106"/>
        <v>14.36</v>
      </c>
      <c r="B720" s="5">
        <f t="shared" si="101"/>
        <v>25.418930668626697</v>
      </c>
      <c r="C720" s="4">
        <v>718</v>
      </c>
      <c r="E720" s="3">
        <f t="shared" si="100"/>
        <v>0.02</v>
      </c>
      <c r="F720" s="13">
        <f t="shared" si="99"/>
        <v>113.71015785759876</v>
      </c>
      <c r="G720" s="14">
        <f t="shared" si="103"/>
        <v>113.71015785759876</v>
      </c>
      <c r="H720">
        <f t="shared" si="107"/>
        <v>80</v>
      </c>
      <c r="J720">
        <f t="shared" si="102"/>
        <v>74.562196627971645</v>
      </c>
      <c r="K720">
        <f t="shared" si="104"/>
        <v>358.63909435531514</v>
      </c>
      <c r="L720">
        <f t="shared" si="105"/>
        <v>358.63909435531514</v>
      </c>
    </row>
    <row r="721" spans="1:12">
      <c r="A721" s="1">
        <f t="shared" si="106"/>
        <v>14.38</v>
      </c>
      <c r="B721" s="5">
        <f t="shared" si="101"/>
        <v>24.634825443686168</v>
      </c>
      <c r="C721" s="4">
        <v>719</v>
      </c>
      <c r="E721" s="3">
        <f t="shared" si="100"/>
        <v>0.02</v>
      </c>
      <c r="F721" s="13">
        <f t="shared" si="99"/>
        <v>113.64418154925499</v>
      </c>
      <c r="G721" s="14">
        <f t="shared" si="103"/>
        <v>113.64418154925499</v>
      </c>
      <c r="H721">
        <f t="shared" si="107"/>
        <v>80</v>
      </c>
      <c r="J721">
        <f t="shared" si="102"/>
        <v>72.262154634812759</v>
      </c>
      <c r="K721">
        <f t="shared" si="104"/>
        <v>358.61818135727674</v>
      </c>
      <c r="L721">
        <f t="shared" si="105"/>
        <v>358.61818135727674</v>
      </c>
    </row>
    <row r="722" spans="1:12">
      <c r="A722" s="1">
        <f t="shared" si="106"/>
        <v>14.4</v>
      </c>
      <c r="B722" s="5">
        <f t="shared" si="101"/>
        <v>23.849747678018812</v>
      </c>
      <c r="C722" s="4">
        <v>720</v>
      </c>
      <c r="E722" s="3">
        <f t="shared" si="100"/>
        <v>0.02</v>
      </c>
      <c r="F722" s="13">
        <f t="shared" si="99"/>
        <v>113.5781669160056</v>
      </c>
      <c r="G722" s="14">
        <f t="shared" si="103"/>
        <v>113.5781669160056</v>
      </c>
      <c r="H722">
        <f t="shared" si="107"/>
        <v>80</v>
      </c>
      <c r="J722">
        <f t="shared" si="102"/>
        <v>69.95925985552185</v>
      </c>
      <c r="K722">
        <f t="shared" si="104"/>
        <v>358.59726713961533</v>
      </c>
      <c r="L722">
        <f t="shared" si="105"/>
        <v>358.59726713961533</v>
      </c>
    </row>
    <row r="723" spans="1:12">
      <c r="A723" s="1">
        <f t="shared" si="106"/>
        <v>14.42</v>
      </c>
      <c r="B723" s="5">
        <f t="shared" si="101"/>
        <v>23.063728365150322</v>
      </c>
      <c r="C723" s="4">
        <v>721</v>
      </c>
      <c r="E723" s="3">
        <f t="shared" si="100"/>
        <v>0.02</v>
      </c>
      <c r="F723" s="13">
        <f t="shared" si="99"/>
        <v>113.51211389098535</v>
      </c>
      <c r="G723" s="14">
        <f t="shared" si="103"/>
        <v>113.51211389098535</v>
      </c>
      <c r="H723">
        <f t="shared" si="107"/>
        <v>80</v>
      </c>
      <c r="J723">
        <f t="shared" si="102"/>
        <v>67.653603204440941</v>
      </c>
      <c r="K723">
        <f t="shared" si="104"/>
        <v>358.57635170211745</v>
      </c>
      <c r="L723">
        <f t="shared" si="105"/>
        <v>358.57635170211745</v>
      </c>
    </row>
    <row r="724" spans="1:12">
      <c r="A724" s="1">
        <f t="shared" si="106"/>
        <v>14.44</v>
      </c>
      <c r="B724" s="5">
        <f t="shared" si="101"/>
        <v>22.27679853577752</v>
      </c>
      <c r="C724" s="4">
        <v>722</v>
      </c>
      <c r="E724" s="3">
        <f t="shared" si="100"/>
        <v>0.02</v>
      </c>
      <c r="F724" s="13">
        <f t="shared" si="99"/>
        <v>113.44602240713435</v>
      </c>
      <c r="G724" s="14">
        <f t="shared" si="103"/>
        <v>113.44602240713435</v>
      </c>
      <c r="H724">
        <f t="shared" si="107"/>
        <v>80</v>
      </c>
      <c r="J724">
        <f t="shared" si="102"/>
        <v>65.345275704947383</v>
      </c>
      <c r="K724">
        <f t="shared" si="104"/>
        <v>358.55543504456966</v>
      </c>
      <c r="L724">
        <f t="shared" si="105"/>
        <v>358.55543504456966</v>
      </c>
    </row>
    <row r="725" spans="1:12">
      <c r="A725" s="1">
        <f t="shared" si="106"/>
        <v>14.46</v>
      </c>
      <c r="B725" s="5">
        <f t="shared" si="101"/>
        <v>21.48898925654251</v>
      </c>
      <c r="C725" s="4">
        <v>723</v>
      </c>
      <c r="E725" s="3">
        <f t="shared" si="100"/>
        <v>0.02</v>
      </c>
      <c r="F725" s="13">
        <f t="shared" si="99"/>
        <v>113.37989239719727</v>
      </c>
      <c r="G725" s="14">
        <f t="shared" si="103"/>
        <v>113.37989239719727</v>
      </c>
      <c r="H725">
        <f t="shared" si="107"/>
        <v>80</v>
      </c>
      <c r="J725">
        <f t="shared" si="102"/>
        <v>63.034368485858025</v>
      </c>
      <c r="K725">
        <f t="shared" si="104"/>
        <v>358.53451716675846</v>
      </c>
      <c r="L725">
        <f t="shared" si="105"/>
        <v>358.53451716675846</v>
      </c>
    </row>
    <row r="726" spans="1:12">
      <c r="A726" s="1">
        <f t="shared" si="106"/>
        <v>14.48</v>
      </c>
      <c r="B726" s="5">
        <f t="shared" si="101"/>
        <v>20.700331628806698</v>
      </c>
      <c r="C726" s="4">
        <v>724</v>
      </c>
      <c r="E726" s="3">
        <f t="shared" si="100"/>
        <v>0.02</v>
      </c>
      <c r="F726" s="13">
        <f t="shared" si="99"/>
        <v>113.31372379372249</v>
      </c>
      <c r="G726" s="14">
        <f t="shared" si="103"/>
        <v>113.31372379372249</v>
      </c>
      <c r="H726">
        <f t="shared" si="107"/>
        <v>80</v>
      </c>
      <c r="J726">
        <f t="shared" si="102"/>
        <v>60.720972777832976</v>
      </c>
      <c r="K726">
        <f t="shared" si="104"/>
        <v>358.51359806847023</v>
      </c>
      <c r="L726">
        <f t="shared" si="105"/>
        <v>358.51359806847023</v>
      </c>
    </row>
    <row r="727" spans="1:12">
      <c r="A727" s="1">
        <f t="shared" si="106"/>
        <v>14.5</v>
      </c>
      <c r="B727" s="5">
        <f t="shared" si="101"/>
        <v>19.910856787422709</v>
      </c>
      <c r="C727" s="4">
        <v>725</v>
      </c>
      <c r="E727" s="3">
        <f t="shared" si="100"/>
        <v>0.02</v>
      </c>
      <c r="F727" s="13">
        <f t="shared" si="99"/>
        <v>113.24751652906137</v>
      </c>
      <c r="G727" s="14">
        <f t="shared" si="103"/>
        <v>113.24751652906137</v>
      </c>
      <c r="H727">
        <f t="shared" si="107"/>
        <v>80</v>
      </c>
      <c r="J727">
        <f t="shared" si="102"/>
        <v>58.405179909773274</v>
      </c>
      <c r="K727">
        <f t="shared" si="104"/>
        <v>358.49267774949129</v>
      </c>
      <c r="L727">
        <f t="shared" si="105"/>
        <v>358.49267774949129</v>
      </c>
    </row>
    <row r="728" spans="1:12">
      <c r="A728" s="1">
        <f t="shared" si="106"/>
        <v>14.52</v>
      </c>
      <c r="B728" s="5">
        <f t="shared" si="101"/>
        <v>19.120595899505716</v>
      </c>
      <c r="C728" s="4">
        <v>726</v>
      </c>
      <c r="E728" s="3">
        <f t="shared" si="100"/>
        <v>0.02</v>
      </c>
      <c r="F728" s="13">
        <f t="shared" si="99"/>
        <v>113.18127053536742</v>
      </c>
      <c r="G728" s="14">
        <f t="shared" si="103"/>
        <v>113.18127053536742</v>
      </c>
      <c r="H728">
        <f t="shared" si="107"/>
        <v>80</v>
      </c>
      <c r="J728">
        <f t="shared" si="102"/>
        <v>56.087081305216763</v>
      </c>
      <c r="K728">
        <f t="shared" si="104"/>
        <v>358.47175620960797</v>
      </c>
      <c r="L728">
        <f t="shared" si="105"/>
        <v>358.47175620960797</v>
      </c>
    </row>
    <row r="729" spans="1:12">
      <c r="A729" s="1">
        <f t="shared" si="106"/>
        <v>14.540000000000001</v>
      </c>
      <c r="B729" s="5">
        <f t="shared" si="101"/>
        <v>18.329580163202202</v>
      </c>
      <c r="C729" s="4">
        <v>727</v>
      </c>
      <c r="E729" s="3">
        <f t="shared" si="100"/>
        <v>0.02</v>
      </c>
      <c r="F729" s="13">
        <f t="shared" si="99"/>
        <v>113.11498574459544</v>
      </c>
      <c r="G729" s="14">
        <f t="shared" si="103"/>
        <v>113.11498574459544</v>
      </c>
      <c r="H729">
        <f t="shared" si="107"/>
        <v>80</v>
      </c>
      <c r="J729">
        <f t="shared" si="102"/>
        <v>53.766768478726455</v>
      </c>
      <c r="K729">
        <f t="shared" si="104"/>
        <v>358.45083344860649</v>
      </c>
      <c r="L729">
        <f t="shared" si="105"/>
        <v>358.45083344860649</v>
      </c>
    </row>
    <row r="730" spans="1:12">
      <c r="A730" s="1">
        <f t="shared" si="106"/>
        <v>14.56</v>
      </c>
      <c r="B730" s="5">
        <f t="shared" si="101"/>
        <v>17.537840806459112</v>
      </c>
      <c r="C730" s="4">
        <v>728</v>
      </c>
      <c r="E730" s="3">
        <f t="shared" si="100"/>
        <v>0.02</v>
      </c>
      <c r="F730" s="13">
        <f t="shared" si="99"/>
        <v>113.04866208850076</v>
      </c>
      <c r="G730" s="14">
        <f t="shared" si="103"/>
        <v>113.04866208850076</v>
      </c>
      <c r="H730">
        <f t="shared" si="107"/>
        <v>80</v>
      </c>
      <c r="J730">
        <f t="shared" si="102"/>
        <v>51.444333032280063</v>
      </c>
      <c r="K730">
        <f t="shared" si="104"/>
        <v>358.42990946627293</v>
      </c>
      <c r="L730">
        <f t="shared" si="105"/>
        <v>358.42990946627293</v>
      </c>
    </row>
    <row r="731" spans="1:12">
      <c r="A731" s="1">
        <f t="shared" si="106"/>
        <v>14.58</v>
      </c>
      <c r="B731" s="5">
        <f t="shared" si="101"/>
        <v>16.745409085790691</v>
      </c>
      <c r="C731" s="4">
        <v>729</v>
      </c>
      <c r="E731" s="3">
        <f t="shared" si="100"/>
        <v>0.02</v>
      </c>
      <c r="F731" s="13">
        <f t="shared" si="99"/>
        <v>112.98229949863841</v>
      </c>
      <c r="G731" s="14">
        <f t="shared" si="103"/>
        <v>112.98229949863841</v>
      </c>
      <c r="H731">
        <f t="shared" si="107"/>
        <v>80</v>
      </c>
      <c r="J731">
        <f t="shared" si="102"/>
        <v>49.119866651652693</v>
      </c>
      <c r="K731">
        <f t="shared" si="104"/>
        <v>358.40898426239346</v>
      </c>
      <c r="L731">
        <f t="shared" si="105"/>
        <v>358.40898426239346</v>
      </c>
    </row>
    <row r="732" spans="1:12">
      <c r="A732" s="1">
        <f t="shared" si="106"/>
        <v>14.6</v>
      </c>
      <c r="B732" s="5">
        <f t="shared" si="101"/>
        <v>15.952316285044294</v>
      </c>
      <c r="C732" s="4">
        <v>730</v>
      </c>
      <c r="E732" s="3">
        <f t="shared" si="100"/>
        <v>0.02</v>
      </c>
      <c r="F732" s="13">
        <f t="shared" si="99"/>
        <v>112.91589790636228</v>
      </c>
      <c r="G732" s="14">
        <f t="shared" si="103"/>
        <v>112.91589790636228</v>
      </c>
      <c r="H732">
        <f t="shared" si="107"/>
        <v>80</v>
      </c>
      <c r="J732">
        <f t="shared" si="102"/>
        <v>46.793461102796591</v>
      </c>
      <c r="K732">
        <f t="shared" si="104"/>
        <v>358.38805783675411</v>
      </c>
      <c r="L732">
        <f t="shared" si="105"/>
        <v>358.38805783675411</v>
      </c>
    </row>
    <row r="733" spans="1:12">
      <c r="A733" s="1">
        <f t="shared" si="106"/>
        <v>14.620000000000001</v>
      </c>
      <c r="B733" s="5">
        <f t="shared" si="101"/>
        <v>15.158593714165592</v>
      </c>
      <c r="C733" s="4">
        <v>731</v>
      </c>
      <c r="E733" s="3">
        <f t="shared" si="100"/>
        <v>0.02</v>
      </c>
      <c r="F733" s="13">
        <f t="shared" si="99"/>
        <v>112.8494572428243</v>
      </c>
      <c r="G733" s="14">
        <f t="shared" si="103"/>
        <v>112.8494572428243</v>
      </c>
      <c r="H733">
        <f t="shared" si="107"/>
        <v>80</v>
      </c>
      <c r="J733">
        <f t="shared" si="102"/>
        <v>44.465208228219069</v>
      </c>
      <c r="K733">
        <f t="shared" si="104"/>
        <v>358.36713018914082</v>
      </c>
      <c r="L733">
        <f t="shared" si="105"/>
        <v>358.36713018914082</v>
      </c>
    </row>
    <row r="734" spans="1:12">
      <c r="A734" s="1">
        <f t="shared" si="106"/>
        <v>14.64</v>
      </c>
      <c r="B734" s="5">
        <f t="shared" si="101"/>
        <v>14.364272707962837</v>
      </c>
      <c r="C734" s="4">
        <v>732</v>
      </c>
      <c r="E734" s="3">
        <f t="shared" si="100"/>
        <v>0.02</v>
      </c>
      <c r="F734" s="13">
        <f t="shared" si="99"/>
        <v>112.7829774389736</v>
      </c>
      <c r="G734" s="14">
        <f t="shared" si="103"/>
        <v>112.7829774389736</v>
      </c>
      <c r="H734">
        <f t="shared" si="107"/>
        <v>80</v>
      </c>
      <c r="J734">
        <f t="shared" si="102"/>
        <v>42.135199943357655</v>
      </c>
      <c r="K734">
        <f t="shared" si="104"/>
        <v>358.34620131933951</v>
      </c>
      <c r="L734">
        <f t="shared" si="105"/>
        <v>358.34620131933951</v>
      </c>
    </row>
    <row r="735" spans="1:12">
      <c r="A735" s="1">
        <f t="shared" si="106"/>
        <v>14.66</v>
      </c>
      <c r="B735" s="5">
        <f t="shared" si="101"/>
        <v>13.569384624869146</v>
      </c>
      <c r="C735" s="4">
        <v>733</v>
      </c>
      <c r="E735" s="3">
        <f t="shared" si="100"/>
        <v>0.02</v>
      </c>
      <c r="F735" s="13">
        <f t="shared" si="99"/>
        <v>112.71645842555571</v>
      </c>
      <c r="G735" s="14">
        <f t="shared" si="103"/>
        <v>112.71645842555571</v>
      </c>
      <c r="H735">
        <f t="shared" si="107"/>
        <v>80</v>
      </c>
      <c r="J735">
        <f t="shared" si="102"/>
        <v>39.803528232949496</v>
      </c>
      <c r="K735">
        <f t="shared" si="104"/>
        <v>358.32527122713606</v>
      </c>
      <c r="L735">
        <f t="shared" si="105"/>
        <v>358.32527122713606</v>
      </c>
    </row>
    <row r="736" spans="1:12">
      <c r="A736" s="1">
        <f t="shared" si="106"/>
        <v>14.68</v>
      </c>
      <c r="B736" s="5">
        <f t="shared" si="101"/>
        <v>12.773960845704861</v>
      </c>
      <c r="C736" s="4">
        <v>734</v>
      </c>
      <c r="E736" s="3">
        <f t="shared" si="100"/>
        <v>0.02</v>
      </c>
      <c r="F736" s="13">
        <f t="shared" si="99"/>
        <v>112.64990013311166</v>
      </c>
      <c r="G736" s="14">
        <f t="shared" si="103"/>
        <v>112.64990013311166</v>
      </c>
      <c r="H736">
        <f t="shared" si="107"/>
        <v>80</v>
      </c>
      <c r="J736">
        <f t="shared" si="102"/>
        <v>37.470285147400929</v>
      </c>
      <c r="K736">
        <f t="shared" si="104"/>
        <v>358.30433991231621</v>
      </c>
      <c r="L736">
        <f t="shared" si="105"/>
        <v>358.30433991231621</v>
      </c>
    </row>
    <row r="737" spans="1:12">
      <c r="A737" s="1">
        <f t="shared" si="106"/>
        <v>14.700000000000001</v>
      </c>
      <c r="B737" s="5">
        <f t="shared" si="101"/>
        <v>11.978032772438912</v>
      </c>
      <c r="C737" s="4">
        <v>735</v>
      </c>
      <c r="E737" s="3">
        <f t="shared" si="100"/>
        <v>0.02</v>
      </c>
      <c r="F737" s="13">
        <f t="shared" si="99"/>
        <v>112.58330249197715</v>
      </c>
      <c r="G737" s="14">
        <f t="shared" si="103"/>
        <v>112.58330249197715</v>
      </c>
      <c r="H737">
        <f t="shared" si="107"/>
        <v>80</v>
      </c>
      <c r="J737">
        <f t="shared" si="102"/>
        <v>35.135562799154144</v>
      </c>
      <c r="K737">
        <f t="shared" si="104"/>
        <v>358.28340737466567</v>
      </c>
      <c r="L737">
        <f t="shared" si="105"/>
        <v>358.28340737466567</v>
      </c>
    </row>
    <row r="738" spans="1:12">
      <c r="A738" s="1">
        <f t="shared" si="106"/>
        <v>14.72</v>
      </c>
      <c r="B738" s="5">
        <f t="shared" si="101"/>
        <v>11.181631826948896</v>
      </c>
      <c r="C738" s="4">
        <v>736</v>
      </c>
      <c r="E738" s="3">
        <f t="shared" si="100"/>
        <v>0.02</v>
      </c>
      <c r="F738" s="13">
        <f t="shared" si="99"/>
        <v>112.51666543228175</v>
      </c>
      <c r="G738" s="14">
        <f t="shared" si="103"/>
        <v>112.51666543228175</v>
      </c>
      <c r="H738">
        <f t="shared" si="107"/>
        <v>80</v>
      </c>
      <c r="J738">
        <f t="shared" si="102"/>
        <v>32.799453359050098</v>
      </c>
      <c r="K738">
        <f t="shared" si="104"/>
        <v>358.26247361397014</v>
      </c>
      <c r="L738">
        <f t="shared" si="105"/>
        <v>358.26247361397014</v>
      </c>
    </row>
    <row r="739" spans="1:12">
      <c r="A739" s="1">
        <f t="shared" si="106"/>
        <v>14.74</v>
      </c>
      <c r="B739" s="5">
        <f t="shared" si="101"/>
        <v>10.384789449780376</v>
      </c>
      <c r="C739" s="4">
        <v>737</v>
      </c>
      <c r="E739" s="3">
        <f t="shared" si="100"/>
        <v>0.02</v>
      </c>
      <c r="F739" s="13">
        <f t="shared" si="99"/>
        <v>112.449988883948</v>
      </c>
      <c r="G739" s="14">
        <f t="shared" si="103"/>
        <v>112.449988883948</v>
      </c>
      <c r="H739">
        <f t="shared" si="107"/>
        <v>80</v>
      </c>
      <c r="J739">
        <f t="shared" si="102"/>
        <v>30.4620490526891</v>
      </c>
      <c r="K739">
        <f t="shared" si="104"/>
        <v>358.24153863001516</v>
      </c>
      <c r="L739">
        <f t="shared" si="105"/>
        <v>358.24153863001516</v>
      </c>
    </row>
    <row r="740" spans="1:12">
      <c r="A740" s="1">
        <f t="shared" si="106"/>
        <v>14.76</v>
      </c>
      <c r="B740" s="5">
        <f t="shared" si="101"/>
        <v>9.5875370989058695</v>
      </c>
      <c r="C740" s="4">
        <v>738</v>
      </c>
      <c r="E740" s="3">
        <f t="shared" si="100"/>
        <v>0.02</v>
      </c>
      <c r="F740" s="13">
        <f t="shared" si="99"/>
        <v>112.38327277669052</v>
      </c>
      <c r="G740" s="14">
        <f t="shared" si="103"/>
        <v>112.38327277669052</v>
      </c>
      <c r="H740">
        <f t="shared" si="107"/>
        <v>80</v>
      </c>
      <c r="J740">
        <f t="shared" si="102"/>
        <v>28.123442156790549</v>
      </c>
      <c r="K740">
        <f t="shared" si="104"/>
        <v>358.2206024225863</v>
      </c>
      <c r="L740">
        <f t="shared" si="105"/>
        <v>358.2206024225863</v>
      </c>
    </row>
    <row r="741" spans="1:12">
      <c r="A741" s="1">
        <f t="shared" si="106"/>
        <v>14.780000000000001</v>
      </c>
      <c r="B741" s="5">
        <f t="shared" si="101"/>
        <v>8.7899062484831934</v>
      </c>
      <c r="C741" s="4">
        <v>739</v>
      </c>
      <c r="E741" s="3">
        <f t="shared" si="100"/>
        <v>0.02</v>
      </c>
      <c r="F741" s="13">
        <f t="shared" si="99"/>
        <v>112.31651704001521</v>
      </c>
      <c r="G741" s="14">
        <f t="shared" si="103"/>
        <v>112.31651704001521</v>
      </c>
      <c r="H741">
        <f t="shared" si="107"/>
        <v>80</v>
      </c>
      <c r="J741">
        <f t="shared" si="102"/>
        <v>25.783724995550699</v>
      </c>
      <c r="K741">
        <f t="shared" si="104"/>
        <v>358.19966499146904</v>
      </c>
      <c r="L741">
        <f t="shared" si="105"/>
        <v>358.19966499146904</v>
      </c>
    </row>
    <row r="742" spans="1:12">
      <c r="A742" s="1">
        <f t="shared" si="106"/>
        <v>14.8</v>
      </c>
      <c r="B742" s="5">
        <f t="shared" si="101"/>
        <v>7.9919283876126688</v>
      </c>
      <c r="C742" s="4">
        <v>740</v>
      </c>
      <c r="E742" s="3">
        <f t="shared" si="100"/>
        <v>0.02</v>
      </c>
      <c r="F742" s="13">
        <f t="shared" si="99"/>
        <v>112.24972160321836</v>
      </c>
      <c r="G742" s="14">
        <f t="shared" si="103"/>
        <v>112.24972160321836</v>
      </c>
      <c r="H742">
        <f t="shared" si="107"/>
        <v>80</v>
      </c>
      <c r="J742">
        <f t="shared" si="102"/>
        <v>23.442989936997161</v>
      </c>
      <c r="K742">
        <f t="shared" si="104"/>
        <v>358.17872633644873</v>
      </c>
      <c r="L742">
        <f t="shared" si="105"/>
        <v>358.17872633644873</v>
      </c>
    </row>
    <row r="743" spans="1:12">
      <c r="A743" s="1">
        <f t="shared" si="106"/>
        <v>14.82</v>
      </c>
      <c r="B743" s="5">
        <f t="shared" si="101"/>
        <v>7.1936350190937741</v>
      </c>
      <c r="C743" s="4">
        <v>741</v>
      </c>
      <c r="E743" s="3">
        <f t="shared" si="100"/>
        <v>0.02</v>
      </c>
      <c r="F743" s="13">
        <f t="shared" si="99"/>
        <v>112.18288639538576</v>
      </c>
      <c r="G743" s="14">
        <f t="shared" si="103"/>
        <v>112.18288639538576</v>
      </c>
      <c r="H743">
        <f t="shared" si="107"/>
        <v>80</v>
      </c>
      <c r="J743">
        <f t="shared" si="102"/>
        <v>21.101329389341736</v>
      </c>
      <c r="K743">
        <f t="shared" si="104"/>
        <v>358.15778645731081</v>
      </c>
      <c r="L743">
        <f t="shared" si="105"/>
        <v>358.15778645731081</v>
      </c>
    </row>
    <row r="744" spans="1:12">
      <c r="A744" s="1">
        <f t="shared" si="106"/>
        <v>14.84</v>
      </c>
      <c r="B744" s="5">
        <f t="shared" si="101"/>
        <v>6.3950576581818028</v>
      </c>
      <c r="C744" s="4">
        <v>742</v>
      </c>
      <c r="E744" s="3">
        <f t="shared" si="100"/>
        <v>0.02</v>
      </c>
      <c r="F744" s="13">
        <f t="shared" si="99"/>
        <v>112.11601134539183</v>
      </c>
      <c r="G744" s="14">
        <f t="shared" si="103"/>
        <v>112.11601134539183</v>
      </c>
      <c r="H744">
        <f t="shared" si="107"/>
        <v>80</v>
      </c>
      <c r="J744">
        <f t="shared" si="102"/>
        <v>18.758835797333287</v>
      </c>
      <c r="K744">
        <f t="shared" si="104"/>
        <v>358.1368453538405</v>
      </c>
      <c r="L744">
        <f t="shared" si="105"/>
        <v>358.1368453538405</v>
      </c>
    </row>
    <row r="745" spans="1:12">
      <c r="A745" s="1">
        <f t="shared" si="106"/>
        <v>14.86</v>
      </c>
      <c r="B745" s="5">
        <f t="shared" si="101"/>
        <v>5.5962278313435787</v>
      </c>
      <c r="C745" s="4">
        <v>743</v>
      </c>
      <c r="E745" s="3">
        <f t="shared" si="100"/>
        <v>0.02</v>
      </c>
      <c r="F745" s="13">
        <f t="shared" si="99"/>
        <v>112.04909638189872</v>
      </c>
      <c r="G745" s="14">
        <f t="shared" si="103"/>
        <v>112.04909638189872</v>
      </c>
      <c r="H745">
        <f t="shared" si="107"/>
        <v>80</v>
      </c>
      <c r="J745">
        <f t="shared" si="102"/>
        <v>16.415601638607829</v>
      </c>
      <c r="K745">
        <f t="shared" si="104"/>
        <v>358.115903025823</v>
      </c>
      <c r="L745">
        <f t="shared" si="105"/>
        <v>358.115903025823</v>
      </c>
    </row>
    <row r="746" spans="1:12">
      <c r="A746" s="1">
        <f t="shared" si="106"/>
        <v>14.88</v>
      </c>
      <c r="B746" s="5">
        <f t="shared" si="101"/>
        <v>4.7971770750126241</v>
      </c>
      <c r="C746" s="4">
        <v>744</v>
      </c>
      <c r="E746" s="3">
        <f t="shared" si="100"/>
        <v>0.02</v>
      </c>
      <c r="F746" s="13">
        <f t="shared" si="99"/>
        <v>111.98214143335548</v>
      </c>
      <c r="G746" s="14">
        <f t="shared" si="103"/>
        <v>111.98214143335548</v>
      </c>
      <c r="H746">
        <f t="shared" si="107"/>
        <v>80</v>
      </c>
      <c r="J746">
        <f t="shared" si="102"/>
        <v>14.071719420037031</v>
      </c>
      <c r="K746">
        <f t="shared" si="104"/>
        <v>358.0949594730435</v>
      </c>
      <c r="L746">
        <f t="shared" si="105"/>
        <v>358.0949594730435</v>
      </c>
    </row>
    <row r="747" spans="1:12">
      <c r="A747" s="1">
        <f t="shared" si="106"/>
        <v>14.9</v>
      </c>
      <c r="B747" s="5">
        <f t="shared" si="101"/>
        <v>3.997936934345057</v>
      </c>
      <c r="C747" s="4">
        <v>745</v>
      </c>
      <c r="E747" s="3">
        <f t="shared" si="100"/>
        <v>0.02</v>
      </c>
      <c r="F747" s="13">
        <f t="shared" si="99"/>
        <v>111.9151464279971</v>
      </c>
      <c r="G747" s="14">
        <f t="shared" si="103"/>
        <v>111.9151464279971</v>
      </c>
      <c r="H747">
        <f t="shared" si="107"/>
        <v>80</v>
      </c>
      <c r="J747">
        <f t="shared" si="102"/>
        <v>11.727281674078835</v>
      </c>
      <c r="K747">
        <f t="shared" si="104"/>
        <v>358.07401469528708</v>
      </c>
      <c r="L747">
        <f t="shared" si="105"/>
        <v>358.07401469528708</v>
      </c>
    </row>
    <row r="748" spans="1:12">
      <c r="A748" s="1">
        <f t="shared" si="106"/>
        <v>14.92</v>
      </c>
      <c r="B748" s="5">
        <f t="shared" si="101"/>
        <v>3.1985389619728868</v>
      </c>
      <c r="C748" s="4">
        <v>746</v>
      </c>
      <c r="E748" s="3">
        <f t="shared" si="100"/>
        <v>0.02</v>
      </c>
      <c r="F748" s="13">
        <f t="shared" si="99"/>
        <v>111.84811129384364</v>
      </c>
      <c r="G748" s="14">
        <f t="shared" si="103"/>
        <v>111.84811129384364</v>
      </c>
      <c r="H748">
        <f t="shared" si="107"/>
        <v>80</v>
      </c>
      <c r="J748">
        <f t="shared" si="102"/>
        <v>9.3823809551204675</v>
      </c>
      <c r="K748">
        <f t="shared" si="104"/>
        <v>358.0530686923388</v>
      </c>
      <c r="L748">
        <f t="shared" si="105"/>
        <v>358.0530686923388</v>
      </c>
    </row>
    <row r="749" spans="1:12">
      <c r="A749" s="1">
        <f t="shared" si="106"/>
        <v>14.94</v>
      </c>
      <c r="B749" s="5">
        <f t="shared" si="101"/>
        <v>2.3990147167591602</v>
      </c>
      <c r="C749" s="4">
        <v>747</v>
      </c>
      <c r="E749" s="3">
        <f t="shared" si="100"/>
        <v>0.02</v>
      </c>
      <c r="F749" s="13">
        <f t="shared" si="99"/>
        <v>111.78103595869933</v>
      </c>
      <c r="G749" s="14">
        <f t="shared" si="103"/>
        <v>111.78103595869933</v>
      </c>
      <c r="H749">
        <f t="shared" si="107"/>
        <v>80</v>
      </c>
      <c r="J749">
        <f t="shared" si="102"/>
        <v>7.03710983582687</v>
      </c>
      <c r="K749">
        <f t="shared" si="104"/>
        <v>358.03212146398357</v>
      </c>
      <c r="L749">
        <f t="shared" si="105"/>
        <v>358.03212146398357</v>
      </c>
    </row>
    <row r="750" spans="1:12">
      <c r="A750" s="1">
        <f t="shared" si="106"/>
        <v>14.96</v>
      </c>
      <c r="B750" s="5">
        <f t="shared" si="101"/>
        <v>1.5993957625521873</v>
      </c>
      <c r="C750" s="4">
        <v>748</v>
      </c>
      <c r="E750" s="3">
        <f t="shared" si="100"/>
        <v>0.02</v>
      </c>
      <c r="F750" s="13">
        <f t="shared" si="99"/>
        <v>111.71392035015168</v>
      </c>
      <c r="G750" s="14">
        <f t="shared" si="103"/>
        <v>111.71392035015168</v>
      </c>
      <c r="H750">
        <f t="shared" si="107"/>
        <v>80</v>
      </c>
      <c r="J750">
        <f t="shared" si="102"/>
        <v>4.6915609034864163</v>
      </c>
      <c r="K750">
        <f t="shared" si="104"/>
        <v>358.0111730100063</v>
      </c>
      <c r="L750">
        <f t="shared" si="105"/>
        <v>358.0111730100063</v>
      </c>
    </row>
    <row r="751" spans="1:12">
      <c r="A751" s="1">
        <f t="shared" si="106"/>
        <v>14.98</v>
      </c>
      <c r="B751" s="5">
        <f t="shared" si="101"/>
        <v>0.79971366693922619</v>
      </c>
      <c r="C751" s="4">
        <v>749</v>
      </c>
      <c r="E751" s="3">
        <f t="shared" si="100"/>
        <v>0.02</v>
      </c>
      <c r="F751" s="13">
        <f t="shared" si="99"/>
        <v>111.64676439557053</v>
      </c>
      <c r="G751" s="14">
        <f t="shared" si="103"/>
        <v>111.64676439557053</v>
      </c>
      <c r="H751">
        <f t="shared" si="107"/>
        <v>80</v>
      </c>
      <c r="J751">
        <f t="shared" si="102"/>
        <v>2.3458267563550632</v>
      </c>
      <c r="K751">
        <f t="shared" si="104"/>
        <v>357.9902233301919</v>
      </c>
      <c r="L751">
        <f t="shared" si="105"/>
        <v>357.9902233301919</v>
      </c>
    </row>
    <row r="752" spans="1:12">
      <c r="A752" s="1">
        <f t="shared" si="106"/>
        <v>15</v>
      </c>
      <c r="B752" s="5">
        <f t="shared" si="101"/>
        <v>2.3390391071504871E-14</v>
      </c>
      <c r="C752" s="4">
        <v>750</v>
      </c>
      <c r="E752" s="3">
        <f t="shared" si="100"/>
        <v>0.02</v>
      </c>
      <c r="F752" s="13">
        <f t="shared" si="99"/>
        <v>111.57956802210714</v>
      </c>
      <c r="G752" s="14">
        <f t="shared" si="103"/>
        <v>111.57956802210714</v>
      </c>
      <c r="H752">
        <f t="shared" si="107"/>
        <v>80</v>
      </c>
      <c r="J752">
        <f t="shared" si="102"/>
        <v>6.8611813809747625E-14</v>
      </c>
      <c r="K752">
        <f t="shared" si="104"/>
        <v>357.96927242432508</v>
      </c>
      <c r="L752">
        <f t="shared" si="105"/>
        <v>357.96927242432508</v>
      </c>
    </row>
    <row r="753" spans="1:12">
      <c r="A753" s="1">
        <f t="shared" si="106"/>
        <v>15.02</v>
      </c>
      <c r="B753" s="5">
        <f t="shared" si="101"/>
        <v>0.79971366693917934</v>
      </c>
      <c r="C753" s="4">
        <v>751</v>
      </c>
      <c r="E753" s="3">
        <f t="shared" si="100"/>
        <v>0.02</v>
      </c>
      <c r="F753" s="13">
        <f t="shared" si="99"/>
        <v>111.51233115669332</v>
      </c>
      <c r="G753" s="14">
        <f t="shared" si="103"/>
        <v>111.51233115669332</v>
      </c>
      <c r="H753">
        <f t="shared" si="107"/>
        <v>80</v>
      </c>
      <c r="J753">
        <f t="shared" si="102"/>
        <v>2.345826756354926</v>
      </c>
      <c r="K753">
        <f t="shared" si="104"/>
        <v>357.9483202921906</v>
      </c>
      <c r="L753">
        <f t="shared" si="105"/>
        <v>357.9483202921906</v>
      </c>
    </row>
    <row r="754" spans="1:12">
      <c r="A754" s="1">
        <f t="shared" si="106"/>
        <v>15.040000000000001</v>
      </c>
      <c r="B754" s="5">
        <f t="shared" si="101"/>
        <v>1.5993957625522537</v>
      </c>
      <c r="C754" s="4">
        <v>752</v>
      </c>
      <c r="E754" s="3">
        <f t="shared" si="100"/>
        <v>0.02</v>
      </c>
      <c r="F754" s="13">
        <f t="shared" si="99"/>
        <v>111.44505372604043</v>
      </c>
      <c r="G754" s="14">
        <f t="shared" si="103"/>
        <v>111.44505372604043</v>
      </c>
      <c r="H754">
        <f t="shared" si="107"/>
        <v>80</v>
      </c>
      <c r="J754">
        <f t="shared" si="102"/>
        <v>4.6915609034866108</v>
      </c>
      <c r="K754">
        <f t="shared" si="104"/>
        <v>357.92736693357307</v>
      </c>
      <c r="L754">
        <f t="shared" si="105"/>
        <v>357.92736693357307</v>
      </c>
    </row>
    <row r="755" spans="1:12">
      <c r="A755" s="1">
        <f t="shared" si="106"/>
        <v>15.06</v>
      </c>
      <c r="B755" s="5">
        <f t="shared" si="101"/>
        <v>2.3990147167591136</v>
      </c>
      <c r="C755" s="4">
        <v>753</v>
      </c>
      <c r="E755" s="3">
        <f t="shared" si="100"/>
        <v>0.02</v>
      </c>
      <c r="F755" s="13">
        <f t="shared" si="99"/>
        <v>111.37773565663848</v>
      </c>
      <c r="G755" s="14">
        <f t="shared" si="103"/>
        <v>111.37773565663848</v>
      </c>
      <c r="H755">
        <f t="shared" si="107"/>
        <v>80</v>
      </c>
      <c r="J755">
        <f t="shared" si="102"/>
        <v>7.0371098358267323</v>
      </c>
      <c r="K755">
        <f t="shared" si="104"/>
        <v>357.90641234825711</v>
      </c>
      <c r="L755">
        <f t="shared" si="105"/>
        <v>357.90641234825711</v>
      </c>
    </row>
    <row r="756" spans="1:12">
      <c r="A756" s="1">
        <f t="shared" si="106"/>
        <v>15.08</v>
      </c>
      <c r="B756" s="5">
        <f t="shared" si="101"/>
        <v>3.1985389619728397</v>
      </c>
      <c r="C756" s="4">
        <v>754</v>
      </c>
      <c r="E756" s="3">
        <f t="shared" si="100"/>
        <v>0.02</v>
      </c>
      <c r="F756" s="13">
        <f t="shared" si="99"/>
        <v>111.31037687475521</v>
      </c>
      <c r="G756" s="14">
        <f t="shared" si="103"/>
        <v>111.31037687475521</v>
      </c>
      <c r="H756">
        <f t="shared" si="107"/>
        <v>80</v>
      </c>
      <c r="J756">
        <f t="shared" si="102"/>
        <v>9.3823809551203308</v>
      </c>
      <c r="K756">
        <f t="shared" si="104"/>
        <v>357.88545653602722</v>
      </c>
      <c r="L756">
        <f t="shared" si="105"/>
        <v>357.88545653602722</v>
      </c>
    </row>
    <row r="757" spans="1:12">
      <c r="A757" s="1">
        <f t="shared" si="106"/>
        <v>15.1</v>
      </c>
      <c r="B757" s="5">
        <f t="shared" si="101"/>
        <v>3.9979369343450104</v>
      </c>
      <c r="C757" s="4">
        <v>755</v>
      </c>
      <c r="E757" s="3">
        <f t="shared" si="100"/>
        <v>0.02</v>
      </c>
      <c r="F757" s="13">
        <f t="shared" si="99"/>
        <v>111.24297730643512</v>
      </c>
      <c r="G757" s="14">
        <f t="shared" si="103"/>
        <v>111.24297730643512</v>
      </c>
      <c r="H757">
        <f t="shared" si="107"/>
        <v>80</v>
      </c>
      <c r="J757">
        <f t="shared" si="102"/>
        <v>11.727281674078696</v>
      </c>
      <c r="K757">
        <f t="shared" si="104"/>
        <v>357.86449949666792</v>
      </c>
      <c r="L757">
        <f t="shared" si="105"/>
        <v>357.86449949666792</v>
      </c>
    </row>
    <row r="758" spans="1:12">
      <c r="A758" s="1">
        <f t="shared" si="106"/>
        <v>15.120000000000001</v>
      </c>
      <c r="B758" s="5">
        <f t="shared" si="101"/>
        <v>4.7971770750126908</v>
      </c>
      <c r="C758" s="4">
        <v>756</v>
      </c>
      <c r="E758" s="3">
        <f t="shared" si="100"/>
        <v>0.02</v>
      </c>
      <c r="F758" s="13">
        <f t="shared" si="99"/>
        <v>111.17553687749854</v>
      </c>
      <c r="G758" s="14">
        <f t="shared" si="103"/>
        <v>111.17553687749854</v>
      </c>
      <c r="H758">
        <f t="shared" si="107"/>
        <v>80</v>
      </c>
      <c r="J758">
        <f t="shared" si="102"/>
        <v>14.071719420037224</v>
      </c>
      <c r="K758">
        <f t="shared" si="104"/>
        <v>357.84354122996353</v>
      </c>
      <c r="L758">
        <f t="shared" si="105"/>
        <v>357.84354122996353</v>
      </c>
    </row>
    <row r="759" spans="1:12">
      <c r="A759" s="1">
        <f t="shared" si="106"/>
        <v>15.14</v>
      </c>
      <c r="B759" s="5">
        <f t="shared" si="101"/>
        <v>5.5962278313435316</v>
      </c>
      <c r="C759" s="4">
        <v>757</v>
      </c>
      <c r="E759" s="3">
        <f t="shared" si="100"/>
        <v>0.02</v>
      </c>
      <c r="F759" s="13">
        <f t="shared" ref="F759:F822" si="108">SQRT(ABS(F758*F758-2*Vout*Iout*E758*100*1000000/1000/1000/Cin/H758))</f>
        <v>111.10805551354068</v>
      </c>
      <c r="G759" s="14">
        <f t="shared" si="103"/>
        <v>111.10805551354068</v>
      </c>
      <c r="H759">
        <f t="shared" si="107"/>
        <v>80</v>
      </c>
      <c r="J759">
        <f t="shared" si="102"/>
        <v>16.415601638607694</v>
      </c>
      <c r="K759">
        <f t="shared" si="104"/>
        <v>357.82258173569846</v>
      </c>
      <c r="L759">
        <f t="shared" si="105"/>
        <v>357.82258173569846</v>
      </c>
    </row>
    <row r="760" spans="1:12">
      <c r="A760" s="1">
        <f t="shared" si="106"/>
        <v>15.16</v>
      </c>
      <c r="B760" s="5">
        <f t="shared" si="101"/>
        <v>6.3950576581817558</v>
      </c>
      <c r="C760" s="4">
        <v>758</v>
      </c>
      <c r="E760" s="3">
        <f t="shared" si="100"/>
        <v>0.02</v>
      </c>
      <c r="F760" s="13">
        <f t="shared" si="108"/>
        <v>111.04053313993064</v>
      </c>
      <c r="G760" s="14">
        <f t="shared" si="103"/>
        <v>111.04053313993064</v>
      </c>
      <c r="H760">
        <f t="shared" si="107"/>
        <v>80</v>
      </c>
      <c r="J760">
        <f t="shared" si="102"/>
        <v>18.758835797333152</v>
      </c>
      <c r="K760">
        <f t="shared" si="104"/>
        <v>357.80162101365698</v>
      </c>
      <c r="L760">
        <f t="shared" si="105"/>
        <v>357.80162101365698</v>
      </c>
    </row>
    <row r="761" spans="1:12">
      <c r="A761" s="1">
        <f t="shared" si="106"/>
        <v>15.18</v>
      </c>
      <c r="B761" s="5">
        <f t="shared" si="101"/>
        <v>7.193635019093727</v>
      </c>
      <c r="C761" s="4">
        <v>759</v>
      </c>
      <c r="E761" s="3">
        <f t="shared" si="100"/>
        <v>0.02</v>
      </c>
      <c r="F761" s="13">
        <f t="shared" si="108"/>
        <v>110.97296968181051</v>
      </c>
      <c r="G761" s="14">
        <f t="shared" si="103"/>
        <v>110.97296968181051</v>
      </c>
      <c r="H761">
        <f t="shared" si="107"/>
        <v>80</v>
      </c>
      <c r="J761">
        <f t="shared" si="102"/>
        <v>21.101329389341601</v>
      </c>
      <c r="K761">
        <f t="shared" si="104"/>
        <v>357.78065906362326</v>
      </c>
      <c r="L761">
        <f t="shared" si="105"/>
        <v>357.78065906362326</v>
      </c>
    </row>
    <row r="762" spans="1:12">
      <c r="A762" s="1">
        <f t="shared" si="106"/>
        <v>15.200000000000001</v>
      </c>
      <c r="B762" s="5">
        <f t="shared" si="101"/>
        <v>7.9919283876126208</v>
      </c>
      <c r="C762" s="4">
        <v>760</v>
      </c>
      <c r="E762" s="3">
        <f t="shared" si="100"/>
        <v>0.02</v>
      </c>
      <c r="F762" s="13">
        <f t="shared" si="108"/>
        <v>110.90536506409433</v>
      </c>
      <c r="G762" s="14">
        <f t="shared" si="103"/>
        <v>110.90536506409433</v>
      </c>
      <c r="H762">
        <f t="shared" si="107"/>
        <v>80</v>
      </c>
      <c r="J762">
        <f t="shared" si="102"/>
        <v>23.442989936997019</v>
      </c>
      <c r="K762">
        <f t="shared" si="104"/>
        <v>357.75969588538146</v>
      </c>
      <c r="L762">
        <f t="shared" si="105"/>
        <v>357.75969588538146</v>
      </c>
    </row>
    <row r="763" spans="1:12">
      <c r="A763" s="1">
        <f t="shared" si="106"/>
        <v>15.22</v>
      </c>
      <c r="B763" s="5">
        <f t="shared" si="101"/>
        <v>8.7899062484832573</v>
      </c>
      <c r="C763" s="4">
        <v>761</v>
      </c>
      <c r="E763" s="3">
        <f t="shared" si="100"/>
        <v>0.02</v>
      </c>
      <c r="F763" s="13">
        <f t="shared" si="108"/>
        <v>110.83771921146715</v>
      </c>
      <c r="G763" s="14">
        <f t="shared" si="103"/>
        <v>110.83771921146715</v>
      </c>
      <c r="H763">
        <f t="shared" si="107"/>
        <v>80</v>
      </c>
      <c r="J763">
        <f t="shared" si="102"/>
        <v>25.783724995550891</v>
      </c>
      <c r="K763">
        <f t="shared" si="104"/>
        <v>357.73873147871564</v>
      </c>
      <c r="L763">
        <f t="shared" si="105"/>
        <v>357.73873147871564</v>
      </c>
    </row>
    <row r="764" spans="1:12">
      <c r="A764" s="1">
        <f t="shared" si="106"/>
        <v>15.24</v>
      </c>
      <c r="B764" s="5">
        <f t="shared" si="101"/>
        <v>9.5875370989058233</v>
      </c>
      <c r="C764" s="4">
        <v>762</v>
      </c>
      <c r="E764" s="3">
        <f t="shared" si="100"/>
        <v>0.02</v>
      </c>
      <c r="F764" s="13">
        <f t="shared" si="108"/>
        <v>110.77003204838407</v>
      </c>
      <c r="G764" s="14">
        <f t="shared" si="103"/>
        <v>110.77003204838407</v>
      </c>
      <c r="H764">
        <f t="shared" si="107"/>
        <v>80</v>
      </c>
      <c r="J764">
        <f t="shared" si="102"/>
        <v>28.123442156790414</v>
      </c>
      <c r="K764">
        <f t="shared" si="104"/>
        <v>357.71776584340989</v>
      </c>
      <c r="L764">
        <f t="shared" si="105"/>
        <v>357.71776584340989</v>
      </c>
    </row>
    <row r="765" spans="1:12">
      <c r="A765" s="1">
        <f t="shared" si="106"/>
        <v>15.26</v>
      </c>
      <c r="B765" s="5">
        <f t="shared" si="101"/>
        <v>10.384789449780328</v>
      </c>
      <c r="C765" s="4">
        <v>763</v>
      </c>
      <c r="E765" s="3">
        <f t="shared" si="100"/>
        <v>0.02</v>
      </c>
      <c r="F765" s="13">
        <f t="shared" si="108"/>
        <v>110.70230349906922</v>
      </c>
      <c r="G765" s="14">
        <f t="shared" si="103"/>
        <v>110.70230349906922</v>
      </c>
      <c r="H765">
        <f t="shared" si="107"/>
        <v>80</v>
      </c>
      <c r="J765">
        <f t="shared" si="102"/>
        <v>30.462049052688961</v>
      </c>
      <c r="K765">
        <f t="shared" si="104"/>
        <v>357.69679897924811</v>
      </c>
      <c r="L765">
        <f t="shared" si="105"/>
        <v>357.69679897924811</v>
      </c>
    </row>
    <row r="766" spans="1:12">
      <c r="A766" s="1">
        <f t="shared" si="106"/>
        <v>15.280000000000001</v>
      </c>
      <c r="B766" s="5">
        <f t="shared" si="101"/>
        <v>11.181631826948964</v>
      </c>
      <c r="C766" s="4">
        <v>764</v>
      </c>
      <c r="E766" s="3">
        <f t="shared" si="100"/>
        <v>0.02</v>
      </c>
      <c r="F766" s="13">
        <f t="shared" si="108"/>
        <v>110.6345334875148</v>
      </c>
      <c r="G766" s="14">
        <f t="shared" si="103"/>
        <v>110.6345334875148</v>
      </c>
      <c r="H766">
        <f t="shared" si="107"/>
        <v>80</v>
      </c>
      <c r="J766">
        <f t="shared" si="102"/>
        <v>32.79945335905029</v>
      </c>
      <c r="K766">
        <f t="shared" si="104"/>
        <v>357.67583088601424</v>
      </c>
      <c r="L766">
        <f t="shared" si="105"/>
        <v>357.67583088601424</v>
      </c>
    </row>
    <row r="767" spans="1:12">
      <c r="A767" s="1">
        <f t="shared" si="106"/>
        <v>15.3</v>
      </c>
      <c r="B767" s="5">
        <f t="shared" si="101"/>
        <v>11.978032772438979</v>
      </c>
      <c r="C767" s="4">
        <v>765</v>
      </c>
      <c r="E767" s="3">
        <f t="shared" si="100"/>
        <v>0.02</v>
      </c>
      <c r="F767" s="13">
        <f t="shared" si="108"/>
        <v>110.56672193748005</v>
      </c>
      <c r="G767" s="14">
        <f t="shared" si="103"/>
        <v>110.56672193748005</v>
      </c>
      <c r="H767">
        <f t="shared" si="107"/>
        <v>80</v>
      </c>
      <c r="J767">
        <f t="shared" si="102"/>
        <v>35.135562799154336</v>
      </c>
      <c r="K767">
        <f t="shared" si="104"/>
        <v>357.65486156349203</v>
      </c>
      <c r="L767">
        <f t="shared" si="105"/>
        <v>357.65486156349203</v>
      </c>
    </row>
    <row r="768" spans="1:12">
      <c r="A768" s="1">
        <f t="shared" si="106"/>
        <v>15.32</v>
      </c>
      <c r="B768" s="5">
        <f t="shared" si="101"/>
        <v>12.773960845704815</v>
      </c>
      <c r="C768" s="4">
        <v>766</v>
      </c>
      <c r="E768" s="3">
        <f t="shared" si="100"/>
        <v>0.02</v>
      </c>
      <c r="F768" s="13">
        <f t="shared" si="108"/>
        <v>110.4988687724903</v>
      </c>
      <c r="G768" s="14">
        <f t="shared" si="103"/>
        <v>110.4988687724903</v>
      </c>
      <c r="H768">
        <f t="shared" si="107"/>
        <v>80</v>
      </c>
      <c r="J768">
        <f t="shared" si="102"/>
        <v>37.470285147400794</v>
      </c>
      <c r="K768">
        <f t="shared" si="104"/>
        <v>357.63389101146532</v>
      </c>
      <c r="L768">
        <f t="shared" si="105"/>
        <v>357.63389101146532</v>
      </c>
    </row>
    <row r="769" spans="1:12">
      <c r="A769" s="1">
        <f t="shared" si="106"/>
        <v>15.34</v>
      </c>
      <c r="B769" s="5">
        <f t="shared" si="101"/>
        <v>13.5693846248691</v>
      </c>
      <c r="C769" s="4">
        <v>767</v>
      </c>
      <c r="E769" s="3">
        <f t="shared" ref="E769:E832" si="109">IF(fac=50,1/50,IF(fac=60,1/60))</f>
        <v>0.02</v>
      </c>
      <c r="F769" s="13">
        <f t="shared" si="108"/>
        <v>110.43097391583591</v>
      </c>
      <c r="G769" s="14">
        <f t="shared" si="103"/>
        <v>110.43097391583591</v>
      </c>
      <c r="H769">
        <f t="shared" si="107"/>
        <v>80</v>
      </c>
      <c r="J769">
        <f t="shared" si="102"/>
        <v>39.803528232949361</v>
      </c>
      <c r="K769">
        <f t="shared" si="104"/>
        <v>357.61291922971776</v>
      </c>
      <c r="L769">
        <f t="shared" si="105"/>
        <v>357.61291922971776</v>
      </c>
    </row>
    <row r="770" spans="1:12">
      <c r="A770" s="1">
        <f t="shared" si="106"/>
        <v>15.36</v>
      </c>
      <c r="B770" s="5">
        <f t="shared" ref="B770:B833" si="110">IF(fac=50,Vacmin*SQRT(2)*ABS(COS(A770*PI()/5/2)),IF(fac=60,Vacmin*SQRT(2)*ABS(COS(A770*PI()*240/1000/2))))</f>
        <v>14.36427270796279</v>
      </c>
      <c r="C770" s="4">
        <v>768</v>
      </c>
      <c r="E770" s="3">
        <f t="shared" si="109"/>
        <v>0.02</v>
      </c>
      <c r="F770" s="13">
        <f t="shared" si="108"/>
        <v>110.3630372905713</v>
      </c>
      <c r="G770" s="14">
        <f t="shared" si="103"/>
        <v>110.3630372905713</v>
      </c>
      <c r="H770">
        <f t="shared" si="107"/>
        <v>80</v>
      </c>
      <c r="J770">
        <f t="shared" ref="J770:J833" si="111">IF(fac=50,Vacmax*SQRT(2)*ABS(COS(A770*PI()/5/2)),IF(fac=60,Vacmax*SQRT(2)*ABS(COS(A770*PI()*240/1000/2))))</f>
        <v>42.13519994335752</v>
      </c>
      <c r="K770">
        <f t="shared" si="104"/>
        <v>357.59194621803306</v>
      </c>
      <c r="L770">
        <f t="shared" si="105"/>
        <v>357.59194621803306</v>
      </c>
    </row>
    <row r="771" spans="1:12">
      <c r="A771" s="1">
        <f t="shared" si="106"/>
        <v>15.38</v>
      </c>
      <c r="B771" s="5">
        <f t="shared" si="110"/>
        <v>15.158593714165546</v>
      </c>
      <c r="C771" s="4">
        <v>769</v>
      </c>
      <c r="E771" s="3">
        <f t="shared" si="109"/>
        <v>0.02</v>
      </c>
      <c r="F771" s="13">
        <f t="shared" si="108"/>
        <v>110.2950588195139</v>
      </c>
      <c r="G771" s="14">
        <f t="shared" ref="G771:G834" si="112">MAX(B771,F771)</f>
        <v>110.2950588195139</v>
      </c>
      <c r="H771">
        <f t="shared" si="107"/>
        <v>80</v>
      </c>
      <c r="J771">
        <f t="shared" si="111"/>
        <v>44.465208228218934</v>
      </c>
      <c r="K771">
        <f t="shared" ref="K771:K834" si="113">SQRT(ABS(K770*K770-2*Vout*Iout*E771*100*1000000/1000/1000/Cin/H771))</f>
        <v>357.57097197619476</v>
      </c>
      <c r="L771">
        <f t="shared" ref="L771:L834" si="114">MAX(J771,K771)</f>
        <v>357.57097197619476</v>
      </c>
    </row>
    <row r="772" spans="1:12">
      <c r="A772" s="1">
        <f t="shared" ref="A772:A835" si="115">C772*E772</f>
        <v>15.4</v>
      </c>
      <c r="B772" s="5">
        <f t="shared" si="110"/>
        <v>15.952316285044247</v>
      </c>
      <c r="C772" s="4">
        <v>770</v>
      </c>
      <c r="E772" s="3">
        <f t="shared" si="109"/>
        <v>0.02</v>
      </c>
      <c r="F772" s="13">
        <f t="shared" si="108"/>
        <v>110.22703842524315</v>
      </c>
      <c r="G772" s="14">
        <f t="shared" si="112"/>
        <v>110.22703842524315</v>
      </c>
      <c r="H772">
        <f t="shared" ref="H772:H835" si="116">H771</f>
        <v>80</v>
      </c>
      <c r="J772">
        <f t="shared" si="111"/>
        <v>46.793461102796456</v>
      </c>
      <c r="K772">
        <f t="shared" si="113"/>
        <v>357.54999650398634</v>
      </c>
      <c r="L772">
        <f t="shared" si="114"/>
        <v>357.54999650398634</v>
      </c>
    </row>
    <row r="773" spans="1:12">
      <c r="A773" s="1">
        <f t="shared" si="115"/>
        <v>15.42</v>
      </c>
      <c r="B773" s="5">
        <f t="shared" si="110"/>
        <v>16.745409085790644</v>
      </c>
      <c r="C773" s="4">
        <v>771</v>
      </c>
      <c r="E773" s="3">
        <f t="shared" si="109"/>
        <v>0.02</v>
      </c>
      <c r="F773" s="13">
        <f t="shared" si="108"/>
        <v>110.15897603009948</v>
      </c>
      <c r="G773" s="14">
        <f t="shared" si="112"/>
        <v>110.15897603009948</v>
      </c>
      <c r="H773">
        <f t="shared" si="116"/>
        <v>80</v>
      </c>
      <c r="J773">
        <f t="shared" si="111"/>
        <v>49.119866651652558</v>
      </c>
      <c r="K773">
        <f t="shared" si="113"/>
        <v>357.52901980119128</v>
      </c>
      <c r="L773">
        <f t="shared" si="114"/>
        <v>357.52901980119128</v>
      </c>
    </row>
    <row r="774" spans="1:12">
      <c r="A774" s="1">
        <f t="shared" si="115"/>
        <v>15.44</v>
      </c>
      <c r="B774" s="5">
        <f t="shared" si="110"/>
        <v>17.537840806459066</v>
      </c>
      <c r="C774" s="4">
        <v>772</v>
      </c>
      <c r="E774" s="3">
        <f t="shared" si="109"/>
        <v>0.02</v>
      </c>
      <c r="F774" s="13">
        <f t="shared" si="108"/>
        <v>110.09087155618323</v>
      </c>
      <c r="G774" s="14">
        <f t="shared" si="112"/>
        <v>110.09087155618323</v>
      </c>
      <c r="H774">
        <f t="shared" si="116"/>
        <v>80</v>
      </c>
      <c r="J774">
        <f t="shared" si="111"/>
        <v>51.444333032279928</v>
      </c>
      <c r="K774">
        <f t="shared" si="113"/>
        <v>357.50804186759302</v>
      </c>
      <c r="L774">
        <f t="shared" si="114"/>
        <v>357.50804186759302</v>
      </c>
    </row>
    <row r="775" spans="1:12">
      <c r="A775" s="1">
        <f t="shared" si="115"/>
        <v>15.46</v>
      </c>
      <c r="B775" s="5">
        <f t="shared" si="110"/>
        <v>18.329580163202266</v>
      </c>
      <c r="C775" s="4">
        <v>773</v>
      </c>
      <c r="E775" s="3">
        <f t="shared" si="109"/>
        <v>0.02</v>
      </c>
      <c r="F775" s="13">
        <f t="shared" si="108"/>
        <v>110.02272492535364</v>
      </c>
      <c r="G775" s="14">
        <f t="shared" si="112"/>
        <v>110.02272492535364</v>
      </c>
      <c r="H775">
        <f t="shared" si="116"/>
        <v>80</v>
      </c>
      <c r="J775">
        <f t="shared" si="111"/>
        <v>53.766768478726647</v>
      </c>
      <c r="K775">
        <f t="shared" si="113"/>
        <v>357.48706270297481</v>
      </c>
      <c r="L775">
        <f t="shared" si="114"/>
        <v>357.48706270297481</v>
      </c>
    </row>
    <row r="776" spans="1:12">
      <c r="A776" s="1">
        <f t="shared" si="115"/>
        <v>15.48</v>
      </c>
      <c r="B776" s="5">
        <f t="shared" si="110"/>
        <v>19.12059589950567</v>
      </c>
      <c r="C776" s="4">
        <v>774</v>
      </c>
      <c r="E776" s="3">
        <f t="shared" si="109"/>
        <v>0.02</v>
      </c>
      <c r="F776" s="13">
        <f t="shared" si="108"/>
        <v>109.95453605922783</v>
      </c>
      <c r="G776" s="14">
        <f t="shared" si="112"/>
        <v>109.95453605922783</v>
      </c>
      <c r="H776">
        <f t="shared" si="116"/>
        <v>80</v>
      </c>
      <c r="J776">
        <f t="shared" si="111"/>
        <v>56.087081305216628</v>
      </c>
      <c r="K776">
        <f t="shared" si="113"/>
        <v>357.4660823071199</v>
      </c>
      <c r="L776">
        <f t="shared" si="114"/>
        <v>357.4660823071199</v>
      </c>
    </row>
    <row r="777" spans="1:12">
      <c r="A777" s="1">
        <f t="shared" si="115"/>
        <v>15.5</v>
      </c>
      <c r="B777" s="5">
        <f t="shared" si="110"/>
        <v>19.910856787422663</v>
      </c>
      <c r="C777" s="4">
        <v>775</v>
      </c>
      <c r="E777" s="3">
        <f t="shared" si="109"/>
        <v>0.02</v>
      </c>
      <c r="F777" s="13">
        <f t="shared" si="108"/>
        <v>109.8863048791797</v>
      </c>
      <c r="G777" s="14">
        <f t="shared" si="112"/>
        <v>109.8863048791797</v>
      </c>
      <c r="H777">
        <f t="shared" si="116"/>
        <v>80</v>
      </c>
      <c r="J777">
        <f t="shared" si="111"/>
        <v>58.405179909773139</v>
      </c>
      <c r="K777">
        <f t="shared" si="113"/>
        <v>357.44510067981156</v>
      </c>
      <c r="L777">
        <f t="shared" si="114"/>
        <v>357.44510067981156</v>
      </c>
    </row>
    <row r="778" spans="1:12">
      <c r="A778" s="1">
        <f t="shared" si="115"/>
        <v>15.52</v>
      </c>
      <c r="B778" s="5">
        <f t="shared" si="110"/>
        <v>20.700331628806651</v>
      </c>
      <c r="C778" s="4">
        <v>776</v>
      </c>
      <c r="E778" s="3">
        <f t="shared" si="109"/>
        <v>0.02</v>
      </c>
      <c r="F778" s="13">
        <f t="shared" si="108"/>
        <v>109.81803130633891</v>
      </c>
      <c r="G778" s="14">
        <f t="shared" si="112"/>
        <v>109.81803130633891</v>
      </c>
      <c r="H778">
        <f t="shared" si="116"/>
        <v>80</v>
      </c>
      <c r="J778">
        <f t="shared" si="111"/>
        <v>60.720972777832841</v>
      </c>
      <c r="K778">
        <f t="shared" si="113"/>
        <v>357.42411782083286</v>
      </c>
      <c r="L778">
        <f t="shared" si="114"/>
        <v>357.42411782083286</v>
      </c>
    </row>
    <row r="779" spans="1:12">
      <c r="A779" s="1">
        <f t="shared" si="115"/>
        <v>15.540000000000001</v>
      </c>
      <c r="B779" s="5">
        <f t="shared" si="110"/>
        <v>21.488989256542464</v>
      </c>
      <c r="C779" s="4">
        <v>777</v>
      </c>
      <c r="E779" s="3">
        <f t="shared" si="109"/>
        <v>0.02</v>
      </c>
      <c r="F779" s="13">
        <f t="shared" si="108"/>
        <v>109.74971526158978</v>
      </c>
      <c r="G779" s="14">
        <f t="shared" si="112"/>
        <v>109.74971526158978</v>
      </c>
      <c r="H779">
        <f t="shared" si="116"/>
        <v>80</v>
      </c>
      <c r="J779">
        <f t="shared" si="111"/>
        <v>63.03436848585789</v>
      </c>
      <c r="K779">
        <f t="shared" si="113"/>
        <v>357.4031337299669</v>
      </c>
      <c r="L779">
        <f t="shared" si="114"/>
        <v>357.4031337299669</v>
      </c>
    </row>
    <row r="780" spans="1:12">
      <c r="A780" s="1">
        <f t="shared" si="115"/>
        <v>15.56</v>
      </c>
      <c r="B780" s="5">
        <f t="shared" si="110"/>
        <v>22.276798535777473</v>
      </c>
      <c r="C780" s="4">
        <v>778</v>
      </c>
      <c r="E780" s="3">
        <f t="shared" si="109"/>
        <v>0.02</v>
      </c>
      <c r="F780" s="13">
        <f t="shared" si="108"/>
        <v>109.68135666557026</v>
      </c>
      <c r="G780" s="14">
        <f t="shared" si="112"/>
        <v>109.68135666557026</v>
      </c>
      <c r="H780">
        <f t="shared" si="116"/>
        <v>80</v>
      </c>
      <c r="J780">
        <f t="shared" si="111"/>
        <v>65.345275704947255</v>
      </c>
      <c r="K780">
        <f t="shared" si="113"/>
        <v>357.38214840699669</v>
      </c>
      <c r="L780">
        <f t="shared" si="114"/>
        <v>357.38214840699669</v>
      </c>
    </row>
    <row r="781" spans="1:12">
      <c r="A781" s="1">
        <f t="shared" si="115"/>
        <v>15.58</v>
      </c>
      <c r="B781" s="5">
        <f t="shared" si="110"/>
        <v>23.063728365150276</v>
      </c>
      <c r="C781" s="4">
        <v>779</v>
      </c>
      <c r="E781" s="3">
        <f t="shared" si="109"/>
        <v>0.02</v>
      </c>
      <c r="F781" s="13">
        <f t="shared" si="108"/>
        <v>109.61295543867082</v>
      </c>
      <c r="G781" s="14">
        <f t="shared" si="112"/>
        <v>109.61295543867082</v>
      </c>
      <c r="H781">
        <f t="shared" si="116"/>
        <v>80</v>
      </c>
      <c r="J781">
        <f t="shared" si="111"/>
        <v>67.653603204440813</v>
      </c>
      <c r="K781">
        <f t="shared" si="113"/>
        <v>357.36116185170516</v>
      </c>
      <c r="L781">
        <f t="shared" si="114"/>
        <v>357.36116185170516</v>
      </c>
    </row>
    <row r="782" spans="1:12">
      <c r="A782" s="1">
        <f t="shared" si="115"/>
        <v>15.6</v>
      </c>
      <c r="B782" s="5">
        <f t="shared" si="110"/>
        <v>23.849747678018765</v>
      </c>
      <c r="C782" s="4">
        <v>780</v>
      </c>
      <c r="E782" s="3">
        <f t="shared" si="109"/>
        <v>0.02</v>
      </c>
      <c r="F782" s="13">
        <f t="shared" si="108"/>
        <v>109.54451150103338</v>
      </c>
      <c r="G782" s="14">
        <f t="shared" si="112"/>
        <v>109.54451150103338</v>
      </c>
      <c r="H782">
        <f t="shared" si="116"/>
        <v>80</v>
      </c>
      <c r="J782">
        <f t="shared" si="111"/>
        <v>69.959259855521708</v>
      </c>
      <c r="K782">
        <f t="shared" si="113"/>
        <v>357.34017406387517</v>
      </c>
      <c r="L782">
        <f t="shared" si="114"/>
        <v>357.34017406387517</v>
      </c>
    </row>
    <row r="783" spans="1:12">
      <c r="A783" s="1">
        <f t="shared" si="115"/>
        <v>15.620000000000001</v>
      </c>
      <c r="B783" s="5">
        <f t="shared" si="110"/>
        <v>24.634825443686236</v>
      </c>
      <c r="C783" s="4">
        <v>781</v>
      </c>
      <c r="E783" s="3">
        <f t="shared" si="109"/>
        <v>0.02</v>
      </c>
      <c r="F783" s="13">
        <f t="shared" si="108"/>
        <v>109.47602477255025</v>
      </c>
      <c r="G783" s="14">
        <f t="shared" si="112"/>
        <v>109.47602477255025</v>
      </c>
      <c r="H783">
        <f t="shared" si="116"/>
        <v>80</v>
      </c>
      <c r="J783">
        <f t="shared" si="111"/>
        <v>72.262154634812958</v>
      </c>
      <c r="K783">
        <f t="shared" si="113"/>
        <v>357.31918504328956</v>
      </c>
      <c r="L783">
        <f t="shared" si="114"/>
        <v>357.31918504328956</v>
      </c>
    </row>
    <row r="784" spans="1:12">
      <c r="A784" s="1">
        <f t="shared" si="115"/>
        <v>15.64</v>
      </c>
      <c r="B784" s="5">
        <f t="shared" si="110"/>
        <v>25.418930668626651</v>
      </c>
      <c r="C784" s="4">
        <v>782</v>
      </c>
      <c r="E784" s="3">
        <f t="shared" si="109"/>
        <v>0.02</v>
      </c>
      <c r="F784" s="13">
        <f t="shared" si="108"/>
        <v>109.40749517286297</v>
      </c>
      <c r="G784" s="14">
        <f t="shared" si="112"/>
        <v>109.40749517286297</v>
      </c>
      <c r="H784">
        <f t="shared" si="116"/>
        <v>80</v>
      </c>
      <c r="J784">
        <f t="shared" si="111"/>
        <v>74.562196627971517</v>
      </c>
      <c r="K784">
        <f t="shared" si="113"/>
        <v>357.2981947897311</v>
      </c>
      <c r="L784">
        <f t="shared" si="114"/>
        <v>357.2981947897311</v>
      </c>
    </row>
    <row r="785" spans="1:12">
      <c r="A785" s="1">
        <f t="shared" si="115"/>
        <v>15.66</v>
      </c>
      <c r="B785" s="5">
        <f t="shared" si="110"/>
        <v>26.202032397708567</v>
      </c>
      <c r="C785" s="4">
        <v>783</v>
      </c>
      <c r="E785" s="3">
        <f t="shared" si="109"/>
        <v>0.02</v>
      </c>
      <c r="F785" s="13">
        <f t="shared" si="108"/>
        <v>109.33892262136129</v>
      </c>
      <c r="G785" s="14">
        <f t="shared" si="112"/>
        <v>109.33892262136129</v>
      </c>
      <c r="H785">
        <f t="shared" si="116"/>
        <v>80</v>
      </c>
      <c r="J785">
        <f t="shared" si="111"/>
        <v>76.859295033278457</v>
      </c>
      <c r="K785">
        <f t="shared" si="113"/>
        <v>357.2772033029824</v>
      </c>
      <c r="L785">
        <f t="shared" si="114"/>
        <v>357.2772033029824</v>
      </c>
    </row>
    <row r="786" spans="1:12">
      <c r="A786" s="1">
        <f t="shared" si="115"/>
        <v>15.68</v>
      </c>
      <c r="B786" s="5">
        <f t="shared" si="110"/>
        <v>26.984099715416374</v>
      </c>
      <c r="C786" s="4">
        <v>784</v>
      </c>
      <c r="E786" s="3">
        <f t="shared" si="109"/>
        <v>0.02</v>
      </c>
      <c r="F786" s="13">
        <f t="shared" si="108"/>
        <v>109.27030703718204</v>
      </c>
      <c r="G786" s="14">
        <f t="shared" si="112"/>
        <v>109.27030703718204</v>
      </c>
      <c r="H786">
        <f t="shared" si="116"/>
        <v>80</v>
      </c>
      <c r="J786">
        <f t="shared" si="111"/>
        <v>79.15335916522136</v>
      </c>
      <c r="K786">
        <f t="shared" si="113"/>
        <v>357.25621058282616</v>
      </c>
      <c r="L786">
        <f t="shared" si="114"/>
        <v>357.25621058282616</v>
      </c>
    </row>
    <row r="787" spans="1:12">
      <c r="A787" s="1">
        <f t="shared" si="115"/>
        <v>15.700000000000001</v>
      </c>
      <c r="B787" s="5">
        <f t="shared" si="110"/>
        <v>27.765101747071707</v>
      </c>
      <c r="C787" s="4">
        <v>785</v>
      </c>
      <c r="E787" s="3">
        <f t="shared" si="109"/>
        <v>0.02</v>
      </c>
      <c r="F787" s="13">
        <f t="shared" si="108"/>
        <v>109.20164833920794</v>
      </c>
      <c r="G787" s="14">
        <f t="shared" si="112"/>
        <v>109.20164833920794</v>
      </c>
      <c r="H787">
        <f t="shared" si="116"/>
        <v>80</v>
      </c>
      <c r="J787">
        <f t="shared" si="111"/>
        <v>81.444298458077</v>
      </c>
      <c r="K787">
        <f t="shared" si="113"/>
        <v>357.23521662904488</v>
      </c>
      <c r="L787">
        <f t="shared" si="114"/>
        <v>357.23521662904488</v>
      </c>
    </row>
    <row r="788" spans="1:12">
      <c r="A788" s="1">
        <f t="shared" si="115"/>
        <v>15.72</v>
      </c>
      <c r="B788" s="5">
        <f t="shared" si="110"/>
        <v>28.545007660051422</v>
      </c>
      <c r="C788" s="4">
        <v>786</v>
      </c>
      <c r="E788" s="3">
        <f t="shared" si="109"/>
        <v>0.02</v>
      </c>
      <c r="F788" s="13">
        <f t="shared" si="108"/>
        <v>109.13294644606657</v>
      </c>
      <c r="G788" s="14">
        <f t="shared" si="112"/>
        <v>109.13294644606657</v>
      </c>
      <c r="H788">
        <f t="shared" si="116"/>
        <v>80</v>
      </c>
      <c r="J788">
        <f t="shared" si="111"/>
        <v>83.732022469484164</v>
      </c>
      <c r="K788">
        <f t="shared" si="113"/>
        <v>357.2142214414211</v>
      </c>
      <c r="L788">
        <f t="shared" si="114"/>
        <v>357.2142214414211</v>
      </c>
    </row>
    <row r="789" spans="1:12">
      <c r="A789" s="1">
        <f t="shared" si="115"/>
        <v>15.74</v>
      </c>
      <c r="B789" s="5">
        <f t="shared" si="110"/>
        <v>29.323786665005599</v>
      </c>
      <c r="C789" s="4">
        <v>787</v>
      </c>
      <c r="E789" s="3">
        <f t="shared" si="109"/>
        <v>0.02</v>
      </c>
      <c r="F789" s="13">
        <f t="shared" si="108"/>
        <v>109.06420127612925</v>
      </c>
      <c r="G789" s="14">
        <f t="shared" si="112"/>
        <v>109.06420127612925</v>
      </c>
      <c r="H789">
        <f t="shared" si="116"/>
        <v>80</v>
      </c>
      <c r="J789">
        <f t="shared" si="111"/>
        <v>86.016440884016419</v>
      </c>
      <c r="K789">
        <f t="shared" si="113"/>
        <v>357.19322501973721</v>
      </c>
      <c r="L789">
        <f t="shared" si="114"/>
        <v>357.19322501973721</v>
      </c>
    </row>
    <row r="790" spans="1:12">
      <c r="A790" s="1">
        <f t="shared" si="115"/>
        <v>15.76</v>
      </c>
      <c r="B790" s="5">
        <f t="shared" si="110"/>
        <v>30.101408017072611</v>
      </c>
      <c r="C790" s="4">
        <v>788</v>
      </c>
      <c r="E790" s="3">
        <f t="shared" si="109"/>
        <v>0.02</v>
      </c>
      <c r="F790" s="13">
        <f t="shared" si="108"/>
        <v>108.99541274750986</v>
      </c>
      <c r="G790" s="14">
        <f t="shared" si="112"/>
        <v>108.99541274750986</v>
      </c>
      <c r="H790">
        <f t="shared" si="116"/>
        <v>80</v>
      </c>
      <c r="J790">
        <f t="shared" si="111"/>
        <v>88.297463516746319</v>
      </c>
      <c r="K790">
        <f t="shared" si="113"/>
        <v>357.17222736377562</v>
      </c>
      <c r="L790">
        <f t="shared" si="114"/>
        <v>357.17222736377562</v>
      </c>
    </row>
    <row r="791" spans="1:12">
      <c r="A791" s="1">
        <f t="shared" si="115"/>
        <v>15.780000000000001</v>
      </c>
      <c r="B791" s="5">
        <f t="shared" si="110"/>
        <v>30.877841017093083</v>
      </c>
      <c r="C791" s="4">
        <v>789</v>
      </c>
      <c r="E791" s="3">
        <f t="shared" si="109"/>
        <v>0.02</v>
      </c>
      <c r="F791" s="13">
        <f t="shared" si="108"/>
        <v>108.92658077806369</v>
      </c>
      <c r="G791" s="14">
        <f t="shared" si="112"/>
        <v>108.92658077806369</v>
      </c>
      <c r="H791">
        <f t="shared" si="116"/>
        <v>80</v>
      </c>
      <c r="J791">
        <f t="shared" si="111"/>
        <v>90.575000316806367</v>
      </c>
      <c r="K791">
        <f t="shared" si="113"/>
        <v>357.15122847331861</v>
      </c>
      <c r="L791">
        <f t="shared" si="114"/>
        <v>357.15122847331861</v>
      </c>
    </row>
    <row r="792" spans="1:12">
      <c r="A792" s="1">
        <f t="shared" si="115"/>
        <v>15.8</v>
      </c>
      <c r="B792" s="5">
        <f t="shared" si="110"/>
        <v>31.653055012821529</v>
      </c>
      <c r="C792" s="4">
        <v>790</v>
      </c>
      <c r="E792" s="3">
        <f t="shared" si="109"/>
        <v>0.02</v>
      </c>
      <c r="F792" s="13">
        <f t="shared" si="108"/>
        <v>108.85770528538636</v>
      </c>
      <c r="G792" s="14">
        <f t="shared" si="112"/>
        <v>108.85770528538636</v>
      </c>
      <c r="H792">
        <f t="shared" si="116"/>
        <v>80</v>
      </c>
      <c r="J792">
        <f t="shared" si="111"/>
        <v>92.848961370943158</v>
      </c>
      <c r="K792">
        <f t="shared" si="113"/>
        <v>357.13022834814842</v>
      </c>
      <c r="L792">
        <f t="shared" si="114"/>
        <v>357.13022834814842</v>
      </c>
    </row>
    <row r="793" spans="1:12">
      <c r="A793" s="1">
        <f t="shared" si="115"/>
        <v>15.82</v>
      </c>
      <c r="B793" s="5">
        <f t="shared" si="110"/>
        <v>32.427019400136672</v>
      </c>
      <c r="C793" s="4">
        <v>791</v>
      </c>
      <c r="E793" s="3">
        <f t="shared" si="109"/>
        <v>0.02</v>
      </c>
      <c r="F793" s="13">
        <f t="shared" si="108"/>
        <v>108.78878618681262</v>
      </c>
      <c r="G793" s="14">
        <f t="shared" si="112"/>
        <v>108.78878618681262</v>
      </c>
      <c r="H793">
        <f t="shared" si="116"/>
        <v>80</v>
      </c>
      <c r="J793">
        <f t="shared" si="111"/>
        <v>95.11925690706758</v>
      </c>
      <c r="K793">
        <f t="shared" si="113"/>
        <v>357.10922698804723</v>
      </c>
      <c r="L793">
        <f t="shared" si="114"/>
        <v>357.10922698804723</v>
      </c>
    </row>
    <row r="794" spans="1:12">
      <c r="A794" s="1">
        <f t="shared" si="115"/>
        <v>15.84</v>
      </c>
      <c r="B794" s="5">
        <f t="shared" si="110"/>
        <v>33.19970362424997</v>
      </c>
      <c r="C794" s="4">
        <v>792</v>
      </c>
      <c r="E794" s="3">
        <f t="shared" si="109"/>
        <v>0.02</v>
      </c>
      <c r="F794" s="13">
        <f t="shared" si="108"/>
        <v>108.7198233994152</v>
      </c>
      <c r="G794" s="14">
        <f t="shared" si="112"/>
        <v>108.7198233994152</v>
      </c>
      <c r="H794">
        <f t="shared" si="116"/>
        <v>80</v>
      </c>
      <c r="J794">
        <f t="shared" si="111"/>
        <v>97.385797297799897</v>
      </c>
      <c r="K794">
        <f t="shared" si="113"/>
        <v>357.08822439279714</v>
      </c>
      <c r="L794">
        <f t="shared" si="114"/>
        <v>357.08822439279714</v>
      </c>
    </row>
    <row r="795" spans="1:12">
      <c r="A795" s="1">
        <f t="shared" si="115"/>
        <v>15.860000000000001</v>
      </c>
      <c r="B795" s="5">
        <f t="shared" si="110"/>
        <v>33.971077180911159</v>
      </c>
      <c r="C795" s="4">
        <v>793</v>
      </c>
      <c r="E795" s="3">
        <f t="shared" si="109"/>
        <v>0.02</v>
      </c>
      <c r="F795" s="13">
        <f t="shared" si="108"/>
        <v>108.65081684000369</v>
      </c>
      <c r="G795" s="14">
        <f t="shared" si="112"/>
        <v>108.65081684000369</v>
      </c>
      <c r="H795">
        <f t="shared" si="116"/>
        <v>80</v>
      </c>
      <c r="J795">
        <f t="shared" si="111"/>
        <v>99.648493064006075</v>
      </c>
      <c r="K795">
        <f t="shared" si="113"/>
        <v>357.06722056218018</v>
      </c>
      <c r="L795">
        <f t="shared" si="114"/>
        <v>357.06722056218018</v>
      </c>
    </row>
    <row r="796" spans="1:12">
      <c r="A796" s="1">
        <f t="shared" si="115"/>
        <v>15.88</v>
      </c>
      <c r="B796" s="5">
        <f t="shared" si="110"/>
        <v>34.741109617612956</v>
      </c>
      <c r="C796" s="4">
        <v>794</v>
      </c>
      <c r="E796" s="3">
        <f t="shared" si="109"/>
        <v>0.02</v>
      </c>
      <c r="F796" s="13">
        <f t="shared" si="108"/>
        <v>108.58176642512328</v>
      </c>
      <c r="G796" s="14">
        <f t="shared" si="112"/>
        <v>108.58176642512328</v>
      </c>
      <c r="H796">
        <f t="shared" si="116"/>
        <v>80</v>
      </c>
      <c r="J796">
        <f t="shared" si="111"/>
        <v>101.90725487833133</v>
      </c>
      <c r="K796">
        <f t="shared" si="113"/>
        <v>357.04621549597834</v>
      </c>
      <c r="L796">
        <f t="shared" si="114"/>
        <v>357.04621549597834</v>
      </c>
    </row>
    <row r="797" spans="1:12">
      <c r="A797" s="1">
        <f t="shared" si="115"/>
        <v>15.9</v>
      </c>
      <c r="B797" s="5">
        <f t="shared" si="110"/>
        <v>35.509770534793347</v>
      </c>
      <c r="C797" s="4">
        <v>795</v>
      </c>
      <c r="E797" s="3">
        <f t="shared" si="109"/>
        <v>0.02</v>
      </c>
      <c r="F797" s="13">
        <f t="shared" si="108"/>
        <v>108.51267207105366</v>
      </c>
      <c r="G797" s="14">
        <f t="shared" si="112"/>
        <v>108.51267207105366</v>
      </c>
      <c r="H797">
        <f t="shared" si="116"/>
        <v>80</v>
      </c>
      <c r="J797">
        <f t="shared" si="111"/>
        <v>104.16199356872714</v>
      </c>
      <c r="K797">
        <f t="shared" si="113"/>
        <v>357.02520919397358</v>
      </c>
      <c r="L797">
        <f t="shared" si="114"/>
        <v>357.02520919397358</v>
      </c>
    </row>
    <row r="798" spans="1:12">
      <c r="A798" s="1">
        <f t="shared" si="115"/>
        <v>15.92</v>
      </c>
      <c r="B798" s="5">
        <f t="shared" si="110"/>
        <v>36.277029587035493</v>
      </c>
      <c r="C798" s="4">
        <v>796</v>
      </c>
      <c r="E798" s="3">
        <f t="shared" si="109"/>
        <v>0.02</v>
      </c>
      <c r="F798" s="13">
        <f t="shared" si="108"/>
        <v>108.44353369380781</v>
      </c>
      <c r="G798" s="14">
        <f t="shared" si="112"/>
        <v>108.44353369380781</v>
      </c>
      <c r="H798">
        <f t="shared" si="116"/>
        <v>80</v>
      </c>
      <c r="J798">
        <f t="shared" si="111"/>
        <v>106.41262012197078</v>
      </c>
      <c r="K798">
        <f t="shared" si="113"/>
        <v>357.00420165594772</v>
      </c>
      <c r="L798">
        <f t="shared" si="114"/>
        <v>357.00420165594772</v>
      </c>
    </row>
    <row r="799" spans="1:12">
      <c r="A799" s="1">
        <f t="shared" si="115"/>
        <v>15.94</v>
      </c>
      <c r="B799" s="5">
        <f t="shared" si="110"/>
        <v>37.042856484265769</v>
      </c>
      <c r="C799" s="4">
        <v>797</v>
      </c>
      <c r="E799" s="3">
        <f t="shared" si="109"/>
        <v>0.02</v>
      </c>
      <c r="F799" s="13">
        <f t="shared" si="108"/>
        <v>108.37435120913079</v>
      </c>
      <c r="G799" s="14">
        <f t="shared" si="112"/>
        <v>108.37435120913079</v>
      </c>
      <c r="H799">
        <f t="shared" si="116"/>
        <v>80</v>
      </c>
      <c r="J799">
        <f t="shared" si="111"/>
        <v>108.6590456871796</v>
      </c>
      <c r="K799">
        <f t="shared" si="113"/>
        <v>356.98319288168256</v>
      </c>
      <c r="L799">
        <f t="shared" si="114"/>
        <v>356.98319288168256</v>
      </c>
    </row>
    <row r="800" spans="1:12">
      <c r="A800" s="1">
        <f t="shared" si="115"/>
        <v>15.96</v>
      </c>
      <c r="B800" s="5">
        <f t="shared" si="110"/>
        <v>37.807220992949688</v>
      </c>
      <c r="C800" s="4">
        <v>798</v>
      </c>
      <c r="E800" s="3">
        <f t="shared" si="109"/>
        <v>0.02</v>
      </c>
      <c r="F800" s="13">
        <f t="shared" si="108"/>
        <v>108.3051245324986</v>
      </c>
      <c r="G800" s="14">
        <f t="shared" si="112"/>
        <v>108.3051245324986</v>
      </c>
      <c r="H800">
        <f t="shared" si="116"/>
        <v>80</v>
      </c>
      <c r="J800">
        <f t="shared" si="111"/>
        <v>110.90118157931907</v>
      </c>
      <c r="K800">
        <f t="shared" si="113"/>
        <v>356.96218287095985</v>
      </c>
      <c r="L800">
        <f t="shared" si="114"/>
        <v>356.96218287095985</v>
      </c>
    </row>
    <row r="801" spans="1:12">
      <c r="A801" s="1">
        <f t="shared" si="115"/>
        <v>15.98</v>
      </c>
      <c r="B801" s="5">
        <f t="shared" si="110"/>
        <v>38.570092937285125</v>
      </c>
      <c r="C801" s="4">
        <v>799</v>
      </c>
      <c r="E801" s="3">
        <f t="shared" si="109"/>
        <v>0.02</v>
      </c>
      <c r="F801" s="13">
        <f t="shared" si="108"/>
        <v>108.23585357911688</v>
      </c>
      <c r="G801" s="14">
        <f t="shared" si="112"/>
        <v>108.23585357911688</v>
      </c>
      <c r="H801">
        <f t="shared" si="116"/>
        <v>80</v>
      </c>
      <c r="J801">
        <f t="shared" si="111"/>
        <v>113.13893928270303</v>
      </c>
      <c r="K801">
        <f t="shared" si="113"/>
        <v>356.94117162356122</v>
      </c>
      <c r="L801">
        <f t="shared" si="114"/>
        <v>356.94117162356122</v>
      </c>
    </row>
    <row r="802" spans="1:12">
      <c r="A802" s="1">
        <f t="shared" si="115"/>
        <v>16</v>
      </c>
      <c r="B802" s="5">
        <f t="shared" si="110"/>
        <v>39.331442200393873</v>
      </c>
      <c r="C802" s="4">
        <v>800</v>
      </c>
      <c r="E802" s="3">
        <f t="shared" si="109"/>
        <v>0.02</v>
      </c>
      <c r="F802" s="13">
        <f t="shared" si="108"/>
        <v>108.1665382639198</v>
      </c>
      <c r="G802" s="14">
        <f t="shared" si="112"/>
        <v>108.1665382639198</v>
      </c>
      <c r="H802">
        <f t="shared" si="116"/>
        <v>80</v>
      </c>
      <c r="J802">
        <f t="shared" si="111"/>
        <v>115.37223045448869</v>
      </c>
      <c r="K802">
        <f t="shared" si="113"/>
        <v>356.92015913926826</v>
      </c>
      <c r="L802">
        <f t="shared" si="114"/>
        <v>356.92015913926826</v>
      </c>
    </row>
    <row r="803" spans="1:12">
      <c r="A803" s="1">
        <f t="shared" si="115"/>
        <v>16.02</v>
      </c>
      <c r="B803" s="5">
        <f t="shared" si="110"/>
        <v>40.091238725510763</v>
      </c>
      <c r="C803" s="4">
        <v>801</v>
      </c>
      <c r="E803" s="3">
        <f t="shared" si="109"/>
        <v>0.02</v>
      </c>
      <c r="F803" s="13">
        <f t="shared" si="108"/>
        <v>108.09717850156879</v>
      </c>
      <c r="G803" s="14">
        <f t="shared" si="112"/>
        <v>108.09717850156879</v>
      </c>
      <c r="H803">
        <f t="shared" si="116"/>
        <v>80</v>
      </c>
      <c r="J803">
        <f t="shared" si="111"/>
        <v>117.60096692816491</v>
      </c>
      <c r="K803">
        <f t="shared" si="113"/>
        <v>356.89914541786254</v>
      </c>
      <c r="L803">
        <f t="shared" si="114"/>
        <v>356.89914541786254</v>
      </c>
    </row>
    <row r="804" spans="1:12">
      <c r="A804" s="1">
        <f t="shared" si="115"/>
        <v>16.04</v>
      </c>
      <c r="B804" s="5">
        <f t="shared" si="110"/>
        <v>40.849452517170086</v>
      </c>
      <c r="C804" s="4">
        <v>802</v>
      </c>
      <c r="E804" s="3">
        <f t="shared" si="109"/>
        <v>0.02</v>
      </c>
      <c r="F804" s="13">
        <f t="shared" si="108"/>
        <v>108.0277742064513</v>
      </c>
      <c r="G804" s="14">
        <f t="shared" si="112"/>
        <v>108.0277742064513</v>
      </c>
      <c r="H804">
        <f t="shared" si="116"/>
        <v>80</v>
      </c>
      <c r="J804">
        <f t="shared" si="111"/>
        <v>119.82506071703224</v>
      </c>
      <c r="K804">
        <f t="shared" si="113"/>
        <v>356.87813045912549</v>
      </c>
      <c r="L804">
        <f t="shared" si="114"/>
        <v>356.87813045912549</v>
      </c>
    </row>
    <row r="805" spans="1:12">
      <c r="A805" s="1">
        <f t="shared" si="115"/>
        <v>16.059999999999999</v>
      </c>
      <c r="B805" s="5">
        <f t="shared" si="110"/>
        <v>41.606053642389377</v>
      </c>
      <c r="C805" s="4">
        <v>803</v>
      </c>
      <c r="E805" s="3">
        <f t="shared" si="109"/>
        <v>0.02</v>
      </c>
      <c r="F805" s="13">
        <f t="shared" si="108"/>
        <v>107.9583252926796</v>
      </c>
      <c r="G805" s="14">
        <f t="shared" si="112"/>
        <v>107.9583252926796</v>
      </c>
      <c r="H805">
        <f t="shared" si="116"/>
        <v>80</v>
      </c>
      <c r="J805">
        <f t="shared" si="111"/>
        <v>122.0444240176755</v>
      </c>
      <c r="K805">
        <f t="shared" si="113"/>
        <v>356.85711426283854</v>
      </c>
      <c r="L805">
        <f t="shared" si="114"/>
        <v>356.85711426283854</v>
      </c>
    </row>
    <row r="806" spans="1:12">
      <c r="A806" s="1">
        <f t="shared" si="115"/>
        <v>16.080000000000002</v>
      </c>
      <c r="B806" s="5">
        <f t="shared" si="110"/>
        <v>42.361012231851952</v>
      </c>
      <c r="C806" s="4">
        <v>804</v>
      </c>
      <c r="E806" s="3">
        <f t="shared" si="109"/>
        <v>0.02</v>
      </c>
      <c r="F806" s="13">
        <f t="shared" si="108"/>
        <v>107.88883167408953</v>
      </c>
      <c r="G806" s="14">
        <f t="shared" si="112"/>
        <v>107.88883167408953</v>
      </c>
      <c r="H806">
        <f t="shared" si="116"/>
        <v>80</v>
      </c>
      <c r="J806">
        <f t="shared" si="111"/>
        <v>124.25896921343239</v>
      </c>
      <c r="K806">
        <f t="shared" si="113"/>
        <v>356.83609682878301</v>
      </c>
      <c r="L806">
        <f t="shared" si="114"/>
        <v>356.83609682878301</v>
      </c>
    </row>
    <row r="807" spans="1:12">
      <c r="A807" s="1">
        <f t="shared" si="115"/>
        <v>16.100000000000001</v>
      </c>
      <c r="B807" s="5">
        <f t="shared" si="110"/>
        <v>43.114298481085179</v>
      </c>
      <c r="C807" s="4">
        <v>805</v>
      </c>
      <c r="E807" s="3">
        <f t="shared" si="109"/>
        <v>0.02</v>
      </c>
      <c r="F807" s="13">
        <f t="shared" si="108"/>
        <v>107.81929326423923</v>
      </c>
      <c r="G807" s="14">
        <f t="shared" si="112"/>
        <v>107.81929326423923</v>
      </c>
      <c r="H807">
        <f t="shared" si="116"/>
        <v>80</v>
      </c>
      <c r="J807">
        <f t="shared" si="111"/>
        <v>126.46860887784985</v>
      </c>
      <c r="K807">
        <f t="shared" si="113"/>
        <v>356.81507815674019</v>
      </c>
      <c r="L807">
        <f t="shared" si="114"/>
        <v>356.81507815674019</v>
      </c>
    </row>
    <row r="808" spans="1:12">
      <c r="A808" s="1">
        <f t="shared" si="115"/>
        <v>16.12</v>
      </c>
      <c r="B808" s="5">
        <f t="shared" si="110"/>
        <v>43.865882651637975</v>
      </c>
      <c r="C808" s="4">
        <v>806</v>
      </c>
      <c r="E808" s="3">
        <f t="shared" si="109"/>
        <v>0.02</v>
      </c>
      <c r="F808" s="13">
        <f t="shared" si="108"/>
        <v>107.74970997640793</v>
      </c>
      <c r="G808" s="14">
        <f t="shared" si="112"/>
        <v>107.74970997640793</v>
      </c>
      <c r="H808">
        <f t="shared" si="116"/>
        <v>80</v>
      </c>
      <c r="J808">
        <f t="shared" si="111"/>
        <v>128.67325577813807</v>
      </c>
      <c r="K808">
        <f t="shared" si="113"/>
        <v>356.79405824649126</v>
      </c>
      <c r="L808">
        <f t="shared" si="114"/>
        <v>356.79405824649126</v>
      </c>
    </row>
    <row r="809" spans="1:12">
      <c r="A809" s="1">
        <f t="shared" si="115"/>
        <v>16.14</v>
      </c>
      <c r="B809" s="5">
        <f t="shared" si="110"/>
        <v>44.615735072254004</v>
      </c>
      <c r="C809" s="4">
        <v>807</v>
      </c>
      <c r="E809" s="3">
        <f t="shared" si="109"/>
        <v>0.02</v>
      </c>
      <c r="F809" s="13">
        <f t="shared" si="108"/>
        <v>107.68008172359464</v>
      </c>
      <c r="G809" s="14">
        <f t="shared" si="112"/>
        <v>107.68008172359464</v>
      </c>
      <c r="H809">
        <f t="shared" si="116"/>
        <v>80</v>
      </c>
      <c r="J809">
        <f t="shared" si="111"/>
        <v>130.87282287861174</v>
      </c>
      <c r="K809">
        <f t="shared" si="113"/>
        <v>356.77303709781739</v>
      </c>
      <c r="L809">
        <f t="shared" si="114"/>
        <v>356.77303709781739</v>
      </c>
    </row>
    <row r="810" spans="1:12">
      <c r="A810" s="1">
        <f t="shared" si="115"/>
        <v>16.16</v>
      </c>
      <c r="B810" s="5">
        <f t="shared" si="110"/>
        <v>45.363826140043763</v>
      </c>
      <c r="C810" s="4">
        <v>808</v>
      </c>
      <c r="E810" s="3">
        <f t="shared" si="109"/>
        <v>0.02</v>
      </c>
      <c r="F810" s="13">
        <f t="shared" si="108"/>
        <v>107.61040841851694</v>
      </c>
      <c r="G810" s="14">
        <f t="shared" si="112"/>
        <v>107.61040841851694</v>
      </c>
      <c r="H810">
        <f t="shared" si="116"/>
        <v>80</v>
      </c>
      <c r="J810">
        <f t="shared" si="111"/>
        <v>133.06722334412837</v>
      </c>
      <c r="K810">
        <f t="shared" si="113"/>
        <v>356.75201471049968</v>
      </c>
      <c r="L810">
        <f t="shared" si="114"/>
        <v>356.75201471049968</v>
      </c>
    </row>
    <row r="811" spans="1:12">
      <c r="A811" s="1">
        <f t="shared" si="115"/>
        <v>16.18</v>
      </c>
      <c r="B811" s="5">
        <f t="shared" si="110"/>
        <v>46.11012632165292</v>
      </c>
      <c r="C811" s="4">
        <v>809</v>
      </c>
      <c r="E811" s="3">
        <f t="shared" si="109"/>
        <v>0.02</v>
      </c>
      <c r="F811" s="13">
        <f t="shared" si="108"/>
        <v>107.54068997360963</v>
      </c>
      <c r="G811" s="14">
        <f t="shared" si="112"/>
        <v>107.54068997360963</v>
      </c>
      <c r="H811">
        <f t="shared" si="116"/>
        <v>80</v>
      </c>
      <c r="J811">
        <f t="shared" si="111"/>
        <v>135.25637054351523</v>
      </c>
      <c r="K811">
        <f t="shared" si="113"/>
        <v>356.73099108431916</v>
      </c>
      <c r="L811">
        <f t="shared" si="114"/>
        <v>356.73099108431916</v>
      </c>
    </row>
    <row r="812" spans="1:12">
      <c r="A812" s="1">
        <f t="shared" si="115"/>
        <v>16.2</v>
      </c>
      <c r="B812" s="5">
        <f t="shared" si="110"/>
        <v>46.854606154427984</v>
      </c>
      <c r="C812" s="4">
        <v>810</v>
      </c>
      <c r="E812" s="3">
        <f t="shared" si="109"/>
        <v>0.02</v>
      </c>
      <c r="F812" s="13">
        <f t="shared" si="108"/>
        <v>107.4709263010235</v>
      </c>
      <c r="G812" s="14">
        <f t="shared" si="112"/>
        <v>107.4709263010235</v>
      </c>
      <c r="H812">
        <f t="shared" si="116"/>
        <v>80</v>
      </c>
      <c r="J812">
        <f t="shared" si="111"/>
        <v>137.44017805298873</v>
      </c>
      <c r="K812">
        <f t="shared" si="113"/>
        <v>356.70996621905675</v>
      </c>
      <c r="L812">
        <f t="shared" si="114"/>
        <v>356.70996621905675</v>
      </c>
    </row>
    <row r="813" spans="1:12">
      <c r="A813" s="1">
        <f t="shared" si="115"/>
        <v>16.22</v>
      </c>
      <c r="B813" s="5">
        <f t="shared" si="110"/>
        <v>47.597236247580106</v>
      </c>
      <c r="C813" s="4">
        <v>811</v>
      </c>
      <c r="E813" s="3">
        <f t="shared" si="109"/>
        <v>0.02</v>
      </c>
      <c r="F813" s="13">
        <f t="shared" si="108"/>
        <v>107.40111731262401</v>
      </c>
      <c r="G813" s="14">
        <f t="shared" si="112"/>
        <v>107.40111731262401</v>
      </c>
      <c r="H813">
        <f t="shared" si="116"/>
        <v>80</v>
      </c>
      <c r="J813">
        <f t="shared" si="111"/>
        <v>139.61855965956832</v>
      </c>
      <c r="K813">
        <f t="shared" si="113"/>
        <v>356.68894011449333</v>
      </c>
      <c r="L813">
        <f t="shared" si="114"/>
        <v>356.68894011449333</v>
      </c>
    </row>
    <row r="814" spans="1:12">
      <c r="A814" s="1">
        <f t="shared" si="115"/>
        <v>16.240000000000002</v>
      </c>
      <c r="B814" s="5">
        <f t="shared" si="110"/>
        <v>48.337987283344695</v>
      </c>
      <c r="C814" s="4">
        <v>812</v>
      </c>
      <c r="E814" s="3">
        <f t="shared" si="109"/>
        <v>0.02</v>
      </c>
      <c r="F814" s="13">
        <f t="shared" si="108"/>
        <v>107.33126291999002</v>
      </c>
      <c r="G814" s="14">
        <f t="shared" si="112"/>
        <v>107.33126291999002</v>
      </c>
      <c r="H814">
        <f t="shared" si="116"/>
        <v>80</v>
      </c>
      <c r="J814">
        <f t="shared" si="111"/>
        <v>141.79142936447778</v>
      </c>
      <c r="K814">
        <f t="shared" si="113"/>
        <v>356.66791277040971</v>
      </c>
      <c r="L814">
        <f t="shared" si="114"/>
        <v>356.66791277040971</v>
      </c>
    </row>
    <row r="815" spans="1:12">
      <c r="A815" s="1">
        <f t="shared" si="115"/>
        <v>16.260000000000002</v>
      </c>
      <c r="B815" s="5">
        <f t="shared" si="110"/>
        <v>49.076830018139134</v>
      </c>
      <c r="C815" s="4">
        <v>813</v>
      </c>
      <c r="E815" s="3">
        <f t="shared" si="109"/>
        <v>0.02</v>
      </c>
      <c r="F815" s="13">
        <f t="shared" si="108"/>
        <v>107.26136303441247</v>
      </c>
      <c r="G815" s="14">
        <f t="shared" si="112"/>
        <v>107.26136303441247</v>
      </c>
      <c r="H815">
        <f t="shared" si="116"/>
        <v>80</v>
      </c>
      <c r="J815">
        <f t="shared" si="111"/>
        <v>143.95870138654146</v>
      </c>
      <c r="K815">
        <f t="shared" si="113"/>
        <v>356.6468841865867</v>
      </c>
      <c r="L815">
        <f t="shared" si="114"/>
        <v>356.6468841865867</v>
      </c>
    </row>
    <row r="816" spans="1:12">
      <c r="A816" s="1">
        <f t="shared" si="115"/>
        <v>16.28</v>
      </c>
      <c r="B816" s="5">
        <f t="shared" si="110"/>
        <v>49.813735283717442</v>
      </c>
      <c r="C816" s="4">
        <v>814</v>
      </c>
      <c r="E816" s="3">
        <f t="shared" si="109"/>
        <v>0.02</v>
      </c>
      <c r="F816" s="13">
        <f t="shared" si="108"/>
        <v>107.19141756689304</v>
      </c>
      <c r="G816" s="14">
        <f t="shared" si="112"/>
        <v>107.19141756689304</v>
      </c>
      <c r="H816">
        <f t="shared" si="116"/>
        <v>80</v>
      </c>
      <c r="J816">
        <f t="shared" si="111"/>
        <v>146.12029016557116</v>
      </c>
      <c r="K816">
        <f t="shared" si="113"/>
        <v>356.62585436280494</v>
      </c>
      <c r="L816">
        <f t="shared" si="114"/>
        <v>356.62585436280494</v>
      </c>
    </row>
    <row r="817" spans="1:12">
      <c r="A817" s="1">
        <f t="shared" si="115"/>
        <v>16.3</v>
      </c>
      <c r="B817" s="5">
        <f t="shared" si="110"/>
        <v>50.548673988321625</v>
      </c>
      <c r="C817" s="4">
        <v>815</v>
      </c>
      <c r="E817" s="3">
        <f t="shared" si="109"/>
        <v>0.02</v>
      </c>
      <c r="F817" s="13">
        <f t="shared" si="108"/>
        <v>107.12142642814287</v>
      </c>
      <c r="G817" s="14">
        <f t="shared" si="112"/>
        <v>107.12142642814287</v>
      </c>
      <c r="H817">
        <f t="shared" si="116"/>
        <v>80</v>
      </c>
      <c r="J817">
        <f t="shared" si="111"/>
        <v>148.27611036574342</v>
      </c>
      <c r="K817">
        <f t="shared" si="113"/>
        <v>356.60482329884513</v>
      </c>
      <c r="L817">
        <f t="shared" si="114"/>
        <v>356.60482329884513</v>
      </c>
    </row>
    <row r="818" spans="1:12">
      <c r="A818" s="1">
        <f t="shared" si="115"/>
        <v>16.32</v>
      </c>
      <c r="B818" s="5">
        <f t="shared" si="110"/>
        <v>51.281617117829853</v>
      </c>
      <c r="C818" s="4">
        <v>816</v>
      </c>
      <c r="E818" s="3">
        <f t="shared" si="109"/>
        <v>0.02</v>
      </c>
      <c r="F818" s="13">
        <f t="shared" si="108"/>
        <v>107.05138952858121</v>
      </c>
      <c r="G818" s="14">
        <f t="shared" si="112"/>
        <v>107.05138952858121</v>
      </c>
      <c r="H818">
        <f t="shared" si="116"/>
        <v>80</v>
      </c>
      <c r="J818">
        <f t="shared" si="111"/>
        <v>150.42607687896756</v>
      </c>
      <c r="K818">
        <f t="shared" si="113"/>
        <v>356.5837909944878</v>
      </c>
      <c r="L818">
        <f t="shared" si="114"/>
        <v>356.5837909944878</v>
      </c>
    </row>
    <row r="819" spans="1:12">
      <c r="A819" s="1">
        <f t="shared" si="115"/>
        <v>16.34</v>
      </c>
      <c r="B819" s="5">
        <f t="shared" si="110"/>
        <v>52.01253573690245</v>
      </c>
      <c r="C819" s="4">
        <v>817</v>
      </c>
      <c r="E819" s="3">
        <f t="shared" si="109"/>
        <v>0.02</v>
      </c>
      <c r="F819" s="13">
        <f t="shared" si="108"/>
        <v>106.98130677833407</v>
      </c>
      <c r="G819" s="14">
        <f t="shared" si="112"/>
        <v>106.98130677833407</v>
      </c>
      <c r="H819">
        <f t="shared" si="116"/>
        <v>80</v>
      </c>
      <c r="J819">
        <f t="shared" si="111"/>
        <v>152.5701048282472</v>
      </c>
      <c r="K819">
        <f t="shared" si="113"/>
        <v>356.56275744951347</v>
      </c>
      <c r="L819">
        <f t="shared" si="114"/>
        <v>356.56275744951347</v>
      </c>
    </row>
    <row r="820" spans="1:12">
      <c r="A820" s="1">
        <f t="shared" si="115"/>
        <v>16.36</v>
      </c>
      <c r="B820" s="5">
        <f t="shared" si="110"/>
        <v>52.741400990123992</v>
      </c>
      <c r="C820" s="4">
        <v>818</v>
      </c>
      <c r="E820" s="3">
        <f t="shared" si="109"/>
        <v>0.02</v>
      </c>
      <c r="F820" s="13">
        <f t="shared" si="108"/>
        <v>106.9111780872329</v>
      </c>
      <c r="G820" s="14">
        <f t="shared" si="112"/>
        <v>106.9111780872329</v>
      </c>
      <c r="H820">
        <f t="shared" si="116"/>
        <v>80</v>
      </c>
      <c r="J820">
        <f t="shared" si="111"/>
        <v>154.70810957103035</v>
      </c>
      <c r="K820">
        <f t="shared" si="113"/>
        <v>356.5417226637025</v>
      </c>
      <c r="L820">
        <f t="shared" si="114"/>
        <v>356.5417226637025</v>
      </c>
    </row>
    <row r="821" spans="1:12">
      <c r="A821" s="1">
        <f t="shared" si="115"/>
        <v>16.38</v>
      </c>
      <c r="B821" s="5">
        <f t="shared" si="110"/>
        <v>53.468184103142079</v>
      </c>
      <c r="C821" s="4">
        <v>819</v>
      </c>
      <c r="E821" s="3">
        <f t="shared" si="109"/>
        <v>0.02</v>
      </c>
      <c r="F821" s="13">
        <f t="shared" si="108"/>
        <v>106.8410033648132</v>
      </c>
      <c r="G821" s="14">
        <f t="shared" si="112"/>
        <v>106.8410033648132</v>
      </c>
      <c r="H821">
        <f t="shared" si="116"/>
        <v>80</v>
      </c>
      <c r="J821">
        <f t="shared" si="111"/>
        <v>156.84000670255008</v>
      </c>
      <c r="K821">
        <f t="shared" si="113"/>
        <v>356.52068663683536</v>
      </c>
      <c r="L821">
        <f t="shared" si="114"/>
        <v>356.52068663683536</v>
      </c>
    </row>
    <row r="822" spans="1:12">
      <c r="A822" s="1">
        <f t="shared" si="115"/>
        <v>16.399999999999999</v>
      </c>
      <c r="B822" s="5">
        <f t="shared" si="110"/>
        <v>54.192856383803964</v>
      </c>
      <c r="C822" s="4">
        <v>820</v>
      </c>
      <c r="E822" s="3">
        <f t="shared" si="109"/>
        <v>0.02</v>
      </c>
      <c r="F822" s="13">
        <f t="shared" si="108"/>
        <v>106.77078252031323</v>
      </c>
      <c r="G822" s="14">
        <f t="shared" si="112"/>
        <v>106.77078252031323</v>
      </c>
      <c r="H822">
        <f t="shared" si="116"/>
        <v>80</v>
      </c>
      <c r="J822">
        <f t="shared" si="111"/>
        <v>158.96571205915831</v>
      </c>
      <c r="K822">
        <f t="shared" si="113"/>
        <v>356.4996493686923</v>
      </c>
      <c r="L822">
        <f t="shared" si="114"/>
        <v>356.4996493686923</v>
      </c>
    </row>
    <row r="823" spans="1:12">
      <c r="A823" s="1">
        <f t="shared" si="115"/>
        <v>16.420000000000002</v>
      </c>
      <c r="B823" s="5">
        <f t="shared" si="110"/>
        <v>54.915389223289061</v>
      </c>
      <c r="C823" s="4">
        <v>821</v>
      </c>
      <c r="E823" s="3">
        <f t="shared" si="109"/>
        <v>0.02</v>
      </c>
      <c r="F823" s="13">
        <f t="shared" ref="F823:F886" si="117">SQRT(ABS(F822*F822-2*Vout*Iout*E822*100*1000000/1000/1000/Cin/H822))</f>
        <v>106.70051546267256</v>
      </c>
      <c r="G823" s="14">
        <f t="shared" si="112"/>
        <v>106.70051546267256</v>
      </c>
      <c r="H823">
        <f t="shared" si="116"/>
        <v>80</v>
      </c>
      <c r="J823">
        <f t="shared" si="111"/>
        <v>161.08514172164791</v>
      </c>
      <c r="K823">
        <f t="shared" si="113"/>
        <v>356.47861085905356</v>
      </c>
      <c r="L823">
        <f t="shared" si="114"/>
        <v>356.47861085905356</v>
      </c>
    </row>
    <row r="824" spans="1:12">
      <c r="A824" s="1">
        <f t="shared" si="115"/>
        <v>16.440000000000001</v>
      </c>
      <c r="B824" s="5">
        <f t="shared" si="110"/>
        <v>55.635754097237623</v>
      </c>
      <c r="C824" s="4">
        <v>822</v>
      </c>
      <c r="E824" s="3">
        <f t="shared" si="109"/>
        <v>0.02</v>
      </c>
      <c r="F824" s="13">
        <f t="shared" si="117"/>
        <v>106.63020210053072</v>
      </c>
      <c r="G824" s="14">
        <f t="shared" si="112"/>
        <v>106.63020210053072</v>
      </c>
      <c r="H824">
        <f t="shared" si="116"/>
        <v>80</v>
      </c>
      <c r="J824">
        <f t="shared" si="111"/>
        <v>163.19821201856371</v>
      </c>
      <c r="K824">
        <f t="shared" si="113"/>
        <v>356.45757110769932</v>
      </c>
      <c r="L824">
        <f t="shared" si="114"/>
        <v>356.45757110769932</v>
      </c>
    </row>
    <row r="825" spans="1:12">
      <c r="A825" s="1">
        <f t="shared" si="115"/>
        <v>16.46</v>
      </c>
      <c r="B825" s="5">
        <f t="shared" si="110"/>
        <v>56.353922566878104</v>
      </c>
      <c r="C825" s="4">
        <v>823</v>
      </c>
      <c r="E825" s="3">
        <f t="shared" si="109"/>
        <v>0.02</v>
      </c>
      <c r="F825" s="13">
        <f t="shared" si="117"/>
        <v>106.55984234222583</v>
      </c>
      <c r="G825" s="14">
        <f t="shared" si="112"/>
        <v>106.55984234222583</v>
      </c>
      <c r="H825">
        <f t="shared" si="116"/>
        <v>80</v>
      </c>
      <c r="J825">
        <f t="shared" si="111"/>
        <v>165.30483952950908</v>
      </c>
      <c r="K825">
        <f t="shared" si="113"/>
        <v>356.43653011440972</v>
      </c>
      <c r="L825">
        <f t="shared" si="114"/>
        <v>356.43653011440972</v>
      </c>
    </row>
    <row r="826" spans="1:12">
      <c r="A826" s="1">
        <f t="shared" si="115"/>
        <v>16.48</v>
      </c>
      <c r="B826" s="5">
        <f t="shared" si="110"/>
        <v>57.069866280149</v>
      </c>
      <c r="C826" s="4">
        <v>824</v>
      </c>
      <c r="E826" s="3">
        <f t="shared" si="109"/>
        <v>0.02</v>
      </c>
      <c r="F826" s="13">
        <f t="shared" si="117"/>
        <v>106.48943609579321</v>
      </c>
      <c r="G826" s="14">
        <f t="shared" si="112"/>
        <v>106.48943609579321</v>
      </c>
      <c r="H826">
        <f t="shared" si="116"/>
        <v>80</v>
      </c>
      <c r="J826">
        <f t="shared" si="111"/>
        <v>167.40494108843706</v>
      </c>
      <c r="K826">
        <f t="shared" si="113"/>
        <v>356.41548787896483</v>
      </c>
      <c r="L826">
        <f t="shared" si="114"/>
        <v>356.41548787896483</v>
      </c>
    </row>
    <row r="827" spans="1:12">
      <c r="A827" s="1">
        <f t="shared" si="115"/>
        <v>16.5</v>
      </c>
      <c r="B827" s="5">
        <f t="shared" si="110"/>
        <v>57.783556972818538</v>
      </c>
      <c r="C827" s="4">
        <v>825</v>
      </c>
      <c r="E827" s="3">
        <f t="shared" si="109"/>
        <v>0.02</v>
      </c>
      <c r="F827" s="13">
        <f t="shared" si="117"/>
        <v>106.41898326896393</v>
      </c>
      <c r="G827" s="14">
        <f t="shared" si="112"/>
        <v>106.41898326896393</v>
      </c>
      <c r="H827">
        <f t="shared" si="116"/>
        <v>80</v>
      </c>
      <c r="J827">
        <f t="shared" si="111"/>
        <v>169.49843378693436</v>
      </c>
      <c r="K827">
        <f t="shared" si="113"/>
        <v>356.39444440114454</v>
      </c>
      <c r="L827">
        <f t="shared" si="114"/>
        <v>356.39444440114454</v>
      </c>
    </row>
    <row r="828" spans="1:12">
      <c r="A828" s="1">
        <f t="shared" si="115"/>
        <v>16.52</v>
      </c>
      <c r="B828" s="5">
        <f t="shared" si="110"/>
        <v>58.494966469599966</v>
      </c>
      <c r="C828" s="4">
        <v>826</v>
      </c>
      <c r="E828" s="3">
        <f t="shared" si="109"/>
        <v>0.02</v>
      </c>
      <c r="F828" s="13">
        <f t="shared" si="117"/>
        <v>106.34848376916347</v>
      </c>
      <c r="G828" s="14">
        <f t="shared" si="112"/>
        <v>106.34848376916347</v>
      </c>
      <c r="H828">
        <f t="shared" si="116"/>
        <v>80</v>
      </c>
      <c r="J828">
        <f t="shared" si="111"/>
        <v>171.58523497749323</v>
      </c>
      <c r="K828">
        <f t="shared" si="113"/>
        <v>356.37339968072882</v>
      </c>
      <c r="L828">
        <f t="shared" si="114"/>
        <v>356.37339968072882</v>
      </c>
    </row>
    <row r="829" spans="1:12">
      <c r="A829" s="1">
        <f t="shared" si="115"/>
        <v>16.54</v>
      </c>
      <c r="B829" s="5">
        <f t="shared" si="110"/>
        <v>59.204066685264614</v>
      </c>
      <c r="C829" s="4">
        <v>827</v>
      </c>
      <c r="E829" s="3">
        <f t="shared" si="109"/>
        <v>0.02</v>
      </c>
      <c r="F829" s="13">
        <f t="shared" si="117"/>
        <v>106.27793750351023</v>
      </c>
      <c r="G829" s="14">
        <f t="shared" si="112"/>
        <v>106.27793750351023</v>
      </c>
      <c r="H829">
        <f t="shared" si="116"/>
        <v>80</v>
      </c>
      <c r="J829">
        <f t="shared" si="111"/>
        <v>173.66526227677619</v>
      </c>
      <c r="K829">
        <f t="shared" si="113"/>
        <v>356.35235371749758</v>
      </c>
      <c r="L829">
        <f t="shared" si="114"/>
        <v>356.35235371749758</v>
      </c>
    </row>
    <row r="830" spans="1:12">
      <c r="A830" s="1">
        <f t="shared" si="115"/>
        <v>16.559999999999999</v>
      </c>
      <c r="B830" s="5">
        <f t="shared" si="110"/>
        <v>59.910829625750225</v>
      </c>
      <c r="C830" s="4">
        <v>828</v>
      </c>
      <c r="E830" s="3">
        <f t="shared" si="109"/>
        <v>0.02</v>
      </c>
      <c r="F830" s="13">
        <f t="shared" si="117"/>
        <v>106.20734437881416</v>
      </c>
      <c r="G830" s="14">
        <f t="shared" si="112"/>
        <v>106.20734437881416</v>
      </c>
      <c r="H830">
        <f t="shared" si="116"/>
        <v>80</v>
      </c>
      <c r="J830">
        <f t="shared" si="111"/>
        <v>175.73843356886732</v>
      </c>
      <c r="K830">
        <f t="shared" si="113"/>
        <v>356.33130651123054</v>
      </c>
      <c r="L830">
        <f t="shared" si="114"/>
        <v>356.33130651123054</v>
      </c>
    </row>
    <row r="831" spans="1:12">
      <c r="A831" s="1">
        <f t="shared" si="115"/>
        <v>16.580000000000002</v>
      </c>
      <c r="B831" s="5">
        <f t="shared" si="110"/>
        <v>60.615227389266082</v>
      </c>
      <c r="C831" s="4">
        <v>829</v>
      </c>
      <c r="E831" s="3">
        <f t="shared" si="109"/>
        <v>0.02</v>
      </c>
      <c r="F831" s="13">
        <f t="shared" si="117"/>
        <v>106.13670430157528</v>
      </c>
      <c r="G831" s="14">
        <f t="shared" si="112"/>
        <v>106.13670430157528</v>
      </c>
      <c r="H831">
        <f t="shared" si="116"/>
        <v>80</v>
      </c>
      <c r="J831">
        <f t="shared" si="111"/>
        <v>177.80466700851383</v>
      </c>
      <c r="K831">
        <f t="shared" si="113"/>
        <v>356.31025806170737</v>
      </c>
      <c r="L831">
        <f t="shared" si="114"/>
        <v>356.31025806170737</v>
      </c>
    </row>
    <row r="832" spans="1:12">
      <c r="A832" s="1">
        <f t="shared" si="115"/>
        <v>16.600000000000001</v>
      </c>
      <c r="B832" s="5">
        <f t="shared" si="110"/>
        <v>61.317232167394302</v>
      </c>
      <c r="C832" s="4">
        <v>830</v>
      </c>
      <c r="E832" s="3">
        <f t="shared" si="109"/>
        <v>0.02</v>
      </c>
      <c r="F832" s="13">
        <f t="shared" si="117"/>
        <v>106.06601717798226</v>
      </c>
      <c r="G832" s="14">
        <f t="shared" si="112"/>
        <v>106.06601717798226</v>
      </c>
      <c r="H832">
        <f t="shared" si="116"/>
        <v>80</v>
      </c>
      <c r="J832">
        <f t="shared" si="111"/>
        <v>179.8638810243566</v>
      </c>
      <c r="K832">
        <f t="shared" si="113"/>
        <v>356.28920836870782</v>
      </c>
      <c r="L832">
        <f t="shared" si="114"/>
        <v>356.28920836870782</v>
      </c>
    </row>
    <row r="833" spans="1:12">
      <c r="A833" s="1">
        <f t="shared" si="115"/>
        <v>16.62</v>
      </c>
      <c r="B833" s="5">
        <f t="shared" si="110"/>
        <v>62.016816246188476</v>
      </c>
      <c r="C833" s="4">
        <v>831</v>
      </c>
      <c r="E833" s="3">
        <f t="shared" ref="E833:E896" si="118">IF(fac=50,1/50,IF(fac=60,1/60))</f>
        <v>0.02</v>
      </c>
      <c r="F833" s="13">
        <f t="shared" si="117"/>
        <v>105.99528291391097</v>
      </c>
      <c r="G833" s="14">
        <f t="shared" si="112"/>
        <v>105.99528291391097</v>
      </c>
      <c r="H833">
        <f t="shared" si="116"/>
        <v>80</v>
      </c>
      <c r="J833">
        <f t="shared" si="111"/>
        <v>181.91599432215287</v>
      </c>
      <c r="K833">
        <f t="shared" si="113"/>
        <v>356.26815743201144</v>
      </c>
      <c r="L833">
        <f t="shared" si="114"/>
        <v>356.26815743201144</v>
      </c>
    </row>
    <row r="834" spans="1:12">
      <c r="A834" s="1">
        <f t="shared" si="115"/>
        <v>16.64</v>
      </c>
      <c r="B834" s="5">
        <f t="shared" ref="B834:B897" si="119">IF(fac=50,Vacmin*SQRT(2)*ABS(COS(A834*PI()/5/2)),IF(fac=60,Vacmin*SQRT(2)*ABS(COS(A834*PI()*240/1000/2))))</f>
        <v>62.713952007267046</v>
      </c>
      <c r="C834" s="4">
        <v>832</v>
      </c>
      <c r="E834" s="3">
        <f t="shared" si="118"/>
        <v>0.02</v>
      </c>
      <c r="F834" s="13">
        <f t="shared" si="117"/>
        <v>105.92450141492301</v>
      </c>
      <c r="G834" s="14">
        <f t="shared" si="112"/>
        <v>105.92450141492301</v>
      </c>
      <c r="H834">
        <f t="shared" si="116"/>
        <v>80</v>
      </c>
      <c r="J834">
        <f t="shared" ref="J834:J897" si="120">IF(fac=50,Vacmax*SQRT(2)*ABS(COS(A834*PI()/5/2)),IF(fac=60,Vacmax*SQRT(2)*ABS(COS(A834*PI()*240/1000/2))))</f>
        <v>183.96092588798334</v>
      </c>
      <c r="K834">
        <f t="shared" si="113"/>
        <v>356.24710525139778</v>
      </c>
      <c r="L834">
        <f t="shared" si="114"/>
        <v>356.24710525139778</v>
      </c>
    </row>
    <row r="835" spans="1:12">
      <c r="A835" s="1">
        <f t="shared" si="115"/>
        <v>16.66</v>
      </c>
      <c r="B835" s="5">
        <f t="shared" si="119"/>
        <v>63.408611928903859</v>
      </c>
      <c r="C835" s="4">
        <v>833</v>
      </c>
      <c r="E835" s="3">
        <f t="shared" si="118"/>
        <v>0.02</v>
      </c>
      <c r="F835" s="13">
        <f t="shared" si="117"/>
        <v>105.85367258626422</v>
      </c>
      <c r="G835" s="14">
        <f t="shared" ref="G835:G898" si="121">MAX(B835,F835)</f>
        <v>105.85367258626422</v>
      </c>
      <c r="H835">
        <f t="shared" si="116"/>
        <v>80</v>
      </c>
      <c r="J835">
        <f t="shared" si="120"/>
        <v>185.99859499145131</v>
      </c>
      <c r="K835">
        <f t="shared" ref="K835:K898" si="122">SQRT(ABS(K834*K834-2*Vout*Iout*E835*100*1000000/1000/1000/Cin/H835))</f>
        <v>356.22605182664631</v>
      </c>
      <c r="L835">
        <f t="shared" ref="L835:L898" si="123">MAX(J835,K835)</f>
        <v>356.22605182664631</v>
      </c>
    </row>
    <row r="836" spans="1:12">
      <c r="A836" s="1">
        <f t="shared" ref="A836:A899" si="124">C836*E836</f>
        <v>16.68</v>
      </c>
      <c r="B836" s="5">
        <f t="shared" si="119"/>
        <v>64.100768587114743</v>
      </c>
      <c r="C836" s="4">
        <v>834</v>
      </c>
      <c r="E836" s="3">
        <f t="shared" si="118"/>
        <v>0.02</v>
      </c>
      <c r="F836" s="13">
        <f t="shared" si="117"/>
        <v>105.78279633286324</v>
      </c>
      <c r="G836" s="14">
        <f t="shared" si="121"/>
        <v>105.78279633286324</v>
      </c>
      <c r="H836">
        <f t="shared" ref="H836:H899" si="125">H835</f>
        <v>80</v>
      </c>
      <c r="J836">
        <f t="shared" si="120"/>
        <v>188.0289211888699</v>
      </c>
      <c r="K836">
        <f t="shared" si="122"/>
        <v>356.20499715753641</v>
      </c>
      <c r="L836">
        <f t="shared" si="123"/>
        <v>356.20499715753641</v>
      </c>
    </row>
    <row r="837" spans="1:12">
      <c r="A837" s="1">
        <f t="shared" si="124"/>
        <v>16.7</v>
      </c>
      <c r="B837" s="5">
        <f t="shared" si="119"/>
        <v>64.790394656739821</v>
      </c>
      <c r="C837" s="4">
        <v>835</v>
      </c>
      <c r="E837" s="3">
        <f t="shared" si="118"/>
        <v>0.02</v>
      </c>
      <c r="F837" s="13">
        <f t="shared" si="117"/>
        <v>105.71187255932999</v>
      </c>
      <c r="G837" s="14">
        <f t="shared" si="121"/>
        <v>105.71187255932999</v>
      </c>
      <c r="H837">
        <f t="shared" si="125"/>
        <v>80</v>
      </c>
      <c r="J837">
        <f t="shared" si="120"/>
        <v>190.05182432643679</v>
      </c>
      <c r="K837">
        <f t="shared" si="122"/>
        <v>356.18394124384736</v>
      </c>
      <c r="L837">
        <f t="shared" si="123"/>
        <v>356.18394124384736</v>
      </c>
    </row>
    <row r="838" spans="1:12">
      <c r="A838" s="1">
        <f t="shared" si="124"/>
        <v>16.72</v>
      </c>
      <c r="B838" s="5">
        <f t="shared" si="119"/>
        <v>65.477462912522753</v>
      </c>
      <c r="C838" s="4">
        <v>836</v>
      </c>
      <c r="E838" s="3">
        <f t="shared" si="118"/>
        <v>0.02</v>
      </c>
      <c r="F838" s="13">
        <f t="shared" si="117"/>
        <v>105.64090116995418</v>
      </c>
      <c r="G838" s="14">
        <f t="shared" si="121"/>
        <v>105.64090116995418</v>
      </c>
      <c r="H838">
        <f t="shared" si="125"/>
        <v>80</v>
      </c>
      <c r="J838">
        <f t="shared" si="120"/>
        <v>192.06722454340007</v>
      </c>
      <c r="K838">
        <f t="shared" si="122"/>
        <v>356.16288408535848</v>
      </c>
      <c r="L838">
        <f t="shared" si="123"/>
        <v>356.16288408535848</v>
      </c>
    </row>
    <row r="839" spans="1:12">
      <c r="A839" s="1">
        <f t="shared" si="124"/>
        <v>16.740000000000002</v>
      </c>
      <c r="B839" s="5">
        <f t="shared" si="119"/>
        <v>66.161946230185492</v>
      </c>
      <c r="C839" s="4">
        <v>837</v>
      </c>
      <c r="E839" s="3">
        <f t="shared" si="118"/>
        <v>0.02</v>
      </c>
      <c r="F839" s="13">
        <f t="shared" si="117"/>
        <v>105.56988206870379</v>
      </c>
      <c r="G839" s="14">
        <f t="shared" si="121"/>
        <v>105.56988206870379</v>
      </c>
      <c r="H839">
        <f t="shared" si="125"/>
        <v>80</v>
      </c>
      <c r="J839">
        <f t="shared" si="120"/>
        <v>194.07504227521076</v>
      </c>
      <c r="K839">
        <f t="shared" si="122"/>
        <v>356.14182568184896</v>
      </c>
      <c r="L839">
        <f t="shared" si="123"/>
        <v>356.14182568184896</v>
      </c>
    </row>
    <row r="840" spans="1:12">
      <c r="A840" s="1">
        <f t="shared" si="124"/>
        <v>16.760000000000002</v>
      </c>
      <c r="B840" s="5">
        <f t="shared" si="119"/>
        <v>66.843817587498336</v>
      </c>
      <c r="C840" s="4">
        <v>838</v>
      </c>
      <c r="E840" s="3">
        <f t="shared" si="118"/>
        <v>0.02</v>
      </c>
      <c r="F840" s="13">
        <f t="shared" si="117"/>
        <v>105.4988151592236</v>
      </c>
      <c r="G840" s="14">
        <f t="shared" si="121"/>
        <v>105.4988151592236</v>
      </c>
      <c r="H840">
        <f t="shared" si="125"/>
        <v>80</v>
      </c>
      <c r="J840">
        <f t="shared" si="120"/>
        <v>196.07519825666179</v>
      </c>
      <c r="K840">
        <f t="shared" si="122"/>
        <v>356.12076603309794</v>
      </c>
      <c r="L840">
        <f t="shared" si="123"/>
        <v>356.12076603309794</v>
      </c>
    </row>
    <row r="841" spans="1:12">
      <c r="A841" s="1">
        <f t="shared" si="124"/>
        <v>16.78</v>
      </c>
      <c r="B841" s="5">
        <f t="shared" si="119"/>
        <v>67.523050065347689</v>
      </c>
      <c r="C841" s="4">
        <v>839</v>
      </c>
      <c r="E841" s="3">
        <f t="shared" si="118"/>
        <v>0.02</v>
      </c>
      <c r="F841" s="13">
        <f t="shared" si="117"/>
        <v>105.4277003448336</v>
      </c>
      <c r="G841" s="14">
        <f t="shared" si="121"/>
        <v>105.4277003448336</v>
      </c>
      <c r="H841">
        <f t="shared" si="125"/>
        <v>80</v>
      </c>
      <c r="J841">
        <f t="shared" si="120"/>
        <v>198.06761352501991</v>
      </c>
      <c r="K841">
        <f t="shared" si="122"/>
        <v>356.09970513888447</v>
      </c>
      <c r="L841">
        <f t="shared" si="123"/>
        <v>356.09970513888447</v>
      </c>
    </row>
    <row r="842" spans="1:12">
      <c r="A842" s="1">
        <f t="shared" si="124"/>
        <v>16.8</v>
      </c>
      <c r="B842" s="5">
        <f t="shared" si="119"/>
        <v>68.199616848798456</v>
      </c>
      <c r="C842" s="4">
        <v>840</v>
      </c>
      <c r="E842" s="3">
        <f t="shared" si="118"/>
        <v>0.02</v>
      </c>
      <c r="F842" s="13">
        <f t="shared" si="117"/>
        <v>105.35653752852751</v>
      </c>
      <c r="G842" s="14">
        <f t="shared" si="121"/>
        <v>105.35653752852751</v>
      </c>
      <c r="H842">
        <f t="shared" si="125"/>
        <v>80</v>
      </c>
      <c r="J842">
        <f t="shared" si="120"/>
        <v>200.05220942314213</v>
      </c>
      <c r="K842">
        <f t="shared" si="122"/>
        <v>356.07864299898762</v>
      </c>
      <c r="L842">
        <f t="shared" si="123"/>
        <v>356.07864299898762</v>
      </c>
    </row>
    <row r="843" spans="1:12">
      <c r="A843" s="1">
        <f t="shared" si="124"/>
        <v>16.82</v>
      </c>
      <c r="B843" s="5">
        <f t="shared" si="119"/>
        <v>68.873491228152474</v>
      </c>
      <c r="C843" s="4">
        <v>841</v>
      </c>
      <c r="E843" s="3">
        <f t="shared" si="118"/>
        <v>0.02</v>
      </c>
      <c r="F843" s="13">
        <f t="shared" si="117"/>
        <v>105.28532661297122</v>
      </c>
      <c r="G843" s="14">
        <f t="shared" si="121"/>
        <v>105.28532661297122</v>
      </c>
      <c r="H843">
        <f t="shared" si="125"/>
        <v>80</v>
      </c>
      <c r="J843">
        <f t="shared" si="120"/>
        <v>202.02890760258057</v>
      </c>
      <c r="K843">
        <f t="shared" si="122"/>
        <v>356.05757961318625</v>
      </c>
      <c r="L843">
        <f t="shared" si="123"/>
        <v>356.05757961318625</v>
      </c>
    </row>
    <row r="844" spans="1:12">
      <c r="A844" s="1">
        <f t="shared" si="124"/>
        <v>16.84</v>
      </c>
      <c r="B844" s="5">
        <f t="shared" si="119"/>
        <v>69.544646600003105</v>
      </c>
      <c r="C844" s="4">
        <v>842</v>
      </c>
      <c r="E844" s="3">
        <f t="shared" si="118"/>
        <v>0.02</v>
      </c>
      <c r="F844" s="13">
        <f t="shared" si="117"/>
        <v>105.21406750050122</v>
      </c>
      <c r="G844" s="14">
        <f t="shared" si="121"/>
        <v>105.21406750050122</v>
      </c>
      <c r="H844">
        <f t="shared" si="125"/>
        <v>80</v>
      </c>
      <c r="J844">
        <f t="shared" si="120"/>
        <v>203.99763002667578</v>
      </c>
      <c r="K844">
        <f t="shared" si="122"/>
        <v>356.0365149812593</v>
      </c>
      <c r="L844">
        <f t="shared" si="123"/>
        <v>356.0365149812593</v>
      </c>
    </row>
    <row r="845" spans="1:12">
      <c r="A845" s="1">
        <f t="shared" si="124"/>
        <v>16.86</v>
      </c>
      <c r="B845" s="5">
        <f t="shared" si="119"/>
        <v>70.213056468285487</v>
      </c>
      <c r="C845" s="4">
        <v>843</v>
      </c>
      <c r="E845" s="3">
        <f t="shared" si="118"/>
        <v>0.02</v>
      </c>
      <c r="F845" s="13">
        <f t="shared" si="117"/>
        <v>105.14276009312303</v>
      </c>
      <c r="G845" s="14">
        <f t="shared" si="121"/>
        <v>105.14276009312303</v>
      </c>
      <c r="H845">
        <f t="shared" si="125"/>
        <v>80</v>
      </c>
      <c r="J845">
        <f t="shared" si="120"/>
        <v>205.9582989736374</v>
      </c>
      <c r="K845">
        <f t="shared" si="122"/>
        <v>356.01544910298554</v>
      </c>
      <c r="L845">
        <f t="shared" si="123"/>
        <v>356.01544910298554</v>
      </c>
    </row>
    <row r="846" spans="1:12">
      <c r="A846" s="1">
        <f t="shared" si="124"/>
        <v>16.88</v>
      </c>
      <c r="B846" s="5">
        <f t="shared" si="119"/>
        <v>70.878694445322594</v>
      </c>
      <c r="C846" s="4">
        <v>844</v>
      </c>
      <c r="E846" s="3">
        <f t="shared" si="118"/>
        <v>0.02</v>
      </c>
      <c r="F846" s="13">
        <f t="shared" si="117"/>
        <v>105.0714042925097</v>
      </c>
      <c r="G846" s="14">
        <f t="shared" si="121"/>
        <v>105.0714042925097</v>
      </c>
      <c r="H846">
        <f t="shared" si="125"/>
        <v>80</v>
      </c>
      <c r="J846">
        <f t="shared" si="120"/>
        <v>207.91083703961294</v>
      </c>
      <c r="K846">
        <f t="shared" si="122"/>
        <v>355.99438197814374</v>
      </c>
      <c r="L846">
        <f t="shared" si="123"/>
        <v>355.99438197814374</v>
      </c>
    </row>
    <row r="847" spans="1:12">
      <c r="A847" s="1">
        <f t="shared" si="124"/>
        <v>16.899999999999999</v>
      </c>
      <c r="B847" s="5">
        <f t="shared" si="119"/>
        <v>71.541534252866668</v>
      </c>
      <c r="C847" s="4">
        <v>845</v>
      </c>
      <c r="E847" s="3">
        <f t="shared" si="118"/>
        <v>0.02</v>
      </c>
      <c r="F847" s="13">
        <f t="shared" si="117"/>
        <v>105.00000000000013</v>
      </c>
      <c r="G847" s="14">
        <f t="shared" si="121"/>
        <v>105.00000000000013</v>
      </c>
      <c r="H847">
        <f t="shared" si="125"/>
        <v>80</v>
      </c>
      <c r="J847">
        <f t="shared" si="120"/>
        <v>209.85516714174221</v>
      </c>
      <c r="K847">
        <f t="shared" si="122"/>
        <v>355.97331360651253</v>
      </c>
      <c r="L847">
        <f t="shared" si="123"/>
        <v>355.97331360651253</v>
      </c>
    </row>
    <row r="848" spans="1:12">
      <c r="A848" s="1">
        <f t="shared" si="124"/>
        <v>16.920000000000002</v>
      </c>
      <c r="B848" s="5">
        <f t="shared" si="119"/>
        <v>72.201549723137362</v>
      </c>
      <c r="C848" s="4">
        <v>846</v>
      </c>
      <c r="E848" s="3">
        <f t="shared" si="118"/>
        <v>0.02</v>
      </c>
      <c r="F848" s="13">
        <f t="shared" si="117"/>
        <v>104.92854711659753</v>
      </c>
      <c r="G848" s="14">
        <f t="shared" si="121"/>
        <v>104.92854711659753</v>
      </c>
      <c r="H848">
        <f t="shared" si="125"/>
        <v>80</v>
      </c>
      <c r="J848">
        <f t="shared" si="120"/>
        <v>211.79121252120291</v>
      </c>
      <c r="K848">
        <f t="shared" si="122"/>
        <v>355.95224398787053</v>
      </c>
      <c r="L848">
        <f t="shared" si="123"/>
        <v>355.95224398787053</v>
      </c>
    </row>
    <row r="849" spans="1:12">
      <c r="A849" s="1">
        <f t="shared" si="124"/>
        <v>16.940000000000001</v>
      </c>
      <c r="B849" s="5">
        <f t="shared" si="119"/>
        <v>72.858714799853658</v>
      </c>
      <c r="C849" s="4">
        <v>847</v>
      </c>
      <c r="E849" s="3">
        <f t="shared" si="118"/>
        <v>0.02</v>
      </c>
      <c r="F849" s="13">
        <f t="shared" si="117"/>
        <v>104.85704554296782</v>
      </c>
      <c r="G849" s="14">
        <f t="shared" si="121"/>
        <v>104.85704554296782</v>
      </c>
      <c r="H849">
        <f t="shared" si="125"/>
        <v>80</v>
      </c>
      <c r="J849">
        <f t="shared" si="120"/>
        <v>213.71889674623739</v>
      </c>
      <c r="K849">
        <f t="shared" si="122"/>
        <v>355.93117312199632</v>
      </c>
      <c r="L849">
        <f t="shared" si="123"/>
        <v>355.93117312199632</v>
      </c>
    </row>
    <row r="850" spans="1:12">
      <c r="A850" s="1">
        <f t="shared" si="124"/>
        <v>16.96</v>
      </c>
      <c r="B850" s="5">
        <f t="shared" si="119"/>
        <v>73.513003539263835</v>
      </c>
      <c r="C850" s="4">
        <v>848</v>
      </c>
      <c r="E850" s="3">
        <f t="shared" si="118"/>
        <v>0.02</v>
      </c>
      <c r="F850" s="13">
        <f t="shared" si="117"/>
        <v>104.78549517943803</v>
      </c>
      <c r="G850" s="14">
        <f t="shared" si="121"/>
        <v>104.78549517943803</v>
      </c>
      <c r="H850">
        <f t="shared" si="125"/>
        <v>80</v>
      </c>
      <c r="J850">
        <f t="shared" si="120"/>
        <v>215.63814371517392</v>
      </c>
      <c r="K850">
        <f t="shared" si="122"/>
        <v>355.91010100866839</v>
      </c>
      <c r="L850">
        <f t="shared" si="123"/>
        <v>355.91010100866839</v>
      </c>
    </row>
    <row r="851" spans="1:12">
      <c r="A851" s="1">
        <f t="shared" si="124"/>
        <v>16.98</v>
      </c>
      <c r="B851" s="5">
        <f t="shared" si="119"/>
        <v>74.164390111168629</v>
      </c>
      <c r="C851" s="4">
        <v>849</v>
      </c>
      <c r="E851" s="3">
        <f t="shared" si="118"/>
        <v>0.02</v>
      </c>
      <c r="F851" s="13">
        <f t="shared" si="117"/>
        <v>104.71389592599461</v>
      </c>
      <c r="G851" s="14">
        <f t="shared" si="121"/>
        <v>104.71389592599461</v>
      </c>
      <c r="H851">
        <f t="shared" si="125"/>
        <v>80</v>
      </c>
      <c r="J851">
        <f t="shared" si="120"/>
        <v>217.54887765942797</v>
      </c>
      <c r="K851">
        <f t="shared" si="122"/>
        <v>355.8890276476651</v>
      </c>
      <c r="L851">
        <f t="shared" si="123"/>
        <v>355.8890276476651</v>
      </c>
    </row>
    <row r="852" spans="1:12">
      <c r="A852" s="1">
        <f t="shared" si="124"/>
        <v>17</v>
      </c>
      <c r="B852" s="5">
        <f t="shared" si="119"/>
        <v>74.812848799941591</v>
      </c>
      <c r="C852" s="4">
        <v>850</v>
      </c>
      <c r="E852" s="3">
        <f t="shared" si="118"/>
        <v>0.02</v>
      </c>
      <c r="F852" s="13">
        <f t="shared" si="117"/>
        <v>104.64224768228189</v>
      </c>
      <c r="G852" s="14">
        <f t="shared" si="121"/>
        <v>104.64224768228189</v>
      </c>
      <c r="H852">
        <f t="shared" si="125"/>
        <v>80</v>
      </c>
      <c r="J852">
        <f t="shared" si="120"/>
        <v>219.45102314649534</v>
      </c>
      <c r="K852">
        <f t="shared" si="122"/>
        <v>355.86795303876482</v>
      </c>
      <c r="L852">
        <f t="shared" si="123"/>
        <v>355.86795303876482</v>
      </c>
    </row>
    <row r="853" spans="1:12">
      <c r="A853" s="1">
        <f t="shared" si="124"/>
        <v>17.02</v>
      </c>
      <c r="B853" s="5">
        <f t="shared" si="119"/>
        <v>75.458354005544066</v>
      </c>
      <c r="C853" s="4">
        <v>851</v>
      </c>
      <c r="E853" s="3">
        <f t="shared" si="118"/>
        <v>0.02</v>
      </c>
      <c r="F853" s="13">
        <f t="shared" si="117"/>
        <v>104.57055034760039</v>
      </c>
      <c r="G853" s="14">
        <f t="shared" si="121"/>
        <v>104.57055034760039</v>
      </c>
      <c r="H853">
        <f t="shared" si="125"/>
        <v>80</v>
      </c>
      <c r="J853">
        <f t="shared" si="120"/>
        <v>221.34450508292926</v>
      </c>
      <c r="K853">
        <f t="shared" si="122"/>
        <v>355.84687718174587</v>
      </c>
      <c r="L853">
        <f t="shared" si="123"/>
        <v>355.84687718174587</v>
      </c>
    </row>
    <row r="854" spans="1:12">
      <c r="A854" s="1">
        <f t="shared" si="124"/>
        <v>17.04</v>
      </c>
      <c r="B854" s="5">
        <f t="shared" si="119"/>
        <v>76.100880244535787</v>
      </c>
      <c r="C854" s="4">
        <v>852</v>
      </c>
      <c r="E854" s="3">
        <f t="shared" si="118"/>
        <v>0.02</v>
      </c>
      <c r="F854" s="13">
        <f t="shared" si="117"/>
        <v>104.49880382090518</v>
      </c>
      <c r="G854" s="14">
        <f t="shared" si="121"/>
        <v>104.49880382090518</v>
      </c>
      <c r="H854">
        <f t="shared" si="125"/>
        <v>80</v>
      </c>
      <c r="J854">
        <f t="shared" si="120"/>
        <v>223.22924871730498</v>
      </c>
      <c r="K854">
        <f t="shared" si="122"/>
        <v>355.82580007638643</v>
      </c>
      <c r="L854">
        <f t="shared" si="123"/>
        <v>355.82580007638643</v>
      </c>
    </row>
    <row r="855" spans="1:12">
      <c r="A855" s="1">
        <f t="shared" si="124"/>
        <v>17.059999999999999</v>
      </c>
      <c r="B855" s="5">
        <f t="shared" si="119"/>
        <v>76.740402151081142</v>
      </c>
      <c r="C855" s="4">
        <v>853</v>
      </c>
      <c r="E855" s="3">
        <f t="shared" si="118"/>
        <v>0.02</v>
      </c>
      <c r="F855" s="13">
        <f t="shared" si="117"/>
        <v>104.42700800080421</v>
      </c>
      <c r="G855" s="14">
        <f t="shared" si="121"/>
        <v>104.42700800080421</v>
      </c>
      <c r="H855">
        <f t="shared" si="125"/>
        <v>80</v>
      </c>
      <c r="J855">
        <f t="shared" si="120"/>
        <v>225.10517964317134</v>
      </c>
      <c r="K855">
        <f t="shared" si="122"/>
        <v>355.80472172246465</v>
      </c>
      <c r="L855">
        <f t="shared" si="123"/>
        <v>355.80472172246465</v>
      </c>
    </row>
    <row r="856" spans="1:12">
      <c r="A856" s="1">
        <f t="shared" si="124"/>
        <v>17.080000000000002</v>
      </c>
      <c r="B856" s="5">
        <f t="shared" si="119"/>
        <v>77.376894477950259</v>
      </c>
      <c r="C856" s="4">
        <v>854</v>
      </c>
      <c r="E856" s="3">
        <f t="shared" si="118"/>
        <v>0.02</v>
      </c>
      <c r="F856" s="13">
        <f t="shared" si="117"/>
        <v>104.35516278555664</v>
      </c>
      <c r="G856" s="14">
        <f t="shared" si="121"/>
        <v>104.35516278555664</v>
      </c>
      <c r="H856">
        <f t="shared" si="125"/>
        <v>80</v>
      </c>
      <c r="J856">
        <f t="shared" si="120"/>
        <v>226.97222380198741</v>
      </c>
      <c r="K856">
        <f t="shared" si="122"/>
        <v>355.78364211975867</v>
      </c>
      <c r="L856">
        <f t="shared" si="123"/>
        <v>355.78364211975867</v>
      </c>
    </row>
    <row r="857" spans="1:12">
      <c r="A857" s="1">
        <f t="shared" si="124"/>
        <v>17.100000000000001</v>
      </c>
      <c r="B857" s="5">
        <f t="shared" si="119"/>
        <v>78.010332097515686</v>
      </c>
      <c r="C857" s="4">
        <v>855</v>
      </c>
      <c r="E857" s="3">
        <f t="shared" si="118"/>
        <v>0.02</v>
      </c>
      <c r="F857" s="13">
        <f t="shared" si="117"/>
        <v>104.28326807307117</v>
      </c>
      <c r="G857" s="14">
        <f t="shared" si="121"/>
        <v>104.28326807307117</v>
      </c>
      <c r="H857">
        <f t="shared" si="125"/>
        <v>80</v>
      </c>
      <c r="J857">
        <f t="shared" si="120"/>
        <v>228.830307486046</v>
      </c>
      <c r="K857">
        <f t="shared" si="122"/>
        <v>355.76256126804645</v>
      </c>
      <c r="L857">
        <f t="shared" si="123"/>
        <v>355.76256126804645</v>
      </c>
    </row>
    <row r="858" spans="1:12">
      <c r="A858" s="1">
        <f t="shared" si="124"/>
        <v>17.12</v>
      </c>
      <c r="B858" s="5">
        <f t="shared" si="119"/>
        <v>78.640690002744961</v>
      </c>
      <c r="C858" s="4">
        <v>856</v>
      </c>
      <c r="E858" s="3">
        <f t="shared" si="118"/>
        <v>0.02</v>
      </c>
      <c r="F858" s="13">
        <f t="shared" si="117"/>
        <v>104.21132376090434</v>
      </c>
      <c r="G858" s="14">
        <f t="shared" si="121"/>
        <v>104.21132376090434</v>
      </c>
      <c r="H858">
        <f t="shared" si="125"/>
        <v>80</v>
      </c>
      <c r="J858">
        <f t="shared" si="120"/>
        <v>230.67935734138524</v>
      </c>
      <c r="K858">
        <f t="shared" si="122"/>
        <v>355.74147916710598</v>
      </c>
      <c r="L858">
        <f t="shared" si="123"/>
        <v>355.74147916710598</v>
      </c>
    </row>
    <row r="859" spans="1:12">
      <c r="A859" s="1">
        <f t="shared" si="124"/>
        <v>17.14</v>
      </c>
      <c r="B859" s="5">
        <f t="shared" si="119"/>
        <v>79.267943308187469</v>
      </c>
      <c r="C859" s="4">
        <v>857</v>
      </c>
      <c r="E859" s="3">
        <f t="shared" si="118"/>
        <v>0.02</v>
      </c>
      <c r="F859" s="13">
        <f t="shared" si="117"/>
        <v>104.13932974625881</v>
      </c>
      <c r="G859" s="14">
        <f t="shared" si="121"/>
        <v>104.13932974625881</v>
      </c>
      <c r="H859">
        <f t="shared" si="125"/>
        <v>80</v>
      </c>
      <c r="J859">
        <f t="shared" si="120"/>
        <v>232.51930037068325</v>
      </c>
      <c r="K859">
        <f t="shared" si="122"/>
        <v>355.72039581671515</v>
      </c>
      <c r="L859">
        <f t="shared" si="123"/>
        <v>355.72039581671515</v>
      </c>
    </row>
    <row r="860" spans="1:12">
      <c r="A860" s="1">
        <f t="shared" si="124"/>
        <v>17.16</v>
      </c>
      <c r="B860" s="5">
        <f t="shared" si="119"/>
        <v>79.892067250956543</v>
      </c>
      <c r="C860" s="4">
        <v>858</v>
      </c>
      <c r="E860" s="3">
        <f t="shared" si="118"/>
        <v>0.02</v>
      </c>
      <c r="F860" s="13">
        <f t="shared" si="117"/>
        <v>104.06728592598168</v>
      </c>
      <c r="G860" s="14">
        <f t="shared" si="121"/>
        <v>104.06728592598168</v>
      </c>
      <c r="H860">
        <f t="shared" si="125"/>
        <v>80</v>
      </c>
      <c r="J860">
        <f t="shared" si="120"/>
        <v>234.35006393613918</v>
      </c>
      <c r="K860">
        <f t="shared" si="122"/>
        <v>355.69931121665178</v>
      </c>
      <c r="L860">
        <f t="shared" si="123"/>
        <v>355.69931121665178</v>
      </c>
    </row>
    <row r="861" spans="1:12">
      <c r="A861" s="1">
        <f t="shared" si="124"/>
        <v>17.18</v>
      </c>
      <c r="B861" s="5">
        <f t="shared" si="119"/>
        <v>80.513037191707653</v>
      </c>
      <c r="C861" s="4">
        <v>859</v>
      </c>
      <c r="E861" s="3">
        <f t="shared" si="118"/>
        <v>0.02</v>
      </c>
      <c r="F861" s="13">
        <f t="shared" si="117"/>
        <v>103.99519219656274</v>
      </c>
      <c r="G861" s="14">
        <f t="shared" si="121"/>
        <v>103.99519219656274</v>
      </c>
      <c r="H861">
        <f t="shared" si="125"/>
        <v>80</v>
      </c>
      <c r="J861">
        <f t="shared" si="120"/>
        <v>236.17157576234246</v>
      </c>
      <c r="K861">
        <f t="shared" si="122"/>
        <v>355.6782253666936</v>
      </c>
      <c r="L861">
        <f t="shared" si="123"/>
        <v>355.6782253666936</v>
      </c>
    </row>
    <row r="862" spans="1:12">
      <c r="A862" s="1">
        <f t="shared" si="124"/>
        <v>17.2</v>
      </c>
      <c r="B862" s="5">
        <f t="shared" si="119"/>
        <v>81.130828615610866</v>
      </c>
      <c r="C862" s="4">
        <v>860</v>
      </c>
      <c r="E862" s="3">
        <f t="shared" si="118"/>
        <v>0.02</v>
      </c>
      <c r="F862" s="13">
        <f t="shared" si="117"/>
        <v>103.92304845413275</v>
      </c>
      <c r="G862" s="14">
        <f t="shared" si="121"/>
        <v>103.92304845413275</v>
      </c>
      <c r="H862">
        <f t="shared" si="125"/>
        <v>80</v>
      </c>
      <c r="J862">
        <f t="shared" si="120"/>
        <v>237.9837639391252</v>
      </c>
      <c r="K862">
        <f t="shared" si="122"/>
        <v>355.65713826661835</v>
      </c>
      <c r="L862">
        <f t="shared" si="123"/>
        <v>355.65713826661835</v>
      </c>
    </row>
    <row r="863" spans="1:12">
      <c r="A863" s="1">
        <f t="shared" si="124"/>
        <v>17.22</v>
      </c>
      <c r="B863" s="5">
        <f t="shared" si="119"/>
        <v>81.74541713331854</v>
      </c>
      <c r="C863" s="4">
        <v>861</v>
      </c>
      <c r="E863" s="3">
        <f t="shared" si="118"/>
        <v>0.02</v>
      </c>
      <c r="F863" s="13">
        <f t="shared" si="117"/>
        <v>103.85085459446168</v>
      </c>
      <c r="G863" s="14">
        <f t="shared" si="121"/>
        <v>103.85085459446168</v>
      </c>
      <c r="H863">
        <f t="shared" si="125"/>
        <v>80</v>
      </c>
      <c r="J863">
        <f t="shared" si="120"/>
        <v>239.78655692440105</v>
      </c>
      <c r="K863">
        <f t="shared" si="122"/>
        <v>355.6360499162036</v>
      </c>
      <c r="L863">
        <f t="shared" si="123"/>
        <v>355.6360499162036</v>
      </c>
    </row>
    <row r="864" spans="1:12">
      <c r="A864" s="1">
        <f t="shared" si="124"/>
        <v>17.240000000000002</v>
      </c>
      <c r="B864" s="5">
        <f t="shared" si="119"/>
        <v>82.356778481928558</v>
      </c>
      <c r="C864" s="4">
        <v>862</v>
      </c>
      <c r="E864" s="3">
        <f t="shared" si="118"/>
        <v>0.02</v>
      </c>
      <c r="F864" s="13">
        <f t="shared" si="117"/>
        <v>103.77861051295696</v>
      </c>
      <c r="G864" s="14">
        <f t="shared" si="121"/>
        <v>103.77861051295696</v>
      </c>
      <c r="H864">
        <f t="shared" si="125"/>
        <v>80</v>
      </c>
      <c r="J864">
        <f t="shared" si="120"/>
        <v>241.57988354699043</v>
      </c>
      <c r="K864">
        <f t="shared" si="122"/>
        <v>355.61496031522699</v>
      </c>
      <c r="L864">
        <f t="shared" si="123"/>
        <v>355.61496031522699</v>
      </c>
    </row>
    <row r="865" spans="1:12">
      <c r="A865" s="1">
        <f t="shared" si="124"/>
        <v>17.260000000000002</v>
      </c>
      <c r="B865" s="5">
        <f t="shared" si="119"/>
        <v>82.964888525941319</v>
      </c>
      <c r="C865" s="4">
        <v>863</v>
      </c>
      <c r="E865" s="3">
        <f t="shared" si="118"/>
        <v>0.02</v>
      </c>
      <c r="F865" s="13">
        <f t="shared" si="117"/>
        <v>103.70631610466172</v>
      </c>
      <c r="G865" s="14">
        <f t="shared" si="121"/>
        <v>103.70631610466172</v>
      </c>
      <c r="H865">
        <f t="shared" si="125"/>
        <v>80</v>
      </c>
      <c r="J865">
        <f t="shared" si="120"/>
        <v>243.36367300942786</v>
      </c>
      <c r="K865">
        <f t="shared" si="122"/>
        <v>355.59386946346598</v>
      </c>
      <c r="L865">
        <f t="shared" si="123"/>
        <v>355.59386946346598</v>
      </c>
    </row>
    <row r="866" spans="1:12">
      <c r="A866" s="1">
        <f t="shared" si="124"/>
        <v>17.28</v>
      </c>
      <c r="B866" s="5">
        <f t="shared" si="119"/>
        <v>83.569723258213799</v>
      </c>
      <c r="C866" s="4">
        <v>864</v>
      </c>
      <c r="E866" s="3">
        <f t="shared" si="118"/>
        <v>0.02</v>
      </c>
      <c r="F866" s="13">
        <f t="shared" si="117"/>
        <v>103.63397126425302</v>
      </c>
      <c r="G866" s="14">
        <f t="shared" si="121"/>
        <v>103.63397126425302</v>
      </c>
      <c r="H866">
        <f t="shared" si="125"/>
        <v>80</v>
      </c>
      <c r="J866">
        <f t="shared" si="120"/>
        <v>245.13785489076048</v>
      </c>
      <c r="K866">
        <f t="shared" si="122"/>
        <v>355.57277736069796</v>
      </c>
      <c r="L866">
        <f t="shared" si="123"/>
        <v>355.57277736069796</v>
      </c>
    </row>
    <row r="867" spans="1:12">
      <c r="A867" s="1">
        <f t="shared" si="124"/>
        <v>17.3</v>
      </c>
      <c r="B867" s="5">
        <f t="shared" si="119"/>
        <v>84.171258800906244</v>
      </c>
      <c r="C867" s="4">
        <v>865</v>
      </c>
      <c r="E867" s="3">
        <f t="shared" si="118"/>
        <v>0.02</v>
      </c>
      <c r="F867" s="13">
        <f t="shared" si="117"/>
        <v>103.56157588603999</v>
      </c>
      <c r="G867" s="14">
        <f t="shared" si="121"/>
        <v>103.56157588603999</v>
      </c>
      <c r="H867">
        <f t="shared" si="125"/>
        <v>80</v>
      </c>
      <c r="J867">
        <f t="shared" si="120"/>
        <v>246.90235914932498</v>
      </c>
      <c r="K867">
        <f t="shared" si="122"/>
        <v>355.55168400670033</v>
      </c>
      <c r="L867">
        <f t="shared" si="123"/>
        <v>355.55168400670033</v>
      </c>
    </row>
    <row r="868" spans="1:12">
      <c r="A868" s="1">
        <f t="shared" si="124"/>
        <v>17.32</v>
      </c>
      <c r="B868" s="5">
        <f t="shared" si="119"/>
        <v>84.769471406425524</v>
      </c>
      <c r="C868" s="4">
        <v>866</v>
      </c>
      <c r="E868" s="3">
        <f t="shared" si="118"/>
        <v>0.02</v>
      </c>
      <c r="F868" s="13">
        <f t="shared" si="117"/>
        <v>103.48912986396213</v>
      </c>
      <c r="G868" s="14">
        <f t="shared" si="121"/>
        <v>103.48912986396213</v>
      </c>
      <c r="H868">
        <f t="shared" si="125"/>
        <v>80</v>
      </c>
      <c r="J868">
        <f t="shared" si="120"/>
        <v>248.65711612551488</v>
      </c>
      <c r="K868">
        <f t="shared" si="122"/>
        <v>355.53058940125038</v>
      </c>
      <c r="L868">
        <f t="shared" si="123"/>
        <v>355.53058940125038</v>
      </c>
    </row>
    <row r="869" spans="1:12">
      <c r="A869" s="1">
        <f t="shared" si="124"/>
        <v>17.34</v>
      </c>
      <c r="B869" s="5">
        <f t="shared" si="119"/>
        <v>85.364337458362343</v>
      </c>
      <c r="C869" s="4">
        <v>867</v>
      </c>
      <c r="E869" s="3">
        <f t="shared" si="118"/>
        <v>0.02</v>
      </c>
      <c r="F869" s="13">
        <f t="shared" si="117"/>
        <v>103.41663309158744</v>
      </c>
      <c r="G869" s="14">
        <f t="shared" si="121"/>
        <v>103.41663309158744</v>
      </c>
      <c r="H869">
        <f t="shared" si="125"/>
        <v>80</v>
      </c>
      <c r="J869">
        <f t="shared" si="120"/>
        <v>250.40205654452953</v>
      </c>
      <c r="K869">
        <f t="shared" si="122"/>
        <v>355.50949354412535</v>
      </c>
      <c r="L869">
        <f t="shared" si="123"/>
        <v>355.50949354412535</v>
      </c>
    </row>
    <row r="870" spans="1:12">
      <c r="A870" s="1">
        <f t="shared" si="124"/>
        <v>17.36</v>
      </c>
      <c r="B870" s="5">
        <f t="shared" si="119"/>
        <v>85.955833472423379</v>
      </c>
      <c r="C870" s="4">
        <v>868</v>
      </c>
      <c r="E870" s="3">
        <f t="shared" si="118"/>
        <v>0.02</v>
      </c>
      <c r="F870" s="13">
        <f t="shared" si="117"/>
        <v>103.3440854621106</v>
      </c>
      <c r="G870" s="14">
        <f t="shared" si="121"/>
        <v>103.3440854621106</v>
      </c>
      <c r="H870">
        <f t="shared" si="125"/>
        <v>80</v>
      </c>
      <c r="J870">
        <f t="shared" si="120"/>
        <v>252.13711151910857</v>
      </c>
      <c r="K870">
        <f t="shared" si="122"/>
        <v>355.4883964351024</v>
      </c>
      <c r="L870">
        <f t="shared" si="123"/>
        <v>355.4883964351024</v>
      </c>
    </row>
    <row r="871" spans="1:12">
      <c r="A871" s="1">
        <f t="shared" si="124"/>
        <v>17.38</v>
      </c>
      <c r="B871" s="5">
        <f t="shared" si="119"/>
        <v>86.54393609735888</v>
      </c>
      <c r="C871" s="4">
        <v>869</v>
      </c>
      <c r="E871" s="3">
        <f t="shared" si="118"/>
        <v>0.02</v>
      </c>
      <c r="F871" s="13">
        <f t="shared" si="117"/>
        <v>103.27148686835113</v>
      </c>
      <c r="G871" s="14">
        <f t="shared" si="121"/>
        <v>103.27148686835113</v>
      </c>
      <c r="H871">
        <f t="shared" si="125"/>
        <v>80</v>
      </c>
      <c r="J871">
        <f t="shared" si="120"/>
        <v>253.86221255225269</v>
      </c>
      <c r="K871">
        <f t="shared" si="122"/>
        <v>355.4672980739586</v>
      </c>
      <c r="L871">
        <f t="shared" si="123"/>
        <v>355.4672980739586</v>
      </c>
    </row>
    <row r="872" spans="1:12">
      <c r="A872" s="1">
        <f t="shared" si="124"/>
        <v>17.400000000000002</v>
      </c>
      <c r="B872" s="5">
        <f t="shared" si="119"/>
        <v>87.128622115884284</v>
      </c>
      <c r="C872" s="4">
        <v>870</v>
      </c>
      <c r="E872" s="3">
        <f t="shared" si="118"/>
        <v>0.02</v>
      </c>
      <c r="F872" s="13">
        <f t="shared" si="117"/>
        <v>103.19883720275156</v>
      </c>
      <c r="G872" s="14">
        <f t="shared" si="121"/>
        <v>103.19883720275156</v>
      </c>
      <c r="H872">
        <f t="shared" si="125"/>
        <v>80</v>
      </c>
      <c r="J872">
        <f t="shared" si="120"/>
        <v>255.57729153992724</v>
      </c>
      <c r="K872">
        <f t="shared" si="122"/>
        <v>355.44619846047101</v>
      </c>
      <c r="L872">
        <f t="shared" si="123"/>
        <v>355.44619846047101</v>
      </c>
    </row>
    <row r="873" spans="1:12">
      <c r="A873" s="1">
        <f t="shared" si="124"/>
        <v>17.420000000000002</v>
      </c>
      <c r="B873" s="5">
        <f t="shared" si="119"/>
        <v>87.709868445596669</v>
      </c>
      <c r="C873" s="4">
        <v>871</v>
      </c>
      <c r="E873" s="3">
        <f t="shared" si="118"/>
        <v>0.02</v>
      </c>
      <c r="F873" s="13">
        <f t="shared" si="117"/>
        <v>103.12613635737557</v>
      </c>
      <c r="G873" s="14">
        <f t="shared" si="121"/>
        <v>103.12613635737557</v>
      </c>
      <c r="H873">
        <f t="shared" si="125"/>
        <v>80</v>
      </c>
      <c r="J873">
        <f t="shared" si="120"/>
        <v>257.28228077375024</v>
      </c>
      <c r="K873">
        <f t="shared" si="122"/>
        <v>355.42509759441657</v>
      </c>
      <c r="L873">
        <f t="shared" si="123"/>
        <v>355.42509759441657</v>
      </c>
    </row>
    <row r="874" spans="1:12">
      <c r="A874" s="1">
        <f t="shared" si="124"/>
        <v>17.440000000000001</v>
      </c>
      <c r="B874" s="5">
        <f t="shared" si="119"/>
        <v>88.287652139886092</v>
      </c>
      <c r="C874" s="4">
        <v>872</v>
      </c>
      <c r="E874" s="3">
        <f t="shared" si="118"/>
        <v>0.02</v>
      </c>
      <c r="F874" s="13">
        <f t="shared" si="117"/>
        <v>103.05338422390611</v>
      </c>
      <c r="G874" s="14">
        <f t="shared" si="121"/>
        <v>103.05338422390611</v>
      </c>
      <c r="H874">
        <f t="shared" si="125"/>
        <v>80</v>
      </c>
      <c r="J874">
        <f t="shared" si="120"/>
        <v>258.97711294366587</v>
      </c>
      <c r="K874">
        <f t="shared" si="122"/>
        <v>355.40399547557217</v>
      </c>
      <c r="L874">
        <f t="shared" si="123"/>
        <v>355.40399547557217</v>
      </c>
    </row>
    <row r="875" spans="1:12">
      <c r="A875" s="1">
        <f t="shared" si="124"/>
        <v>17.46</v>
      </c>
      <c r="B875" s="5">
        <f t="shared" si="119"/>
        <v>88.861950388841763</v>
      </c>
      <c r="C875" s="4">
        <v>873</v>
      </c>
      <c r="E875" s="3">
        <f t="shared" si="118"/>
        <v>0.02</v>
      </c>
      <c r="F875" s="13">
        <f t="shared" si="117"/>
        <v>102.9805806936435</v>
      </c>
      <c r="G875" s="14">
        <f t="shared" si="121"/>
        <v>102.9805806936435</v>
      </c>
      <c r="H875">
        <f t="shared" si="125"/>
        <v>80</v>
      </c>
      <c r="J875">
        <f t="shared" si="120"/>
        <v>260.66172114060254</v>
      </c>
      <c r="K875">
        <f t="shared" si="122"/>
        <v>355.38289210371471</v>
      </c>
      <c r="L875">
        <f t="shared" si="123"/>
        <v>355.38289210371471</v>
      </c>
    </row>
    <row r="876" spans="1:12">
      <c r="A876" s="1">
        <f t="shared" si="124"/>
        <v>17.48</v>
      </c>
      <c r="B876" s="5">
        <f t="shared" si="119"/>
        <v>89.432740520152052</v>
      </c>
      <c r="C876" s="4">
        <v>874</v>
      </c>
      <c r="E876" s="3">
        <f t="shared" si="118"/>
        <v>0.02</v>
      </c>
      <c r="F876" s="13">
        <f t="shared" si="117"/>
        <v>102.90772565750359</v>
      </c>
      <c r="G876" s="14">
        <f t="shared" si="121"/>
        <v>102.90772565750359</v>
      </c>
      <c r="H876">
        <f t="shared" si="125"/>
        <v>80</v>
      </c>
      <c r="J876">
        <f t="shared" si="120"/>
        <v>262.3360388591127</v>
      </c>
      <c r="K876">
        <f t="shared" si="122"/>
        <v>355.3617874786209</v>
      </c>
      <c r="L876">
        <f t="shared" si="123"/>
        <v>355.3617874786209</v>
      </c>
    </row>
    <row r="877" spans="1:12">
      <c r="A877" s="1">
        <f t="shared" si="124"/>
        <v>17.5</v>
      </c>
      <c r="B877" s="5">
        <f t="shared" si="119"/>
        <v>89.999999999999986</v>
      </c>
      <c r="C877" s="4">
        <v>875</v>
      </c>
      <c r="E877" s="3">
        <f t="shared" si="118"/>
        <v>0.02</v>
      </c>
      <c r="F877" s="13">
        <f t="shared" si="117"/>
        <v>102.83481900601578</v>
      </c>
      <c r="G877" s="14">
        <f t="shared" si="121"/>
        <v>102.83481900601578</v>
      </c>
      <c r="H877">
        <f t="shared" si="125"/>
        <v>80</v>
      </c>
      <c r="J877">
        <f t="shared" si="120"/>
        <v>263.99999999999994</v>
      </c>
      <c r="K877">
        <f t="shared" si="122"/>
        <v>355.34068160006746</v>
      </c>
      <c r="L877">
        <f t="shared" si="123"/>
        <v>355.34068160006746</v>
      </c>
    </row>
    <row r="878" spans="1:12">
      <c r="A878" s="1">
        <f t="shared" si="124"/>
        <v>17.52</v>
      </c>
      <c r="B878" s="5">
        <f t="shared" si="119"/>
        <v>90.563706433952675</v>
      </c>
      <c r="C878" s="4">
        <v>876</v>
      </c>
      <c r="E878" s="3">
        <f t="shared" si="118"/>
        <v>0.02</v>
      </c>
      <c r="F878" s="13">
        <f t="shared" si="117"/>
        <v>102.76186062932115</v>
      </c>
      <c r="G878" s="14">
        <f t="shared" si="121"/>
        <v>102.76186062932115</v>
      </c>
      <c r="H878">
        <f t="shared" si="125"/>
        <v>80</v>
      </c>
      <c r="J878">
        <f t="shared" si="120"/>
        <v>265.65353887292787</v>
      </c>
      <c r="K878">
        <f t="shared" si="122"/>
        <v>355.31957446783105</v>
      </c>
      <c r="L878">
        <f t="shared" si="123"/>
        <v>355.31957446783105</v>
      </c>
    </row>
    <row r="879" spans="1:12">
      <c r="A879" s="1">
        <f t="shared" si="124"/>
        <v>17.54</v>
      </c>
      <c r="B879" s="5">
        <f t="shared" si="119"/>
        <v>91.123837567845186</v>
      </c>
      <c r="C879" s="4">
        <v>877</v>
      </c>
      <c r="E879" s="3">
        <f t="shared" si="118"/>
        <v>0.02</v>
      </c>
      <c r="F879" s="13">
        <f t="shared" si="117"/>
        <v>102.68885041717053</v>
      </c>
      <c r="G879" s="14">
        <f t="shared" si="121"/>
        <v>102.68885041717053</v>
      </c>
      <c r="H879">
        <f t="shared" si="125"/>
        <v>80</v>
      </c>
      <c r="J879">
        <f t="shared" si="120"/>
        <v>267.29659019901254</v>
      </c>
      <c r="K879">
        <f t="shared" si="122"/>
        <v>355.29846608168822</v>
      </c>
      <c r="L879">
        <f t="shared" si="123"/>
        <v>355.29846608168822</v>
      </c>
    </row>
    <row r="880" spans="1:12">
      <c r="A880" s="1">
        <f t="shared" si="124"/>
        <v>17.559999999999999</v>
      </c>
      <c r="B880" s="5">
        <f t="shared" si="119"/>
        <v>91.680371288659501</v>
      </c>
      <c r="C880" s="4">
        <v>878</v>
      </c>
      <c r="E880" s="3">
        <f t="shared" si="118"/>
        <v>0.02</v>
      </c>
      <c r="F880" s="13">
        <f t="shared" si="117"/>
        <v>102.61578825892254</v>
      </c>
      <c r="G880" s="14">
        <f t="shared" si="121"/>
        <v>102.61578825892254</v>
      </c>
      <c r="H880">
        <f t="shared" si="125"/>
        <v>80</v>
      </c>
      <c r="J880">
        <f t="shared" si="120"/>
        <v>268.92908911340118</v>
      </c>
      <c r="K880">
        <f t="shared" si="122"/>
        <v>355.27735644141541</v>
      </c>
      <c r="L880">
        <f t="shared" si="123"/>
        <v>355.27735644141541</v>
      </c>
    </row>
    <row r="881" spans="1:12">
      <c r="A881" s="1">
        <f t="shared" si="124"/>
        <v>17.580000000000002</v>
      </c>
      <c r="B881" s="5">
        <f t="shared" si="119"/>
        <v>92.233285625397386</v>
      </c>
      <c r="C881" s="4">
        <v>879</v>
      </c>
      <c r="E881" s="3">
        <f t="shared" si="118"/>
        <v>0.02</v>
      </c>
      <c r="F881" s="13">
        <f t="shared" si="117"/>
        <v>102.54267404354162</v>
      </c>
      <c r="G881" s="14">
        <f t="shared" si="121"/>
        <v>102.54267404354162</v>
      </c>
      <c r="H881">
        <f t="shared" si="125"/>
        <v>80</v>
      </c>
      <c r="J881">
        <f t="shared" si="120"/>
        <v>270.5509711678323</v>
      </c>
      <c r="K881">
        <f t="shared" si="122"/>
        <v>355.25624554678916</v>
      </c>
      <c r="L881">
        <f t="shared" si="123"/>
        <v>355.25624554678916</v>
      </c>
    </row>
    <row r="882" spans="1:12">
      <c r="A882" s="1">
        <f t="shared" si="124"/>
        <v>17.600000000000001</v>
      </c>
      <c r="B882" s="5">
        <f t="shared" si="119"/>
        <v>92.782558749947441</v>
      </c>
      <c r="C882" s="4">
        <v>880</v>
      </c>
      <c r="E882" s="3">
        <f t="shared" si="118"/>
        <v>0.02</v>
      </c>
      <c r="F882" s="13">
        <f t="shared" si="117"/>
        <v>102.4695076595961</v>
      </c>
      <c r="G882" s="14">
        <f t="shared" si="121"/>
        <v>102.4695076595961</v>
      </c>
      <c r="H882">
        <f t="shared" si="125"/>
        <v>80</v>
      </c>
      <c r="J882">
        <f t="shared" si="120"/>
        <v>272.16217233317911</v>
      </c>
      <c r="K882">
        <f t="shared" si="122"/>
        <v>355.23513339758574</v>
      </c>
      <c r="L882">
        <f t="shared" si="123"/>
        <v>355.23513339758574</v>
      </c>
    </row>
    <row r="883" spans="1:12">
      <c r="A883" s="1">
        <f t="shared" si="124"/>
        <v>17.62</v>
      </c>
      <c r="B883" s="5">
        <f t="shared" si="119"/>
        <v>93.328168977947144</v>
      </c>
      <c r="C883" s="4">
        <v>881</v>
      </c>
      <c r="E883" s="3">
        <f t="shared" si="118"/>
        <v>0.02</v>
      </c>
      <c r="F883" s="13">
        <f t="shared" si="117"/>
        <v>102.3962889952562</v>
      </c>
      <c r="G883" s="14">
        <f t="shared" si="121"/>
        <v>102.3962889952562</v>
      </c>
      <c r="H883">
        <f t="shared" si="125"/>
        <v>80</v>
      </c>
      <c r="J883">
        <f t="shared" si="120"/>
        <v>273.76262900197827</v>
      </c>
      <c r="K883">
        <f t="shared" si="122"/>
        <v>355.21401999358153</v>
      </c>
      <c r="L883">
        <f t="shared" si="123"/>
        <v>355.21401999358153</v>
      </c>
    </row>
    <row r="884" spans="1:12">
      <c r="A884" s="1">
        <f t="shared" si="124"/>
        <v>17.64</v>
      </c>
      <c r="B884" s="5">
        <f t="shared" si="119"/>
        <v>93.870094769639053</v>
      </c>
      <c r="C884" s="4">
        <v>882</v>
      </c>
      <c r="E884" s="3">
        <f t="shared" si="118"/>
        <v>0.02</v>
      </c>
      <c r="F884" s="13">
        <f t="shared" si="117"/>
        <v>102.323017938292</v>
      </c>
      <c r="G884" s="14">
        <f t="shared" si="121"/>
        <v>102.323017938292</v>
      </c>
      <c r="H884">
        <f t="shared" si="125"/>
        <v>80</v>
      </c>
      <c r="J884">
        <f t="shared" si="120"/>
        <v>275.35227799094122</v>
      </c>
      <c r="K884">
        <f t="shared" si="122"/>
        <v>355.19290533455273</v>
      </c>
      <c r="L884">
        <f t="shared" si="123"/>
        <v>355.19290533455273</v>
      </c>
    </row>
    <row r="885" spans="1:12">
      <c r="A885" s="1">
        <f t="shared" si="124"/>
        <v>17.66</v>
      </c>
      <c r="B885" s="5">
        <f t="shared" si="119"/>
        <v>94.408314730720846</v>
      </c>
      <c r="C885" s="4">
        <v>883</v>
      </c>
      <c r="E885" s="3">
        <f t="shared" si="118"/>
        <v>0.02</v>
      </c>
      <c r="F885" s="13">
        <f t="shared" si="117"/>
        <v>102.24969437607149</v>
      </c>
      <c r="G885" s="14">
        <f t="shared" si="121"/>
        <v>102.24969437607149</v>
      </c>
      <c r="H885">
        <f t="shared" si="125"/>
        <v>80</v>
      </c>
      <c r="J885">
        <f t="shared" si="120"/>
        <v>276.93105654344782</v>
      </c>
      <c r="K885">
        <f t="shared" si="122"/>
        <v>355.1717894202755</v>
      </c>
      <c r="L885">
        <f t="shared" si="123"/>
        <v>355.1717894202755</v>
      </c>
    </row>
    <row r="886" spans="1:12">
      <c r="A886" s="1">
        <f t="shared" si="124"/>
        <v>17.68</v>
      </c>
      <c r="B886" s="5">
        <f t="shared" si="119"/>
        <v>94.942807613189942</v>
      </c>
      <c r="C886" s="4">
        <v>884</v>
      </c>
      <c r="E886" s="3">
        <f t="shared" si="118"/>
        <v>0.02</v>
      </c>
      <c r="F886" s="13">
        <f t="shared" si="117"/>
        <v>102.17631819555854</v>
      </c>
      <c r="G886" s="14">
        <f t="shared" si="121"/>
        <v>102.17631819555854</v>
      </c>
      <c r="H886">
        <f t="shared" si="125"/>
        <v>80</v>
      </c>
      <c r="J886">
        <f t="shared" si="120"/>
        <v>278.49890233202382</v>
      </c>
      <c r="K886">
        <f t="shared" si="122"/>
        <v>355.15067225052599</v>
      </c>
      <c r="L886">
        <f t="shared" si="123"/>
        <v>355.15067225052599</v>
      </c>
    </row>
    <row r="887" spans="1:12">
      <c r="A887" s="1">
        <f t="shared" si="124"/>
        <v>17.7</v>
      </c>
      <c r="B887" s="5">
        <f t="shared" si="119"/>
        <v>95.473552316182591</v>
      </c>
      <c r="C887" s="4">
        <v>885</v>
      </c>
      <c r="E887" s="3">
        <f t="shared" si="118"/>
        <v>0.02</v>
      </c>
      <c r="F887" s="13">
        <f t="shared" ref="F887:F950" si="126">SQRT(ABS(F886*F886-2*Vout*Iout*E886*100*1000000/1000/1000/Cin/H886))</f>
        <v>102.10288928331082</v>
      </c>
      <c r="G887" s="14">
        <f t="shared" si="121"/>
        <v>102.10288928331082</v>
      </c>
      <c r="H887">
        <f t="shared" si="125"/>
        <v>80</v>
      </c>
      <c r="J887">
        <f t="shared" si="120"/>
        <v>280.05575346080229</v>
      </c>
      <c r="K887">
        <f t="shared" si="122"/>
        <v>355.12955382508017</v>
      </c>
      <c r="L887">
        <f t="shared" si="123"/>
        <v>355.12955382508017</v>
      </c>
    </row>
    <row r="888" spans="1:12">
      <c r="A888" s="1">
        <f t="shared" si="124"/>
        <v>17.72</v>
      </c>
      <c r="B888" s="5">
        <f t="shared" si="119"/>
        <v>96.000527886806793</v>
      </c>
      <c r="C888" s="4">
        <v>886</v>
      </c>
      <c r="E888" s="3">
        <f t="shared" si="118"/>
        <v>0.02</v>
      </c>
      <c r="F888" s="13">
        <f t="shared" si="126"/>
        <v>102.02940752547781</v>
      </c>
      <c r="G888" s="14">
        <f t="shared" si="121"/>
        <v>102.02940752547781</v>
      </c>
      <c r="H888">
        <f t="shared" si="125"/>
        <v>80</v>
      </c>
      <c r="J888">
        <f t="shared" si="120"/>
        <v>281.60154846796655</v>
      </c>
      <c r="K888">
        <f t="shared" si="122"/>
        <v>355.10843414371408</v>
      </c>
      <c r="L888">
        <f t="shared" si="123"/>
        <v>355.10843414371408</v>
      </c>
    </row>
    <row r="889" spans="1:12">
      <c r="A889" s="1">
        <f t="shared" si="124"/>
        <v>17.740000000000002</v>
      </c>
      <c r="B889" s="5">
        <f t="shared" si="119"/>
        <v>96.523713520969238</v>
      </c>
      <c r="C889" s="4">
        <v>887</v>
      </c>
      <c r="E889" s="3">
        <f t="shared" si="118"/>
        <v>0.02</v>
      </c>
      <c r="F889" s="13">
        <f t="shared" si="126"/>
        <v>101.9558728077987</v>
      </c>
      <c r="G889" s="14">
        <f t="shared" si="121"/>
        <v>101.9558728077987</v>
      </c>
      <c r="H889">
        <f t="shared" si="125"/>
        <v>80</v>
      </c>
      <c r="J889">
        <f t="shared" si="120"/>
        <v>283.13622632817641</v>
      </c>
      <c r="K889">
        <f t="shared" si="122"/>
        <v>355.08731320620359</v>
      </c>
      <c r="L889">
        <f t="shared" si="123"/>
        <v>355.08731320620359</v>
      </c>
    </row>
    <row r="890" spans="1:12">
      <c r="A890" s="1">
        <f t="shared" si="124"/>
        <v>17.760000000000002</v>
      </c>
      <c r="B890" s="5">
        <f t="shared" si="119"/>
        <v>97.043088564196879</v>
      </c>
      <c r="C890" s="4">
        <v>888</v>
      </c>
      <c r="E890" s="3">
        <f t="shared" si="118"/>
        <v>0.02</v>
      </c>
      <c r="F890" s="13">
        <f t="shared" si="126"/>
        <v>101.88228501560036</v>
      </c>
      <c r="G890" s="14">
        <f t="shared" si="121"/>
        <v>101.88228501560036</v>
      </c>
      <c r="H890">
        <f t="shared" si="125"/>
        <v>80</v>
      </c>
      <c r="J890">
        <f t="shared" si="120"/>
        <v>284.65972645497749</v>
      </c>
      <c r="K890">
        <f t="shared" si="122"/>
        <v>355.06619101232451</v>
      </c>
      <c r="L890">
        <f t="shared" si="123"/>
        <v>355.06619101232451</v>
      </c>
    </row>
    <row r="891" spans="1:12">
      <c r="A891" s="1">
        <f t="shared" si="124"/>
        <v>17.78</v>
      </c>
      <c r="B891" s="5">
        <f t="shared" si="119"/>
        <v>97.558632512452377</v>
      </c>
      <c r="C891" s="4">
        <v>889</v>
      </c>
      <c r="E891" s="3">
        <f t="shared" si="118"/>
        <v>0.02</v>
      </c>
      <c r="F891" s="13">
        <f t="shared" si="126"/>
        <v>101.80864403379522</v>
      </c>
      <c r="G891" s="14">
        <f t="shared" si="121"/>
        <v>101.80864403379522</v>
      </c>
      <c r="H891">
        <f t="shared" si="125"/>
        <v>80</v>
      </c>
      <c r="J891">
        <f t="shared" si="120"/>
        <v>286.17198870319362</v>
      </c>
      <c r="K891">
        <f t="shared" si="122"/>
        <v>355.04506756185265</v>
      </c>
      <c r="L891">
        <f t="shared" si="123"/>
        <v>355.04506756185265</v>
      </c>
    </row>
    <row r="892" spans="1:12">
      <c r="A892" s="1">
        <f t="shared" si="124"/>
        <v>17.8</v>
      </c>
      <c r="B892" s="5">
        <f t="shared" si="119"/>
        <v>98.070325012943513</v>
      </c>
      <c r="C892" s="4">
        <v>890</v>
      </c>
      <c r="E892" s="3">
        <f t="shared" si="118"/>
        <v>0.02</v>
      </c>
      <c r="F892" s="13">
        <f t="shared" si="126"/>
        <v>101.73494974687915</v>
      </c>
      <c r="G892" s="14">
        <f t="shared" si="121"/>
        <v>101.73494974687915</v>
      </c>
      <c r="H892">
        <f t="shared" si="125"/>
        <v>80</v>
      </c>
      <c r="J892">
        <f t="shared" si="120"/>
        <v>287.67295337130093</v>
      </c>
      <c r="K892">
        <f t="shared" si="122"/>
        <v>355.0239428545637</v>
      </c>
      <c r="L892">
        <f t="shared" si="123"/>
        <v>355.0239428545637</v>
      </c>
    </row>
    <row r="893" spans="1:12">
      <c r="A893" s="1">
        <f t="shared" si="124"/>
        <v>17.82</v>
      </c>
      <c r="B893" s="5">
        <f t="shared" si="119"/>
        <v>98.578145864926341</v>
      </c>
      <c r="C893" s="4">
        <v>891</v>
      </c>
      <c r="E893" s="3">
        <f t="shared" si="118"/>
        <v>0.02</v>
      </c>
      <c r="F893" s="13">
        <f t="shared" si="126"/>
        <v>101.66120203892942</v>
      </c>
      <c r="G893" s="14">
        <f t="shared" si="121"/>
        <v>101.66120203892942</v>
      </c>
      <c r="H893">
        <f t="shared" si="125"/>
        <v>80</v>
      </c>
      <c r="J893">
        <f t="shared" si="120"/>
        <v>289.16256120378392</v>
      </c>
      <c r="K893">
        <f t="shared" si="122"/>
        <v>355.00281689023331</v>
      </c>
      <c r="L893">
        <f t="shared" si="123"/>
        <v>355.00281689023331</v>
      </c>
    </row>
    <row r="894" spans="1:12">
      <c r="A894" s="1">
        <f t="shared" si="124"/>
        <v>17.84</v>
      </c>
      <c r="B894" s="5">
        <f t="shared" si="119"/>
        <v>99.082075020503311</v>
      </c>
      <c r="C894" s="4">
        <v>892</v>
      </c>
      <c r="E894" s="3">
        <f t="shared" si="118"/>
        <v>0.02</v>
      </c>
      <c r="F894" s="13">
        <f t="shared" si="126"/>
        <v>101.58740079360248</v>
      </c>
      <c r="G894" s="14">
        <f t="shared" si="121"/>
        <v>101.58740079360248</v>
      </c>
      <c r="H894">
        <f t="shared" si="125"/>
        <v>80</v>
      </c>
      <c r="J894">
        <f t="shared" si="120"/>
        <v>290.64075339347636</v>
      </c>
      <c r="K894">
        <f t="shared" si="122"/>
        <v>354.98168966863705</v>
      </c>
      <c r="L894">
        <f t="shared" si="123"/>
        <v>354.98168966863705</v>
      </c>
    </row>
    <row r="895" spans="1:12">
      <c r="A895" s="1">
        <f t="shared" si="124"/>
        <v>17.86</v>
      </c>
      <c r="B895" s="5">
        <f t="shared" si="119"/>
        <v>99.582092585414102</v>
      </c>
      <c r="C895" s="4">
        <v>893</v>
      </c>
      <c r="E895" s="3">
        <f t="shared" si="118"/>
        <v>0.02</v>
      </c>
      <c r="F895" s="13">
        <f t="shared" si="126"/>
        <v>101.51354589413192</v>
      </c>
      <c r="G895" s="14">
        <f t="shared" si="121"/>
        <v>101.51354589413192</v>
      </c>
      <c r="H895">
        <f t="shared" si="125"/>
        <v>80</v>
      </c>
      <c r="J895">
        <f t="shared" si="120"/>
        <v>292.10747158388136</v>
      </c>
      <c r="K895">
        <f t="shared" si="122"/>
        <v>354.96056118955039</v>
      </c>
      <c r="L895">
        <f t="shared" si="123"/>
        <v>354.96056118955039</v>
      </c>
    </row>
    <row r="896" spans="1:12">
      <c r="A896" s="1">
        <f t="shared" si="124"/>
        <v>17.88</v>
      </c>
      <c r="B896" s="5">
        <f t="shared" si="119"/>
        <v>100.07817881982147</v>
      </c>
      <c r="C896" s="4">
        <v>894</v>
      </c>
      <c r="E896" s="3">
        <f t="shared" si="118"/>
        <v>0.02</v>
      </c>
      <c r="F896" s="13">
        <f t="shared" si="126"/>
        <v>101.4396372233262</v>
      </c>
      <c r="G896" s="14">
        <f t="shared" si="121"/>
        <v>101.4396372233262</v>
      </c>
      <c r="H896">
        <f t="shared" si="125"/>
        <v>80</v>
      </c>
      <c r="J896">
        <f t="shared" si="120"/>
        <v>293.56265787147629</v>
      </c>
      <c r="K896">
        <f t="shared" si="122"/>
        <v>354.93943145274881</v>
      </c>
      <c r="L896">
        <f t="shared" si="123"/>
        <v>354.93943145274881</v>
      </c>
    </row>
    <row r="897" spans="1:12">
      <c r="A897" s="1">
        <f t="shared" si="124"/>
        <v>17.900000000000002</v>
      </c>
      <c r="B897" s="5">
        <f t="shared" si="119"/>
        <v>100.57031413909039</v>
      </c>
      <c r="C897" s="4">
        <v>895</v>
      </c>
      <c r="E897" s="3">
        <f t="shared" ref="E897:E960" si="127">IF(fac=50,1/50,IF(fac=60,1/60))</f>
        <v>0.02</v>
      </c>
      <c r="F897" s="13">
        <f t="shared" si="126"/>
        <v>101.36567466356659</v>
      </c>
      <c r="G897" s="14">
        <f t="shared" si="121"/>
        <v>101.36567466356659</v>
      </c>
      <c r="H897">
        <f t="shared" si="125"/>
        <v>80</v>
      </c>
      <c r="J897">
        <f t="shared" si="120"/>
        <v>295.00625480799846</v>
      </c>
      <c r="K897">
        <f t="shared" si="122"/>
        <v>354.91830045800759</v>
      </c>
      <c r="L897">
        <f t="shared" si="123"/>
        <v>354.91830045800759</v>
      </c>
    </row>
    <row r="898" spans="1:12">
      <c r="A898" s="1">
        <f t="shared" si="124"/>
        <v>17.920000000000002</v>
      </c>
      <c r="B898" s="5">
        <f t="shared" ref="B898:B961" si="128">IF(fac=50,Vacmin*SQRT(2)*ABS(COS(A898*PI()/5/2)),IF(fac=60,Vacmin*SQRT(2)*ABS(COS(A898*PI()*240/1000/2))))</f>
        <v>101.05847911456105</v>
      </c>
      <c r="C898" s="4">
        <v>896</v>
      </c>
      <c r="E898" s="3">
        <f t="shared" si="127"/>
        <v>0.02</v>
      </c>
      <c r="F898" s="13">
        <f t="shared" si="126"/>
        <v>101.29165809680492</v>
      </c>
      <c r="G898" s="14">
        <f t="shared" si="121"/>
        <v>101.29165809680492</v>
      </c>
      <c r="H898">
        <f t="shared" si="125"/>
        <v>80</v>
      </c>
      <c r="J898">
        <f t="shared" ref="J898:J961" si="129">IF(fac=50,Vacmax*SQRT(2)*ABS(COS(A898*PI()/5/2)),IF(fac=60,Vacmax*SQRT(2)*ABS(COS(A898*PI()*240/1000/2))))</f>
        <v>296.43820540271241</v>
      </c>
      <c r="K898">
        <f t="shared" si="122"/>
        <v>354.8971682051021</v>
      </c>
      <c r="L898">
        <f t="shared" si="123"/>
        <v>354.8971682051021</v>
      </c>
    </row>
    <row r="899" spans="1:12">
      <c r="A899" s="1">
        <f t="shared" si="124"/>
        <v>17.940000000000001</v>
      </c>
      <c r="B899" s="5">
        <f t="shared" si="128"/>
        <v>101.54265447431604</v>
      </c>
      <c r="C899" s="4">
        <v>897</v>
      </c>
      <c r="E899" s="3">
        <f t="shared" si="127"/>
        <v>0.02</v>
      </c>
      <c r="F899" s="13">
        <f t="shared" si="126"/>
        <v>101.2175874045614</v>
      </c>
      <c r="G899" s="14">
        <f t="shared" ref="G899:G962" si="130">MAX(B899,F899)</f>
        <v>101.54265447431604</v>
      </c>
      <c r="H899">
        <f t="shared" si="125"/>
        <v>80</v>
      </c>
      <c r="J899">
        <f t="shared" si="129"/>
        <v>297.85845312466034</v>
      </c>
      <c r="K899">
        <f t="shared" ref="K899:K962" si="131">SQRT(ABS(K898*K898-2*Vout*Iout*E899*100*1000000/1000/1000/Cin/H899))</f>
        <v>354.87603469380758</v>
      </c>
      <c r="L899">
        <f t="shared" ref="L899:L962" si="132">MAX(J899,K899)</f>
        <v>354.87603469380758</v>
      </c>
    </row>
    <row r="900" spans="1:12">
      <c r="A900" s="1">
        <f t="shared" ref="A900:A963" si="133">C900*E900</f>
        <v>17.96</v>
      </c>
      <c r="B900" s="5">
        <f t="shared" si="128"/>
        <v>102.02282110394127</v>
      </c>
      <c r="C900" s="4">
        <v>898</v>
      </c>
      <c r="E900" s="3">
        <f t="shared" si="127"/>
        <v>0.02</v>
      </c>
      <c r="F900" s="13">
        <f t="shared" si="126"/>
        <v>101.1434624679224</v>
      </c>
      <c r="G900" s="14">
        <f t="shared" si="130"/>
        <v>102.02282110394127</v>
      </c>
      <c r="H900">
        <f t="shared" ref="H900:H963" si="134">H899</f>
        <v>80</v>
      </c>
      <c r="J900">
        <f t="shared" si="129"/>
        <v>299.2669419048944</v>
      </c>
      <c r="K900">
        <f t="shared" si="131"/>
        <v>354.85489992389921</v>
      </c>
      <c r="L900">
        <f t="shared" si="132"/>
        <v>354.85489992389921</v>
      </c>
    </row>
    <row r="901" spans="1:12">
      <c r="A901" s="1">
        <f t="shared" si="133"/>
        <v>17.98</v>
      </c>
      <c r="B901" s="5">
        <f t="shared" si="128"/>
        <v>102.49896004728042</v>
      </c>
      <c r="C901" s="4">
        <v>899</v>
      </c>
      <c r="E901" s="3">
        <f t="shared" si="127"/>
        <v>0.02</v>
      </c>
      <c r="F901" s="13">
        <f t="shared" si="126"/>
        <v>101.06928316753823</v>
      </c>
      <c r="G901" s="14">
        <f t="shared" si="130"/>
        <v>102.49896004728042</v>
      </c>
      <c r="H901">
        <f t="shared" si="134"/>
        <v>80</v>
      </c>
      <c r="J901">
        <f t="shared" si="129"/>
        <v>300.66361613868924</v>
      </c>
      <c r="K901">
        <f t="shared" si="131"/>
        <v>354.83376389515206</v>
      </c>
      <c r="L901">
        <f t="shared" si="132"/>
        <v>354.83376389515206</v>
      </c>
    </row>
    <row r="902" spans="1:12">
      <c r="A902" s="1">
        <f t="shared" si="133"/>
        <v>18</v>
      </c>
      <c r="B902" s="5">
        <f t="shared" si="128"/>
        <v>102.97105250718316</v>
      </c>
      <c r="C902" s="4">
        <v>900</v>
      </c>
      <c r="E902" s="3">
        <f t="shared" si="127"/>
        <v>0.02</v>
      </c>
      <c r="F902" s="13">
        <f t="shared" si="126"/>
        <v>100.99504938362091</v>
      </c>
      <c r="G902" s="14">
        <f t="shared" si="130"/>
        <v>102.97105250718316</v>
      </c>
      <c r="H902">
        <f t="shared" si="134"/>
        <v>80</v>
      </c>
      <c r="J902">
        <f t="shared" si="129"/>
        <v>302.04842068773729</v>
      </c>
      <c r="K902">
        <f t="shared" si="131"/>
        <v>354.8126266073412</v>
      </c>
      <c r="L902">
        <f t="shared" si="132"/>
        <v>354.8126266073412</v>
      </c>
    </row>
    <row r="903" spans="1:12">
      <c r="A903" s="1">
        <f t="shared" si="133"/>
        <v>18.02</v>
      </c>
      <c r="B903" s="5">
        <f t="shared" si="128"/>
        <v>103.43907984624761</v>
      </c>
      <c r="C903" s="4">
        <v>901</v>
      </c>
      <c r="E903" s="3">
        <f t="shared" si="127"/>
        <v>0.02</v>
      </c>
      <c r="F903" s="13">
        <f t="shared" si="126"/>
        <v>100.92076099594189</v>
      </c>
      <c r="G903" s="14">
        <f t="shared" si="130"/>
        <v>103.43907984624761</v>
      </c>
      <c r="H903">
        <f t="shared" si="134"/>
        <v>80</v>
      </c>
      <c r="J903">
        <f t="shared" si="129"/>
        <v>303.42130088232631</v>
      </c>
      <c r="K903">
        <f t="shared" si="131"/>
        <v>354.79148806024153</v>
      </c>
      <c r="L903">
        <f t="shared" si="132"/>
        <v>354.79148806024153</v>
      </c>
    </row>
    <row r="904" spans="1:12">
      <c r="A904" s="1">
        <f t="shared" si="133"/>
        <v>18.04</v>
      </c>
      <c r="B904" s="5">
        <f t="shared" si="128"/>
        <v>103.90302358755588</v>
      </c>
      <c r="C904" s="4">
        <v>902</v>
      </c>
      <c r="E904" s="3">
        <f t="shared" si="127"/>
        <v>0.02</v>
      </c>
      <c r="F904" s="13">
        <f t="shared" si="126"/>
        <v>100.84641788382979</v>
      </c>
      <c r="G904" s="14">
        <f t="shared" si="130"/>
        <v>103.90302358755588</v>
      </c>
      <c r="H904">
        <f t="shared" si="134"/>
        <v>80</v>
      </c>
      <c r="J904">
        <f t="shared" si="129"/>
        <v>304.78220252349723</v>
      </c>
      <c r="K904">
        <f t="shared" si="131"/>
        <v>354.77034825362801</v>
      </c>
      <c r="L904">
        <f t="shared" si="132"/>
        <v>354.77034825362801</v>
      </c>
    </row>
    <row r="905" spans="1:12">
      <c r="A905" s="1">
        <f t="shared" si="133"/>
        <v>18.059999999999999</v>
      </c>
      <c r="B905" s="5">
        <f t="shared" si="128"/>
        <v>104.36286541540329</v>
      </c>
      <c r="C905" s="4">
        <v>903</v>
      </c>
      <c r="E905" s="3">
        <f t="shared" si="127"/>
        <v>0.02</v>
      </c>
      <c r="F905" s="13">
        <f t="shared" si="126"/>
        <v>100.77201992616811</v>
      </c>
      <c r="G905" s="14">
        <f t="shared" si="130"/>
        <v>104.36286541540329</v>
      </c>
      <c r="H905">
        <f t="shared" si="134"/>
        <v>80</v>
      </c>
      <c r="J905">
        <f t="shared" si="129"/>
        <v>306.13107188518302</v>
      </c>
      <c r="K905">
        <f t="shared" si="131"/>
        <v>354.74920718727549</v>
      </c>
      <c r="L905">
        <f t="shared" si="132"/>
        <v>354.74920718727549</v>
      </c>
    </row>
    <row r="906" spans="1:12">
      <c r="A906" s="1">
        <f t="shared" si="133"/>
        <v>18.080000000000002</v>
      </c>
      <c r="B906" s="5">
        <f t="shared" si="128"/>
        <v>104.81858717602204</v>
      </c>
      <c r="C906" s="4">
        <v>904</v>
      </c>
      <c r="E906" s="3">
        <f t="shared" si="127"/>
        <v>0.02</v>
      </c>
      <c r="F906" s="13">
        <f t="shared" si="126"/>
        <v>100.69756700139295</v>
      </c>
      <c r="G906" s="14">
        <f t="shared" si="130"/>
        <v>104.81858717602204</v>
      </c>
      <c r="H906">
        <f t="shared" si="134"/>
        <v>80</v>
      </c>
      <c r="J906">
        <f t="shared" si="129"/>
        <v>307.46785571633131</v>
      </c>
      <c r="K906">
        <f t="shared" si="131"/>
        <v>354.72806486095868</v>
      </c>
      <c r="L906">
        <f t="shared" si="132"/>
        <v>354.72806486095868</v>
      </c>
    </row>
    <row r="907" spans="1:12">
      <c r="A907" s="1">
        <f t="shared" si="133"/>
        <v>18.100000000000001</v>
      </c>
      <c r="B907" s="5">
        <f t="shared" si="128"/>
        <v>105.27017087829718</v>
      </c>
      <c r="C907" s="4">
        <v>905</v>
      </c>
      <c r="E907" s="3">
        <f t="shared" si="127"/>
        <v>0.02</v>
      </c>
      <c r="F907" s="13">
        <f t="shared" si="126"/>
        <v>100.62305898749065</v>
      </c>
      <c r="G907" s="14">
        <f t="shared" si="130"/>
        <v>105.27017087829718</v>
      </c>
      <c r="H907">
        <f t="shared" si="134"/>
        <v>80</v>
      </c>
      <c r="J907">
        <f t="shared" si="129"/>
        <v>308.79250124300506</v>
      </c>
      <c r="K907">
        <f t="shared" si="131"/>
        <v>354.70692127445233</v>
      </c>
      <c r="L907">
        <f t="shared" si="132"/>
        <v>354.70692127445233</v>
      </c>
    </row>
    <row r="908" spans="1:12">
      <c r="A908" s="1">
        <f t="shared" si="133"/>
        <v>18.12</v>
      </c>
      <c r="B908" s="5">
        <f t="shared" si="128"/>
        <v>105.7175986944775</v>
      </c>
      <c r="C908" s="4">
        <v>906</v>
      </c>
      <c r="E908" s="3">
        <f t="shared" si="127"/>
        <v>0.02</v>
      </c>
      <c r="F908" s="13">
        <f t="shared" si="126"/>
        <v>100.54849576199548</v>
      </c>
      <c r="G908" s="14">
        <f t="shared" si="130"/>
        <v>105.7175986944775</v>
      </c>
      <c r="H908">
        <f t="shared" si="134"/>
        <v>80</v>
      </c>
      <c r="J908">
        <f t="shared" si="129"/>
        <v>310.10495617046735</v>
      </c>
      <c r="K908">
        <f t="shared" si="131"/>
        <v>354.68577642753104</v>
      </c>
      <c r="L908">
        <f t="shared" si="132"/>
        <v>354.68577642753104</v>
      </c>
    </row>
    <row r="909" spans="1:12">
      <c r="A909" s="1">
        <f t="shared" si="133"/>
        <v>18.14</v>
      </c>
      <c r="B909" s="5">
        <f t="shared" si="128"/>
        <v>106.16085296087883</v>
      </c>
      <c r="C909" s="4">
        <v>907</v>
      </c>
      <c r="E909" s="3">
        <f t="shared" si="127"/>
        <v>0.02</v>
      </c>
      <c r="F909" s="13">
        <f t="shared" si="126"/>
        <v>100.47387720198731</v>
      </c>
      <c r="G909" s="14">
        <f t="shared" si="130"/>
        <v>106.16085296087883</v>
      </c>
      <c r="H909">
        <f t="shared" si="134"/>
        <v>80</v>
      </c>
      <c r="J909">
        <f t="shared" si="129"/>
        <v>311.40516868524458</v>
      </c>
      <c r="K909">
        <f t="shared" si="131"/>
        <v>354.66463031996938</v>
      </c>
      <c r="L909">
        <f t="shared" si="132"/>
        <v>354.66463031996938</v>
      </c>
    </row>
    <row r="910" spans="1:12">
      <c r="A910" s="1">
        <f t="shared" si="133"/>
        <v>18.16</v>
      </c>
      <c r="B910" s="5">
        <f t="shared" si="128"/>
        <v>106.59991617858176</v>
      </c>
      <c r="C910" s="4">
        <v>908</v>
      </c>
      <c r="E910" s="3">
        <f t="shared" si="127"/>
        <v>0.02</v>
      </c>
      <c r="F910" s="13">
        <f t="shared" si="126"/>
        <v>100.39920318408919</v>
      </c>
      <c r="G910" s="14">
        <f t="shared" si="130"/>
        <v>106.59991617858176</v>
      </c>
      <c r="H910">
        <f t="shared" si="134"/>
        <v>80</v>
      </c>
      <c r="J910">
        <f t="shared" si="129"/>
        <v>312.69308745717314</v>
      </c>
      <c r="K910">
        <f t="shared" si="131"/>
        <v>354.64348295154184</v>
      </c>
      <c r="L910">
        <f t="shared" si="132"/>
        <v>354.64348295154184</v>
      </c>
    </row>
    <row r="911" spans="1:12">
      <c r="A911" s="1">
        <f t="shared" si="133"/>
        <v>18.18</v>
      </c>
      <c r="B911" s="5">
        <f t="shared" si="128"/>
        <v>107.03477101412231</v>
      </c>
      <c r="C911" s="4">
        <v>909</v>
      </c>
      <c r="E911" s="3">
        <f t="shared" si="127"/>
        <v>0.02</v>
      </c>
      <c r="F911" s="13">
        <f t="shared" si="126"/>
        <v>100.32447358446505</v>
      </c>
      <c r="G911" s="14">
        <f t="shared" si="130"/>
        <v>107.03477101412231</v>
      </c>
      <c r="H911">
        <f t="shared" si="134"/>
        <v>80</v>
      </c>
      <c r="J911">
        <f t="shared" si="129"/>
        <v>313.96866164142546</v>
      </c>
      <c r="K911">
        <f t="shared" si="131"/>
        <v>354.62233432202288</v>
      </c>
      <c r="L911">
        <f t="shared" si="132"/>
        <v>354.62233432202288</v>
      </c>
    </row>
    <row r="912" spans="1:12">
      <c r="A912" s="1">
        <f t="shared" si="133"/>
        <v>18.2</v>
      </c>
      <c r="B912" s="5">
        <f t="shared" si="128"/>
        <v>107.46540030017606</v>
      </c>
      <c r="C912" s="4">
        <v>910</v>
      </c>
      <c r="E912" s="3">
        <f t="shared" si="127"/>
        <v>0.02</v>
      </c>
      <c r="F912" s="13">
        <f t="shared" si="126"/>
        <v>100.24968827881723</v>
      </c>
      <c r="G912" s="14">
        <f t="shared" si="130"/>
        <v>107.46540030017606</v>
      </c>
      <c r="H912">
        <f t="shared" si="134"/>
        <v>80</v>
      </c>
      <c r="J912">
        <f t="shared" si="129"/>
        <v>315.23184088051642</v>
      </c>
      <c r="K912">
        <f t="shared" si="131"/>
        <v>354.60118443118682</v>
      </c>
      <c r="L912">
        <f t="shared" si="132"/>
        <v>354.60118443118682</v>
      </c>
    </row>
    <row r="913" spans="1:12">
      <c r="A913" s="1">
        <f t="shared" si="133"/>
        <v>18.22</v>
      </c>
      <c r="B913" s="5">
        <f t="shared" si="128"/>
        <v>107.89178703623625</v>
      </c>
      <c r="C913" s="4">
        <v>911</v>
      </c>
      <c r="E913" s="3">
        <f t="shared" si="127"/>
        <v>0.02</v>
      </c>
      <c r="F913" s="13">
        <f t="shared" si="126"/>
        <v>100.17484714238412</v>
      </c>
      <c r="G913" s="14">
        <f t="shared" si="130"/>
        <v>107.89178703623625</v>
      </c>
      <c r="H913">
        <f t="shared" si="134"/>
        <v>80</v>
      </c>
      <c r="J913">
        <f t="shared" si="129"/>
        <v>316.48257530629303</v>
      </c>
      <c r="K913">
        <f t="shared" si="131"/>
        <v>354.58003327880795</v>
      </c>
      <c r="L913">
        <f t="shared" si="132"/>
        <v>354.58003327880795</v>
      </c>
    </row>
    <row r="914" spans="1:12">
      <c r="A914" s="1">
        <f t="shared" si="133"/>
        <v>18.240000000000002</v>
      </c>
      <c r="B914" s="5">
        <f t="shared" si="128"/>
        <v>108.31391438928458</v>
      </c>
      <c r="C914" s="4">
        <v>912</v>
      </c>
      <c r="E914" s="3">
        <f t="shared" si="127"/>
        <v>0.02</v>
      </c>
      <c r="F914" s="13">
        <f t="shared" si="126"/>
        <v>100.09995004993772</v>
      </c>
      <c r="G914" s="14">
        <f t="shared" si="130"/>
        <v>108.31391438928458</v>
      </c>
      <c r="H914">
        <f t="shared" si="134"/>
        <v>80</v>
      </c>
      <c r="J914">
        <f t="shared" si="129"/>
        <v>317.7208155419014</v>
      </c>
      <c r="K914">
        <f t="shared" si="131"/>
        <v>354.55888086466052</v>
      </c>
      <c r="L914">
        <f t="shared" si="132"/>
        <v>354.55888086466052</v>
      </c>
    </row>
    <row r="915" spans="1:12">
      <c r="A915" s="1">
        <f t="shared" si="133"/>
        <v>18.260000000000002</v>
      </c>
      <c r="B915" s="5">
        <f t="shared" si="128"/>
        <v>108.73176569445587</v>
      </c>
      <c r="C915" s="4">
        <v>913</v>
      </c>
      <c r="E915" s="3">
        <f t="shared" si="127"/>
        <v>0.02</v>
      </c>
      <c r="F915" s="13">
        <f t="shared" si="126"/>
        <v>100.02499687578113</v>
      </c>
      <c r="G915" s="14">
        <f t="shared" si="130"/>
        <v>108.73176569445587</v>
      </c>
      <c r="H915">
        <f t="shared" si="134"/>
        <v>80</v>
      </c>
      <c r="J915">
        <f t="shared" si="129"/>
        <v>318.94651270373726</v>
      </c>
      <c r="K915">
        <f t="shared" si="131"/>
        <v>354.53772718851872</v>
      </c>
      <c r="L915">
        <f t="shared" si="132"/>
        <v>354.53772718851872</v>
      </c>
    </row>
    <row r="916" spans="1:12">
      <c r="A916" s="1">
        <f t="shared" si="133"/>
        <v>18.28</v>
      </c>
      <c r="B916" s="5">
        <f t="shared" si="128"/>
        <v>109.14532445569618</v>
      </c>
      <c r="C916" s="4">
        <v>914</v>
      </c>
      <c r="E916" s="3">
        <f t="shared" si="127"/>
        <v>0.02</v>
      </c>
      <c r="F916" s="13">
        <f t="shared" si="126"/>
        <v>99.949987493746207</v>
      </c>
      <c r="G916" s="14">
        <f t="shared" si="130"/>
        <v>109.14532445569618</v>
      </c>
      <c r="H916">
        <f t="shared" si="134"/>
        <v>80</v>
      </c>
      <c r="J916">
        <f t="shared" si="129"/>
        <v>320.15961840337542</v>
      </c>
      <c r="K916">
        <f t="shared" si="131"/>
        <v>354.51657225015663</v>
      </c>
      <c r="L916">
        <f t="shared" si="132"/>
        <v>354.51657225015663</v>
      </c>
    </row>
    <row r="917" spans="1:12">
      <c r="A917" s="1">
        <f t="shared" si="133"/>
        <v>18.3</v>
      </c>
      <c r="B917" s="5">
        <f t="shared" si="128"/>
        <v>109.55457434641374</v>
      </c>
      <c r="C917" s="4">
        <v>915</v>
      </c>
      <c r="E917" s="3">
        <f t="shared" si="127"/>
        <v>0.02</v>
      </c>
      <c r="F917" s="13">
        <f t="shared" si="126"/>
        <v>99.87492177719102</v>
      </c>
      <c r="G917" s="14">
        <f t="shared" si="130"/>
        <v>109.55457434641374</v>
      </c>
      <c r="H917">
        <f t="shared" si="134"/>
        <v>80</v>
      </c>
      <c r="J917">
        <f t="shared" si="129"/>
        <v>321.36008474948034</v>
      </c>
      <c r="K917">
        <f t="shared" si="131"/>
        <v>354.49541604934825</v>
      </c>
      <c r="L917">
        <f t="shared" si="132"/>
        <v>354.49541604934825</v>
      </c>
    </row>
    <row r="918" spans="1:12">
      <c r="A918" s="1">
        <f t="shared" si="133"/>
        <v>18.32</v>
      </c>
      <c r="B918" s="5">
        <f t="shared" si="128"/>
        <v>109.95949921012354</v>
      </c>
      <c r="C918" s="4">
        <v>916</v>
      </c>
      <c r="E918" s="3">
        <f t="shared" si="127"/>
        <v>0.02</v>
      </c>
      <c r="F918" s="13">
        <f t="shared" si="126"/>
        <v>99.799799598997325</v>
      </c>
      <c r="G918" s="14">
        <f t="shared" si="130"/>
        <v>109.95949921012354</v>
      </c>
      <c r="H918">
        <f t="shared" si="134"/>
        <v>80</v>
      </c>
      <c r="J918">
        <f t="shared" si="129"/>
        <v>322.54786434969571</v>
      </c>
      <c r="K918">
        <f t="shared" si="131"/>
        <v>354.47425858586757</v>
      </c>
      <c r="L918">
        <f t="shared" si="132"/>
        <v>354.47425858586757</v>
      </c>
    </row>
    <row r="919" spans="1:12">
      <c r="A919" s="1">
        <f t="shared" si="133"/>
        <v>18.34</v>
      </c>
      <c r="B919" s="5">
        <f t="shared" si="128"/>
        <v>110.36008306108533</v>
      </c>
      <c r="C919" s="4">
        <v>917</v>
      </c>
      <c r="E919" s="3">
        <f t="shared" si="127"/>
        <v>0.02</v>
      </c>
      <c r="F919" s="13">
        <f t="shared" si="126"/>
        <v>99.724620831568103</v>
      </c>
      <c r="G919" s="14">
        <f t="shared" si="130"/>
        <v>110.36008306108533</v>
      </c>
      <c r="H919">
        <f t="shared" si="134"/>
        <v>80</v>
      </c>
      <c r="J919">
        <f t="shared" si="129"/>
        <v>323.72291031251694</v>
      </c>
      <c r="K919">
        <f t="shared" si="131"/>
        <v>354.45309985948847</v>
      </c>
      <c r="L919">
        <f t="shared" si="132"/>
        <v>354.45309985948847</v>
      </c>
    </row>
    <row r="920" spans="1:12">
      <c r="A920" s="1">
        <f t="shared" si="133"/>
        <v>18.36</v>
      </c>
      <c r="B920" s="5">
        <f t="shared" si="128"/>
        <v>110.75631008493467</v>
      </c>
      <c r="C920" s="4">
        <v>918</v>
      </c>
      <c r="E920" s="3">
        <f t="shared" si="127"/>
        <v>0.02</v>
      </c>
      <c r="F920" s="13">
        <f t="shared" si="126"/>
        <v>99.649385346825028</v>
      </c>
      <c r="G920" s="14">
        <f t="shared" si="130"/>
        <v>110.75631008493467</v>
      </c>
      <c r="H920">
        <f t="shared" si="134"/>
        <v>80</v>
      </c>
      <c r="J920">
        <f t="shared" si="129"/>
        <v>324.88517624914169</v>
      </c>
      <c r="K920">
        <f t="shared" si="131"/>
        <v>354.43193986998477</v>
      </c>
      <c r="L920">
        <f t="shared" si="132"/>
        <v>354.43193986998477</v>
      </c>
    </row>
    <row r="921" spans="1:12">
      <c r="A921" s="1">
        <f t="shared" si="133"/>
        <v>18.38</v>
      </c>
      <c r="B921" s="5">
        <f t="shared" si="128"/>
        <v>111.14816463930697</v>
      </c>
      <c r="C921" s="4">
        <v>919</v>
      </c>
      <c r="E921" s="3">
        <f t="shared" si="127"/>
        <v>0.02</v>
      </c>
      <c r="F921" s="13">
        <f t="shared" si="126"/>
        <v>99.574093016205907</v>
      </c>
      <c r="G921" s="14">
        <f t="shared" si="130"/>
        <v>111.14816463930697</v>
      </c>
      <c r="H921">
        <f t="shared" si="134"/>
        <v>80</v>
      </c>
      <c r="J921">
        <f t="shared" si="129"/>
        <v>326.03461627530044</v>
      </c>
      <c r="K921">
        <f t="shared" si="131"/>
        <v>354.41077861713023</v>
      </c>
      <c r="L921">
        <f t="shared" si="132"/>
        <v>354.41077861713023</v>
      </c>
    </row>
    <row r="922" spans="1:12">
      <c r="A922" s="1">
        <f t="shared" si="133"/>
        <v>18.400000000000002</v>
      </c>
      <c r="B922" s="5">
        <f t="shared" si="128"/>
        <v>111.53563125445557</v>
      </c>
      <c r="C922" s="4">
        <v>920</v>
      </c>
      <c r="E922" s="3">
        <f t="shared" si="127"/>
        <v>0.02</v>
      </c>
      <c r="F922" s="13">
        <f t="shared" si="126"/>
        <v>99.498743710662126</v>
      </c>
      <c r="G922" s="14">
        <f t="shared" si="130"/>
        <v>111.53563125445557</v>
      </c>
      <c r="H922">
        <f t="shared" si="134"/>
        <v>80</v>
      </c>
      <c r="J922">
        <f t="shared" si="129"/>
        <v>327.17118501306965</v>
      </c>
      <c r="K922">
        <f t="shared" si="131"/>
        <v>354.38961610069856</v>
      </c>
      <c r="L922">
        <f t="shared" si="132"/>
        <v>354.38961610069856</v>
      </c>
    </row>
    <row r="923" spans="1:12">
      <c r="A923" s="1">
        <f t="shared" si="133"/>
        <v>18.420000000000002</v>
      </c>
      <c r="B923" s="5">
        <f t="shared" si="128"/>
        <v>111.9186946338617</v>
      </c>
      <c r="C923" s="4">
        <v>921</v>
      </c>
      <c r="E923" s="3">
        <f t="shared" si="127"/>
        <v>0.02</v>
      </c>
      <c r="F923" s="13">
        <f t="shared" si="126"/>
        <v>99.423337300656058</v>
      </c>
      <c r="G923" s="14">
        <f t="shared" si="130"/>
        <v>111.9186946338617</v>
      </c>
      <c r="H923">
        <f t="shared" si="134"/>
        <v>80</v>
      </c>
      <c r="J923">
        <f t="shared" si="129"/>
        <v>328.294837592661</v>
      </c>
      <c r="K923">
        <f t="shared" si="131"/>
        <v>354.36845232046335</v>
      </c>
      <c r="L923">
        <f t="shared" si="132"/>
        <v>354.36845232046335</v>
      </c>
    </row>
    <row r="924" spans="1:12">
      <c r="A924" s="1">
        <f t="shared" si="133"/>
        <v>18.440000000000001</v>
      </c>
      <c r="B924" s="5">
        <f t="shared" si="128"/>
        <v>112.29733965483922</v>
      </c>
      <c r="C924" s="4">
        <v>922</v>
      </c>
      <c r="E924" s="3">
        <f t="shared" si="127"/>
        <v>0.02</v>
      </c>
      <c r="F924" s="13">
        <f t="shared" si="126"/>
        <v>99.34787365615847</v>
      </c>
      <c r="G924" s="14">
        <f t="shared" si="130"/>
        <v>112.29733965483922</v>
      </c>
      <c r="H924">
        <f t="shared" si="134"/>
        <v>80</v>
      </c>
      <c r="J924">
        <f t="shared" si="129"/>
        <v>329.40552965419499</v>
      </c>
      <c r="K924">
        <f t="shared" si="131"/>
        <v>354.34728727619819</v>
      </c>
      <c r="L924">
        <f t="shared" si="132"/>
        <v>354.34728727619819</v>
      </c>
    </row>
    <row r="925" spans="1:12">
      <c r="A925" s="1">
        <f t="shared" si="133"/>
        <v>18.46</v>
      </c>
      <c r="B925" s="5">
        <f t="shared" si="128"/>
        <v>112.671551369131</v>
      </c>
      <c r="C925" s="4">
        <v>923</v>
      </c>
      <c r="E925" s="3">
        <f t="shared" si="127"/>
        <v>0.02</v>
      </c>
      <c r="F925" s="13">
        <f t="shared" si="126"/>
        <v>99.272352646645913</v>
      </c>
      <c r="G925" s="14">
        <f t="shared" si="130"/>
        <v>112.671551369131</v>
      </c>
      <c r="H925">
        <f t="shared" si="134"/>
        <v>80</v>
      </c>
      <c r="J925">
        <f t="shared" si="129"/>
        <v>330.50321734945089</v>
      </c>
      <c r="K925">
        <f t="shared" si="131"/>
        <v>354.3261209676765</v>
      </c>
      <c r="L925">
        <f t="shared" si="132"/>
        <v>354.3261209676765</v>
      </c>
    </row>
    <row r="926" spans="1:12">
      <c r="A926" s="1">
        <f t="shared" si="133"/>
        <v>18.48</v>
      </c>
      <c r="B926" s="5">
        <f t="shared" si="128"/>
        <v>113.04131500349931</v>
      </c>
      <c r="C926" s="4">
        <v>924</v>
      </c>
      <c r="E926" s="3">
        <f t="shared" si="127"/>
        <v>0.02</v>
      </c>
      <c r="F926" s="13">
        <f t="shared" si="126"/>
        <v>99.196774141098089</v>
      </c>
      <c r="G926" s="14">
        <f t="shared" si="130"/>
        <v>113.04131500349931</v>
      </c>
      <c r="H926">
        <f t="shared" si="134"/>
        <v>80</v>
      </c>
      <c r="J926">
        <f t="shared" si="129"/>
        <v>331.58785734359793</v>
      </c>
      <c r="K926">
        <f t="shared" si="131"/>
        <v>354.30495339467177</v>
      </c>
      <c r="L926">
        <f t="shared" si="132"/>
        <v>354.30495339467177</v>
      </c>
    </row>
    <row r="927" spans="1:12">
      <c r="A927" s="1">
        <f t="shared" si="133"/>
        <v>18.5</v>
      </c>
      <c r="B927" s="5">
        <f t="shared" si="128"/>
        <v>113.40661596030908</v>
      </c>
      <c r="C927" s="4">
        <v>925</v>
      </c>
      <c r="E927" s="3">
        <f t="shared" si="127"/>
        <v>0.02</v>
      </c>
      <c r="F927" s="13">
        <f t="shared" si="126"/>
        <v>99.121138007995185</v>
      </c>
      <c r="G927" s="14">
        <f t="shared" si="130"/>
        <v>113.40661596030908</v>
      </c>
      <c r="H927">
        <f t="shared" si="134"/>
        <v>80</v>
      </c>
      <c r="J927">
        <f t="shared" si="129"/>
        <v>332.65940681690665</v>
      </c>
      <c r="K927">
        <f t="shared" si="131"/>
        <v>354.2837845569573</v>
      </c>
      <c r="L927">
        <f t="shared" si="132"/>
        <v>354.2837845569573</v>
      </c>
    </row>
    <row r="928" spans="1:12">
      <c r="A928" s="1">
        <f t="shared" si="133"/>
        <v>18.52</v>
      </c>
      <c r="B928" s="5">
        <f t="shared" si="128"/>
        <v>113.76743981810392</v>
      </c>
      <c r="C928" s="4">
        <v>926</v>
      </c>
      <c r="E928" s="3">
        <f t="shared" si="127"/>
        <v>0.02</v>
      </c>
      <c r="F928" s="13">
        <f t="shared" si="126"/>
        <v>99.045444115315206</v>
      </c>
      <c r="G928" s="14">
        <f t="shared" si="130"/>
        <v>113.76743981810392</v>
      </c>
      <c r="H928">
        <f t="shared" si="134"/>
        <v>80</v>
      </c>
      <c r="J928">
        <f t="shared" si="129"/>
        <v>333.71782346643818</v>
      </c>
      <c r="K928">
        <f t="shared" si="131"/>
        <v>354.2626144543064</v>
      </c>
      <c r="L928">
        <f t="shared" si="132"/>
        <v>354.2626144543064</v>
      </c>
    </row>
    <row r="929" spans="1:12">
      <c r="A929" s="1">
        <f t="shared" si="133"/>
        <v>18.54</v>
      </c>
      <c r="B929" s="5">
        <f t="shared" si="128"/>
        <v>114.12377233217579</v>
      </c>
      <c r="C929" s="4">
        <v>927</v>
      </c>
      <c r="E929" s="3">
        <f t="shared" si="127"/>
        <v>0.02</v>
      </c>
      <c r="F929" s="13">
        <f t="shared" si="126"/>
        <v>98.969692330531302</v>
      </c>
      <c r="G929" s="14">
        <f t="shared" si="130"/>
        <v>114.12377233217579</v>
      </c>
      <c r="H929">
        <f t="shared" si="134"/>
        <v>80</v>
      </c>
      <c r="J929">
        <f t="shared" si="129"/>
        <v>334.76306550771562</v>
      </c>
      <c r="K929">
        <f t="shared" si="131"/>
        <v>354.24144308649227</v>
      </c>
      <c r="L929">
        <f t="shared" si="132"/>
        <v>354.24144308649227</v>
      </c>
    </row>
    <row r="930" spans="1:12">
      <c r="A930" s="1">
        <f t="shared" si="133"/>
        <v>18.559999999999999</v>
      </c>
      <c r="B930" s="5">
        <f t="shared" si="128"/>
        <v>114.47559943512724</v>
      </c>
      <c r="C930" s="4">
        <v>928</v>
      </c>
      <c r="E930" s="3">
        <f t="shared" si="127"/>
        <v>0.02</v>
      </c>
      <c r="F930" s="13">
        <f t="shared" si="126"/>
        <v>98.893882520609068</v>
      </c>
      <c r="G930" s="14">
        <f t="shared" si="130"/>
        <v>114.47559943512724</v>
      </c>
      <c r="H930">
        <f t="shared" si="134"/>
        <v>80</v>
      </c>
      <c r="J930">
        <f t="shared" si="129"/>
        <v>335.7950916763732</v>
      </c>
      <c r="K930">
        <f t="shared" si="131"/>
        <v>354.22027045328804</v>
      </c>
      <c r="L930">
        <f t="shared" si="132"/>
        <v>354.22027045328804</v>
      </c>
    </row>
    <row r="931" spans="1:12">
      <c r="A931" s="1">
        <f t="shared" si="133"/>
        <v>18.580000000000002</v>
      </c>
      <c r="B931" s="5">
        <f t="shared" si="128"/>
        <v>114.82290723742665</v>
      </c>
      <c r="C931" s="4">
        <v>929</v>
      </c>
      <c r="E931" s="3">
        <f t="shared" si="127"/>
        <v>0.02</v>
      </c>
      <c r="F931" s="13">
        <f t="shared" si="126"/>
        <v>98.81801455200376</v>
      </c>
      <c r="G931" s="14">
        <f t="shared" si="130"/>
        <v>114.82290723742665</v>
      </c>
      <c r="H931">
        <f t="shared" si="134"/>
        <v>80</v>
      </c>
      <c r="J931">
        <f t="shared" si="129"/>
        <v>336.81386122978483</v>
      </c>
      <c r="K931">
        <f t="shared" si="131"/>
        <v>354.19909655446685</v>
      </c>
      <c r="L931">
        <f t="shared" si="132"/>
        <v>354.19909655446685</v>
      </c>
    </row>
    <row r="932" spans="1:12">
      <c r="A932" s="1">
        <f t="shared" si="133"/>
        <v>18.600000000000001</v>
      </c>
      <c r="B932" s="5">
        <f t="shared" si="128"/>
        <v>115.16568202795654</v>
      </c>
      <c r="C932" s="4">
        <v>930</v>
      </c>
      <c r="E932" s="3">
        <f t="shared" si="127"/>
        <v>0.02</v>
      </c>
      <c r="F932" s="13">
        <f t="shared" si="126"/>
        <v>98.742088290657634</v>
      </c>
      <c r="G932" s="14">
        <f t="shared" si="130"/>
        <v>115.16568202795654</v>
      </c>
      <c r="H932">
        <f t="shared" si="134"/>
        <v>80</v>
      </c>
      <c r="J932">
        <f t="shared" si="129"/>
        <v>337.81933394867252</v>
      </c>
      <c r="K932">
        <f t="shared" si="131"/>
        <v>354.17792138980167</v>
      </c>
      <c r="L932">
        <f t="shared" si="132"/>
        <v>354.17792138980167</v>
      </c>
    </row>
    <row r="933" spans="1:12">
      <c r="A933" s="1">
        <f t="shared" si="133"/>
        <v>18.62</v>
      </c>
      <c r="B933" s="5">
        <f t="shared" si="128"/>
        <v>115.50391027455521</v>
      </c>
      <c r="C933" s="4">
        <v>931</v>
      </c>
      <c r="E933" s="3">
        <f t="shared" si="127"/>
        <v>0.02</v>
      </c>
      <c r="F933" s="13">
        <f t="shared" si="126"/>
        <v>98.666103601997108</v>
      </c>
      <c r="G933" s="14">
        <f t="shared" si="130"/>
        <v>115.50391027455521</v>
      </c>
      <c r="H933">
        <f t="shared" si="134"/>
        <v>80</v>
      </c>
      <c r="J933">
        <f t="shared" si="129"/>
        <v>338.81147013869531</v>
      </c>
      <c r="K933">
        <f t="shared" si="131"/>
        <v>354.15674495906546</v>
      </c>
      <c r="L933">
        <f t="shared" si="132"/>
        <v>354.15674495906546</v>
      </c>
    </row>
    <row r="934" spans="1:12">
      <c r="A934" s="1">
        <f t="shared" si="133"/>
        <v>18.64</v>
      </c>
      <c r="B934" s="5">
        <f t="shared" si="128"/>
        <v>115.8375786245506</v>
      </c>
      <c r="C934" s="4">
        <v>932</v>
      </c>
      <c r="E934" s="3">
        <f t="shared" si="127"/>
        <v>0.02</v>
      </c>
      <c r="F934" s="13">
        <f t="shared" si="126"/>
        <v>98.590060350930045</v>
      </c>
      <c r="G934" s="14">
        <f t="shared" si="130"/>
        <v>115.8375786245506</v>
      </c>
      <c r="H934">
        <f t="shared" si="134"/>
        <v>80</v>
      </c>
      <c r="J934">
        <f t="shared" si="129"/>
        <v>339.7902306320151</v>
      </c>
      <c r="K934">
        <f t="shared" si="131"/>
        <v>354.13556726203109</v>
      </c>
      <c r="L934">
        <f t="shared" si="132"/>
        <v>354.13556726203109</v>
      </c>
    </row>
    <row r="935" spans="1:12">
      <c r="A935" s="1">
        <f t="shared" si="133"/>
        <v>18.66</v>
      </c>
      <c r="B935" s="5">
        <f t="shared" si="128"/>
        <v>116.16667390528762</v>
      </c>
      <c r="C935" s="4">
        <v>933</v>
      </c>
      <c r="E935" s="3">
        <f t="shared" si="127"/>
        <v>0.02</v>
      </c>
      <c r="F935" s="13">
        <f t="shared" si="126"/>
        <v>98.513958401842885</v>
      </c>
      <c r="G935" s="14">
        <f t="shared" si="130"/>
        <v>116.16667390528762</v>
      </c>
      <c r="H935">
        <f t="shared" si="134"/>
        <v>80</v>
      </c>
      <c r="J935">
        <f t="shared" si="129"/>
        <v>340.75557678884365</v>
      </c>
      <c r="K935">
        <f t="shared" si="131"/>
        <v>354.11438829847134</v>
      </c>
      <c r="L935">
        <f t="shared" si="132"/>
        <v>354.11438829847134</v>
      </c>
    </row>
    <row r="936" spans="1:12">
      <c r="A936" s="1">
        <f t="shared" si="133"/>
        <v>18.68</v>
      </c>
      <c r="B936" s="5">
        <f t="shared" si="128"/>
        <v>116.4911831246481</v>
      </c>
      <c r="C936" s="4">
        <v>934</v>
      </c>
      <c r="E936" s="3">
        <f t="shared" si="127"/>
        <v>0.02</v>
      </c>
      <c r="F936" s="13">
        <f t="shared" si="126"/>
        <v>98.437797618597855</v>
      </c>
      <c r="G936" s="14">
        <f t="shared" si="130"/>
        <v>116.4911831246481</v>
      </c>
      <c r="H936">
        <f t="shared" si="134"/>
        <v>80</v>
      </c>
      <c r="J936">
        <f t="shared" si="129"/>
        <v>341.70747049896772</v>
      </c>
      <c r="K936">
        <f t="shared" si="131"/>
        <v>354.09320806815902</v>
      </c>
      <c r="L936">
        <f t="shared" si="132"/>
        <v>354.09320806815902</v>
      </c>
    </row>
    <row r="937" spans="1:12">
      <c r="A937" s="1">
        <f t="shared" si="133"/>
        <v>18.7</v>
      </c>
      <c r="B937" s="5">
        <f t="shared" si="128"/>
        <v>116.81109347156362</v>
      </c>
      <c r="C937" s="4">
        <v>935</v>
      </c>
      <c r="E937" s="3">
        <f t="shared" si="127"/>
        <v>0.02</v>
      </c>
      <c r="F937" s="13">
        <f t="shared" si="126"/>
        <v>98.361577864530162</v>
      </c>
      <c r="G937" s="14">
        <f t="shared" si="130"/>
        <v>116.81109347156362</v>
      </c>
      <c r="H937">
        <f t="shared" si="134"/>
        <v>80</v>
      </c>
      <c r="J937">
        <f t="shared" si="129"/>
        <v>342.64587418325328</v>
      </c>
      <c r="K937">
        <f t="shared" si="131"/>
        <v>354.07202657086674</v>
      </c>
      <c r="L937">
        <f t="shared" si="132"/>
        <v>354.07202657086674</v>
      </c>
    </row>
    <row r="938" spans="1:12">
      <c r="A938" s="1">
        <f t="shared" si="133"/>
        <v>18.72</v>
      </c>
      <c r="B938" s="5">
        <f t="shared" si="128"/>
        <v>117.12639231652152</v>
      </c>
      <c r="C938" s="4">
        <v>936</v>
      </c>
      <c r="E938" s="3">
        <f t="shared" si="127"/>
        <v>0.02</v>
      </c>
      <c r="F938" s="13">
        <f t="shared" si="126"/>
        <v>98.285299002445072</v>
      </c>
      <c r="G938" s="14">
        <f t="shared" si="130"/>
        <v>117.12639231652152</v>
      </c>
      <c r="H938">
        <f t="shared" si="134"/>
        <v>80</v>
      </c>
      <c r="J938">
        <f t="shared" si="129"/>
        <v>343.57075079512975</v>
      </c>
      <c r="K938">
        <f t="shared" si="131"/>
        <v>354.05084380636714</v>
      </c>
      <c r="L938">
        <f t="shared" si="132"/>
        <v>354.05084380636714</v>
      </c>
    </row>
    <row r="939" spans="1:12">
      <c r="A939" s="1">
        <f t="shared" si="133"/>
        <v>18.740000000000002</v>
      </c>
      <c r="B939" s="5">
        <f t="shared" si="128"/>
        <v>117.43706721206335</v>
      </c>
      <c r="C939" s="4">
        <v>937</v>
      </c>
      <c r="E939" s="3">
        <f t="shared" si="127"/>
        <v>0.02</v>
      </c>
      <c r="F939" s="13">
        <f t="shared" si="126"/>
        <v>98.208960894615061</v>
      </c>
      <c r="G939" s="14">
        <f t="shared" si="130"/>
        <v>117.43706721206335</v>
      </c>
      <c r="H939">
        <f t="shared" si="134"/>
        <v>80</v>
      </c>
      <c r="J939">
        <f t="shared" si="129"/>
        <v>344.48206382205245</v>
      </c>
      <c r="K939">
        <f t="shared" si="131"/>
        <v>354.02965977443273</v>
      </c>
      <c r="L939">
        <f t="shared" si="132"/>
        <v>354.02965977443273</v>
      </c>
    </row>
    <row r="940" spans="1:12">
      <c r="A940" s="1">
        <f t="shared" si="133"/>
        <v>18.760000000000002</v>
      </c>
      <c r="B940" s="5">
        <f t="shared" si="128"/>
        <v>117.74310589327607</v>
      </c>
      <c r="C940" s="4">
        <v>938</v>
      </c>
      <c r="E940" s="3">
        <f t="shared" si="127"/>
        <v>0.02</v>
      </c>
      <c r="F940" s="13">
        <f t="shared" si="126"/>
        <v>98.13256340277691</v>
      </c>
      <c r="G940" s="14">
        <f t="shared" si="130"/>
        <v>117.74310589327607</v>
      </c>
      <c r="H940">
        <f t="shared" si="134"/>
        <v>80</v>
      </c>
      <c r="J940">
        <f t="shared" si="129"/>
        <v>345.37977728694312</v>
      </c>
      <c r="K940">
        <f t="shared" si="131"/>
        <v>354.00847447483596</v>
      </c>
      <c r="L940">
        <f t="shared" si="132"/>
        <v>354.00847447483596</v>
      </c>
    </row>
    <row r="941" spans="1:12">
      <c r="A941" s="1">
        <f t="shared" si="133"/>
        <v>18.78</v>
      </c>
      <c r="B941" s="5">
        <f t="shared" si="128"/>
        <v>118.04449627827657</v>
      </c>
      <c r="C941" s="4">
        <v>939</v>
      </c>
      <c r="E941" s="3">
        <f t="shared" si="127"/>
        <v>0.02</v>
      </c>
      <c r="F941" s="13">
        <f t="shared" si="126"/>
        <v>98.056106388128782</v>
      </c>
      <c r="G941" s="14">
        <f t="shared" si="130"/>
        <v>118.04449627827657</v>
      </c>
      <c r="H941">
        <f t="shared" si="134"/>
        <v>80</v>
      </c>
      <c r="J941">
        <f t="shared" si="129"/>
        <v>346.26385574961125</v>
      </c>
      <c r="K941">
        <f t="shared" si="131"/>
        <v>353.98728790734924</v>
      </c>
      <c r="L941">
        <f t="shared" si="132"/>
        <v>353.98728790734924</v>
      </c>
    </row>
    <row r="942" spans="1:12">
      <c r="A942" s="1">
        <f t="shared" si="133"/>
        <v>18.8</v>
      </c>
      <c r="B942" s="5">
        <f t="shared" si="128"/>
        <v>118.34122646868857</v>
      </c>
      <c r="C942" s="4">
        <v>940</v>
      </c>
      <c r="E942" s="3">
        <f t="shared" si="127"/>
        <v>0.02</v>
      </c>
      <c r="F942" s="13">
        <f t="shared" si="126"/>
        <v>97.979589711327279</v>
      </c>
      <c r="G942" s="14">
        <f t="shared" si="130"/>
        <v>118.34122646868857</v>
      </c>
      <c r="H942">
        <f t="shared" si="134"/>
        <v>80</v>
      </c>
      <c r="J942">
        <f t="shared" si="129"/>
        <v>347.13426430815315</v>
      </c>
      <c r="K942">
        <f t="shared" si="131"/>
        <v>353.96610007174496</v>
      </c>
      <c r="L942">
        <f t="shared" si="132"/>
        <v>353.96610007174496</v>
      </c>
    </row>
    <row r="943" spans="1:12">
      <c r="A943" s="1">
        <f t="shared" si="133"/>
        <v>18.82</v>
      </c>
      <c r="B943" s="5">
        <f t="shared" si="128"/>
        <v>118.63328475011221</v>
      </c>
      <c r="C943" s="4">
        <v>941</v>
      </c>
      <c r="E943" s="3">
        <f t="shared" si="127"/>
        <v>0.02</v>
      </c>
      <c r="F943" s="13">
        <f t="shared" si="126"/>
        <v>97.903013232484483</v>
      </c>
      <c r="G943" s="14">
        <f t="shared" si="130"/>
        <v>118.63328475011221</v>
      </c>
      <c r="H943">
        <f t="shared" si="134"/>
        <v>80</v>
      </c>
      <c r="J943">
        <f t="shared" si="129"/>
        <v>347.99096860032915</v>
      </c>
      <c r="K943">
        <f t="shared" si="131"/>
        <v>353.94491096779535</v>
      </c>
      <c r="L943">
        <f t="shared" si="132"/>
        <v>353.94491096779535</v>
      </c>
    </row>
    <row r="944" spans="1:12">
      <c r="A944" s="1">
        <f t="shared" si="133"/>
        <v>18.84</v>
      </c>
      <c r="B944" s="5">
        <f t="shared" si="128"/>
        <v>118.92065959258665</v>
      </c>
      <c r="C944" s="4">
        <v>942</v>
      </c>
      <c r="E944" s="3">
        <f t="shared" si="127"/>
        <v>0.02</v>
      </c>
      <c r="F944" s="13">
        <f t="shared" si="126"/>
        <v>97.826376811164948</v>
      </c>
      <c r="G944" s="14">
        <f t="shared" si="130"/>
        <v>118.92065959258665</v>
      </c>
      <c r="H944">
        <f t="shared" si="134"/>
        <v>80</v>
      </c>
      <c r="J944">
        <f t="shared" si="129"/>
        <v>348.83393480492077</v>
      </c>
      <c r="K944">
        <f t="shared" si="131"/>
        <v>353.92372059527258</v>
      </c>
      <c r="L944">
        <f t="shared" si="132"/>
        <v>353.92372059527258</v>
      </c>
    </row>
    <row r="945" spans="1:12">
      <c r="A945" s="1">
        <f t="shared" si="133"/>
        <v>18.86</v>
      </c>
      <c r="B945" s="5">
        <f t="shared" si="128"/>
        <v>119.20333965104514</v>
      </c>
      <c r="C945" s="4">
        <v>943</v>
      </c>
      <c r="E945" s="3">
        <f t="shared" si="127"/>
        <v>0.02</v>
      </c>
      <c r="F945" s="13">
        <f t="shared" si="126"/>
        <v>97.749680306382743</v>
      </c>
      <c r="G945" s="14">
        <f t="shared" si="130"/>
        <v>119.20333965104514</v>
      </c>
      <c r="H945">
        <f t="shared" si="134"/>
        <v>80</v>
      </c>
      <c r="J945">
        <f t="shared" si="129"/>
        <v>349.6631296430657</v>
      </c>
      <c r="K945">
        <f t="shared" si="131"/>
        <v>353.90252895394883</v>
      </c>
      <c r="L945">
        <f t="shared" si="132"/>
        <v>353.90252895394883</v>
      </c>
    </row>
    <row r="946" spans="1:12">
      <c r="A946" s="1">
        <f t="shared" si="133"/>
        <v>18.88</v>
      </c>
      <c r="B946" s="5">
        <f t="shared" si="128"/>
        <v>119.48131376576306</v>
      </c>
      <c r="C946" s="4">
        <v>944</v>
      </c>
      <c r="E946" s="3">
        <f t="shared" si="127"/>
        <v>0.02</v>
      </c>
      <c r="F946" s="13">
        <f t="shared" si="126"/>
        <v>97.672923576598393</v>
      </c>
      <c r="G946" s="14">
        <f t="shared" si="130"/>
        <v>119.48131376576306</v>
      </c>
      <c r="H946">
        <f t="shared" si="134"/>
        <v>80</v>
      </c>
      <c r="J946">
        <f t="shared" si="129"/>
        <v>350.47852037957165</v>
      </c>
      <c r="K946">
        <f t="shared" si="131"/>
        <v>353.88133604359609</v>
      </c>
      <c r="L946">
        <f t="shared" si="132"/>
        <v>353.88133604359609</v>
      </c>
    </row>
    <row r="947" spans="1:12">
      <c r="A947" s="1">
        <f t="shared" si="133"/>
        <v>18.900000000000002</v>
      </c>
      <c r="B947" s="5">
        <f t="shared" si="128"/>
        <v>119.75457096279834</v>
      </c>
      <c r="C947" s="4">
        <v>945</v>
      </c>
      <c r="E947" s="3">
        <f t="shared" si="127"/>
        <v>0.02</v>
      </c>
      <c r="F947" s="13">
        <f t="shared" si="126"/>
        <v>97.596106479715829</v>
      </c>
      <c r="G947" s="14">
        <f t="shared" si="130"/>
        <v>119.75457096279834</v>
      </c>
      <c r="H947">
        <f t="shared" si="134"/>
        <v>80</v>
      </c>
      <c r="J947">
        <f t="shared" si="129"/>
        <v>351.28007482420844</v>
      </c>
      <c r="K947">
        <f t="shared" si="131"/>
        <v>353.86014186398643</v>
      </c>
      <c r="L947">
        <f t="shared" si="132"/>
        <v>353.86014186398643</v>
      </c>
    </row>
    <row r="948" spans="1:12">
      <c r="A948" s="1">
        <f t="shared" si="133"/>
        <v>18.920000000000002</v>
      </c>
      <c r="B948" s="5">
        <f t="shared" si="128"/>
        <v>120.02310045442459</v>
      </c>
      <c r="C948" s="4">
        <v>946</v>
      </c>
      <c r="E948" s="3">
        <f t="shared" si="127"/>
        <v>0.02</v>
      </c>
      <c r="F948" s="13">
        <f t="shared" si="126"/>
        <v>97.519228873079328</v>
      </c>
      <c r="G948" s="14">
        <f t="shared" si="130"/>
        <v>120.02310045442459</v>
      </c>
      <c r="H948">
        <f t="shared" si="134"/>
        <v>80</v>
      </c>
      <c r="J948">
        <f t="shared" si="129"/>
        <v>352.06776133297876</v>
      </c>
      <c r="K948">
        <f t="shared" si="131"/>
        <v>353.83894641489172</v>
      </c>
      <c r="L948">
        <f t="shared" si="132"/>
        <v>353.83894641489172</v>
      </c>
    </row>
    <row r="949" spans="1:12">
      <c r="A949" s="1">
        <f t="shared" si="133"/>
        <v>18.940000000000001</v>
      </c>
      <c r="B949" s="5">
        <f t="shared" si="128"/>
        <v>120.28689163955735</v>
      </c>
      <c r="C949" s="4">
        <v>947</v>
      </c>
      <c r="E949" s="3">
        <f t="shared" si="127"/>
        <v>0.02</v>
      </c>
      <c r="F949" s="13">
        <f t="shared" si="126"/>
        <v>97.442290613470433</v>
      </c>
      <c r="G949" s="14">
        <f t="shared" si="130"/>
        <v>120.28689163955735</v>
      </c>
      <c r="H949">
        <f t="shared" si="134"/>
        <v>80</v>
      </c>
      <c r="J949">
        <f t="shared" si="129"/>
        <v>352.84154880936825</v>
      </c>
      <c r="K949">
        <f t="shared" si="131"/>
        <v>353.81774969608381</v>
      </c>
      <c r="L949">
        <f t="shared" si="132"/>
        <v>353.81774969608381</v>
      </c>
    </row>
    <row r="950" spans="1:12">
      <c r="A950" s="1">
        <f t="shared" si="133"/>
        <v>18.96</v>
      </c>
      <c r="B950" s="5">
        <f t="shared" si="128"/>
        <v>120.54593410417239</v>
      </c>
      <c r="C950" s="4">
        <v>948</v>
      </c>
      <c r="E950" s="3">
        <f t="shared" si="127"/>
        <v>0.02</v>
      </c>
      <c r="F950" s="13">
        <f t="shared" si="126"/>
        <v>97.365291557104825</v>
      </c>
      <c r="G950" s="14">
        <f t="shared" si="130"/>
        <v>120.54593410417239</v>
      </c>
      <c r="H950">
        <f t="shared" si="134"/>
        <v>80</v>
      </c>
      <c r="J950">
        <f t="shared" si="129"/>
        <v>353.60140670557234</v>
      </c>
      <c r="K950">
        <f t="shared" si="131"/>
        <v>353.79655170733452</v>
      </c>
      <c r="L950">
        <f t="shared" si="132"/>
        <v>353.79655170733452</v>
      </c>
    </row>
    <row r="951" spans="1:12">
      <c r="A951" s="1">
        <f t="shared" si="133"/>
        <v>18.98</v>
      </c>
      <c r="B951" s="5">
        <f t="shared" si="128"/>
        <v>120.80021762171666</v>
      </c>
      <c r="C951" s="4">
        <v>949</v>
      </c>
      <c r="E951" s="3">
        <f t="shared" si="127"/>
        <v>0.02</v>
      </c>
      <c r="F951" s="13">
        <f t="shared" ref="F951:F1002" si="135">SQRT(ABS(F950*F950-2*Vout*Iout*E950*100*1000000/1000/1000/Cin/H950))</f>
        <v>97.288231559629196</v>
      </c>
      <c r="G951" s="14">
        <f t="shared" si="130"/>
        <v>120.80021762171666</v>
      </c>
      <c r="H951">
        <f t="shared" si="134"/>
        <v>80</v>
      </c>
      <c r="J951">
        <f t="shared" si="129"/>
        <v>354.34730502370218</v>
      </c>
      <c r="K951">
        <f t="shared" si="131"/>
        <v>353.7753524484155</v>
      </c>
      <c r="L951">
        <f t="shared" si="132"/>
        <v>354.34730502370218</v>
      </c>
    </row>
    <row r="952" spans="1:12">
      <c r="A952" s="1">
        <f t="shared" si="133"/>
        <v>19</v>
      </c>
      <c r="B952" s="5">
        <f t="shared" si="128"/>
        <v>121.04973215351232</v>
      </c>
      <c r="C952" s="4">
        <v>950</v>
      </c>
      <c r="E952" s="3">
        <f t="shared" si="127"/>
        <v>0.02</v>
      </c>
      <c r="F952" s="13">
        <f t="shared" si="135"/>
        <v>97.211110476118066</v>
      </c>
      <c r="G952" s="14">
        <f t="shared" si="130"/>
        <v>121.04973215351232</v>
      </c>
      <c r="H952">
        <f t="shared" si="134"/>
        <v>80</v>
      </c>
      <c r="J952">
        <f t="shared" si="129"/>
        <v>355.07921431696946</v>
      </c>
      <c r="K952">
        <f t="shared" si="131"/>
        <v>353.75415191909849</v>
      </c>
      <c r="L952">
        <f t="shared" si="132"/>
        <v>355.07921431696946</v>
      </c>
    </row>
    <row r="953" spans="1:12">
      <c r="A953" s="1">
        <f t="shared" si="133"/>
        <v>19.02</v>
      </c>
      <c r="B953" s="5">
        <f t="shared" si="128"/>
        <v>121.29446784915289</v>
      </c>
      <c r="C953" s="4">
        <v>951</v>
      </c>
      <c r="E953" s="3">
        <f t="shared" si="127"/>
        <v>0.02</v>
      </c>
      <c r="F953" s="13">
        <f t="shared" si="135"/>
        <v>97.133928161070628</v>
      </c>
      <c r="G953" s="14">
        <f t="shared" si="130"/>
        <v>121.29446784915289</v>
      </c>
      <c r="H953">
        <f t="shared" si="134"/>
        <v>80</v>
      </c>
      <c r="J953">
        <f t="shared" si="129"/>
        <v>355.79710569084847</v>
      </c>
      <c r="K953">
        <f t="shared" si="131"/>
        <v>353.73295011915502</v>
      </c>
      <c r="L953">
        <f t="shared" si="132"/>
        <v>355.79710569084847</v>
      </c>
    </row>
    <row r="954" spans="1:12">
      <c r="A954" s="1">
        <f t="shared" si="133"/>
        <v>19.04</v>
      </c>
      <c r="B954" s="5">
        <f t="shared" si="128"/>
        <v>121.53441504689218</v>
      </c>
      <c r="C954" s="4">
        <v>952</v>
      </c>
      <c r="E954" s="3">
        <f t="shared" si="127"/>
        <v>0.02</v>
      </c>
      <c r="F954" s="13">
        <f t="shared" si="135"/>
        <v>97.056684468407582</v>
      </c>
      <c r="G954" s="14">
        <f t="shared" si="130"/>
        <v>121.53441504689218</v>
      </c>
      <c r="H954">
        <f t="shared" si="134"/>
        <v>80</v>
      </c>
      <c r="J954">
        <f t="shared" si="129"/>
        <v>356.50095080421704</v>
      </c>
      <c r="K954">
        <f t="shared" si="131"/>
        <v>353.71174704835659</v>
      </c>
      <c r="L954">
        <f t="shared" si="132"/>
        <v>356.50095080421704</v>
      </c>
    </row>
    <row r="955" spans="1:12">
      <c r="A955" s="1">
        <f t="shared" si="133"/>
        <v>19.059999999999999</v>
      </c>
      <c r="B955" s="5">
        <f t="shared" si="128"/>
        <v>121.76956427402571</v>
      </c>
      <c r="C955" s="4">
        <v>953</v>
      </c>
      <c r="E955" s="3">
        <f t="shared" si="127"/>
        <v>0.02</v>
      </c>
      <c r="F955" s="13">
        <f t="shared" si="135"/>
        <v>96.979379251467833</v>
      </c>
      <c r="G955" s="14">
        <f t="shared" si="130"/>
        <v>121.76956427402571</v>
      </c>
      <c r="H955">
        <f t="shared" si="134"/>
        <v>80</v>
      </c>
      <c r="J955">
        <f t="shared" si="129"/>
        <v>357.19072187047539</v>
      </c>
      <c r="K955">
        <f t="shared" si="131"/>
        <v>353.69054270647467</v>
      </c>
      <c r="L955">
        <f t="shared" si="132"/>
        <v>357.19072187047539</v>
      </c>
    </row>
    <row r="956" spans="1:12">
      <c r="A956" s="1">
        <f t="shared" si="133"/>
        <v>19.080000000000002</v>
      </c>
      <c r="B956" s="5">
        <f t="shared" si="128"/>
        <v>121.99990624726462</v>
      </c>
      <c r="C956" s="4">
        <v>954</v>
      </c>
      <c r="E956" s="3">
        <f t="shared" si="127"/>
        <v>0.02</v>
      </c>
      <c r="F956" s="13">
        <f t="shared" si="135"/>
        <v>96.902012363005284</v>
      </c>
      <c r="G956" s="14">
        <f t="shared" si="130"/>
        <v>121.99990624726462</v>
      </c>
      <c r="H956">
        <f t="shared" si="134"/>
        <v>80</v>
      </c>
      <c r="J956">
        <f t="shared" si="129"/>
        <v>357.8663916586429</v>
      </c>
      <c r="K956">
        <f t="shared" si="131"/>
        <v>353.66933709328066</v>
      </c>
      <c r="L956">
        <f t="shared" si="132"/>
        <v>357.8663916586429</v>
      </c>
    </row>
    <row r="957" spans="1:12">
      <c r="A957" s="1">
        <f t="shared" si="133"/>
        <v>19.100000000000001</v>
      </c>
      <c r="B957" s="5">
        <f t="shared" si="128"/>
        <v>122.22543187310211</v>
      </c>
      <c r="C957" s="4">
        <v>955</v>
      </c>
      <c r="E957" s="3">
        <f t="shared" si="127"/>
        <v>0.02</v>
      </c>
      <c r="F957" s="13">
        <f t="shared" si="135"/>
        <v>96.824583655185577</v>
      </c>
      <c r="G957" s="14">
        <f t="shared" si="130"/>
        <v>122.22543187310211</v>
      </c>
      <c r="H957">
        <f t="shared" si="134"/>
        <v>80</v>
      </c>
      <c r="J957">
        <f t="shared" si="129"/>
        <v>358.52793349443289</v>
      </c>
      <c r="K957">
        <f t="shared" si="131"/>
        <v>353.64813020854581</v>
      </c>
      <c r="L957">
        <f t="shared" si="132"/>
        <v>358.52793349443289</v>
      </c>
    </row>
    <row r="958" spans="1:12">
      <c r="A958" s="1">
        <f t="shared" si="133"/>
        <v>19.12</v>
      </c>
      <c r="B958" s="5">
        <f t="shared" si="128"/>
        <v>122.44613224817273</v>
      </c>
      <c r="C958" s="4">
        <v>956</v>
      </c>
      <c r="E958" s="3">
        <f t="shared" si="127"/>
        <v>0.02</v>
      </c>
      <c r="F958" s="13">
        <f t="shared" si="135"/>
        <v>96.74709297958276</v>
      </c>
      <c r="G958" s="14">
        <f t="shared" si="130"/>
        <v>122.44613224817273</v>
      </c>
      <c r="H958">
        <f t="shared" si="134"/>
        <v>80</v>
      </c>
      <c r="J958">
        <f t="shared" si="129"/>
        <v>359.17532126130669</v>
      </c>
      <c r="K958">
        <f t="shared" si="131"/>
        <v>353.62692205204138</v>
      </c>
      <c r="L958">
        <f t="shared" si="132"/>
        <v>359.17532126130669</v>
      </c>
    </row>
    <row r="959" spans="1:12">
      <c r="A959" s="1">
        <f t="shared" si="133"/>
        <v>19.14</v>
      </c>
      <c r="B959" s="5">
        <f t="shared" si="128"/>
        <v>122.66199865960357</v>
      </c>
      <c r="C959" s="4">
        <v>957</v>
      </c>
      <c r="E959" s="3">
        <f t="shared" si="127"/>
        <v>0.02</v>
      </c>
      <c r="F959" s="13">
        <f t="shared" si="135"/>
        <v>96.669540187175969</v>
      </c>
      <c r="G959" s="14">
        <f t="shared" si="130"/>
        <v>122.66199865960357</v>
      </c>
      <c r="H959">
        <f t="shared" si="134"/>
        <v>80</v>
      </c>
      <c r="J959">
        <f t="shared" si="129"/>
        <v>359.80852940150379</v>
      </c>
      <c r="K959">
        <f t="shared" si="131"/>
        <v>353.60571262353858</v>
      </c>
      <c r="L959">
        <f t="shared" si="132"/>
        <v>359.80852940150379</v>
      </c>
    </row>
    <row r="960" spans="1:12">
      <c r="A960" s="1">
        <f t="shared" si="133"/>
        <v>19.16</v>
      </c>
      <c r="B960" s="5">
        <f t="shared" si="128"/>
        <v>122.87302258535829</v>
      </c>
      <c r="C960" s="4">
        <v>958</v>
      </c>
      <c r="E960" s="3">
        <f t="shared" si="127"/>
        <v>0.02</v>
      </c>
      <c r="F960" s="13">
        <f t="shared" si="135"/>
        <v>96.591925128346148</v>
      </c>
      <c r="G960" s="14">
        <f t="shared" si="130"/>
        <v>122.87302258535829</v>
      </c>
      <c r="H960">
        <f t="shared" si="134"/>
        <v>80</v>
      </c>
      <c r="J960">
        <f t="shared" si="129"/>
        <v>360.42753291705094</v>
      </c>
      <c r="K960">
        <f t="shared" si="131"/>
        <v>353.5845019228085</v>
      </c>
      <c r="L960">
        <f t="shared" si="132"/>
        <v>360.42753291705094</v>
      </c>
    </row>
    <row r="961" spans="1:12">
      <c r="A961" s="1">
        <f t="shared" si="133"/>
        <v>19.18</v>
      </c>
      <c r="B961" s="5">
        <f t="shared" si="128"/>
        <v>123.07919569457366</v>
      </c>
      <c r="C961" s="4">
        <v>959</v>
      </c>
      <c r="E961" s="3">
        <f t="shared" ref="E961:E1002" si="136">IF(fac=50,1/50,IF(fac=60,1/60))</f>
        <v>0.02</v>
      </c>
      <c r="F961" s="13">
        <f t="shared" si="135"/>
        <v>96.514247652872612</v>
      </c>
      <c r="G961" s="14">
        <f t="shared" si="130"/>
        <v>123.07919569457366</v>
      </c>
      <c r="H961">
        <f t="shared" si="134"/>
        <v>80</v>
      </c>
      <c r="J961">
        <f t="shared" si="129"/>
        <v>361.03230737074938</v>
      </c>
      <c r="K961">
        <f t="shared" si="131"/>
        <v>353.56328994962212</v>
      </c>
      <c r="L961">
        <f t="shared" si="132"/>
        <v>361.03230737074938</v>
      </c>
    </row>
    <row r="962" spans="1:12">
      <c r="A962" s="1">
        <f t="shared" si="133"/>
        <v>19.2</v>
      </c>
      <c r="B962" s="5">
        <f t="shared" ref="B962:B1002" si="137">IF(fac=50,Vacmin*SQRT(2)*ABS(COS(A962*PI()/5/2)),IF(fac=60,Vacmin*SQRT(2)*ABS(COS(A962*PI()*240/1000/2))))</f>
        <v>123.28050984788833</v>
      </c>
      <c r="C962" s="4">
        <v>960</v>
      </c>
      <c r="E962" s="3">
        <f t="shared" si="136"/>
        <v>0.02</v>
      </c>
      <c r="F962" s="13">
        <f t="shared" si="135"/>
        <v>96.436507609929691</v>
      </c>
      <c r="G962" s="14">
        <f t="shared" si="130"/>
        <v>123.28050984788833</v>
      </c>
      <c r="H962">
        <f t="shared" si="134"/>
        <v>80</v>
      </c>
      <c r="J962">
        <f t="shared" ref="J962:J1002" si="138">IF(fac=50,Vacmax*SQRT(2)*ABS(COS(A962*PI()/5/2)),IF(fac=60,Vacmax*SQRT(2)*ABS(COS(A962*PI()*240/1000/2))))</f>
        <v>361.62282888713906</v>
      </c>
      <c r="K962">
        <f t="shared" si="131"/>
        <v>353.54207670375041</v>
      </c>
      <c r="L962">
        <f t="shared" si="132"/>
        <v>361.62282888713906</v>
      </c>
    </row>
    <row r="963" spans="1:12">
      <c r="A963" s="1">
        <f t="shared" si="133"/>
        <v>19.22</v>
      </c>
      <c r="B963" s="5">
        <f t="shared" si="137"/>
        <v>123.47695709776426</v>
      </c>
      <c r="C963" s="4">
        <v>961</v>
      </c>
      <c r="E963" s="3">
        <f t="shared" si="136"/>
        <v>0.02</v>
      </c>
      <c r="F963" s="13">
        <f t="shared" si="135"/>
        <v>96.358704848083278</v>
      </c>
      <c r="G963" s="14">
        <f t="shared" ref="G963:G1002" si="139">MAX(B963,F963)</f>
        <v>123.47695709776426</v>
      </c>
      <c r="H963">
        <f t="shared" si="134"/>
        <v>80</v>
      </c>
      <c r="J963">
        <f t="shared" si="138"/>
        <v>362.19907415344181</v>
      </c>
      <c r="K963">
        <f t="shared" ref="K963:K1002" si="140">SQRT(ABS(K962*K962-2*Vout*Iout*E963*100*1000000/1000/1000/Cin/H963))</f>
        <v>353.5208621849643</v>
      </c>
      <c r="L963">
        <f t="shared" ref="L963:L1002" si="141">MAX(J963,K963)</f>
        <v>362.19907415344181</v>
      </c>
    </row>
    <row r="964" spans="1:12">
      <c r="A964" s="1">
        <f t="shared" ref="A964:A1002" si="142">C964*E964</f>
        <v>19.240000000000002</v>
      </c>
      <c r="B964" s="5">
        <f t="shared" si="137"/>
        <v>123.66852968880045</v>
      </c>
      <c r="C964" s="4">
        <v>962</v>
      </c>
      <c r="E964" s="3">
        <f t="shared" si="136"/>
        <v>0.02</v>
      </c>
      <c r="F964" s="13">
        <f t="shared" si="135"/>
        <v>96.280839215287415</v>
      </c>
      <c r="G964" s="14">
        <f t="shared" si="139"/>
        <v>123.66852968880045</v>
      </c>
      <c r="H964">
        <f t="shared" ref="H964:H1002" si="143">H963</f>
        <v>80</v>
      </c>
      <c r="J964">
        <f t="shared" si="138"/>
        <v>362.76102042048132</v>
      </c>
      <c r="K964">
        <f t="shared" si="140"/>
        <v>353.49964639303465</v>
      </c>
      <c r="L964">
        <f t="shared" si="141"/>
        <v>362.76102042048132</v>
      </c>
    </row>
    <row r="965" spans="1:12">
      <c r="A965" s="1">
        <f t="shared" si="142"/>
        <v>19.260000000000002</v>
      </c>
      <c r="B965" s="5">
        <f t="shared" si="137"/>
        <v>123.85522005803888</v>
      </c>
      <c r="C965" s="4">
        <v>963</v>
      </c>
      <c r="E965" s="3">
        <f t="shared" si="136"/>
        <v>0.02</v>
      </c>
      <c r="F965" s="13">
        <f t="shared" si="135"/>
        <v>96.202910558880845</v>
      </c>
      <c r="G965" s="14">
        <f t="shared" si="139"/>
        <v>123.85522005803888</v>
      </c>
      <c r="H965">
        <f t="shared" si="143"/>
        <v>80</v>
      </c>
      <c r="J965">
        <f t="shared" si="138"/>
        <v>363.30864550358069</v>
      </c>
      <c r="K965">
        <f t="shared" si="140"/>
        <v>353.47842932773216</v>
      </c>
      <c r="L965">
        <f t="shared" si="141"/>
        <v>363.30864550358069</v>
      </c>
    </row>
    <row r="966" spans="1:12">
      <c r="A966" s="1">
        <f t="shared" si="142"/>
        <v>19.28</v>
      </c>
      <c r="B966" s="5">
        <f t="shared" si="137"/>
        <v>124.03702083526358</v>
      </c>
      <c r="C966" s="4">
        <v>964</v>
      </c>
      <c r="E966" s="3">
        <f t="shared" si="136"/>
        <v>0.02</v>
      </c>
      <c r="F966" s="13">
        <f t="shared" si="135"/>
        <v>96.12491872558347</v>
      </c>
      <c r="G966" s="14">
        <f t="shared" si="139"/>
        <v>124.03702083526358</v>
      </c>
      <c r="H966">
        <f t="shared" si="143"/>
        <v>80</v>
      </c>
      <c r="J966">
        <f t="shared" si="138"/>
        <v>363.84192778343981</v>
      </c>
      <c r="K966">
        <f t="shared" si="140"/>
        <v>353.45721098882751</v>
      </c>
      <c r="L966">
        <f t="shared" si="141"/>
        <v>363.84192778343981</v>
      </c>
    </row>
    <row r="967" spans="1:12">
      <c r="A967" s="1">
        <f t="shared" si="142"/>
        <v>19.3</v>
      </c>
      <c r="B967" s="5">
        <f t="shared" si="137"/>
        <v>124.21392484329107</v>
      </c>
      <c r="C967" s="4">
        <v>965</v>
      </c>
      <c r="E967" s="3">
        <f t="shared" si="136"/>
        <v>0.02</v>
      </c>
      <c r="F967" s="13">
        <f t="shared" si="135"/>
        <v>96.04686356149287</v>
      </c>
      <c r="G967" s="14">
        <f t="shared" si="139"/>
        <v>124.21392484329107</v>
      </c>
      <c r="H967">
        <f t="shared" si="143"/>
        <v>80</v>
      </c>
      <c r="J967">
        <f t="shared" si="138"/>
        <v>364.36084620698711</v>
      </c>
      <c r="K967">
        <f t="shared" si="140"/>
        <v>353.43599137609135</v>
      </c>
      <c r="L967">
        <f t="shared" si="141"/>
        <v>364.36084620698711</v>
      </c>
    </row>
    <row r="968" spans="1:12">
      <c r="A968" s="1">
        <f t="shared" si="142"/>
        <v>19.32</v>
      </c>
      <c r="B968" s="5">
        <f t="shared" si="137"/>
        <v>124.38592509825403</v>
      </c>
      <c r="C968" s="4">
        <v>966</v>
      </c>
      <c r="E968" s="3">
        <f t="shared" si="136"/>
        <v>0.02</v>
      </c>
      <c r="F968" s="13">
        <f t="shared" si="135"/>
        <v>95.968744912080766</v>
      </c>
      <c r="G968" s="14">
        <f t="shared" si="139"/>
        <v>124.38592509825403</v>
      </c>
      <c r="H968">
        <f t="shared" si="143"/>
        <v>80</v>
      </c>
      <c r="J968">
        <f t="shared" si="138"/>
        <v>364.86538028821184</v>
      </c>
      <c r="K968">
        <f t="shared" si="140"/>
        <v>353.41477048929426</v>
      </c>
      <c r="L968">
        <f t="shared" si="141"/>
        <v>364.86538028821184</v>
      </c>
    </row>
    <row r="969" spans="1:12">
      <c r="A969" s="1">
        <f t="shared" si="142"/>
        <v>19.34</v>
      </c>
      <c r="B969" s="5">
        <f t="shared" si="137"/>
        <v>124.55301480987698</v>
      </c>
      <c r="C969" s="4">
        <v>967</v>
      </c>
      <c r="E969" s="3">
        <f t="shared" si="136"/>
        <v>0.02</v>
      </c>
      <c r="F969" s="13">
        <f t="shared" si="135"/>
        <v>95.890562622189407</v>
      </c>
      <c r="G969" s="14">
        <f t="shared" si="139"/>
        <v>124.55301480987698</v>
      </c>
      <c r="H969">
        <f t="shared" si="143"/>
        <v>80</v>
      </c>
      <c r="J969">
        <f t="shared" si="138"/>
        <v>365.35551010897251</v>
      </c>
      <c r="K969">
        <f t="shared" si="140"/>
        <v>353.39354832820669</v>
      </c>
      <c r="L969">
        <f t="shared" si="141"/>
        <v>365.35551010897251</v>
      </c>
    </row>
    <row r="970" spans="1:12">
      <c r="A970" s="1">
        <f t="shared" si="142"/>
        <v>19.36</v>
      </c>
      <c r="B970" s="5">
        <f t="shared" si="137"/>
        <v>124.71518738174413</v>
      </c>
      <c r="C970" s="4">
        <v>968</v>
      </c>
      <c r="E970" s="3">
        <f t="shared" si="136"/>
        <v>0.02</v>
      </c>
      <c r="F970" s="13">
        <f t="shared" si="135"/>
        <v>95.812316536028021</v>
      </c>
      <c r="G970" s="14">
        <f t="shared" si="139"/>
        <v>124.71518738174413</v>
      </c>
      <c r="H970">
        <f t="shared" si="143"/>
        <v>80</v>
      </c>
      <c r="J970">
        <f t="shared" si="138"/>
        <v>365.83121631978275</v>
      </c>
      <c r="K970">
        <f t="shared" si="140"/>
        <v>353.37232489259901</v>
      </c>
      <c r="L970">
        <f t="shared" si="141"/>
        <v>365.83121631978275</v>
      </c>
    </row>
    <row r="971" spans="1:12">
      <c r="A971" s="1">
        <f t="shared" si="142"/>
        <v>19.38</v>
      </c>
      <c r="B971" s="5">
        <f t="shared" si="137"/>
        <v>124.87243641156005</v>
      </c>
      <c r="C971" s="4">
        <v>969</v>
      </c>
      <c r="E971" s="3">
        <f t="shared" si="136"/>
        <v>0.02</v>
      </c>
      <c r="F971" s="13">
        <f t="shared" si="135"/>
        <v>95.734006497169176</v>
      </c>
      <c r="G971" s="14">
        <f t="shared" si="139"/>
        <v>124.87243641156005</v>
      </c>
      <c r="H971">
        <f t="shared" si="143"/>
        <v>80</v>
      </c>
      <c r="J971">
        <f t="shared" si="138"/>
        <v>366.29248014057612</v>
      </c>
      <c r="K971">
        <f t="shared" si="140"/>
        <v>353.35110018224162</v>
      </c>
      <c r="L971">
        <f t="shared" si="141"/>
        <v>366.29248014057612</v>
      </c>
    </row>
    <row r="972" spans="1:12">
      <c r="A972" s="1">
        <f t="shared" si="142"/>
        <v>19.400000000000002</v>
      </c>
      <c r="B972" s="5">
        <f t="shared" si="137"/>
        <v>125.02475569140233</v>
      </c>
      <c r="C972" s="4">
        <v>970</v>
      </c>
      <c r="E972" s="3">
        <f t="shared" si="136"/>
        <v>0.02</v>
      </c>
      <c r="F972" s="13">
        <f t="shared" si="135"/>
        <v>95.655632348545112</v>
      </c>
      <c r="G972" s="14">
        <f t="shared" si="139"/>
        <v>125.02475569140233</v>
      </c>
      <c r="H972">
        <f t="shared" si="143"/>
        <v>80</v>
      </c>
      <c r="J972">
        <f t="shared" si="138"/>
        <v>366.73928336144684</v>
      </c>
      <c r="K972">
        <f t="shared" si="140"/>
        <v>353.32987419690477</v>
      </c>
      <c r="L972">
        <f t="shared" si="141"/>
        <v>366.73928336144684</v>
      </c>
    </row>
    <row r="973" spans="1:12">
      <c r="A973" s="1">
        <f t="shared" si="142"/>
        <v>19.420000000000002</v>
      </c>
      <c r="B973" s="5">
        <f t="shared" si="137"/>
        <v>125.17213920796657</v>
      </c>
      <c r="C973" s="4">
        <v>971</v>
      </c>
      <c r="E973" s="3">
        <f t="shared" si="136"/>
        <v>0.02</v>
      </c>
      <c r="F973" s="13">
        <f t="shared" si="135"/>
        <v>95.577193932444104</v>
      </c>
      <c r="G973" s="14">
        <f t="shared" si="139"/>
        <v>125.17213920796657</v>
      </c>
      <c r="H973">
        <f t="shared" si="143"/>
        <v>80</v>
      </c>
      <c r="J973">
        <f t="shared" si="138"/>
        <v>367.17160834336858</v>
      </c>
      <c r="K973">
        <f t="shared" si="140"/>
        <v>353.30864693635868</v>
      </c>
      <c r="L973">
        <f t="shared" si="141"/>
        <v>367.17160834336858</v>
      </c>
    </row>
    <row r="974" spans="1:12">
      <c r="A974" s="1">
        <f t="shared" si="142"/>
        <v>19.440000000000001</v>
      </c>
      <c r="B974" s="5">
        <f t="shared" si="137"/>
        <v>125.3145811428039</v>
      </c>
      <c r="C974" s="4">
        <v>972</v>
      </c>
      <c r="E974" s="3">
        <f t="shared" si="136"/>
        <v>0.02</v>
      </c>
      <c r="F974" s="13">
        <f t="shared" si="135"/>
        <v>95.498691090506725</v>
      </c>
      <c r="G974" s="14">
        <f t="shared" si="139"/>
        <v>125.3145811428039</v>
      </c>
      <c r="H974">
        <f t="shared" si="143"/>
        <v>80</v>
      </c>
      <c r="J974">
        <f t="shared" si="138"/>
        <v>367.58943801889143</v>
      </c>
      <c r="K974">
        <f t="shared" si="140"/>
        <v>353.2874184003735</v>
      </c>
      <c r="L974">
        <f t="shared" si="141"/>
        <v>367.58943801889143</v>
      </c>
    </row>
    <row r="975" spans="1:12">
      <c r="A975" s="1">
        <f t="shared" si="142"/>
        <v>19.46</v>
      </c>
      <c r="B975" s="5">
        <f t="shared" si="137"/>
        <v>125.45207587255067</v>
      </c>
      <c r="C975" s="4">
        <v>973</v>
      </c>
      <c r="E975" s="3">
        <f t="shared" si="136"/>
        <v>0.02</v>
      </c>
      <c r="F975" s="13">
        <f t="shared" si="135"/>
        <v>95.420123663722151</v>
      </c>
      <c r="G975" s="14">
        <f t="shared" si="139"/>
        <v>125.45207587255067</v>
      </c>
      <c r="H975">
        <f t="shared" si="143"/>
        <v>80</v>
      </c>
      <c r="J975">
        <f t="shared" si="138"/>
        <v>367.99275589281524</v>
      </c>
      <c r="K975">
        <f t="shared" si="140"/>
        <v>353.26618858871927</v>
      </c>
      <c r="L975">
        <f t="shared" si="141"/>
        <v>367.99275589281524</v>
      </c>
    </row>
    <row r="976" spans="1:12">
      <c r="A976" s="1">
        <f t="shared" si="142"/>
        <v>19.48</v>
      </c>
      <c r="B976" s="5">
        <f t="shared" si="137"/>
        <v>125.58461796915032</v>
      </c>
      <c r="C976" s="4">
        <v>974</v>
      </c>
      <c r="E976" s="3">
        <f t="shared" si="136"/>
        <v>0.02</v>
      </c>
      <c r="F976" s="13">
        <f t="shared" si="135"/>
        <v>95.341491492424367</v>
      </c>
      <c r="G976" s="14">
        <f t="shared" si="139"/>
        <v>125.58461796915032</v>
      </c>
      <c r="H976">
        <f t="shared" si="143"/>
        <v>80</v>
      </c>
      <c r="J976">
        <f t="shared" si="138"/>
        <v>368.38154604284091</v>
      </c>
      <c r="K976">
        <f t="shared" si="140"/>
        <v>353.24495750116597</v>
      </c>
      <c r="L976">
        <f t="shared" si="141"/>
        <v>368.38154604284091</v>
      </c>
    </row>
    <row r="977" spans="1:12">
      <c r="A977" s="1">
        <f t="shared" si="142"/>
        <v>19.5</v>
      </c>
      <c r="B977" s="5">
        <f t="shared" si="137"/>
        <v>125.71220220006785</v>
      </c>
      <c r="C977" s="4">
        <v>975</v>
      </c>
      <c r="E977" s="3">
        <f t="shared" si="136"/>
        <v>0.02</v>
      </c>
      <c r="F977" s="13">
        <f t="shared" si="135"/>
        <v>95.262794416288401</v>
      </c>
      <c r="G977" s="14">
        <f t="shared" si="139"/>
        <v>125.71220220006785</v>
      </c>
      <c r="H977">
        <f t="shared" si="143"/>
        <v>80</v>
      </c>
      <c r="J977">
        <f t="shared" si="138"/>
        <v>368.75579312019903</v>
      </c>
      <c r="K977">
        <f t="shared" si="140"/>
        <v>353.2237251374836</v>
      </c>
      <c r="L977">
        <f t="shared" si="141"/>
        <v>368.75579312019903</v>
      </c>
    </row>
    <row r="978" spans="1:12">
      <c r="A978" s="1">
        <f t="shared" si="142"/>
        <v>19.52</v>
      </c>
      <c r="B978" s="5">
        <f t="shared" si="137"/>
        <v>125.83482352849632</v>
      </c>
      <c r="C978" s="4">
        <v>976</v>
      </c>
      <c r="E978" s="3">
        <f t="shared" si="136"/>
        <v>0.02</v>
      </c>
      <c r="F978" s="13">
        <f t="shared" si="135"/>
        <v>95.184032274326498</v>
      </c>
      <c r="G978" s="14">
        <f t="shared" si="139"/>
        <v>125.83482352849632</v>
      </c>
      <c r="H978">
        <f t="shared" si="143"/>
        <v>80</v>
      </c>
      <c r="J978">
        <f t="shared" si="138"/>
        <v>369.11548235025583</v>
      </c>
      <c r="K978">
        <f t="shared" si="140"/>
        <v>353.202491497442</v>
      </c>
      <c r="L978">
        <f t="shared" si="141"/>
        <v>369.11548235025583</v>
      </c>
    </row>
    <row r="979" spans="1:12">
      <c r="A979" s="1">
        <f t="shared" si="142"/>
        <v>19.54</v>
      </c>
      <c r="B979" s="5">
        <f t="shared" si="137"/>
        <v>125.95247711355559</v>
      </c>
      <c r="C979" s="4">
        <v>977</v>
      </c>
      <c r="E979" s="3">
        <f t="shared" si="136"/>
        <v>0.02</v>
      </c>
      <c r="F979" s="13">
        <f t="shared" si="135"/>
        <v>95.105204904884303</v>
      </c>
      <c r="G979" s="14">
        <f t="shared" si="139"/>
        <v>125.95247711355559</v>
      </c>
      <c r="H979">
        <f t="shared" si="143"/>
        <v>80</v>
      </c>
      <c r="J979">
        <f t="shared" si="138"/>
        <v>369.4605995330964</v>
      </c>
      <c r="K979">
        <f t="shared" si="140"/>
        <v>353.1812565808109</v>
      </c>
      <c r="L979">
        <f t="shared" si="141"/>
        <v>369.4605995330964</v>
      </c>
    </row>
    <row r="980" spans="1:12">
      <c r="A980" s="1">
        <f t="shared" si="142"/>
        <v>19.559999999999999</v>
      </c>
      <c r="B980" s="5">
        <f t="shared" si="137"/>
        <v>126.06515831048361</v>
      </c>
      <c r="C980" s="4">
        <v>978</v>
      </c>
      <c r="E980" s="3">
        <f t="shared" si="136"/>
        <v>0.02</v>
      </c>
      <c r="F980" s="13">
        <f t="shared" si="135"/>
        <v>95.02631214563695</v>
      </c>
      <c r="G980" s="14">
        <f t="shared" si="139"/>
        <v>126.06515831048361</v>
      </c>
      <c r="H980">
        <f t="shared" si="143"/>
        <v>80</v>
      </c>
      <c r="J980">
        <f t="shared" si="138"/>
        <v>369.79113104408526</v>
      </c>
      <c r="K980">
        <f t="shared" si="140"/>
        <v>353.16002038736008</v>
      </c>
      <c r="L980">
        <f t="shared" si="141"/>
        <v>369.79113104408526</v>
      </c>
    </row>
    <row r="981" spans="1:12">
      <c r="A981" s="1">
        <f t="shared" si="142"/>
        <v>19.580000000000002</v>
      </c>
      <c r="B981" s="5">
        <f t="shared" si="137"/>
        <v>126.17286267081967</v>
      </c>
      <c r="C981" s="4">
        <v>979</v>
      </c>
      <c r="E981" s="3">
        <f t="shared" si="136"/>
        <v>0.02</v>
      </c>
      <c r="F981" s="13">
        <f t="shared" si="135"/>
        <v>94.947353833585211</v>
      </c>
      <c r="G981" s="14">
        <f t="shared" si="139"/>
        <v>126.17286267081967</v>
      </c>
      <c r="H981">
        <f t="shared" si="143"/>
        <v>80</v>
      </c>
      <c r="J981">
        <f t="shared" si="138"/>
        <v>370.10706383440436</v>
      </c>
      <c r="K981">
        <f t="shared" si="140"/>
        <v>353.13878291685916</v>
      </c>
      <c r="L981">
        <f t="shared" si="141"/>
        <v>370.10706383440436</v>
      </c>
    </row>
    <row r="982" spans="1:12">
      <c r="A982" s="1">
        <f t="shared" si="142"/>
        <v>19.600000000000001</v>
      </c>
      <c r="B982" s="5">
        <f t="shared" si="137"/>
        <v>126.27558594258002</v>
      </c>
      <c r="C982" s="4">
        <v>980</v>
      </c>
      <c r="E982" s="3">
        <f t="shared" si="136"/>
        <v>0.02</v>
      </c>
      <c r="F982" s="13">
        <f t="shared" si="135"/>
        <v>94.86832980505153</v>
      </c>
      <c r="G982" s="14">
        <f t="shared" si="139"/>
        <v>126.27558594258002</v>
      </c>
      <c r="H982">
        <f t="shared" si="143"/>
        <v>80</v>
      </c>
      <c r="J982">
        <f t="shared" si="138"/>
        <v>370.40838543156809</v>
      </c>
      <c r="K982">
        <f t="shared" si="140"/>
        <v>353.11754416907775</v>
      </c>
      <c r="L982">
        <f t="shared" si="141"/>
        <v>370.40838543156809</v>
      </c>
    </row>
    <row r="983" spans="1:12">
      <c r="A983" s="1">
        <f t="shared" si="142"/>
        <v>19.62</v>
      </c>
      <c r="B983" s="5">
        <f t="shared" si="137"/>
        <v>126.3733240704258</v>
      </c>
      <c r="C983" s="4">
        <v>981</v>
      </c>
      <c r="E983" s="3">
        <f t="shared" si="136"/>
        <v>0.02</v>
      </c>
      <c r="F983" s="13">
        <f t="shared" si="135"/>
        <v>94.789239895676076</v>
      </c>
      <c r="G983" s="14">
        <f t="shared" si="139"/>
        <v>126.3733240704258</v>
      </c>
      <c r="H983">
        <f t="shared" si="143"/>
        <v>80</v>
      </c>
      <c r="J983">
        <f t="shared" si="138"/>
        <v>370.69508393991566</v>
      </c>
      <c r="K983">
        <f t="shared" si="140"/>
        <v>353.09630414378535</v>
      </c>
      <c r="L983">
        <f t="shared" si="141"/>
        <v>370.69508393991566</v>
      </c>
    </row>
    <row r="984" spans="1:12">
      <c r="A984" s="1">
        <f t="shared" si="142"/>
        <v>19.64</v>
      </c>
      <c r="B984" s="5">
        <f t="shared" si="137"/>
        <v>126.46607319582306</v>
      </c>
      <c r="C984" s="4">
        <v>982</v>
      </c>
      <c r="E984" s="3">
        <f t="shared" si="136"/>
        <v>0.02</v>
      </c>
      <c r="F984" s="13">
        <f t="shared" si="135"/>
        <v>94.710083940412744</v>
      </c>
      <c r="G984" s="14">
        <f t="shared" si="139"/>
        <v>126.46607319582306</v>
      </c>
      <c r="H984">
        <f t="shared" si="143"/>
        <v>80</v>
      </c>
      <c r="J984">
        <f t="shared" si="138"/>
        <v>370.96714804108097</v>
      </c>
      <c r="K984">
        <f t="shared" si="140"/>
        <v>353.0750628407514</v>
      </c>
      <c r="L984">
        <f t="shared" si="141"/>
        <v>370.96714804108097</v>
      </c>
    </row>
    <row r="985" spans="1:12">
      <c r="A985" s="1">
        <f t="shared" si="142"/>
        <v>19.66</v>
      </c>
      <c r="B985" s="5">
        <f t="shared" si="137"/>
        <v>126.55382965719517</v>
      </c>
      <c r="C985" s="4">
        <v>983</v>
      </c>
      <c r="E985" s="3">
        <f t="shared" si="136"/>
        <v>0.02</v>
      </c>
      <c r="F985" s="13">
        <f t="shared" si="135"/>
        <v>94.630861773525169</v>
      </c>
      <c r="G985" s="14">
        <f t="shared" si="139"/>
        <v>126.55382965719517</v>
      </c>
      <c r="H985">
        <f t="shared" si="143"/>
        <v>80</v>
      </c>
      <c r="J985">
        <f t="shared" si="138"/>
        <v>371.2245669944391</v>
      </c>
      <c r="K985">
        <f t="shared" si="140"/>
        <v>353.05382025974529</v>
      </c>
      <c r="L985">
        <f t="shared" si="141"/>
        <v>371.2245669944391</v>
      </c>
    </row>
    <row r="986" spans="1:12">
      <c r="A986" s="1">
        <f t="shared" si="142"/>
        <v>19.68</v>
      </c>
      <c r="B986" s="5">
        <f t="shared" si="137"/>
        <v>126.63658999006725</v>
      </c>
      <c r="C986" s="4">
        <v>984</v>
      </c>
      <c r="E986" s="3">
        <f t="shared" si="136"/>
        <v>0.02</v>
      </c>
      <c r="F986" s="13">
        <f t="shared" si="135"/>
        <v>94.551573228582654</v>
      </c>
      <c r="G986" s="14">
        <f t="shared" si="139"/>
        <v>126.63658999006725</v>
      </c>
      <c r="H986">
        <f t="shared" si="143"/>
        <v>80</v>
      </c>
      <c r="J986">
        <f t="shared" si="138"/>
        <v>371.46733063753061</v>
      </c>
      <c r="K986">
        <f t="shared" si="140"/>
        <v>353.03257640053636</v>
      </c>
      <c r="L986">
        <f t="shared" si="141"/>
        <v>371.46733063753061</v>
      </c>
    </row>
    <row r="987" spans="1:12">
      <c r="A987" s="1">
        <f t="shared" si="142"/>
        <v>19.7</v>
      </c>
      <c r="B987" s="5">
        <f t="shared" si="137"/>
        <v>126.71435092720311</v>
      </c>
      <c r="C987" s="4">
        <v>985</v>
      </c>
      <c r="E987" s="3">
        <f t="shared" si="136"/>
        <v>0.02</v>
      </c>
      <c r="F987" s="13">
        <f t="shared" si="135"/>
        <v>94.472218138456071</v>
      </c>
      <c r="G987" s="14">
        <f t="shared" si="139"/>
        <v>126.71435092720311</v>
      </c>
      <c r="H987">
        <f t="shared" si="143"/>
        <v>80</v>
      </c>
      <c r="J987">
        <f t="shared" si="138"/>
        <v>371.69542938646242</v>
      </c>
      <c r="K987">
        <f t="shared" si="140"/>
        <v>353.0113312628938</v>
      </c>
      <c r="L987">
        <f t="shared" si="141"/>
        <v>371.69542938646242</v>
      </c>
    </row>
    <row r="988" spans="1:12">
      <c r="A988" s="1">
        <f t="shared" si="142"/>
        <v>19.72</v>
      </c>
      <c r="B988" s="5">
        <f t="shared" si="137"/>
        <v>126.78710939873409</v>
      </c>
      <c r="C988" s="4">
        <v>986</v>
      </c>
      <c r="E988" s="3">
        <f t="shared" si="136"/>
        <v>0.02</v>
      </c>
      <c r="F988" s="13">
        <f t="shared" si="135"/>
        <v>94.39279633531379</v>
      </c>
      <c r="G988" s="14">
        <f t="shared" si="139"/>
        <v>126.78710939873409</v>
      </c>
      <c r="H988">
        <f t="shared" si="143"/>
        <v>80</v>
      </c>
      <c r="J988">
        <f t="shared" si="138"/>
        <v>371.90885423628663</v>
      </c>
      <c r="K988">
        <f t="shared" si="140"/>
        <v>352.9900848465868</v>
      </c>
      <c r="L988">
        <f t="shared" si="141"/>
        <v>371.90885423628663</v>
      </c>
    </row>
    <row r="989" spans="1:12">
      <c r="A989" s="1">
        <f t="shared" si="142"/>
        <v>19.740000000000002</v>
      </c>
      <c r="B989" s="5">
        <f t="shared" si="137"/>
        <v>126.85486253228029</v>
      </c>
      <c r="C989" s="4">
        <v>987</v>
      </c>
      <c r="E989" s="3">
        <f t="shared" si="136"/>
        <v>0.02</v>
      </c>
      <c r="F989" s="13">
        <f t="shared" si="135"/>
        <v>94.313307650617517</v>
      </c>
      <c r="G989" s="14">
        <f t="shared" si="139"/>
        <v>126.85486253228029</v>
      </c>
      <c r="H989">
        <f t="shared" si="143"/>
        <v>80</v>
      </c>
      <c r="J989">
        <f t="shared" si="138"/>
        <v>372.10759676135552</v>
      </c>
      <c r="K989">
        <f t="shared" si="140"/>
        <v>352.96883715138443</v>
      </c>
      <c r="L989">
        <f t="shared" si="141"/>
        <v>372.10759676135552</v>
      </c>
    </row>
    <row r="990" spans="1:12">
      <c r="A990" s="1">
        <f t="shared" si="142"/>
        <v>19.760000000000002</v>
      </c>
      <c r="B990" s="5">
        <f t="shared" si="137"/>
        <v>126.91760765306405</v>
      </c>
      <c r="C990" s="4">
        <v>988</v>
      </c>
      <c r="E990" s="3">
        <f t="shared" si="136"/>
        <v>0.02</v>
      </c>
      <c r="F990" s="13">
        <f t="shared" si="135"/>
        <v>94.23375191511812</v>
      </c>
      <c r="G990" s="14">
        <f t="shared" si="139"/>
        <v>126.91760765306405</v>
      </c>
      <c r="H990">
        <f t="shared" si="143"/>
        <v>80</v>
      </c>
      <c r="J990">
        <f t="shared" si="138"/>
        <v>372.29164911565454</v>
      </c>
      <c r="K990">
        <f t="shared" si="140"/>
        <v>352.94758817705576</v>
      </c>
      <c r="L990">
        <f t="shared" si="141"/>
        <v>372.29164911565454</v>
      </c>
    </row>
    <row r="991" spans="1:12">
      <c r="A991" s="1">
        <f t="shared" si="142"/>
        <v>19.78</v>
      </c>
      <c r="B991" s="5">
        <f t="shared" si="137"/>
        <v>126.97534228401543</v>
      </c>
      <c r="C991" s="4">
        <v>989</v>
      </c>
      <c r="E991" s="3">
        <f t="shared" si="136"/>
        <v>0.02</v>
      </c>
      <c r="F991" s="13">
        <f t="shared" si="135"/>
        <v>94.154128958851445</v>
      </c>
      <c r="G991" s="14">
        <f t="shared" si="139"/>
        <v>126.97534228401543</v>
      </c>
      <c r="H991">
        <f t="shared" si="143"/>
        <v>80</v>
      </c>
      <c r="J991">
        <f t="shared" si="138"/>
        <v>372.46100403311192</v>
      </c>
      <c r="K991">
        <f t="shared" si="140"/>
        <v>352.92633792336972</v>
      </c>
      <c r="L991">
        <f t="shared" si="141"/>
        <v>372.46100403311192</v>
      </c>
    </row>
    <row r="992" spans="1:12">
      <c r="A992" s="1">
        <f t="shared" si="142"/>
        <v>19.8</v>
      </c>
      <c r="B992" s="5">
        <f t="shared" si="137"/>
        <v>127.02806414587003</v>
      </c>
      <c r="C992" s="4">
        <v>990</v>
      </c>
      <c r="E992" s="3">
        <f t="shared" si="136"/>
        <v>0.02</v>
      </c>
      <c r="F992" s="13">
        <f t="shared" si="135"/>
        <v>94.074438611134056</v>
      </c>
      <c r="G992" s="14">
        <f t="shared" si="139"/>
        <v>127.02806414587003</v>
      </c>
      <c r="H992">
        <f t="shared" si="143"/>
        <v>80</v>
      </c>
      <c r="J992">
        <f t="shared" si="138"/>
        <v>372.61565482788541</v>
      </c>
      <c r="K992">
        <f t="shared" si="140"/>
        <v>352.90508639009522</v>
      </c>
      <c r="L992">
        <f t="shared" si="141"/>
        <v>372.61565482788541</v>
      </c>
    </row>
    <row r="993" spans="1:12">
      <c r="A993" s="1">
        <f t="shared" si="142"/>
        <v>19.82</v>
      </c>
      <c r="B993" s="5">
        <f t="shared" si="137"/>
        <v>127.07577115725904</v>
      </c>
      <c r="C993" s="4">
        <v>991</v>
      </c>
      <c r="E993" s="3">
        <f t="shared" si="136"/>
        <v>0.02</v>
      </c>
      <c r="F993" s="13">
        <f t="shared" si="135"/>
        <v>93.994680700558959</v>
      </c>
      <c r="G993" s="14">
        <f t="shared" si="139"/>
        <v>127.07577115725904</v>
      </c>
      <c r="H993">
        <f t="shared" si="143"/>
        <v>80</v>
      </c>
      <c r="J993">
        <f t="shared" si="138"/>
        <v>372.75559539462648</v>
      </c>
      <c r="K993">
        <f t="shared" si="140"/>
        <v>352.88383357700104</v>
      </c>
      <c r="L993">
        <f t="shared" si="141"/>
        <v>372.75559539462648</v>
      </c>
    </row>
    <row r="994" spans="1:12">
      <c r="A994" s="1">
        <f t="shared" si="142"/>
        <v>19.84</v>
      </c>
      <c r="B994" s="5">
        <f t="shared" si="137"/>
        <v>127.11846143479133</v>
      </c>
      <c r="C994" s="4">
        <v>992</v>
      </c>
      <c r="E994" s="3">
        <f t="shared" si="136"/>
        <v>0.02</v>
      </c>
      <c r="F994" s="13">
        <f t="shared" si="135"/>
        <v>93.914855054991335</v>
      </c>
      <c r="G994" s="14">
        <f t="shared" si="139"/>
        <v>127.11846143479133</v>
      </c>
      <c r="H994">
        <f t="shared" si="143"/>
        <v>80</v>
      </c>
      <c r="J994">
        <f t="shared" si="138"/>
        <v>372.88082020872122</v>
      </c>
      <c r="K994">
        <f t="shared" si="140"/>
        <v>352.86257948385594</v>
      </c>
      <c r="L994">
        <f t="shared" si="141"/>
        <v>372.88082020872122</v>
      </c>
    </row>
    <row r="995" spans="1:12">
      <c r="A995" s="1">
        <f t="shared" si="142"/>
        <v>19.86</v>
      </c>
      <c r="B995" s="5">
        <f t="shared" si="137"/>
        <v>127.15613329312785</v>
      </c>
      <c r="C995" s="4">
        <v>993</v>
      </c>
      <c r="E995" s="3">
        <f t="shared" si="136"/>
        <v>0.02</v>
      </c>
      <c r="F995" s="13">
        <f t="shared" si="135"/>
        <v>93.83496150156418</v>
      </c>
      <c r="G995" s="14">
        <f t="shared" si="139"/>
        <v>127.15613329312785</v>
      </c>
      <c r="H995">
        <f t="shared" si="143"/>
        <v>80</v>
      </c>
      <c r="J995">
        <f t="shared" si="138"/>
        <v>372.99132432650833</v>
      </c>
      <c r="K995">
        <f t="shared" si="140"/>
        <v>352.84132411042862</v>
      </c>
      <c r="L995">
        <f t="shared" si="141"/>
        <v>372.99132432650833</v>
      </c>
    </row>
    <row r="996" spans="1:12">
      <c r="A996" s="1">
        <f t="shared" si="142"/>
        <v>19.88</v>
      </c>
      <c r="B996" s="5">
        <f t="shared" si="137"/>
        <v>127.18878524504812</v>
      </c>
      <c r="C996" s="4">
        <v>994</v>
      </c>
      <c r="E996" s="3">
        <f t="shared" si="136"/>
        <v>0.02</v>
      </c>
      <c r="F996" s="13">
        <f t="shared" si="135"/>
        <v>93.754999866673955</v>
      </c>
      <c r="G996" s="14">
        <f t="shared" si="139"/>
        <v>127.18878524504812</v>
      </c>
      <c r="H996">
        <f t="shared" si="143"/>
        <v>80</v>
      </c>
      <c r="J996">
        <f t="shared" si="138"/>
        <v>373.08710338547451</v>
      </c>
      <c r="K996">
        <f t="shared" si="140"/>
        <v>352.82006745648772</v>
      </c>
      <c r="L996">
        <f t="shared" si="141"/>
        <v>373.08710338547451</v>
      </c>
    </row>
    <row r="997" spans="1:12">
      <c r="A997" s="1">
        <f t="shared" si="142"/>
        <v>19.900000000000002</v>
      </c>
      <c r="B997" s="5">
        <f t="shared" si="137"/>
        <v>127.21641600150903</v>
      </c>
      <c r="C997" s="4">
        <v>995</v>
      </c>
      <c r="E997" s="3">
        <f t="shared" si="136"/>
        <v>0.02</v>
      </c>
      <c r="F997" s="13">
        <f t="shared" si="135"/>
        <v>93.674969975976154</v>
      </c>
      <c r="G997" s="14">
        <f t="shared" si="139"/>
        <v>127.21641600150903</v>
      </c>
      <c r="H997">
        <f t="shared" si="143"/>
        <v>80</v>
      </c>
      <c r="J997">
        <f t="shared" si="138"/>
        <v>373.16815360442649</v>
      </c>
      <c r="K997">
        <f t="shared" si="140"/>
        <v>352.79880952180173</v>
      </c>
      <c r="L997">
        <f t="shared" si="141"/>
        <v>373.16815360442649</v>
      </c>
    </row>
    <row r="998" spans="1:12">
      <c r="A998" s="1">
        <f t="shared" si="142"/>
        <v>19.920000000000002</v>
      </c>
      <c r="B998" s="5">
        <f t="shared" si="137"/>
        <v>127.23902447169556</v>
      </c>
      <c r="C998" s="4">
        <v>996</v>
      </c>
      <c r="E998" s="3">
        <f t="shared" si="136"/>
        <v>0.02</v>
      </c>
      <c r="F998" s="13">
        <f t="shared" si="135"/>
        <v>93.59487165438091</v>
      </c>
      <c r="G998" s="14">
        <f t="shared" si="139"/>
        <v>127.23902447169556</v>
      </c>
      <c r="H998">
        <f t="shared" si="143"/>
        <v>80</v>
      </c>
      <c r="J998">
        <f t="shared" si="138"/>
        <v>373.23447178364029</v>
      </c>
      <c r="K998">
        <f t="shared" si="140"/>
        <v>352.77755030613918</v>
      </c>
      <c r="L998">
        <f t="shared" si="141"/>
        <v>373.23447178364029</v>
      </c>
    </row>
    <row r="999" spans="1:12">
      <c r="A999" s="1">
        <f t="shared" si="142"/>
        <v>19.940000000000001</v>
      </c>
      <c r="B999" s="5">
        <f t="shared" si="137"/>
        <v>127.25660976306406</v>
      </c>
      <c r="C999" s="4">
        <v>997</v>
      </c>
      <c r="E999" s="3">
        <f t="shared" si="136"/>
        <v>0.02</v>
      </c>
      <c r="F999" s="13">
        <f t="shared" si="135"/>
        <v>93.514704726048478</v>
      </c>
      <c r="G999" s="14">
        <f t="shared" si="139"/>
        <v>127.25660976306406</v>
      </c>
      <c r="H999">
        <f t="shared" si="143"/>
        <v>80</v>
      </c>
      <c r="J999">
        <f t="shared" si="138"/>
        <v>373.28605530498794</v>
      </c>
      <c r="K999">
        <f t="shared" si="140"/>
        <v>352.75628980926837</v>
      </c>
      <c r="L999">
        <f t="shared" si="141"/>
        <v>373.28605530498794</v>
      </c>
    </row>
    <row r="1000" spans="1:12">
      <c r="A1000" s="1">
        <f t="shared" si="142"/>
        <v>19.96</v>
      </c>
      <c r="B1000" s="5">
        <f t="shared" si="137"/>
        <v>127.26917118137735</v>
      </c>
      <c r="C1000" s="4">
        <v>998</v>
      </c>
      <c r="E1000" s="3">
        <f t="shared" si="136"/>
        <v>0.02</v>
      </c>
      <c r="F1000" s="13">
        <f t="shared" si="135"/>
        <v>93.434469014384803</v>
      </c>
      <c r="G1000" s="14">
        <f t="shared" si="139"/>
        <v>127.26917118137735</v>
      </c>
      <c r="H1000">
        <f t="shared" si="143"/>
        <v>80</v>
      </c>
      <c r="J1000">
        <f t="shared" si="138"/>
        <v>373.32290213204021</v>
      </c>
      <c r="K1000">
        <f t="shared" si="140"/>
        <v>352.73502803095772</v>
      </c>
      <c r="L1000">
        <f t="shared" si="141"/>
        <v>373.32290213204021</v>
      </c>
    </row>
    <row r="1001" spans="1:12">
      <c r="A1001" s="1">
        <f t="shared" si="142"/>
        <v>19.98</v>
      </c>
      <c r="B1001" s="5">
        <f t="shared" si="137"/>
        <v>127.27670823073211</v>
      </c>
      <c r="C1001" s="4">
        <v>999</v>
      </c>
      <c r="E1001" s="3">
        <f t="shared" si="136"/>
        <v>0.02</v>
      </c>
      <c r="F1001" s="13">
        <f t="shared" si="135"/>
        <v>93.35416434203691</v>
      </c>
      <c r="G1001" s="14">
        <f t="shared" si="139"/>
        <v>127.27670823073211</v>
      </c>
      <c r="H1001">
        <f t="shared" si="143"/>
        <v>80</v>
      </c>
      <c r="J1001">
        <f t="shared" si="138"/>
        <v>373.34501081014753</v>
      </c>
      <c r="K1001">
        <f t="shared" si="140"/>
        <v>352.71376497097549</v>
      </c>
      <c r="L1001">
        <f t="shared" si="141"/>
        <v>373.34501081014753</v>
      </c>
    </row>
    <row r="1002" spans="1:12">
      <c r="A1002" s="1">
        <f t="shared" si="142"/>
        <v>20</v>
      </c>
      <c r="B1002" s="5">
        <f t="shared" si="137"/>
        <v>127.27922061357856</v>
      </c>
      <c r="C1002" s="4">
        <v>1000</v>
      </c>
      <c r="E1002" s="3">
        <f t="shared" si="136"/>
        <v>0.02</v>
      </c>
      <c r="F1002" s="13">
        <f t="shared" si="135"/>
        <v>93.273790530888348</v>
      </c>
      <c r="G1002" s="14">
        <f t="shared" si="139"/>
        <v>127.27922061357856</v>
      </c>
      <c r="H1002">
        <f t="shared" si="143"/>
        <v>80</v>
      </c>
      <c r="J1002">
        <f t="shared" si="138"/>
        <v>373.3523804664971</v>
      </c>
      <c r="K1002">
        <f t="shared" si="140"/>
        <v>352.69250062908986</v>
      </c>
      <c r="L1002">
        <f t="shared" si="141"/>
        <v>373.3523804664971</v>
      </c>
    </row>
    <row r="1003" spans="1:12">
      <c r="E1003" s="3"/>
      <c r="G1003" s="14"/>
    </row>
    <row r="1004" spans="1:12">
      <c r="E1004" s="3"/>
      <c r="G1004" s="14"/>
    </row>
    <row r="1005" spans="1:12">
      <c r="E1005" s="3"/>
      <c r="G1005" s="14"/>
    </row>
    <row r="1006" spans="1:12">
      <c r="E1006" s="3"/>
      <c r="G1006" s="14"/>
    </row>
    <row r="1007" spans="1:12">
      <c r="E1007" s="3"/>
      <c r="G1007" s="14"/>
    </row>
    <row r="1008" spans="1:12">
      <c r="E1008" s="3"/>
      <c r="G1008" s="14"/>
    </row>
    <row r="1009" spans="5:7">
      <c r="E1009" s="3"/>
      <c r="G1009" s="14"/>
    </row>
    <row r="1010" spans="5:7">
      <c r="E1010" s="3"/>
      <c r="G1010" s="14"/>
    </row>
    <row r="1011" spans="5:7">
      <c r="E1011" s="3"/>
      <c r="G1011" s="14"/>
    </row>
    <row r="1012" spans="5:7">
      <c r="E1012" s="3"/>
      <c r="G1012" s="14"/>
    </row>
    <row r="1013" spans="5:7">
      <c r="E1013" s="3"/>
      <c r="G1013" s="14"/>
    </row>
    <row r="1014" spans="5:7">
      <c r="E1014" s="3"/>
      <c r="G1014" s="14"/>
    </row>
    <row r="1015" spans="5:7">
      <c r="E1015" s="3"/>
      <c r="G1015" s="14"/>
    </row>
    <row r="1016" spans="5:7">
      <c r="E1016" s="3"/>
      <c r="G1016" s="14"/>
    </row>
    <row r="1017" spans="5:7">
      <c r="E1017" s="3"/>
      <c r="G1017" s="14"/>
    </row>
    <row r="1018" spans="5:7">
      <c r="E1018" s="3"/>
      <c r="G1018" s="14"/>
    </row>
    <row r="1019" spans="5:7">
      <c r="E1019" s="3"/>
      <c r="G1019" s="14"/>
    </row>
    <row r="1020" spans="5:7">
      <c r="E1020" s="3"/>
      <c r="G1020" s="14"/>
    </row>
    <row r="1021" spans="5:7">
      <c r="E1021" s="3"/>
      <c r="G1021" s="14"/>
    </row>
    <row r="1022" spans="5:7">
      <c r="E1022" s="3"/>
      <c r="G1022" s="14"/>
    </row>
    <row r="1023" spans="5:7">
      <c r="E1023" s="3"/>
      <c r="G1023" s="14"/>
    </row>
    <row r="1024" spans="5:7">
      <c r="E1024" s="3"/>
      <c r="G1024" s="14"/>
    </row>
    <row r="1025" spans="5:7">
      <c r="E1025" s="3"/>
      <c r="G1025" s="14"/>
    </row>
    <row r="1026" spans="5:7">
      <c r="E1026" s="3"/>
      <c r="G1026" s="14"/>
    </row>
    <row r="1027" spans="5:7">
      <c r="E1027" s="3"/>
      <c r="G1027" s="14"/>
    </row>
    <row r="1028" spans="5:7">
      <c r="E1028" s="3"/>
      <c r="G1028" s="14"/>
    </row>
    <row r="1029" spans="5:7">
      <c r="E1029" s="3"/>
      <c r="G1029" s="14"/>
    </row>
    <row r="1030" spans="5:7">
      <c r="E1030" s="3"/>
      <c r="G1030" s="14"/>
    </row>
    <row r="1031" spans="5:7">
      <c r="E1031" s="3"/>
      <c r="G1031" s="14"/>
    </row>
    <row r="1032" spans="5:7">
      <c r="E1032" s="3"/>
      <c r="G1032" s="14"/>
    </row>
    <row r="1033" spans="5:7">
      <c r="E1033" s="3"/>
      <c r="G1033" s="14"/>
    </row>
    <row r="1034" spans="5:7">
      <c r="E1034" s="3"/>
      <c r="G1034" s="14"/>
    </row>
    <row r="1035" spans="5:7">
      <c r="E1035" s="3"/>
      <c r="G1035" s="14"/>
    </row>
    <row r="1036" spans="5:7">
      <c r="E1036" s="3"/>
      <c r="G1036" s="14"/>
    </row>
    <row r="1037" spans="5:7">
      <c r="E1037" s="3"/>
      <c r="G1037" s="14"/>
    </row>
    <row r="1038" spans="5:7">
      <c r="E1038" s="3"/>
      <c r="G1038" s="14"/>
    </row>
    <row r="1039" spans="5:7">
      <c r="E1039" s="3"/>
      <c r="G1039" s="14"/>
    </row>
    <row r="1040" spans="5:7">
      <c r="E1040" s="3"/>
      <c r="G1040" s="14"/>
    </row>
    <row r="1041" spans="5:7">
      <c r="E1041" s="3"/>
      <c r="G1041" s="14"/>
    </row>
    <row r="1042" spans="5:7">
      <c r="E1042" s="3"/>
      <c r="G1042" s="14"/>
    </row>
    <row r="1043" spans="5:7">
      <c r="E1043" s="3"/>
      <c r="G1043" s="14"/>
    </row>
    <row r="1044" spans="5:7">
      <c r="E1044" s="3"/>
      <c r="G1044" s="14"/>
    </row>
    <row r="1045" spans="5:7">
      <c r="E1045" s="3"/>
      <c r="G1045" s="14"/>
    </row>
    <row r="1046" spans="5:7">
      <c r="E1046" s="3"/>
      <c r="G1046" s="14"/>
    </row>
    <row r="1047" spans="5:7">
      <c r="E1047" s="3"/>
      <c r="G1047" s="14"/>
    </row>
    <row r="1048" spans="5:7">
      <c r="E1048" s="3"/>
      <c r="G1048" s="14"/>
    </row>
    <row r="1049" spans="5:7">
      <c r="E1049" s="3"/>
      <c r="G1049" s="14"/>
    </row>
    <row r="1050" spans="5:7">
      <c r="E1050" s="3"/>
      <c r="G1050" s="14"/>
    </row>
    <row r="1051" spans="5:7">
      <c r="E1051" s="3"/>
      <c r="G1051" s="14"/>
    </row>
    <row r="1052" spans="5:7">
      <c r="E1052" s="3"/>
      <c r="G1052" s="14"/>
    </row>
    <row r="1053" spans="5:7">
      <c r="E1053" s="3"/>
      <c r="G1053" s="14"/>
    </row>
    <row r="1054" spans="5:7">
      <c r="E1054" s="3"/>
      <c r="G1054" s="14"/>
    </row>
    <row r="1055" spans="5:7">
      <c r="E1055" s="3"/>
      <c r="G1055" s="14"/>
    </row>
    <row r="1056" spans="5:7">
      <c r="E1056" s="3"/>
      <c r="G1056" s="14"/>
    </row>
    <row r="1057" spans="5:7">
      <c r="E1057" s="3"/>
      <c r="G1057" s="14"/>
    </row>
    <row r="1058" spans="5:7">
      <c r="E1058" s="3"/>
      <c r="G1058" s="14"/>
    </row>
    <row r="1059" spans="5:7">
      <c r="E1059" s="3"/>
      <c r="G1059" s="14"/>
    </row>
    <row r="1060" spans="5:7">
      <c r="E1060" s="3"/>
      <c r="G1060" s="14"/>
    </row>
    <row r="1061" spans="5:7">
      <c r="E1061" s="3"/>
      <c r="G1061" s="14"/>
    </row>
    <row r="1062" spans="5:7">
      <c r="E1062" s="3"/>
      <c r="G1062" s="14"/>
    </row>
    <row r="1063" spans="5:7">
      <c r="E1063" s="3"/>
      <c r="G1063" s="14"/>
    </row>
    <row r="1064" spans="5:7">
      <c r="E1064" s="3"/>
      <c r="G1064" s="14"/>
    </row>
    <row r="1065" spans="5:7">
      <c r="E1065" s="3"/>
      <c r="G1065" s="14"/>
    </row>
    <row r="1066" spans="5:7">
      <c r="E1066" s="3"/>
      <c r="G1066" s="14"/>
    </row>
    <row r="1067" spans="5:7">
      <c r="E1067" s="3"/>
      <c r="G1067" s="14"/>
    </row>
    <row r="1068" spans="5:7">
      <c r="E1068" s="3"/>
      <c r="G1068" s="14"/>
    </row>
    <row r="1069" spans="5:7">
      <c r="E1069" s="3"/>
      <c r="G1069" s="14"/>
    </row>
    <row r="1070" spans="5:7">
      <c r="E1070" s="3"/>
      <c r="G1070" s="14"/>
    </row>
    <row r="1071" spans="5:7">
      <c r="E1071" s="3"/>
      <c r="G1071" s="14"/>
    </row>
    <row r="1072" spans="5:7">
      <c r="E1072" s="3"/>
      <c r="G1072" s="14"/>
    </row>
    <row r="1073" spans="5:7">
      <c r="E1073" s="3"/>
      <c r="G1073" s="14"/>
    </row>
    <row r="1074" spans="5:7">
      <c r="E1074" s="3"/>
      <c r="G1074" s="14"/>
    </row>
    <row r="1075" spans="5:7">
      <c r="E1075" s="3"/>
      <c r="G1075" s="14"/>
    </row>
    <row r="1076" spans="5:7">
      <c r="E1076" s="3"/>
      <c r="G1076" s="14"/>
    </row>
    <row r="1077" spans="5:7">
      <c r="E1077" s="3"/>
      <c r="G1077" s="14"/>
    </row>
    <row r="1078" spans="5:7">
      <c r="E1078" s="3"/>
      <c r="G1078" s="14"/>
    </row>
    <row r="1079" spans="5:7">
      <c r="E1079" s="3"/>
      <c r="G1079" s="14"/>
    </row>
    <row r="1080" spans="5:7">
      <c r="E1080" s="3"/>
      <c r="G1080" s="14"/>
    </row>
    <row r="1081" spans="5:7">
      <c r="E1081" s="3"/>
      <c r="G1081" s="14"/>
    </row>
    <row r="1082" spans="5:7">
      <c r="E1082" s="3"/>
      <c r="G1082" s="14"/>
    </row>
    <row r="1083" spans="5:7">
      <c r="E1083" s="3"/>
      <c r="G1083" s="14"/>
    </row>
    <row r="1084" spans="5:7">
      <c r="E1084" s="3"/>
      <c r="G1084" s="14"/>
    </row>
    <row r="1085" spans="5:7">
      <c r="E1085" s="3"/>
      <c r="G1085" s="14"/>
    </row>
    <row r="1086" spans="5:7">
      <c r="E1086" s="3"/>
      <c r="G1086" s="14"/>
    </row>
    <row r="1087" spans="5:7">
      <c r="E1087" s="3"/>
      <c r="G1087" s="14"/>
    </row>
    <row r="1088" spans="5:7">
      <c r="E1088" s="3"/>
      <c r="G1088" s="14"/>
    </row>
    <row r="1089" spans="5:7">
      <c r="E1089" s="3"/>
      <c r="G1089" s="14"/>
    </row>
    <row r="1090" spans="5:7">
      <c r="E1090" s="3"/>
      <c r="G1090" s="14"/>
    </row>
    <row r="1091" spans="5:7">
      <c r="E1091" s="3"/>
      <c r="G1091" s="14"/>
    </row>
    <row r="1092" spans="5:7">
      <c r="E1092" s="3"/>
      <c r="G1092" s="14"/>
    </row>
    <row r="1093" spans="5:7">
      <c r="E1093" s="3"/>
      <c r="G1093" s="14"/>
    </row>
    <row r="1094" spans="5:7">
      <c r="E1094" s="3"/>
      <c r="G1094" s="14"/>
    </row>
    <row r="1095" spans="5:7">
      <c r="E1095" s="3"/>
      <c r="G1095" s="14"/>
    </row>
    <row r="1096" spans="5:7">
      <c r="E1096" s="3"/>
      <c r="G1096" s="14"/>
    </row>
    <row r="1097" spans="5:7">
      <c r="E1097" s="3"/>
      <c r="G1097" s="14"/>
    </row>
    <row r="1098" spans="5:7">
      <c r="E1098" s="3"/>
      <c r="G1098" s="14"/>
    </row>
    <row r="1099" spans="5:7">
      <c r="E1099" s="3"/>
      <c r="G1099" s="14"/>
    </row>
    <row r="1100" spans="5:7">
      <c r="E1100" s="3"/>
      <c r="G1100" s="14"/>
    </row>
    <row r="1101" spans="5:7">
      <c r="E1101" s="3"/>
      <c r="G1101" s="14"/>
    </row>
    <row r="1102" spans="5:7">
      <c r="E1102" s="3"/>
      <c r="G1102" s="14"/>
    </row>
    <row r="1103" spans="5:7">
      <c r="E1103" s="3"/>
      <c r="G1103" s="14"/>
    </row>
    <row r="1104" spans="5:7">
      <c r="E1104" s="3"/>
      <c r="G1104" s="14"/>
    </row>
    <row r="1105" spans="5:7">
      <c r="E1105" s="3"/>
      <c r="G1105" s="14"/>
    </row>
    <row r="1106" spans="5:7">
      <c r="E1106" s="3"/>
      <c r="G1106" s="14"/>
    </row>
    <row r="1107" spans="5:7">
      <c r="E1107" s="3"/>
      <c r="G1107" s="14"/>
    </row>
    <row r="1108" spans="5:7">
      <c r="E1108" s="3"/>
      <c r="G1108" s="14"/>
    </row>
    <row r="1109" spans="5:7">
      <c r="E1109" s="3"/>
      <c r="G1109" s="14"/>
    </row>
    <row r="1110" spans="5:7">
      <c r="E1110" s="3"/>
      <c r="G1110" s="14"/>
    </row>
    <row r="1111" spans="5:7">
      <c r="E1111" s="3"/>
      <c r="G1111" s="14"/>
    </row>
    <row r="1112" spans="5:7">
      <c r="E1112" s="3"/>
      <c r="G1112" s="14"/>
    </row>
    <row r="1113" spans="5:7">
      <c r="E1113" s="3"/>
      <c r="G1113" s="14"/>
    </row>
    <row r="1114" spans="5:7">
      <c r="E1114" s="3"/>
      <c r="G1114" s="14"/>
    </row>
    <row r="1115" spans="5:7">
      <c r="E1115" s="3"/>
      <c r="G1115" s="14"/>
    </row>
    <row r="1116" spans="5:7">
      <c r="E1116" s="3"/>
      <c r="G1116" s="14"/>
    </row>
    <row r="1117" spans="5:7">
      <c r="E1117" s="3"/>
      <c r="G1117" s="14"/>
    </row>
    <row r="1118" spans="5:7">
      <c r="E1118" s="3"/>
      <c r="G1118" s="14"/>
    </row>
    <row r="1119" spans="5:7">
      <c r="E1119" s="3"/>
      <c r="G1119" s="14"/>
    </row>
    <row r="1120" spans="5:7">
      <c r="E1120" s="3"/>
      <c r="G1120" s="14"/>
    </row>
    <row r="1121" spans="5:7">
      <c r="E1121" s="3"/>
      <c r="G1121" s="14"/>
    </row>
    <row r="1122" spans="5:7">
      <c r="E1122" s="3"/>
      <c r="G1122" s="14"/>
    </row>
    <row r="1123" spans="5:7">
      <c r="E1123" s="3"/>
      <c r="G1123" s="14"/>
    </row>
    <row r="1124" spans="5:7">
      <c r="E1124" s="3"/>
      <c r="G1124" s="14"/>
    </row>
    <row r="1125" spans="5:7">
      <c r="E1125" s="3"/>
      <c r="G1125" s="14"/>
    </row>
    <row r="1126" spans="5:7">
      <c r="E1126" s="3"/>
      <c r="G1126" s="14"/>
    </row>
    <row r="1127" spans="5:7">
      <c r="E1127" s="3"/>
      <c r="G1127" s="14"/>
    </row>
    <row r="1128" spans="5:7">
      <c r="E1128" s="3"/>
      <c r="G1128" s="14"/>
    </row>
    <row r="1129" spans="5:7">
      <c r="E1129" s="3"/>
      <c r="G1129" s="14"/>
    </row>
    <row r="1130" spans="5:7">
      <c r="E1130" s="3"/>
      <c r="G1130" s="14"/>
    </row>
    <row r="1131" spans="5:7">
      <c r="E1131" s="3"/>
      <c r="G1131" s="14"/>
    </row>
    <row r="1132" spans="5:7">
      <c r="E1132" s="3"/>
      <c r="G1132" s="14"/>
    </row>
    <row r="1133" spans="5:7">
      <c r="E1133" s="3"/>
      <c r="G1133" s="14"/>
    </row>
    <row r="1134" spans="5:7">
      <c r="E1134" s="3"/>
      <c r="G1134" s="14"/>
    </row>
    <row r="1135" spans="5:7">
      <c r="E1135" s="3"/>
      <c r="G1135" s="14"/>
    </row>
    <row r="1136" spans="5:7">
      <c r="E1136" s="3"/>
      <c r="G1136" s="14"/>
    </row>
    <row r="1137" spans="5:7">
      <c r="E1137" s="3"/>
      <c r="G1137" s="14"/>
    </row>
    <row r="1138" spans="5:7">
      <c r="E1138" s="3"/>
      <c r="G1138" s="14"/>
    </row>
    <row r="1139" spans="5:7">
      <c r="E1139" s="3"/>
      <c r="G1139" s="14"/>
    </row>
    <row r="1140" spans="5:7">
      <c r="E1140" s="3"/>
      <c r="G1140" s="14"/>
    </row>
    <row r="1141" spans="5:7">
      <c r="E1141" s="3"/>
      <c r="G1141" s="14"/>
    </row>
    <row r="1142" spans="5:7">
      <c r="E1142" s="3"/>
      <c r="G1142" s="14"/>
    </row>
    <row r="1143" spans="5:7">
      <c r="E1143" s="3"/>
      <c r="G1143" s="14"/>
    </row>
    <row r="1144" spans="5:7">
      <c r="E1144" s="3"/>
      <c r="G1144" s="14"/>
    </row>
    <row r="1145" spans="5:7">
      <c r="E1145" s="3"/>
      <c r="G1145" s="14"/>
    </row>
    <row r="1146" spans="5:7">
      <c r="E1146" s="3"/>
      <c r="G1146" s="14"/>
    </row>
    <row r="1147" spans="5:7">
      <c r="E1147" s="3"/>
      <c r="G1147" s="14"/>
    </row>
    <row r="1148" spans="5:7">
      <c r="E1148" s="3"/>
      <c r="G1148" s="14"/>
    </row>
    <row r="1149" spans="5:7">
      <c r="E1149" s="3"/>
      <c r="G1149" s="14"/>
    </row>
    <row r="1150" spans="5:7">
      <c r="E1150" s="3"/>
      <c r="G1150" s="14"/>
    </row>
    <row r="1151" spans="5:7">
      <c r="E1151" s="3"/>
      <c r="G1151" s="14"/>
    </row>
    <row r="1152" spans="5:7">
      <c r="E1152" s="3"/>
      <c r="G1152" s="14"/>
    </row>
    <row r="1153" spans="5:7">
      <c r="E1153" s="3"/>
      <c r="G1153" s="14"/>
    </row>
    <row r="1154" spans="5:7">
      <c r="E1154" s="3"/>
      <c r="G1154" s="14"/>
    </row>
    <row r="1155" spans="5:7">
      <c r="E1155" s="3"/>
      <c r="G1155" s="14"/>
    </row>
    <row r="1156" spans="5:7">
      <c r="E1156" s="3"/>
      <c r="G1156" s="14"/>
    </row>
    <row r="1157" spans="5:7">
      <c r="E1157" s="3"/>
      <c r="G1157" s="14"/>
    </row>
    <row r="1158" spans="5:7">
      <c r="E1158" s="3"/>
      <c r="G1158" s="14"/>
    </row>
    <row r="1159" spans="5:7">
      <c r="E1159" s="3"/>
      <c r="G1159" s="14"/>
    </row>
    <row r="1160" spans="5:7">
      <c r="E1160" s="3"/>
      <c r="G1160" s="14"/>
    </row>
    <row r="1161" spans="5:7">
      <c r="E1161" s="3"/>
      <c r="G1161" s="14"/>
    </row>
    <row r="1162" spans="5:7">
      <c r="E1162" s="3"/>
      <c r="G1162" s="14"/>
    </row>
    <row r="1163" spans="5:7">
      <c r="E1163" s="3"/>
      <c r="G1163" s="14"/>
    </row>
    <row r="1164" spans="5:7">
      <c r="E1164" s="3"/>
      <c r="G1164" s="14"/>
    </row>
    <row r="1165" spans="5:7">
      <c r="E1165" s="3"/>
      <c r="G1165" s="14"/>
    </row>
    <row r="1166" spans="5:7">
      <c r="E1166" s="3"/>
      <c r="G1166" s="14"/>
    </row>
    <row r="1167" spans="5:7">
      <c r="E1167" s="3"/>
      <c r="G1167" s="14"/>
    </row>
    <row r="1168" spans="5:7">
      <c r="E1168" s="3"/>
      <c r="G1168" s="14"/>
    </row>
    <row r="1169" spans="5:7">
      <c r="E1169" s="3"/>
      <c r="G1169" s="14"/>
    </row>
    <row r="1170" spans="5:7">
      <c r="E1170" s="3"/>
      <c r="G1170" s="14"/>
    </row>
    <row r="1171" spans="5:7">
      <c r="E1171" s="3"/>
      <c r="G1171" s="14"/>
    </row>
    <row r="1172" spans="5:7">
      <c r="E1172" s="3"/>
      <c r="G1172" s="14"/>
    </row>
    <row r="1173" spans="5:7">
      <c r="E1173" s="3"/>
      <c r="G1173" s="14"/>
    </row>
    <row r="1174" spans="5:7">
      <c r="E1174" s="3"/>
      <c r="G1174" s="14"/>
    </row>
    <row r="1175" spans="5:7">
      <c r="E1175" s="3"/>
      <c r="G1175" s="14"/>
    </row>
    <row r="1176" spans="5:7">
      <c r="E1176" s="3"/>
      <c r="G1176" s="14"/>
    </row>
    <row r="1177" spans="5:7">
      <c r="E1177" s="3"/>
      <c r="G1177" s="14"/>
    </row>
    <row r="1178" spans="5:7">
      <c r="E1178" s="3"/>
      <c r="G1178" s="14"/>
    </row>
    <row r="1179" spans="5:7">
      <c r="E1179" s="3"/>
      <c r="G1179" s="14"/>
    </row>
    <row r="1180" spans="5:7">
      <c r="E1180" s="3"/>
      <c r="G1180" s="14"/>
    </row>
    <row r="1181" spans="5:7">
      <c r="E1181" s="3"/>
      <c r="G1181" s="14"/>
    </row>
    <row r="1182" spans="5:7">
      <c r="E1182" s="3"/>
      <c r="G1182" s="14"/>
    </row>
    <row r="1183" spans="5:7">
      <c r="E1183" s="3"/>
      <c r="G1183" s="14"/>
    </row>
    <row r="1184" spans="5:7">
      <c r="E1184" s="3"/>
      <c r="G1184" s="14"/>
    </row>
    <row r="1185" spans="5:7">
      <c r="E1185" s="3"/>
      <c r="G1185" s="14"/>
    </row>
    <row r="1186" spans="5:7">
      <c r="E1186" s="3"/>
      <c r="G1186" s="14"/>
    </row>
    <row r="1187" spans="5:7">
      <c r="E1187" s="3"/>
      <c r="G1187" s="14"/>
    </row>
    <row r="1188" spans="5:7">
      <c r="E1188" s="3"/>
      <c r="G1188" s="14"/>
    </row>
    <row r="1189" spans="5:7">
      <c r="E1189" s="3"/>
      <c r="G1189" s="14"/>
    </row>
    <row r="1190" spans="5:7">
      <c r="E1190" s="3"/>
      <c r="G1190" s="14"/>
    </row>
    <row r="1191" spans="5:7">
      <c r="E1191" s="3"/>
      <c r="G1191" s="14"/>
    </row>
    <row r="1192" spans="5:7">
      <c r="E1192" s="3"/>
      <c r="G1192" s="14"/>
    </row>
    <row r="1193" spans="5:7">
      <c r="E1193" s="3"/>
      <c r="G1193" s="14"/>
    </row>
    <row r="1194" spans="5:7">
      <c r="E1194" s="3"/>
      <c r="G1194" s="14"/>
    </row>
    <row r="1195" spans="5:7">
      <c r="E1195" s="3"/>
      <c r="G1195" s="14"/>
    </row>
    <row r="1196" spans="5:7">
      <c r="E1196" s="3"/>
      <c r="G1196" s="14"/>
    </row>
    <row r="1197" spans="5:7">
      <c r="E1197" s="3"/>
      <c r="G1197" s="14"/>
    </row>
    <row r="1198" spans="5:7">
      <c r="E1198" s="3"/>
      <c r="G1198" s="14"/>
    </row>
    <row r="1199" spans="5:7">
      <c r="E1199" s="3"/>
      <c r="G1199" s="14"/>
    </row>
    <row r="1200" spans="5:7">
      <c r="E1200" s="3"/>
      <c r="G1200" s="14"/>
    </row>
    <row r="1201" spans="5:7">
      <c r="E1201" s="3"/>
      <c r="G1201" s="14"/>
    </row>
    <row r="1202" spans="5:7">
      <c r="E1202" s="3"/>
      <c r="G1202" s="14"/>
    </row>
    <row r="1048576" spans="5:5">
      <c r="E1048576" s="2">
        <f>SUM(E1:E1048575)</f>
        <v>20.039999999999662</v>
      </c>
    </row>
  </sheetData>
  <sheetProtection algorithmName="SHA-512" hashValue="548EpNe0Vxy7mHZUv3+ux6q97g3W2fN03TOaUAZqb5Kv60VaRx78pC2zNlxzdAhX9sGn/ONfix71MJEjOy3THQ==" saltValue="MpuH1liG0C4rW520uJvYCQ==" spinCount="100000" sheet="1" objects="1" scenarios="1"/>
  <autoFilter ref="G1:G1048576"/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602"/>
  <sheetViews>
    <sheetView topLeftCell="M1" workbookViewId="0">
      <selection activeCell="V2" sqref="V2"/>
    </sheetView>
  </sheetViews>
  <sheetFormatPr defaultRowHeight="15"/>
  <cols>
    <col min="2" max="2" width="15.42578125" customWidth="1"/>
    <col min="3" max="3" width="15.85546875" customWidth="1"/>
    <col min="4" max="4" width="15.140625" customWidth="1"/>
    <col min="5" max="5" width="13.85546875" customWidth="1"/>
    <col min="9" max="9" width="13.140625" customWidth="1"/>
    <col min="10" max="10" width="13.7109375" customWidth="1"/>
    <col min="11" max="11" width="11.28515625" customWidth="1"/>
    <col min="12" max="12" width="12.42578125" customWidth="1"/>
    <col min="17" max="17" width="14.42578125" customWidth="1"/>
    <col min="20" max="20" width="13.140625" style="37" customWidth="1"/>
    <col min="21" max="22" width="9" style="15"/>
    <col min="33" max="33" width="22.85546875" customWidth="1"/>
    <col min="34" max="34" width="11.5703125" bestFit="1" customWidth="1"/>
  </cols>
  <sheetData>
    <row r="1" spans="1:35" ht="66">
      <c r="B1" s="24" t="s">
        <v>58</v>
      </c>
      <c r="C1" s="23" t="s">
        <v>56</v>
      </c>
      <c r="D1" s="23" t="s">
        <v>57</v>
      </c>
      <c r="E1" s="22" t="s">
        <v>59</v>
      </c>
      <c r="F1" s="26" t="s">
        <v>60</v>
      </c>
      <c r="G1" s="27" t="s">
        <v>61</v>
      </c>
      <c r="H1" s="25" t="s">
        <v>62</v>
      </c>
      <c r="I1" s="26" t="s">
        <v>63</v>
      </c>
      <c r="J1" s="33" t="s">
        <v>86</v>
      </c>
      <c r="K1" s="33" t="s">
        <v>88</v>
      </c>
      <c r="L1" s="33" t="s">
        <v>87</v>
      </c>
      <c r="M1" s="33" t="s">
        <v>89</v>
      </c>
      <c r="N1" s="33" t="s">
        <v>90</v>
      </c>
      <c r="O1" s="33" t="s">
        <v>91</v>
      </c>
      <c r="P1" s="33" t="s">
        <v>92</v>
      </c>
      <c r="Q1" s="34" t="s">
        <v>135</v>
      </c>
      <c r="R1" s="19"/>
      <c r="S1" s="33" t="s">
        <v>121</v>
      </c>
      <c r="AG1" s="40" t="s">
        <v>158</v>
      </c>
    </row>
    <row r="2" spans="1:35">
      <c r="A2" s="18" t="s">
        <v>50</v>
      </c>
      <c r="B2">
        <v>0</v>
      </c>
      <c r="C2">
        <f>IF(typeAP3917="AP3917B",tminoff_typ_B,IF(typeAP3917="AP3917C",tminoff_typ_C,IF(typeAP3917="AP3917D",tminoff_typ_D)))</f>
        <v>15.5</v>
      </c>
      <c r="D2">
        <f t="shared" ref="D2:D65" si="0">IF(typeAP3917="AP3917B",MAX(Ipkmax_typ_B-4*(C2-tminoff_typ_B),Ipkmax_typ_B/4),IF(typeAP3917="AP3917C",MAX(Ipkmax_typ_C-4*(C2-tminoff_typ_C),Ipkmax_typ_C/3),IF(typeAP3917="AP3917D",MAX(Ipkmax_typ_D-4*(C2-tminoff_typ_D),Ipkmax_typ_D/3))))</f>
        <v>500</v>
      </c>
      <c r="E2">
        <f t="shared" ref="E2:E65" si="1">ABS(D2*Lm/(Vout+D1Vf)-C2)</f>
        <v>23.410505836575879</v>
      </c>
      <c r="F2">
        <f>MATCH(MIN(E2:E502),E2:E502,0)+1</f>
        <v>97</v>
      </c>
      <c r="G2" s="15">
        <f>INDEX(C2:D502,F2-1,1)</f>
        <v>33.3125</v>
      </c>
      <c r="H2" s="15">
        <f>INDEX(C2:D502,F2-1,2)</f>
        <v>428.75</v>
      </c>
      <c r="I2" s="15">
        <f>H2/2</f>
        <v>214.375</v>
      </c>
      <c r="K2" s="15" t="str">
        <f t="shared" ref="K2:K65" si="2">IF((D2*Lm/(Vout+D1Vf)-C2)&gt;0,"CC","DC")</f>
        <v>CC</v>
      </c>
      <c r="L2">
        <f t="shared" ref="L2:L65" si="3">IF(K2="CC",D2-0.5*(Vout+D1Vf)*C2/Lm,IF(K2="DC",0.5*D2*(D2*Lm/Vindc_rms_min+D2*Lm/(Vout+D1Vf))/(D2*Lm/Vindc_rms_min+C2)))</f>
        <v>400.41250000000002</v>
      </c>
      <c r="M2">
        <f>C502</f>
        <v>109.25</v>
      </c>
      <c r="N2">
        <f>D502</f>
        <v>166.66666666666666</v>
      </c>
      <c r="O2" s="15" t="str">
        <f>K502</f>
        <v>DC</v>
      </c>
      <c r="P2">
        <f t="shared" ref="P2:P65" si="4">IF(K2="CC",1/((((Vout+D1Vf)*C2/Lm))*Lm/Vindc_rms_min+C2)*1000,IF(K2="DC",1000/(D2*Lm/Vindc_rms_min+C2)))</f>
        <v>58.072781746928975</v>
      </c>
      <c r="Q2" s="34" t="s">
        <v>120</v>
      </c>
      <c r="R2" s="19">
        <f>Iout</f>
        <v>300</v>
      </c>
      <c r="S2">
        <f t="shared" ref="S2:S65" si="5">ABS(L2-Iout)</f>
        <v>100.41250000000002</v>
      </c>
      <c r="T2" s="39" t="s">
        <v>153</v>
      </c>
      <c r="U2" s="15">
        <f>R5*Lm/(Vout+D1Vf)</f>
        <v>35.933852140077825</v>
      </c>
      <c r="V2" s="15" t="s">
        <v>154</v>
      </c>
    </row>
    <row r="3" spans="1:35">
      <c r="B3">
        <v>1</v>
      </c>
      <c r="C3">
        <f t="shared" ref="C3:C66" si="6">IF(typeAP3917="AP3917B",tminoff_typ_B+B3*(toffmax_BCD-tminoff_typ_B)/500,IF(typeAP3917="AP3917C",tminoff_typ_C+B3*(toffmax_BCD-tminoff_typ_C)/500,IF(typeAP3917="AP3917D",tminoff_typ_D+B3*(toffmax_BCD-tminoff_typ_D)/500)))</f>
        <v>15.6875</v>
      </c>
      <c r="D3">
        <f t="shared" si="0"/>
        <v>499.25</v>
      </c>
      <c r="E3">
        <f t="shared" si="1"/>
        <v>23.164640077821012</v>
      </c>
      <c r="I3" s="15"/>
      <c r="K3" s="15" t="str">
        <f t="shared" si="2"/>
        <v>CC</v>
      </c>
      <c r="L3">
        <f t="shared" si="3"/>
        <v>398.45781249999999</v>
      </c>
      <c r="M3">
        <f>M2</f>
        <v>109.25</v>
      </c>
      <c r="N3">
        <f>N2</f>
        <v>166.66666666666666</v>
      </c>
      <c r="O3" s="15" t="str">
        <f>O2</f>
        <v>DC</v>
      </c>
      <c r="P3">
        <f t="shared" si="4"/>
        <v>57.378684753937797</v>
      </c>
      <c r="Q3" s="29" t="s">
        <v>122</v>
      </c>
      <c r="R3" s="19">
        <f>MATCH(MIN(S2:S602),S2:S602,0)</f>
        <v>52</v>
      </c>
      <c r="S3">
        <f t="shared" si="5"/>
        <v>98.457812499999989</v>
      </c>
      <c r="AG3" t="s">
        <v>159</v>
      </c>
      <c r="AH3">
        <f>Ipeak_max_inL-Ipeak_min_inL</f>
        <v>322.05312499999997</v>
      </c>
      <c r="AI3" t="s">
        <v>160</v>
      </c>
    </row>
    <row r="4" spans="1:35">
      <c r="B4">
        <v>2</v>
      </c>
      <c r="C4">
        <f t="shared" si="6"/>
        <v>15.875</v>
      </c>
      <c r="D4">
        <f t="shared" si="0"/>
        <v>498.5</v>
      </c>
      <c r="E4">
        <f t="shared" si="1"/>
        <v>22.918774319066152</v>
      </c>
      <c r="I4" s="15"/>
      <c r="K4" s="15" t="str">
        <f t="shared" si="2"/>
        <v>CC</v>
      </c>
      <c r="L4">
        <f t="shared" si="3"/>
        <v>396.50312500000001</v>
      </c>
      <c r="M4">
        <f t="shared" ref="M4:M67" si="7">M3</f>
        <v>109.25</v>
      </c>
      <c r="N4">
        <f t="shared" ref="N4:N67" si="8">N3</f>
        <v>166.66666666666666</v>
      </c>
      <c r="O4" s="15" t="str">
        <f>O3</f>
        <v>DC</v>
      </c>
      <c r="P4">
        <f t="shared" si="4"/>
        <v>56.700983752907035</v>
      </c>
      <c r="Q4" s="29" t="s">
        <v>123</v>
      </c>
      <c r="R4" s="19">
        <f>INDEX(C2:D502,R3,1)</f>
        <v>25.0625</v>
      </c>
      <c r="S4">
        <f t="shared" si="5"/>
        <v>96.503125000000011</v>
      </c>
      <c r="AG4" t="s">
        <v>162</v>
      </c>
      <c r="AH4">
        <f>R4*Iout/Cout</f>
        <v>34.176136363636367</v>
      </c>
      <c r="AI4" t="s">
        <v>161</v>
      </c>
    </row>
    <row r="5" spans="1:35">
      <c r="B5">
        <v>3</v>
      </c>
      <c r="C5">
        <f t="shared" si="6"/>
        <v>16.0625</v>
      </c>
      <c r="D5">
        <f t="shared" si="0"/>
        <v>497.75</v>
      </c>
      <c r="E5">
        <f t="shared" si="1"/>
        <v>22.672908560311285</v>
      </c>
      <c r="K5" s="15" t="str">
        <f t="shared" si="2"/>
        <v>CC</v>
      </c>
      <c r="L5">
        <f t="shared" si="3"/>
        <v>394.54843749999998</v>
      </c>
      <c r="M5">
        <f t="shared" si="7"/>
        <v>109.25</v>
      </c>
      <c r="N5">
        <f t="shared" si="8"/>
        <v>166.66666666666666</v>
      </c>
      <c r="O5" s="15" t="str">
        <f t="shared" ref="O5:O68" si="9">O4</f>
        <v>DC</v>
      </c>
      <c r="P5">
        <f t="shared" si="4"/>
        <v>56.039104565129911</v>
      </c>
      <c r="Q5" s="29" t="s">
        <v>124</v>
      </c>
      <c r="R5" s="19">
        <f>INDEX(C2:D502,R3,2)</f>
        <v>461.75</v>
      </c>
      <c r="S5">
        <f t="shared" si="5"/>
        <v>94.548437499999977</v>
      </c>
      <c r="AG5" t="s">
        <v>163</v>
      </c>
      <c r="AH5">
        <f>AH3*Cout_esr/1000</f>
        <v>35.823863636363633</v>
      </c>
      <c r="AI5" t="s">
        <v>161</v>
      </c>
    </row>
    <row r="6" spans="1:35">
      <c r="B6">
        <v>4</v>
      </c>
      <c r="C6">
        <f t="shared" si="6"/>
        <v>16.25</v>
      </c>
      <c r="D6">
        <f t="shared" si="0"/>
        <v>497</v>
      </c>
      <c r="E6">
        <f t="shared" si="1"/>
        <v>22.427042801556418</v>
      </c>
      <c r="K6" s="15" t="str">
        <f t="shared" si="2"/>
        <v>CC</v>
      </c>
      <c r="L6">
        <f t="shared" si="3"/>
        <v>392.59375</v>
      </c>
      <c r="M6">
        <f t="shared" si="7"/>
        <v>109.25</v>
      </c>
      <c r="N6">
        <f t="shared" si="8"/>
        <v>166.66666666666666</v>
      </c>
      <c r="O6" s="15" t="str">
        <f t="shared" si="9"/>
        <v>DC</v>
      </c>
      <c r="P6">
        <f t="shared" si="4"/>
        <v>55.392499512455338</v>
      </c>
      <c r="Q6" s="29" t="s">
        <v>125</v>
      </c>
      <c r="R6" s="19">
        <f>Vindc_rms_min/Lm</f>
        <v>115.81484163474266</v>
      </c>
      <c r="S6">
        <f t="shared" si="5"/>
        <v>92.59375</v>
      </c>
    </row>
    <row r="7" spans="1:35">
      <c r="B7">
        <v>5</v>
      </c>
      <c r="C7">
        <f t="shared" si="6"/>
        <v>16.4375</v>
      </c>
      <c r="D7">
        <f t="shared" si="0"/>
        <v>496.25</v>
      </c>
      <c r="E7">
        <f t="shared" si="1"/>
        <v>22.181177042801558</v>
      </c>
      <c r="K7" s="15" t="str">
        <f t="shared" si="2"/>
        <v>CC</v>
      </c>
      <c r="L7">
        <f t="shared" si="3"/>
        <v>390.63906250000002</v>
      </c>
      <c r="M7">
        <f t="shared" si="7"/>
        <v>109.25</v>
      </c>
      <c r="N7">
        <f t="shared" si="8"/>
        <v>166.66666666666666</v>
      </c>
      <c r="O7" s="15" t="str">
        <f t="shared" si="9"/>
        <v>DC</v>
      </c>
      <c r="P7">
        <f t="shared" si="4"/>
        <v>54.76064590584938</v>
      </c>
      <c r="Q7" s="29" t="s">
        <v>126</v>
      </c>
      <c r="R7" s="19">
        <f>R5-(Vout+D1Vf)/Lm*R4</f>
        <v>139.69687500000003</v>
      </c>
      <c r="S7">
        <f t="shared" si="5"/>
        <v>90.639062500000023</v>
      </c>
      <c r="T7" s="38" t="s">
        <v>146</v>
      </c>
      <c r="AG7" t="s">
        <v>164</v>
      </c>
      <c r="AH7">
        <f>(R4*Iout)/(Vripple-30)*2</f>
        <v>214.82142857142858</v>
      </c>
      <c r="AI7" t="s">
        <v>165</v>
      </c>
    </row>
    <row r="8" spans="1:35">
      <c r="B8">
        <v>6</v>
      </c>
      <c r="C8">
        <f t="shared" si="6"/>
        <v>16.625</v>
      </c>
      <c r="D8">
        <f t="shared" si="0"/>
        <v>495.5</v>
      </c>
      <c r="E8">
        <f t="shared" si="1"/>
        <v>21.935311284046691</v>
      </c>
      <c r="K8" s="15" t="str">
        <f t="shared" si="2"/>
        <v>CC</v>
      </c>
      <c r="L8">
        <f t="shared" si="3"/>
        <v>388.68437499999999</v>
      </c>
      <c r="M8">
        <f t="shared" si="7"/>
        <v>109.25</v>
      </c>
      <c r="N8">
        <f t="shared" si="8"/>
        <v>166.66666666666666</v>
      </c>
      <c r="O8" s="15" t="str">
        <f t="shared" si="9"/>
        <v>DC</v>
      </c>
      <c r="P8">
        <f t="shared" si="4"/>
        <v>54.143044636234535</v>
      </c>
      <c r="Q8" s="29" t="s">
        <v>127</v>
      </c>
      <c r="R8" s="19">
        <f>(Vout+D1Vf)/Lm</f>
        <v>12.85</v>
      </c>
      <c r="S8">
        <f t="shared" si="5"/>
        <v>88.684374999999989</v>
      </c>
      <c r="T8" s="15">
        <v>0</v>
      </c>
      <c r="U8" s="15">
        <v>0</v>
      </c>
      <c r="V8" s="15">
        <f>IF(Workingmode="CCM",R7,IF(Workingmode="DCM",0))</f>
        <v>139.69687500000003</v>
      </c>
    </row>
    <row r="9" spans="1:35">
      <c r="B9">
        <v>7</v>
      </c>
      <c r="C9">
        <f t="shared" si="6"/>
        <v>16.8125</v>
      </c>
      <c r="D9">
        <f t="shared" si="0"/>
        <v>494.75</v>
      </c>
      <c r="E9">
        <f t="shared" si="1"/>
        <v>21.689445525291831</v>
      </c>
      <c r="K9" s="15" t="str">
        <f t="shared" si="2"/>
        <v>CC</v>
      </c>
      <c r="L9">
        <f t="shared" si="3"/>
        <v>386.72968750000001</v>
      </c>
      <c r="M9">
        <f t="shared" si="7"/>
        <v>109.25</v>
      </c>
      <c r="N9">
        <f t="shared" si="8"/>
        <v>166.66666666666666</v>
      </c>
      <c r="O9" s="15" t="str">
        <f t="shared" si="9"/>
        <v>DC</v>
      </c>
      <c r="P9">
        <f t="shared" si="4"/>
        <v>53.53921885962226</v>
      </c>
      <c r="Q9" s="29" t="s">
        <v>129</v>
      </c>
      <c r="R9" s="19">
        <f>R4*(Vout+D1Vf)/Vindc_rms_min</f>
        <v>2.7807586700821338</v>
      </c>
      <c r="S9">
        <f t="shared" si="5"/>
        <v>86.729687500000011</v>
      </c>
      <c r="T9" s="35" t="s">
        <v>147</v>
      </c>
      <c r="U9" s="15">
        <f>R9</f>
        <v>2.7807586700821338</v>
      </c>
      <c r="V9" s="15">
        <f>R5</f>
        <v>461.75</v>
      </c>
      <c r="AG9" t="s">
        <v>166</v>
      </c>
      <c r="AH9">
        <f>((Vripple-30)-R4*Iout/Cout)/AH3*1000</f>
        <v>111.23588270215865</v>
      </c>
      <c r="AI9" t="s">
        <v>167</v>
      </c>
    </row>
    <row r="10" spans="1:35">
      <c r="B10">
        <v>8</v>
      </c>
      <c r="C10">
        <f t="shared" si="6"/>
        <v>17</v>
      </c>
      <c r="D10">
        <f t="shared" si="0"/>
        <v>494</v>
      </c>
      <c r="E10">
        <f t="shared" si="1"/>
        <v>21.443579766536963</v>
      </c>
      <c r="K10" s="15" t="str">
        <f t="shared" si="2"/>
        <v>CC</v>
      </c>
      <c r="L10">
        <f t="shared" si="3"/>
        <v>384.77499999999998</v>
      </c>
      <c r="M10">
        <f t="shared" si="7"/>
        <v>109.25</v>
      </c>
      <c r="N10">
        <f t="shared" si="8"/>
        <v>166.66666666666666</v>
      </c>
      <c r="O10" s="15" t="str">
        <f t="shared" si="9"/>
        <v>DC</v>
      </c>
      <c r="P10">
        <f t="shared" si="4"/>
        <v>52.948712769258776</v>
      </c>
      <c r="Q10" s="29" t="s">
        <v>128</v>
      </c>
      <c r="R10" s="19">
        <f>(R5-R7)*Lm/Vindc_rms_min</f>
        <v>2.7807586700821338</v>
      </c>
      <c r="S10">
        <f t="shared" si="5"/>
        <v>84.774999999999977</v>
      </c>
      <c r="T10" s="37" t="s">
        <v>148</v>
      </c>
      <c r="U10" s="15">
        <f>IF(R15&gt;R4,R9+R4,R9+R15)</f>
        <v>27.843258670082133</v>
      </c>
      <c r="V10" s="15">
        <f>IF(Workingmode="CCM",R7,IF(Workingmode="DCM",0))</f>
        <v>139.69687500000003</v>
      </c>
    </row>
    <row r="11" spans="1:35">
      <c r="B11">
        <v>9</v>
      </c>
      <c r="C11">
        <f t="shared" si="6"/>
        <v>17.1875</v>
      </c>
      <c r="D11">
        <f t="shared" si="0"/>
        <v>493.25</v>
      </c>
      <c r="E11">
        <f t="shared" si="1"/>
        <v>21.197714007782103</v>
      </c>
      <c r="K11" s="15" t="str">
        <f t="shared" si="2"/>
        <v>CC</v>
      </c>
      <c r="L11">
        <f t="shared" si="3"/>
        <v>382.8203125</v>
      </c>
      <c r="M11">
        <f t="shared" si="7"/>
        <v>109.25</v>
      </c>
      <c r="N11">
        <f t="shared" si="8"/>
        <v>166.66666666666666</v>
      </c>
      <c r="O11" s="15" t="str">
        <f t="shared" si="9"/>
        <v>DC</v>
      </c>
      <c r="P11">
        <f t="shared" si="4"/>
        <v>52.371090448139583</v>
      </c>
      <c r="Q11" s="29" t="s">
        <v>130</v>
      </c>
      <c r="R11" s="19">
        <f>SQRT(((R7*R7*R9+R7*R6*R9*R9+1/3*R6*R6*R9*R9*R9)+R5*R5*(R12-R9)-R5*R8*(R12*R12-R9*R9)+1/3*R8*R8*(R12*R12*R12-R9*R9*R9))/R12)</f>
        <v>284.39780573386776</v>
      </c>
      <c r="S11">
        <f t="shared" si="5"/>
        <v>82.8203125</v>
      </c>
      <c r="T11" s="37" t="s">
        <v>149</v>
      </c>
      <c r="U11" s="15">
        <f>R12</f>
        <v>27.843258670082133</v>
      </c>
      <c r="V11" s="15">
        <f>IF(Workingmode="CCM",R7,IF(Workingmode="DCM",0))</f>
        <v>139.69687500000003</v>
      </c>
    </row>
    <row r="12" spans="1:35">
      <c r="B12">
        <v>10</v>
      </c>
      <c r="C12">
        <f t="shared" si="6"/>
        <v>17.375</v>
      </c>
      <c r="D12">
        <f t="shared" si="0"/>
        <v>492.5</v>
      </c>
      <c r="E12">
        <f t="shared" si="1"/>
        <v>20.951848249027236</v>
      </c>
      <c r="K12" s="15" t="str">
        <f t="shared" si="2"/>
        <v>CC</v>
      </c>
      <c r="L12">
        <f t="shared" si="3"/>
        <v>380.86562500000002</v>
      </c>
      <c r="M12">
        <f t="shared" si="7"/>
        <v>109.25</v>
      </c>
      <c r="N12">
        <f t="shared" si="8"/>
        <v>166.66666666666666</v>
      </c>
      <c r="O12" s="15" t="str">
        <f t="shared" si="9"/>
        <v>DC</v>
      </c>
      <c r="P12">
        <f t="shared" si="4"/>
        <v>51.805934795821535</v>
      </c>
      <c r="Q12" s="36" t="s">
        <v>131</v>
      </c>
      <c r="R12" s="19">
        <f>R9+R4</f>
        <v>27.843258670082133</v>
      </c>
      <c r="S12">
        <f t="shared" si="5"/>
        <v>80.865625000000023</v>
      </c>
      <c r="T12" s="37" t="s">
        <v>152</v>
      </c>
      <c r="U12" s="15">
        <f>U11+U9</f>
        <v>30.624017340164265</v>
      </c>
      <c r="V12" s="15">
        <f t="shared" ref="V12:V17" si="10">V9</f>
        <v>461.75</v>
      </c>
    </row>
    <row r="13" spans="1:35">
      <c r="B13">
        <v>11</v>
      </c>
      <c r="C13">
        <f t="shared" si="6"/>
        <v>17.5625</v>
      </c>
      <c r="D13">
        <f t="shared" si="0"/>
        <v>491.75</v>
      </c>
      <c r="E13">
        <f t="shared" si="1"/>
        <v>20.705982490272376</v>
      </c>
      <c r="K13" s="15" t="str">
        <f t="shared" si="2"/>
        <v>CC</v>
      </c>
      <c r="L13">
        <f t="shared" si="3"/>
        <v>378.91093749999999</v>
      </c>
      <c r="M13">
        <f t="shared" si="7"/>
        <v>109.25</v>
      </c>
      <c r="N13">
        <f t="shared" si="8"/>
        <v>166.66666666666666</v>
      </c>
      <c r="O13" s="15" t="str">
        <f t="shared" si="9"/>
        <v>DC</v>
      </c>
      <c r="P13">
        <f t="shared" si="4"/>
        <v>51.252846523980025</v>
      </c>
      <c r="Q13" s="19"/>
      <c r="R13" s="19"/>
      <c r="S13">
        <f t="shared" si="5"/>
        <v>78.910937499999989</v>
      </c>
      <c r="T13" s="37" t="s">
        <v>150</v>
      </c>
      <c r="U13" s="15">
        <f>U11+U10</f>
        <v>55.686517340164265</v>
      </c>
      <c r="V13" s="15">
        <f t="shared" si="10"/>
        <v>139.69687500000003</v>
      </c>
    </row>
    <row r="14" spans="1:35">
      <c r="B14">
        <v>12</v>
      </c>
      <c r="C14">
        <f t="shared" si="6"/>
        <v>17.75</v>
      </c>
      <c r="D14">
        <f t="shared" si="0"/>
        <v>491</v>
      </c>
      <c r="E14">
        <f t="shared" si="1"/>
        <v>20.460116731517509</v>
      </c>
      <c r="K14" s="15" t="str">
        <f t="shared" si="2"/>
        <v>CC</v>
      </c>
      <c r="L14">
        <f t="shared" si="3"/>
        <v>376.95625000000001</v>
      </c>
      <c r="M14">
        <f t="shared" si="7"/>
        <v>109.25</v>
      </c>
      <c r="N14">
        <f t="shared" si="8"/>
        <v>166.66666666666666</v>
      </c>
      <c r="O14" s="15" t="str">
        <f t="shared" si="9"/>
        <v>DC</v>
      </c>
      <c r="P14">
        <f t="shared" si="4"/>
        <v>50.711443215628123</v>
      </c>
      <c r="Q14" s="29" t="s">
        <v>132</v>
      </c>
      <c r="R14" s="19">
        <f>SQRT((1/3*R6*R6*R9*R9*R9+R5*R5*(R16-R9)-R5*R8*(R16*R16-R9*R9)+1/3*R8*R8*(R16*R16*R16-R9*R9*R9))/R12)</f>
        <v>274.82591119656774</v>
      </c>
      <c r="S14">
        <f t="shared" si="5"/>
        <v>76.956250000000011</v>
      </c>
      <c r="T14" s="37" t="s">
        <v>151</v>
      </c>
      <c r="U14" s="15">
        <f>U11+U11</f>
        <v>55.686517340164265</v>
      </c>
      <c r="V14" s="15">
        <f t="shared" si="10"/>
        <v>139.69687500000003</v>
      </c>
    </row>
    <row r="15" spans="1:35">
      <c r="B15">
        <v>13</v>
      </c>
      <c r="C15">
        <f t="shared" si="6"/>
        <v>17.9375</v>
      </c>
      <c r="D15">
        <f t="shared" si="0"/>
        <v>490.25</v>
      </c>
      <c r="E15">
        <f t="shared" si="1"/>
        <v>20.214250972762649</v>
      </c>
      <c r="K15" s="15" t="str">
        <f t="shared" si="2"/>
        <v>CC</v>
      </c>
      <c r="L15">
        <f t="shared" si="3"/>
        <v>375.00156249999998</v>
      </c>
      <c r="M15">
        <f t="shared" si="7"/>
        <v>109.25</v>
      </c>
      <c r="N15">
        <f t="shared" si="8"/>
        <v>166.66666666666666</v>
      </c>
      <c r="O15" s="15" t="str">
        <f t="shared" si="9"/>
        <v>DC</v>
      </c>
      <c r="P15">
        <f t="shared" si="4"/>
        <v>50.181358443339327</v>
      </c>
      <c r="Q15" s="36" t="s">
        <v>133</v>
      </c>
      <c r="R15" s="19">
        <f>R5*Lm/(Vout+D1Vf)</f>
        <v>35.933852140077825</v>
      </c>
      <c r="S15">
        <f t="shared" si="5"/>
        <v>75.001562499999977</v>
      </c>
      <c r="T15" s="37" t="s">
        <v>155</v>
      </c>
      <c r="U15" s="15">
        <f>2*U11+U9</f>
        <v>58.467276010246401</v>
      </c>
      <c r="V15" s="15">
        <f t="shared" si="10"/>
        <v>461.75</v>
      </c>
    </row>
    <row r="16" spans="1:35">
      <c r="B16">
        <v>14</v>
      </c>
      <c r="C16">
        <f t="shared" si="6"/>
        <v>18.125</v>
      </c>
      <c r="D16">
        <f t="shared" si="0"/>
        <v>489.5</v>
      </c>
      <c r="E16">
        <f t="shared" si="1"/>
        <v>19.968385214007782</v>
      </c>
      <c r="K16" s="15" t="str">
        <f t="shared" si="2"/>
        <v>CC</v>
      </c>
      <c r="L16">
        <f t="shared" si="3"/>
        <v>373.046875</v>
      </c>
      <c r="M16">
        <f t="shared" si="7"/>
        <v>109.25</v>
      </c>
      <c r="N16">
        <f t="shared" si="8"/>
        <v>166.66666666666666</v>
      </c>
      <c r="O16" s="15" t="str">
        <f t="shared" si="9"/>
        <v>DC</v>
      </c>
      <c r="P16">
        <f t="shared" si="4"/>
        <v>49.662240942201336</v>
      </c>
      <c r="Q16" s="36" t="s">
        <v>134</v>
      </c>
      <c r="R16" s="19">
        <f>R9+R15</f>
        <v>38.714610810159961</v>
      </c>
      <c r="S16">
        <f t="shared" si="5"/>
        <v>73.046875</v>
      </c>
      <c r="T16" s="37" t="s">
        <v>156</v>
      </c>
      <c r="U16" s="15">
        <f>2*U11+U10</f>
        <v>83.529776010246394</v>
      </c>
      <c r="V16" s="15">
        <f t="shared" si="10"/>
        <v>139.69687500000003</v>
      </c>
    </row>
    <row r="17" spans="2:22">
      <c r="B17">
        <v>15</v>
      </c>
      <c r="C17">
        <f t="shared" si="6"/>
        <v>18.3125</v>
      </c>
      <c r="D17">
        <f t="shared" si="0"/>
        <v>488.75</v>
      </c>
      <c r="E17">
        <f t="shared" si="1"/>
        <v>19.722519455252922</v>
      </c>
      <c r="K17" s="15" t="str">
        <f t="shared" si="2"/>
        <v>CC</v>
      </c>
      <c r="L17">
        <f t="shared" si="3"/>
        <v>371.09218750000002</v>
      </c>
      <c r="M17">
        <f t="shared" si="7"/>
        <v>109.25</v>
      </c>
      <c r="N17">
        <f t="shared" si="8"/>
        <v>166.66666666666666</v>
      </c>
      <c r="O17" s="15" t="str">
        <f t="shared" si="9"/>
        <v>DC</v>
      </c>
      <c r="P17">
        <f t="shared" si="4"/>
        <v>49.153753833578108</v>
      </c>
      <c r="Q17" s="19"/>
      <c r="R17" s="19"/>
      <c r="S17">
        <f t="shared" si="5"/>
        <v>71.092187500000023</v>
      </c>
      <c r="T17" s="37" t="s">
        <v>157</v>
      </c>
      <c r="U17" s="15">
        <f>2*U11+U11</f>
        <v>83.529776010246394</v>
      </c>
      <c r="V17" s="15">
        <f t="shared" si="10"/>
        <v>139.69687500000003</v>
      </c>
    </row>
    <row r="18" spans="2:22">
      <c r="B18">
        <v>16</v>
      </c>
      <c r="C18">
        <f t="shared" si="6"/>
        <v>18.5</v>
      </c>
      <c r="D18">
        <f t="shared" si="0"/>
        <v>488</v>
      </c>
      <c r="E18">
        <f t="shared" si="1"/>
        <v>19.476653696498055</v>
      </c>
      <c r="K18" s="15" t="str">
        <f t="shared" si="2"/>
        <v>CC</v>
      </c>
      <c r="L18">
        <f t="shared" si="3"/>
        <v>369.13749999999999</v>
      </c>
      <c r="M18">
        <f t="shared" si="7"/>
        <v>109.25</v>
      </c>
      <c r="N18">
        <f t="shared" si="8"/>
        <v>166.66666666666666</v>
      </c>
      <c r="O18" s="15" t="str">
        <f t="shared" si="9"/>
        <v>DC</v>
      </c>
      <c r="P18">
        <f t="shared" si="4"/>
        <v>48.65557389607563</v>
      </c>
      <c r="Q18" s="29" t="s">
        <v>136</v>
      </c>
      <c r="R18" s="19">
        <f>SQRT((R5*R5*(R12-R9)-R5*R8*(R12*R12-R9*R9)+1/3*R8*R8*(R12*R12*R12-R9*R9*R9))/R12)</f>
        <v>266.43391002915973</v>
      </c>
      <c r="S18">
        <f t="shared" si="5"/>
        <v>69.137499999999989</v>
      </c>
      <c r="T18" s="37">
        <v>3</v>
      </c>
      <c r="U18" s="15">
        <f>3*U11+U9</f>
        <v>86.31053468032853</v>
      </c>
      <c r="V18" s="15">
        <f>V9</f>
        <v>461.75</v>
      </c>
    </row>
    <row r="19" spans="2:22">
      <c r="B19">
        <v>17</v>
      </c>
      <c r="C19">
        <f t="shared" si="6"/>
        <v>18.6875</v>
      </c>
      <c r="D19">
        <f t="shared" si="0"/>
        <v>487.25</v>
      </c>
      <c r="E19">
        <f t="shared" si="1"/>
        <v>19.230787937743195</v>
      </c>
      <c r="K19" s="15" t="str">
        <f t="shared" si="2"/>
        <v>CC</v>
      </c>
      <c r="L19">
        <f t="shared" si="3"/>
        <v>367.18281250000001</v>
      </c>
      <c r="M19">
        <f t="shared" si="7"/>
        <v>109.25</v>
      </c>
      <c r="N19">
        <f t="shared" si="8"/>
        <v>166.66666666666666</v>
      </c>
      <c r="O19" s="15" t="str">
        <f t="shared" si="9"/>
        <v>DC</v>
      </c>
      <c r="P19">
        <f t="shared" si="4"/>
        <v>48.167390880395942</v>
      </c>
      <c r="Q19" s="29" t="s">
        <v>137</v>
      </c>
      <c r="R19" s="19">
        <f>SQRT((R5*R5*(R16-R9)-R5*R8*(R16*R16-R9*R9)+1/3*R8*R8*(R16*R16*R16-R9*R9*R9))/R12)</f>
        <v>268.47055141887523</v>
      </c>
      <c r="S19">
        <f t="shared" si="5"/>
        <v>67.182812500000011</v>
      </c>
      <c r="U19" s="15">
        <f>3*U11+U10</f>
        <v>111.37303468032853</v>
      </c>
      <c r="V19" s="15">
        <f>V10</f>
        <v>139.69687500000003</v>
      </c>
    </row>
    <row r="20" spans="2:22">
      <c r="B20">
        <v>18</v>
      </c>
      <c r="C20">
        <f t="shared" si="6"/>
        <v>18.875</v>
      </c>
      <c r="D20">
        <f t="shared" si="0"/>
        <v>486.5</v>
      </c>
      <c r="E20">
        <f t="shared" si="1"/>
        <v>18.984922178988327</v>
      </c>
      <c r="K20" s="15" t="str">
        <f t="shared" si="2"/>
        <v>CC</v>
      </c>
      <c r="L20">
        <f t="shared" si="3"/>
        <v>365.22812499999998</v>
      </c>
      <c r="M20">
        <f t="shared" si="7"/>
        <v>109.25</v>
      </c>
      <c r="N20">
        <f t="shared" si="8"/>
        <v>166.66666666666666</v>
      </c>
      <c r="O20" s="15" t="str">
        <f t="shared" si="9"/>
        <v>DC</v>
      </c>
      <c r="P20">
        <f t="shared" si="4"/>
        <v>47.688906865027768</v>
      </c>
      <c r="S20">
        <f t="shared" si="5"/>
        <v>65.228124999999977</v>
      </c>
      <c r="U20" s="15">
        <f>3*U11+U11</f>
        <v>111.37303468032853</v>
      </c>
      <c r="V20" s="15">
        <f>V11</f>
        <v>139.69687500000003</v>
      </c>
    </row>
    <row r="21" spans="2:22">
      <c r="B21">
        <v>19</v>
      </c>
      <c r="C21">
        <f t="shared" si="6"/>
        <v>19.0625</v>
      </c>
      <c r="D21">
        <f t="shared" si="0"/>
        <v>485.75</v>
      </c>
      <c r="E21">
        <f t="shared" si="1"/>
        <v>18.739056420233467</v>
      </c>
      <c r="K21" s="15" t="str">
        <f t="shared" si="2"/>
        <v>CC</v>
      </c>
      <c r="L21">
        <f t="shared" si="3"/>
        <v>363.2734375</v>
      </c>
      <c r="M21">
        <f t="shared" si="7"/>
        <v>109.25</v>
      </c>
      <c r="N21">
        <f t="shared" si="8"/>
        <v>166.66666666666666</v>
      </c>
      <c r="O21" s="15" t="str">
        <f t="shared" si="9"/>
        <v>DC</v>
      </c>
      <c r="P21">
        <f t="shared" si="4"/>
        <v>47.219835649961929</v>
      </c>
      <c r="Q21" s="35" t="s">
        <v>143</v>
      </c>
      <c r="R21">
        <f>INDEX(P2:P502,R3,1)</f>
        <v>35.915336342240366</v>
      </c>
      <c r="S21">
        <f t="shared" si="5"/>
        <v>63.2734375</v>
      </c>
      <c r="U21" s="15">
        <f>4*U11+U9</f>
        <v>114.15379335041067</v>
      </c>
      <c r="V21" s="15">
        <f>V9</f>
        <v>461.75</v>
      </c>
    </row>
    <row r="22" spans="2:22">
      <c r="B22">
        <v>20</v>
      </c>
      <c r="C22">
        <f t="shared" si="6"/>
        <v>19.25</v>
      </c>
      <c r="D22">
        <f t="shared" si="0"/>
        <v>485</v>
      </c>
      <c r="E22">
        <f t="shared" si="1"/>
        <v>18.4931906614786</v>
      </c>
      <c r="K22" s="15" t="str">
        <f t="shared" si="2"/>
        <v>CC</v>
      </c>
      <c r="L22">
        <f t="shared" si="3"/>
        <v>361.31875000000002</v>
      </c>
      <c r="M22">
        <f t="shared" si="7"/>
        <v>109.25</v>
      </c>
      <c r="N22">
        <f t="shared" si="8"/>
        <v>166.66666666666666</v>
      </c>
      <c r="O22" s="15" t="str">
        <f t="shared" si="9"/>
        <v>DC</v>
      </c>
      <c r="P22">
        <f t="shared" si="4"/>
        <v>46.759902185838918</v>
      </c>
      <c r="Q22" s="35" t="s">
        <v>143</v>
      </c>
      <c r="R22">
        <f>P2</f>
        <v>58.072781746928975</v>
      </c>
      <c r="S22">
        <f t="shared" si="5"/>
        <v>61.318750000000023</v>
      </c>
      <c r="U22" s="15">
        <f>4*U11+U10</f>
        <v>139.21629335041067</v>
      </c>
      <c r="V22" s="15">
        <f>V10</f>
        <v>139.69687500000003</v>
      </c>
    </row>
    <row r="23" spans="2:22">
      <c r="B23">
        <v>21</v>
      </c>
      <c r="C23">
        <f t="shared" si="6"/>
        <v>19.4375</v>
      </c>
      <c r="D23">
        <f t="shared" si="0"/>
        <v>484.25</v>
      </c>
      <c r="E23">
        <f t="shared" si="1"/>
        <v>18.247324902723733</v>
      </c>
      <c r="K23" s="15" t="str">
        <f t="shared" si="2"/>
        <v>CC</v>
      </c>
      <c r="L23">
        <f t="shared" si="3"/>
        <v>359.36406249999999</v>
      </c>
      <c r="M23">
        <f t="shared" si="7"/>
        <v>109.25</v>
      </c>
      <c r="N23">
        <f t="shared" si="8"/>
        <v>166.66666666666666</v>
      </c>
      <c r="O23" s="15" t="str">
        <f t="shared" si="9"/>
        <v>DC</v>
      </c>
      <c r="P23">
        <f t="shared" si="4"/>
        <v>46.308842036136291</v>
      </c>
      <c r="S23">
        <f t="shared" si="5"/>
        <v>59.364062499999989</v>
      </c>
      <c r="U23" s="15">
        <f>4*U11+U11</f>
        <v>139.21629335041067</v>
      </c>
      <c r="V23" s="15">
        <f>V11</f>
        <v>139.69687500000003</v>
      </c>
    </row>
    <row r="24" spans="2:22">
      <c r="B24">
        <v>22</v>
      </c>
      <c r="C24">
        <f t="shared" si="6"/>
        <v>19.625</v>
      </c>
      <c r="D24">
        <f t="shared" si="0"/>
        <v>483.5</v>
      </c>
      <c r="E24">
        <f t="shared" si="1"/>
        <v>18.001459143968873</v>
      </c>
      <c r="K24" s="15" t="str">
        <f t="shared" si="2"/>
        <v>CC</v>
      </c>
      <c r="L24">
        <f t="shared" si="3"/>
        <v>357.40937500000001</v>
      </c>
      <c r="M24">
        <f t="shared" si="7"/>
        <v>109.25</v>
      </c>
      <c r="N24">
        <f t="shared" si="8"/>
        <v>166.66666666666666</v>
      </c>
      <c r="O24" s="15" t="str">
        <f t="shared" si="9"/>
        <v>DC</v>
      </c>
      <c r="P24">
        <f t="shared" si="4"/>
        <v>45.866400870185949</v>
      </c>
      <c r="S24">
        <f t="shared" si="5"/>
        <v>57.409375000000011</v>
      </c>
    </row>
    <row r="25" spans="2:22">
      <c r="B25">
        <v>23</v>
      </c>
      <c r="C25">
        <f t="shared" si="6"/>
        <v>19.8125</v>
      </c>
      <c r="D25">
        <f t="shared" si="0"/>
        <v>482.75</v>
      </c>
      <c r="E25">
        <f t="shared" si="1"/>
        <v>17.755593385214006</v>
      </c>
      <c r="K25" s="15" t="str">
        <f t="shared" si="2"/>
        <v>CC</v>
      </c>
      <c r="L25">
        <f t="shared" si="3"/>
        <v>355.45468749999998</v>
      </c>
      <c r="M25">
        <f t="shared" si="7"/>
        <v>109.25</v>
      </c>
      <c r="N25">
        <f t="shared" si="8"/>
        <v>166.66666666666666</v>
      </c>
      <c r="O25" s="15" t="str">
        <f t="shared" si="9"/>
        <v>DC</v>
      </c>
      <c r="P25">
        <f t="shared" si="4"/>
        <v>45.432333984979138</v>
      </c>
      <c r="S25">
        <f t="shared" si="5"/>
        <v>55.454687499999977</v>
      </c>
    </row>
    <row r="26" spans="2:22">
      <c r="B26">
        <v>24</v>
      </c>
      <c r="C26">
        <f t="shared" si="6"/>
        <v>20</v>
      </c>
      <c r="D26">
        <f t="shared" si="0"/>
        <v>482</v>
      </c>
      <c r="E26">
        <f t="shared" si="1"/>
        <v>17.509727626459146</v>
      </c>
      <c r="K26" s="15" t="str">
        <f t="shared" si="2"/>
        <v>CC</v>
      </c>
      <c r="L26">
        <f t="shared" si="3"/>
        <v>353.5</v>
      </c>
      <c r="M26">
        <f t="shared" si="7"/>
        <v>109.25</v>
      </c>
      <c r="N26">
        <f t="shared" si="8"/>
        <v>166.66666666666666</v>
      </c>
      <c r="O26" s="15" t="str">
        <f t="shared" si="9"/>
        <v>DC</v>
      </c>
      <c r="P26">
        <f t="shared" si="4"/>
        <v>45.00640585386995</v>
      </c>
      <c r="S26">
        <f t="shared" si="5"/>
        <v>53.5</v>
      </c>
    </row>
    <row r="27" spans="2:22">
      <c r="B27">
        <v>25</v>
      </c>
      <c r="C27">
        <f t="shared" si="6"/>
        <v>20.1875</v>
      </c>
      <c r="D27">
        <f t="shared" si="0"/>
        <v>481.25</v>
      </c>
      <c r="E27">
        <f t="shared" si="1"/>
        <v>17.263861867704279</v>
      </c>
      <c r="K27" s="15" t="str">
        <f t="shared" si="2"/>
        <v>CC</v>
      </c>
      <c r="L27">
        <f t="shared" si="3"/>
        <v>351.54531250000002</v>
      </c>
      <c r="M27">
        <f t="shared" si="7"/>
        <v>109.25</v>
      </c>
      <c r="N27">
        <f t="shared" si="8"/>
        <v>166.66666666666666</v>
      </c>
      <c r="O27" s="15" t="str">
        <f t="shared" si="9"/>
        <v>DC</v>
      </c>
      <c r="P27">
        <f t="shared" si="4"/>
        <v>44.588389700428444</v>
      </c>
      <c r="S27">
        <f t="shared" si="5"/>
        <v>51.545312500000023</v>
      </c>
    </row>
    <row r="28" spans="2:22">
      <c r="B28">
        <v>26</v>
      </c>
      <c r="C28">
        <f t="shared" si="6"/>
        <v>20.375</v>
      </c>
      <c r="D28">
        <f t="shared" si="0"/>
        <v>480.5</v>
      </c>
      <c r="E28">
        <f t="shared" si="1"/>
        <v>17.017996108949418</v>
      </c>
      <c r="K28" s="15" t="str">
        <f t="shared" si="2"/>
        <v>CC</v>
      </c>
      <c r="L28">
        <f t="shared" si="3"/>
        <v>349.59062500000005</v>
      </c>
      <c r="M28">
        <f t="shared" si="7"/>
        <v>109.25</v>
      </c>
      <c r="N28">
        <f t="shared" si="8"/>
        <v>166.66666666666666</v>
      </c>
      <c r="O28" s="15" t="str">
        <f t="shared" si="9"/>
        <v>DC</v>
      </c>
      <c r="P28">
        <f t="shared" si="4"/>
        <v>44.178067095823266</v>
      </c>
      <c r="S28">
        <f t="shared" si="5"/>
        <v>49.590625000000045</v>
      </c>
    </row>
    <row r="29" spans="2:22">
      <c r="B29">
        <v>27</v>
      </c>
      <c r="C29">
        <f t="shared" si="6"/>
        <v>20.5625</v>
      </c>
      <c r="D29">
        <f t="shared" si="0"/>
        <v>479.75</v>
      </c>
      <c r="E29">
        <f t="shared" si="1"/>
        <v>16.772130350194551</v>
      </c>
      <c r="K29" s="15" t="str">
        <f t="shared" si="2"/>
        <v>CC</v>
      </c>
      <c r="L29">
        <f t="shared" si="3"/>
        <v>347.63593750000001</v>
      </c>
      <c r="M29">
        <f t="shared" si="7"/>
        <v>109.25</v>
      </c>
      <c r="N29">
        <f t="shared" si="8"/>
        <v>166.66666666666666</v>
      </c>
      <c r="O29" s="15" t="str">
        <f t="shared" si="9"/>
        <v>DC</v>
      </c>
      <c r="P29">
        <f t="shared" si="4"/>
        <v>43.775227578232176</v>
      </c>
      <c r="S29">
        <f t="shared" si="5"/>
        <v>47.635937500000011</v>
      </c>
    </row>
    <row r="30" spans="2:22">
      <c r="B30">
        <v>28</v>
      </c>
      <c r="C30">
        <f t="shared" si="6"/>
        <v>20.75</v>
      </c>
      <c r="D30">
        <f t="shared" si="0"/>
        <v>479</v>
      </c>
      <c r="E30">
        <f t="shared" si="1"/>
        <v>16.526264591439691</v>
      </c>
      <c r="K30" s="15" t="str">
        <f t="shared" si="2"/>
        <v>CC</v>
      </c>
      <c r="L30">
        <f t="shared" si="3"/>
        <v>345.68124999999998</v>
      </c>
      <c r="M30">
        <f t="shared" si="7"/>
        <v>109.25</v>
      </c>
      <c r="N30">
        <f t="shared" si="8"/>
        <v>166.66666666666666</v>
      </c>
      <c r="O30" s="15" t="str">
        <f t="shared" si="9"/>
        <v>DC</v>
      </c>
      <c r="P30">
        <f t="shared" si="4"/>
        <v>43.379668292886713</v>
      </c>
      <c r="S30">
        <f t="shared" si="5"/>
        <v>45.681249999999977</v>
      </c>
    </row>
    <row r="31" spans="2:22">
      <c r="B31">
        <v>29</v>
      </c>
      <c r="C31">
        <f t="shared" si="6"/>
        <v>20.9375</v>
      </c>
      <c r="D31">
        <f t="shared" si="0"/>
        <v>478.25</v>
      </c>
      <c r="E31">
        <f t="shared" si="1"/>
        <v>16.280398832684824</v>
      </c>
      <c r="K31" s="15" t="str">
        <f t="shared" si="2"/>
        <v>CC</v>
      </c>
      <c r="L31">
        <f t="shared" si="3"/>
        <v>343.7265625</v>
      </c>
      <c r="M31">
        <f t="shared" si="7"/>
        <v>109.25</v>
      </c>
      <c r="N31">
        <f t="shared" si="8"/>
        <v>166.66666666666666</v>
      </c>
      <c r="O31" s="15" t="str">
        <f t="shared" si="9"/>
        <v>DC</v>
      </c>
      <c r="P31">
        <f t="shared" si="4"/>
        <v>42.99119365145787</v>
      </c>
      <c r="S31">
        <f t="shared" si="5"/>
        <v>43.7265625</v>
      </c>
    </row>
    <row r="32" spans="2:22">
      <c r="B32">
        <v>30</v>
      </c>
      <c r="C32">
        <f t="shared" si="6"/>
        <v>21.125</v>
      </c>
      <c r="D32">
        <f t="shared" si="0"/>
        <v>477.5</v>
      </c>
      <c r="E32">
        <f t="shared" si="1"/>
        <v>16.034533073929964</v>
      </c>
      <c r="K32" s="15" t="str">
        <f t="shared" si="2"/>
        <v>CC</v>
      </c>
      <c r="L32">
        <f t="shared" si="3"/>
        <v>341.77187500000002</v>
      </c>
      <c r="M32">
        <f t="shared" si="7"/>
        <v>109.25</v>
      </c>
      <c r="N32">
        <f t="shared" si="8"/>
        <v>166.66666666666666</v>
      </c>
      <c r="O32" s="15" t="str">
        <f t="shared" si="9"/>
        <v>DC</v>
      </c>
      <c r="P32">
        <f t="shared" si="4"/>
        <v>42.60961500958102</v>
      </c>
      <c r="S32">
        <f t="shared" si="5"/>
        <v>41.771875000000023</v>
      </c>
    </row>
    <row r="33" spans="2:19">
      <c r="B33">
        <v>31</v>
      </c>
      <c r="C33">
        <f t="shared" si="6"/>
        <v>21.3125</v>
      </c>
      <c r="D33">
        <f t="shared" si="0"/>
        <v>476.75</v>
      </c>
      <c r="E33">
        <f t="shared" si="1"/>
        <v>15.788667315175097</v>
      </c>
      <c r="K33" s="15" t="str">
        <f t="shared" si="2"/>
        <v>CC</v>
      </c>
      <c r="L33">
        <f t="shared" si="3"/>
        <v>339.81718750000005</v>
      </c>
      <c r="M33">
        <f t="shared" si="7"/>
        <v>109.25</v>
      </c>
      <c r="N33">
        <f t="shared" si="8"/>
        <v>166.66666666666666</v>
      </c>
      <c r="O33" s="15" t="str">
        <f t="shared" si="9"/>
        <v>DC</v>
      </c>
      <c r="P33">
        <f t="shared" si="4"/>
        <v>42.234750361402895</v>
      </c>
      <c r="S33">
        <f t="shared" si="5"/>
        <v>39.817187500000045</v>
      </c>
    </row>
    <row r="34" spans="2:19">
      <c r="B34">
        <v>32</v>
      </c>
      <c r="C34">
        <f t="shared" si="6"/>
        <v>21.5</v>
      </c>
      <c r="D34">
        <f t="shared" si="0"/>
        <v>476</v>
      </c>
      <c r="E34">
        <f t="shared" si="1"/>
        <v>15.542801556420237</v>
      </c>
      <c r="K34" s="15" t="str">
        <f t="shared" si="2"/>
        <v>CC</v>
      </c>
      <c r="L34">
        <f t="shared" si="3"/>
        <v>337.86250000000001</v>
      </c>
      <c r="M34">
        <f t="shared" si="7"/>
        <v>109.25</v>
      </c>
      <c r="N34">
        <f t="shared" si="8"/>
        <v>166.66666666666666</v>
      </c>
      <c r="O34" s="15" t="str">
        <f t="shared" si="9"/>
        <v>DC</v>
      </c>
      <c r="P34">
        <f t="shared" si="4"/>
        <v>41.86642405011159</v>
      </c>
      <c r="S34">
        <f t="shared" si="5"/>
        <v>37.862500000000011</v>
      </c>
    </row>
    <row r="35" spans="2:19">
      <c r="B35">
        <v>33</v>
      </c>
      <c r="C35">
        <f t="shared" si="6"/>
        <v>21.6875</v>
      </c>
      <c r="D35">
        <f t="shared" si="0"/>
        <v>475.25</v>
      </c>
      <c r="E35">
        <f t="shared" si="1"/>
        <v>15.29693579766537</v>
      </c>
      <c r="K35" s="15" t="str">
        <f t="shared" si="2"/>
        <v>CC</v>
      </c>
      <c r="L35">
        <f t="shared" si="3"/>
        <v>335.90781249999998</v>
      </c>
      <c r="M35">
        <f t="shared" si="7"/>
        <v>109.25</v>
      </c>
      <c r="N35">
        <f t="shared" si="8"/>
        <v>166.66666666666666</v>
      </c>
      <c r="O35" s="15" t="str">
        <f t="shared" si="9"/>
        <v>DC</v>
      </c>
      <c r="P35">
        <f t="shared" si="4"/>
        <v>41.504466493482376</v>
      </c>
      <c r="S35">
        <f t="shared" si="5"/>
        <v>35.907812499999977</v>
      </c>
    </row>
    <row r="36" spans="2:19">
      <c r="B36">
        <v>34</v>
      </c>
      <c r="C36">
        <f t="shared" si="6"/>
        <v>21.875</v>
      </c>
      <c r="D36">
        <f t="shared" si="0"/>
        <v>474.5</v>
      </c>
      <c r="E36">
        <f t="shared" si="1"/>
        <v>15.05107003891051</v>
      </c>
      <c r="K36" s="15" t="str">
        <f t="shared" si="2"/>
        <v>CC</v>
      </c>
      <c r="L36">
        <f t="shared" si="3"/>
        <v>333.953125</v>
      </c>
      <c r="M36">
        <f t="shared" si="7"/>
        <v>109.25</v>
      </c>
      <c r="N36">
        <f t="shared" si="8"/>
        <v>166.66666666666666</v>
      </c>
      <c r="O36" s="15" t="str">
        <f t="shared" si="9"/>
        <v>DC</v>
      </c>
      <c r="P36">
        <f t="shared" si="4"/>
        <v>41.148713923538253</v>
      </c>
      <c r="S36">
        <f t="shared" si="5"/>
        <v>33.953125</v>
      </c>
    </row>
    <row r="37" spans="2:19">
      <c r="B37">
        <v>35</v>
      </c>
      <c r="C37">
        <f t="shared" si="6"/>
        <v>22.0625</v>
      </c>
      <c r="D37">
        <f t="shared" si="0"/>
        <v>473.75</v>
      </c>
      <c r="E37">
        <f t="shared" si="1"/>
        <v>14.805204280155642</v>
      </c>
      <c r="K37" s="15" t="str">
        <f t="shared" si="2"/>
        <v>CC</v>
      </c>
      <c r="L37">
        <f t="shared" si="3"/>
        <v>331.99843750000002</v>
      </c>
      <c r="M37">
        <f t="shared" si="7"/>
        <v>109.25</v>
      </c>
      <c r="N37">
        <f t="shared" si="8"/>
        <v>166.66666666666666</v>
      </c>
      <c r="O37" s="15" t="str">
        <f t="shared" si="9"/>
        <v>DC</v>
      </c>
      <c r="P37">
        <f t="shared" si="4"/>
        <v>40.799008139485508</v>
      </c>
      <c r="S37">
        <f t="shared" si="5"/>
        <v>31.998437500000023</v>
      </c>
    </row>
    <row r="38" spans="2:19">
      <c r="B38">
        <v>36</v>
      </c>
      <c r="C38">
        <f t="shared" si="6"/>
        <v>22.25</v>
      </c>
      <c r="D38">
        <f t="shared" si="0"/>
        <v>473</v>
      </c>
      <c r="E38">
        <f t="shared" si="1"/>
        <v>14.559338521400782</v>
      </c>
      <c r="K38" s="15" t="str">
        <f t="shared" si="2"/>
        <v>CC</v>
      </c>
      <c r="L38">
        <f t="shared" si="3"/>
        <v>330.04375000000005</v>
      </c>
      <c r="M38">
        <f t="shared" si="7"/>
        <v>109.25</v>
      </c>
      <c r="N38">
        <f t="shared" si="8"/>
        <v>166.66666666666666</v>
      </c>
      <c r="O38" s="15" t="str">
        <f t="shared" si="9"/>
        <v>DC</v>
      </c>
      <c r="P38">
        <f t="shared" si="4"/>
        <v>40.455196273141532</v>
      </c>
      <c r="S38">
        <f t="shared" si="5"/>
        <v>30.043750000000045</v>
      </c>
    </row>
    <row r="39" spans="2:19">
      <c r="B39">
        <v>37</v>
      </c>
      <c r="C39">
        <f t="shared" si="6"/>
        <v>22.4375</v>
      </c>
      <c r="D39">
        <f t="shared" si="0"/>
        <v>472.25</v>
      </c>
      <c r="E39">
        <f t="shared" si="1"/>
        <v>14.313472762645915</v>
      </c>
      <c r="K39" s="15" t="str">
        <f t="shared" si="2"/>
        <v>CC</v>
      </c>
      <c r="L39">
        <f t="shared" si="3"/>
        <v>328.08906250000001</v>
      </c>
      <c r="M39">
        <f t="shared" si="7"/>
        <v>109.25</v>
      </c>
      <c r="N39">
        <f t="shared" si="8"/>
        <v>166.66666666666666</v>
      </c>
      <c r="O39" s="15" t="str">
        <f t="shared" si="9"/>
        <v>DC</v>
      </c>
      <c r="P39">
        <f t="shared" si="4"/>
        <v>40.117130566123642</v>
      </c>
      <c r="S39">
        <f t="shared" si="5"/>
        <v>28.089062500000011</v>
      </c>
    </row>
    <row r="40" spans="2:19">
      <c r="B40">
        <v>38</v>
      </c>
      <c r="C40">
        <f t="shared" si="6"/>
        <v>22.625</v>
      </c>
      <c r="D40">
        <f t="shared" si="0"/>
        <v>471.5</v>
      </c>
      <c r="E40">
        <f t="shared" si="1"/>
        <v>14.067607003891048</v>
      </c>
      <c r="K40" s="15" t="str">
        <f t="shared" si="2"/>
        <v>CC</v>
      </c>
      <c r="L40">
        <f t="shared" si="3"/>
        <v>326.13437499999998</v>
      </c>
      <c r="M40">
        <f t="shared" si="7"/>
        <v>109.25</v>
      </c>
      <c r="N40">
        <f t="shared" si="8"/>
        <v>166.66666666666666</v>
      </c>
      <c r="O40" s="15" t="str">
        <f t="shared" si="9"/>
        <v>DC</v>
      </c>
      <c r="P40">
        <f t="shared" si="4"/>
        <v>39.784668158117093</v>
      </c>
      <c r="S40">
        <f t="shared" si="5"/>
        <v>26.134374999999977</v>
      </c>
    </row>
    <row r="41" spans="2:19">
      <c r="B41">
        <v>39</v>
      </c>
      <c r="C41">
        <f t="shared" si="6"/>
        <v>22.8125</v>
      </c>
      <c r="D41">
        <f t="shared" si="0"/>
        <v>470.75</v>
      </c>
      <c r="E41">
        <f t="shared" si="1"/>
        <v>13.821741245136188</v>
      </c>
      <c r="K41" s="15" t="str">
        <f t="shared" si="2"/>
        <v>CC</v>
      </c>
      <c r="L41">
        <f t="shared" si="3"/>
        <v>324.1796875</v>
      </c>
      <c r="M41">
        <f t="shared" si="7"/>
        <v>109.25</v>
      </c>
      <c r="N41">
        <f t="shared" si="8"/>
        <v>166.66666666666666</v>
      </c>
      <c r="O41" s="15" t="str">
        <f t="shared" si="9"/>
        <v>DC</v>
      </c>
      <c r="P41">
        <f t="shared" si="4"/>
        <v>39.457670885584619</v>
      </c>
      <c r="S41">
        <f t="shared" si="5"/>
        <v>24.1796875</v>
      </c>
    </row>
    <row r="42" spans="2:19">
      <c r="B42">
        <v>40</v>
      </c>
      <c r="C42">
        <f t="shared" si="6"/>
        <v>23</v>
      </c>
      <c r="D42">
        <f t="shared" si="0"/>
        <v>470</v>
      </c>
      <c r="E42">
        <f t="shared" si="1"/>
        <v>13.575875486381321</v>
      </c>
      <c r="K42" s="15" t="str">
        <f t="shared" si="2"/>
        <v>CC</v>
      </c>
      <c r="L42">
        <f t="shared" si="3"/>
        <v>322.22500000000002</v>
      </c>
      <c r="M42">
        <f t="shared" si="7"/>
        <v>109.25</v>
      </c>
      <c r="N42">
        <f t="shared" si="8"/>
        <v>166.66666666666666</v>
      </c>
      <c r="O42" s="15" t="str">
        <f t="shared" si="9"/>
        <v>DC</v>
      </c>
      <c r="P42">
        <f t="shared" si="4"/>
        <v>39.136005090321703</v>
      </c>
      <c r="S42">
        <f t="shared" si="5"/>
        <v>22.225000000000023</v>
      </c>
    </row>
    <row r="43" spans="2:19">
      <c r="B43">
        <v>41</v>
      </c>
      <c r="C43">
        <f t="shared" si="6"/>
        <v>23.1875</v>
      </c>
      <c r="D43">
        <f t="shared" si="0"/>
        <v>469.25</v>
      </c>
      <c r="E43">
        <f t="shared" si="1"/>
        <v>13.330009727626461</v>
      </c>
      <c r="K43" s="15" t="str">
        <f t="shared" si="2"/>
        <v>CC</v>
      </c>
      <c r="L43">
        <f t="shared" si="3"/>
        <v>320.27031250000005</v>
      </c>
      <c r="M43">
        <f t="shared" si="7"/>
        <v>109.25</v>
      </c>
      <c r="N43">
        <f t="shared" si="8"/>
        <v>166.66666666666666</v>
      </c>
      <c r="O43" s="15" t="str">
        <f t="shared" si="9"/>
        <v>DC</v>
      </c>
      <c r="P43">
        <f t="shared" si="4"/>
        <v>38.819541437300231</v>
      </c>
      <c r="S43">
        <f t="shared" si="5"/>
        <v>20.270312500000045</v>
      </c>
    </row>
    <row r="44" spans="2:19">
      <c r="B44">
        <v>42</v>
      </c>
      <c r="C44">
        <f t="shared" si="6"/>
        <v>23.375</v>
      </c>
      <c r="D44">
        <f t="shared" si="0"/>
        <v>468.5</v>
      </c>
      <c r="E44">
        <f t="shared" si="1"/>
        <v>13.084143968871594</v>
      </c>
      <c r="K44" s="15" t="str">
        <f t="shared" si="2"/>
        <v>CC</v>
      </c>
      <c r="L44">
        <f t="shared" si="3"/>
        <v>318.31562500000001</v>
      </c>
      <c r="M44">
        <f t="shared" si="7"/>
        <v>109.25</v>
      </c>
      <c r="N44">
        <f t="shared" si="8"/>
        <v>166.66666666666666</v>
      </c>
      <c r="O44" s="15" t="str">
        <f t="shared" si="9"/>
        <v>DC</v>
      </c>
      <c r="P44">
        <f t="shared" si="4"/>
        <v>38.508154741279107</v>
      </c>
      <c r="S44">
        <f t="shared" si="5"/>
        <v>18.315625000000011</v>
      </c>
    </row>
    <row r="45" spans="2:19">
      <c r="B45">
        <v>43</v>
      </c>
      <c r="C45">
        <f t="shared" si="6"/>
        <v>23.5625</v>
      </c>
      <c r="D45">
        <f t="shared" si="0"/>
        <v>467.75</v>
      </c>
      <c r="E45">
        <f t="shared" si="1"/>
        <v>12.838278210116734</v>
      </c>
      <c r="K45" s="15" t="str">
        <f t="shared" si="2"/>
        <v>CC</v>
      </c>
      <c r="L45">
        <f t="shared" si="3"/>
        <v>316.36093749999998</v>
      </c>
      <c r="M45">
        <f t="shared" si="7"/>
        <v>109.25</v>
      </c>
      <c r="N45">
        <f t="shared" si="8"/>
        <v>166.66666666666666</v>
      </c>
      <c r="O45" s="15" t="str">
        <f t="shared" si="9"/>
        <v>DC</v>
      </c>
      <c r="P45">
        <f t="shared" si="4"/>
        <v>38.201723801693333</v>
      </c>
      <c r="S45">
        <f t="shared" si="5"/>
        <v>16.360937499999977</v>
      </c>
    </row>
    <row r="46" spans="2:19">
      <c r="B46">
        <v>44</v>
      </c>
      <c r="C46">
        <f t="shared" si="6"/>
        <v>23.75</v>
      </c>
      <c r="D46">
        <f t="shared" si="0"/>
        <v>467</v>
      </c>
      <c r="E46">
        <f t="shared" si="1"/>
        <v>12.592412451361866</v>
      </c>
      <c r="K46" s="15" t="str">
        <f t="shared" si="2"/>
        <v>CC</v>
      </c>
      <c r="L46">
        <f t="shared" si="3"/>
        <v>314.40625</v>
      </c>
      <c r="M46">
        <f t="shared" si="7"/>
        <v>109.25</v>
      </c>
      <c r="N46">
        <f t="shared" si="8"/>
        <v>166.66666666666666</v>
      </c>
      <c r="O46" s="15" t="str">
        <f t="shared" si="9"/>
        <v>DC</v>
      </c>
      <c r="P46">
        <f t="shared" si="4"/>
        <v>37.900131245364179</v>
      </c>
      <c r="S46">
        <f t="shared" si="5"/>
        <v>14.40625</v>
      </c>
    </row>
    <row r="47" spans="2:19">
      <c r="B47">
        <v>45</v>
      </c>
      <c r="C47">
        <f t="shared" si="6"/>
        <v>23.9375</v>
      </c>
      <c r="D47">
        <f t="shared" si="0"/>
        <v>466.25</v>
      </c>
      <c r="E47">
        <f t="shared" si="1"/>
        <v>12.346546692607006</v>
      </c>
      <c r="K47" s="15" t="str">
        <f t="shared" si="2"/>
        <v>CC</v>
      </c>
      <c r="L47">
        <f t="shared" si="3"/>
        <v>312.45156250000002</v>
      </c>
      <c r="M47">
        <f t="shared" si="7"/>
        <v>109.25</v>
      </c>
      <c r="N47">
        <f t="shared" si="8"/>
        <v>166.66666666666666</v>
      </c>
      <c r="O47" s="15" t="str">
        <f t="shared" si="9"/>
        <v>DC</v>
      </c>
      <c r="P47">
        <f t="shared" si="4"/>
        <v>37.603263376601525</v>
      </c>
      <c r="S47">
        <f t="shared" si="5"/>
        <v>12.451562500000023</v>
      </c>
    </row>
    <row r="48" spans="2:19">
      <c r="B48">
        <v>46</v>
      </c>
      <c r="C48">
        <f t="shared" si="6"/>
        <v>24.125</v>
      </c>
      <c r="D48">
        <f t="shared" si="0"/>
        <v>465.5</v>
      </c>
      <c r="E48">
        <f t="shared" si="1"/>
        <v>12.100680933852139</v>
      </c>
      <c r="K48" s="15" t="str">
        <f t="shared" si="2"/>
        <v>CC</v>
      </c>
      <c r="L48">
        <f t="shared" si="3"/>
        <v>310.49687500000005</v>
      </c>
      <c r="M48">
        <f t="shared" si="7"/>
        <v>109.25</v>
      </c>
      <c r="N48">
        <f t="shared" si="8"/>
        <v>166.66666666666666</v>
      </c>
      <c r="O48" s="15" t="str">
        <f t="shared" si="9"/>
        <v>DC</v>
      </c>
      <c r="P48">
        <f t="shared" si="4"/>
        <v>37.311010034296338</v>
      </c>
      <c r="S48">
        <f t="shared" si="5"/>
        <v>10.496875000000045</v>
      </c>
    </row>
    <row r="49" spans="2:19">
      <c r="B49">
        <v>47</v>
      </c>
      <c r="C49">
        <f t="shared" si="6"/>
        <v>24.3125</v>
      </c>
      <c r="D49">
        <f t="shared" si="0"/>
        <v>464.75</v>
      </c>
      <c r="E49">
        <f t="shared" si="1"/>
        <v>11.854815175097279</v>
      </c>
      <c r="K49" s="15" t="str">
        <f t="shared" si="2"/>
        <v>CC</v>
      </c>
      <c r="L49">
        <f t="shared" si="3"/>
        <v>308.54218750000001</v>
      </c>
      <c r="M49">
        <f t="shared" si="7"/>
        <v>109.25</v>
      </c>
      <c r="N49">
        <f t="shared" si="8"/>
        <v>166.66666666666666</v>
      </c>
      <c r="O49" s="15" t="str">
        <f t="shared" si="9"/>
        <v>DC</v>
      </c>
      <c r="P49">
        <f t="shared" si="4"/>
        <v>37.023264455625672</v>
      </c>
      <c r="S49">
        <f t="shared" si="5"/>
        <v>8.5421875000000114</v>
      </c>
    </row>
    <row r="50" spans="2:19">
      <c r="B50">
        <v>48</v>
      </c>
      <c r="C50">
        <f t="shared" si="6"/>
        <v>24.5</v>
      </c>
      <c r="D50">
        <f t="shared" si="0"/>
        <v>464</v>
      </c>
      <c r="E50">
        <f t="shared" si="1"/>
        <v>11.608949416342412</v>
      </c>
      <c r="K50" s="15" t="str">
        <f t="shared" si="2"/>
        <v>CC</v>
      </c>
      <c r="L50">
        <f t="shared" si="3"/>
        <v>306.58749999999998</v>
      </c>
      <c r="M50">
        <f t="shared" si="7"/>
        <v>109.25</v>
      </c>
      <c r="N50">
        <f t="shared" si="8"/>
        <v>166.66666666666666</v>
      </c>
      <c r="O50" s="15" t="str">
        <f t="shared" si="9"/>
        <v>DC</v>
      </c>
      <c r="P50">
        <f t="shared" si="4"/>
        <v>36.739923146016288</v>
      </c>
      <c r="S50">
        <f t="shared" si="5"/>
        <v>6.5874999999999773</v>
      </c>
    </row>
    <row r="51" spans="2:19">
      <c r="B51">
        <v>49</v>
      </c>
      <c r="C51">
        <f t="shared" si="6"/>
        <v>24.6875</v>
      </c>
      <c r="D51">
        <f t="shared" si="0"/>
        <v>463.25</v>
      </c>
      <c r="E51">
        <f t="shared" si="1"/>
        <v>11.363083657587552</v>
      </c>
      <c r="K51" s="15" t="str">
        <f t="shared" si="2"/>
        <v>CC</v>
      </c>
      <c r="L51">
        <f t="shared" si="3"/>
        <v>304.6328125</v>
      </c>
      <c r="M51">
        <f t="shared" si="7"/>
        <v>109.25</v>
      </c>
      <c r="N51">
        <f t="shared" si="8"/>
        <v>166.66666666666666</v>
      </c>
      <c r="O51" s="15" t="str">
        <f t="shared" si="9"/>
        <v>DC</v>
      </c>
      <c r="P51">
        <f t="shared" si="4"/>
        <v>36.460885755033885</v>
      </c>
      <c r="S51">
        <f t="shared" si="5"/>
        <v>4.6328125</v>
      </c>
    </row>
    <row r="52" spans="2:19">
      <c r="B52">
        <v>50</v>
      </c>
      <c r="C52">
        <f t="shared" si="6"/>
        <v>24.875</v>
      </c>
      <c r="D52">
        <f t="shared" si="0"/>
        <v>462.5</v>
      </c>
      <c r="E52">
        <f t="shared" si="1"/>
        <v>11.117217898832685</v>
      </c>
      <c r="K52" s="15" t="str">
        <f t="shared" si="2"/>
        <v>CC</v>
      </c>
      <c r="L52">
        <f t="shared" si="3"/>
        <v>302.67812500000002</v>
      </c>
      <c r="M52">
        <f t="shared" si="7"/>
        <v>109.25</v>
      </c>
      <c r="N52">
        <f t="shared" si="8"/>
        <v>166.66666666666666</v>
      </c>
      <c r="O52" s="15" t="str">
        <f t="shared" si="9"/>
        <v>DC</v>
      </c>
      <c r="P52">
        <f t="shared" si="4"/>
        <v>36.186054957885389</v>
      </c>
      <c r="S52">
        <f t="shared" si="5"/>
        <v>2.6781250000000227</v>
      </c>
    </row>
    <row r="53" spans="2:19">
      <c r="B53">
        <v>51</v>
      </c>
      <c r="C53">
        <f t="shared" si="6"/>
        <v>25.0625</v>
      </c>
      <c r="D53">
        <f t="shared" si="0"/>
        <v>461.75</v>
      </c>
      <c r="E53">
        <f t="shared" si="1"/>
        <v>10.871352140077825</v>
      </c>
      <c r="K53" s="15" t="str">
        <f t="shared" si="2"/>
        <v>CC</v>
      </c>
      <c r="L53">
        <f t="shared" si="3"/>
        <v>300.72343750000005</v>
      </c>
      <c r="M53">
        <f t="shared" si="7"/>
        <v>109.25</v>
      </c>
      <c r="N53">
        <f t="shared" si="8"/>
        <v>166.66666666666666</v>
      </c>
      <c r="O53" s="15" t="str">
        <f t="shared" si="9"/>
        <v>DC</v>
      </c>
      <c r="P53">
        <f t="shared" si="4"/>
        <v>35.915336342240366</v>
      </c>
      <c r="S53">
        <f t="shared" si="5"/>
        <v>0.72343750000004547</v>
      </c>
    </row>
    <row r="54" spans="2:19">
      <c r="B54">
        <v>52</v>
      </c>
      <c r="C54">
        <f t="shared" si="6"/>
        <v>25.25</v>
      </c>
      <c r="D54">
        <f t="shared" si="0"/>
        <v>461</v>
      </c>
      <c r="E54">
        <f t="shared" si="1"/>
        <v>10.625486381322958</v>
      </c>
      <c r="K54" s="15" t="str">
        <f t="shared" si="2"/>
        <v>CC</v>
      </c>
      <c r="L54">
        <f t="shared" si="3"/>
        <v>298.76875000000001</v>
      </c>
      <c r="M54">
        <f t="shared" si="7"/>
        <v>109.25</v>
      </c>
      <c r="N54">
        <f t="shared" si="8"/>
        <v>166.66666666666666</v>
      </c>
      <c r="O54" s="15" t="str">
        <f t="shared" si="9"/>
        <v>DC</v>
      </c>
      <c r="P54">
        <f t="shared" si="4"/>
        <v>35.648638300095016</v>
      </c>
      <c r="S54">
        <f t="shared" si="5"/>
        <v>1.2312499999999886</v>
      </c>
    </row>
    <row r="55" spans="2:19">
      <c r="B55">
        <v>53</v>
      </c>
      <c r="C55">
        <f t="shared" si="6"/>
        <v>25.4375</v>
      </c>
      <c r="D55">
        <f t="shared" si="0"/>
        <v>460.25</v>
      </c>
      <c r="E55">
        <f t="shared" si="1"/>
        <v>10.379620622568098</v>
      </c>
      <c r="K55" s="15" t="str">
        <f t="shared" si="2"/>
        <v>CC</v>
      </c>
      <c r="L55">
        <f t="shared" si="3"/>
        <v>296.81406249999998</v>
      </c>
      <c r="M55">
        <f t="shared" si="7"/>
        <v>109.25</v>
      </c>
      <c r="N55">
        <f t="shared" si="8"/>
        <v>166.66666666666666</v>
      </c>
      <c r="O55" s="15" t="str">
        <f t="shared" si="9"/>
        <v>DC</v>
      </c>
      <c r="P55">
        <f t="shared" si="4"/>
        <v>35.385871924418637</v>
      </c>
      <c r="S55">
        <f t="shared" si="5"/>
        <v>3.1859375000000227</v>
      </c>
    </row>
    <row r="56" spans="2:19">
      <c r="B56">
        <v>54</v>
      </c>
      <c r="C56">
        <f t="shared" si="6"/>
        <v>25.625</v>
      </c>
      <c r="D56">
        <f t="shared" si="0"/>
        <v>459.5</v>
      </c>
      <c r="E56">
        <f t="shared" si="1"/>
        <v>10.13375486381323</v>
      </c>
      <c r="K56" s="15" t="str">
        <f t="shared" si="2"/>
        <v>CC</v>
      </c>
      <c r="L56">
        <f t="shared" si="3"/>
        <v>294.859375</v>
      </c>
      <c r="M56">
        <f t="shared" si="7"/>
        <v>109.25</v>
      </c>
      <c r="N56">
        <f t="shared" si="8"/>
        <v>166.66666666666666</v>
      </c>
      <c r="O56" s="15" t="str">
        <f t="shared" si="9"/>
        <v>DC</v>
      </c>
      <c r="P56">
        <f t="shared" si="4"/>
        <v>35.126950910337527</v>
      </c>
      <c r="S56">
        <f t="shared" si="5"/>
        <v>5.140625</v>
      </c>
    </row>
    <row r="57" spans="2:19">
      <c r="B57">
        <v>55</v>
      </c>
      <c r="C57">
        <f t="shared" si="6"/>
        <v>25.8125</v>
      </c>
      <c r="D57">
        <f t="shared" si="0"/>
        <v>458.75</v>
      </c>
      <c r="E57">
        <f t="shared" si="1"/>
        <v>9.8878891050583633</v>
      </c>
      <c r="K57" s="15" t="str">
        <f t="shared" si="2"/>
        <v>CC</v>
      </c>
      <c r="L57">
        <f t="shared" si="3"/>
        <v>292.90468750000002</v>
      </c>
      <c r="M57">
        <f t="shared" si="7"/>
        <v>109.25</v>
      </c>
      <c r="N57">
        <f t="shared" si="8"/>
        <v>166.66666666666666</v>
      </c>
      <c r="O57" s="15" t="str">
        <f t="shared" si="9"/>
        <v>DC</v>
      </c>
      <c r="P57">
        <f t="shared" si="4"/>
        <v>34.871791460625637</v>
      </c>
      <c r="S57">
        <f t="shared" si="5"/>
        <v>7.0953124999999773</v>
      </c>
    </row>
    <row r="58" spans="2:19">
      <c r="B58">
        <v>56</v>
      </c>
      <c r="C58">
        <f t="shared" si="6"/>
        <v>26</v>
      </c>
      <c r="D58">
        <f t="shared" si="0"/>
        <v>458</v>
      </c>
      <c r="E58">
        <f t="shared" si="1"/>
        <v>9.6420233463035032</v>
      </c>
      <c r="K58" s="15" t="str">
        <f t="shared" si="2"/>
        <v>CC</v>
      </c>
      <c r="L58">
        <f t="shared" si="3"/>
        <v>290.95000000000005</v>
      </c>
      <c r="M58">
        <f t="shared" si="7"/>
        <v>109.25</v>
      </c>
      <c r="N58">
        <f t="shared" si="8"/>
        <v>166.66666666666666</v>
      </c>
      <c r="O58" s="15" t="str">
        <f t="shared" si="9"/>
        <v>DC</v>
      </c>
      <c r="P58">
        <f t="shared" si="4"/>
        <v>34.620312195284583</v>
      </c>
      <c r="S58">
        <f t="shared" si="5"/>
        <v>9.0499999999999545</v>
      </c>
    </row>
    <row r="59" spans="2:19">
      <c r="B59">
        <v>57</v>
      </c>
      <c r="C59">
        <f t="shared" si="6"/>
        <v>26.1875</v>
      </c>
      <c r="D59">
        <f t="shared" si="0"/>
        <v>457.25</v>
      </c>
      <c r="E59">
        <f t="shared" si="1"/>
        <v>9.3961575875486361</v>
      </c>
      <c r="K59" s="15" t="str">
        <f t="shared" si="2"/>
        <v>CC</v>
      </c>
      <c r="L59">
        <f t="shared" si="3"/>
        <v>288.99531250000001</v>
      </c>
      <c r="M59">
        <f t="shared" si="7"/>
        <v>109.25</v>
      </c>
      <c r="N59">
        <f t="shared" si="8"/>
        <v>166.66666666666666</v>
      </c>
      <c r="O59" s="15" t="str">
        <f t="shared" si="9"/>
        <v>DC</v>
      </c>
      <c r="P59">
        <f t="shared" si="4"/>
        <v>34.372434065008079</v>
      </c>
      <c r="S59">
        <f t="shared" si="5"/>
        <v>11.004687499999989</v>
      </c>
    </row>
    <row r="60" spans="2:19">
      <c r="B60">
        <v>58</v>
      </c>
      <c r="C60">
        <f t="shared" si="6"/>
        <v>26.375</v>
      </c>
      <c r="D60">
        <f t="shared" si="0"/>
        <v>456.5</v>
      </c>
      <c r="E60">
        <f t="shared" si="1"/>
        <v>9.150291828793776</v>
      </c>
      <c r="K60" s="15" t="str">
        <f t="shared" si="2"/>
        <v>CC</v>
      </c>
      <c r="L60">
        <f t="shared" si="3"/>
        <v>287.04062499999998</v>
      </c>
      <c r="M60">
        <f t="shared" si="7"/>
        <v>109.25</v>
      </c>
      <c r="N60">
        <f t="shared" si="8"/>
        <v>166.66666666666666</v>
      </c>
      <c r="O60" s="15" t="str">
        <f t="shared" si="9"/>
        <v>DC</v>
      </c>
      <c r="P60">
        <f t="shared" si="4"/>
        <v>34.128080268337406</v>
      </c>
      <c r="S60">
        <f t="shared" si="5"/>
        <v>12.959375000000023</v>
      </c>
    </row>
    <row r="61" spans="2:19">
      <c r="B61">
        <v>59</v>
      </c>
      <c r="C61">
        <f t="shared" si="6"/>
        <v>26.5625</v>
      </c>
      <c r="D61">
        <f t="shared" si="0"/>
        <v>455.75</v>
      </c>
      <c r="E61">
        <f t="shared" si="1"/>
        <v>8.9044260700389088</v>
      </c>
      <c r="K61" s="15" t="str">
        <f t="shared" si="2"/>
        <v>CC</v>
      </c>
      <c r="L61">
        <f t="shared" si="3"/>
        <v>285.0859375</v>
      </c>
      <c r="M61">
        <f t="shared" si="7"/>
        <v>109.25</v>
      </c>
      <c r="N61">
        <f t="shared" si="8"/>
        <v>166.66666666666666</v>
      </c>
      <c r="O61" s="15" t="str">
        <f t="shared" si="9"/>
        <v>DC</v>
      </c>
      <c r="P61">
        <f t="shared" si="4"/>
        <v>33.887176172325617</v>
      </c>
      <c r="S61">
        <f t="shared" si="5"/>
        <v>14.9140625</v>
      </c>
    </row>
    <row r="62" spans="2:19">
      <c r="B62">
        <v>60</v>
      </c>
      <c r="C62">
        <f t="shared" si="6"/>
        <v>26.75</v>
      </c>
      <c r="D62">
        <f t="shared" si="0"/>
        <v>455</v>
      </c>
      <c r="E62">
        <f t="shared" si="1"/>
        <v>8.6585603112840488</v>
      </c>
      <c r="K62" s="15" t="str">
        <f t="shared" si="2"/>
        <v>CC</v>
      </c>
      <c r="L62">
        <f t="shared" si="3"/>
        <v>283.13125000000002</v>
      </c>
      <c r="M62">
        <f t="shared" si="7"/>
        <v>109.25</v>
      </c>
      <c r="N62">
        <f t="shared" si="8"/>
        <v>166.66666666666666</v>
      </c>
      <c r="O62" s="15" t="str">
        <f t="shared" si="9"/>
        <v>DC</v>
      </c>
      <c r="P62">
        <f t="shared" si="4"/>
        <v>33.649649236538288</v>
      </c>
      <c r="S62">
        <f t="shared" si="5"/>
        <v>16.868749999999977</v>
      </c>
    </row>
    <row r="63" spans="2:19">
      <c r="B63">
        <v>61</v>
      </c>
      <c r="C63">
        <f t="shared" si="6"/>
        <v>26.9375</v>
      </c>
      <c r="D63">
        <f t="shared" si="0"/>
        <v>454.25</v>
      </c>
      <c r="E63">
        <f t="shared" si="1"/>
        <v>8.4126945525291816</v>
      </c>
      <c r="K63" s="15" t="str">
        <f t="shared" si="2"/>
        <v>CC</v>
      </c>
      <c r="L63">
        <f t="shared" si="3"/>
        <v>281.17656250000005</v>
      </c>
      <c r="M63">
        <f t="shared" si="7"/>
        <v>109.25</v>
      </c>
      <c r="N63">
        <f t="shared" si="8"/>
        <v>166.66666666666666</v>
      </c>
      <c r="O63" s="15" t="str">
        <f t="shared" si="9"/>
        <v>DC</v>
      </c>
      <c r="P63">
        <f t="shared" si="4"/>
        <v>33.415428940228274</v>
      </c>
      <c r="S63">
        <f t="shared" si="5"/>
        <v>18.823437499999955</v>
      </c>
    </row>
    <row r="64" spans="2:19">
      <c r="B64">
        <v>62</v>
      </c>
      <c r="C64">
        <f t="shared" si="6"/>
        <v>27.125</v>
      </c>
      <c r="D64">
        <f t="shared" si="0"/>
        <v>453.5</v>
      </c>
      <c r="E64">
        <f t="shared" si="1"/>
        <v>8.1668287937743216</v>
      </c>
      <c r="K64" s="15" t="str">
        <f t="shared" si="2"/>
        <v>CC</v>
      </c>
      <c r="L64">
        <f t="shared" si="3"/>
        <v>279.22187500000001</v>
      </c>
      <c r="M64">
        <f t="shared" si="7"/>
        <v>109.25</v>
      </c>
      <c r="N64">
        <f t="shared" si="8"/>
        <v>166.66666666666666</v>
      </c>
      <c r="O64" s="15" t="str">
        <f t="shared" si="9"/>
        <v>DC</v>
      </c>
      <c r="P64">
        <f t="shared" si="4"/>
        <v>33.184446712530843</v>
      </c>
      <c r="S64">
        <f t="shared" si="5"/>
        <v>20.778124999999989</v>
      </c>
    </row>
    <row r="65" spans="2:19">
      <c r="B65">
        <v>63</v>
      </c>
      <c r="C65">
        <f t="shared" si="6"/>
        <v>27.3125</v>
      </c>
      <c r="D65">
        <f t="shared" si="0"/>
        <v>452.75</v>
      </c>
      <c r="E65">
        <f t="shared" si="1"/>
        <v>7.9209630350194544</v>
      </c>
      <c r="K65" s="15" t="str">
        <f t="shared" si="2"/>
        <v>CC</v>
      </c>
      <c r="L65">
        <f t="shared" si="3"/>
        <v>277.26718749999998</v>
      </c>
      <c r="M65">
        <f t="shared" si="7"/>
        <v>109.25</v>
      </c>
      <c r="N65">
        <f t="shared" si="8"/>
        <v>166.66666666666666</v>
      </c>
      <c r="O65" s="15" t="str">
        <f t="shared" si="9"/>
        <v>DC</v>
      </c>
      <c r="P65">
        <f t="shared" si="4"/>
        <v>32.956635865534068</v>
      </c>
      <c r="S65">
        <f t="shared" si="5"/>
        <v>22.732812500000023</v>
      </c>
    </row>
    <row r="66" spans="2:19">
      <c r="B66">
        <v>64</v>
      </c>
      <c r="C66">
        <f t="shared" si="6"/>
        <v>27.5</v>
      </c>
      <c r="D66">
        <f t="shared" ref="D66:D129" si="11">IF(typeAP3917="AP3917B",MAX(Ipkmax_typ_B-4*(C66-tminoff_typ_B),Ipkmax_typ_B/4),IF(typeAP3917="AP3917C",MAX(Ipkmax_typ_C-4*(C66-tminoff_typ_C),Ipkmax_typ_C/3),IF(typeAP3917="AP3917D",MAX(Ipkmax_typ_D-4*(C66-tminoff_typ_D),Ipkmax_typ_D/3))))</f>
        <v>452</v>
      </c>
      <c r="E66">
        <f t="shared" ref="E66:E129" si="12">ABS(D66*Lm/(Vout+D1Vf)-C66)</f>
        <v>7.6750972762645944</v>
      </c>
      <c r="K66" s="15" t="str">
        <f t="shared" ref="K66:K129" si="13">IF((D66*Lm/(Vout+D1Vf)-C66)&gt;0,"CC","DC")</f>
        <v>CC</v>
      </c>
      <c r="L66">
        <f t="shared" ref="L66:L129" si="14">IF(K66="CC",D66-0.5*(Vout+D1Vf)*C66/Lm,IF(K66="DC",0.5*D66*(D66*Lm/Vindc_rms_min+D66*Lm/(Vout+D1Vf))/(D66*Lm/Vindc_rms_min+C66)))</f>
        <v>275.3125</v>
      </c>
      <c r="M66">
        <f t="shared" si="7"/>
        <v>109.25</v>
      </c>
      <c r="N66">
        <f t="shared" si="8"/>
        <v>166.66666666666666</v>
      </c>
      <c r="O66" s="15" t="str">
        <f t="shared" si="9"/>
        <v>DC</v>
      </c>
      <c r="P66">
        <f t="shared" ref="P66:P129" si="15">IF(K66="CC",1/((((Vout+D1Vf)*C66/Lm))*Lm/Vindc_rms_min+C66)*1000,IF(K66="DC",1000/(D66*Lm/Vindc_rms_min+C66)))</f>
        <v>32.731931530087245</v>
      </c>
      <c r="S66">
        <f t="shared" ref="S66:S129" si="16">ABS(L66-Iout)</f>
        <v>24.6875</v>
      </c>
    </row>
    <row r="67" spans="2:19">
      <c r="B67">
        <v>65</v>
      </c>
      <c r="C67">
        <f t="shared" ref="C67:C130" si="17">IF(typeAP3917="AP3917B",tminoff_typ_B+B67*(toffmax_BCD-tminoff_typ_B)/500,IF(typeAP3917="AP3917C",tminoff_typ_C+B67*(toffmax_BCD-tminoff_typ_C)/500,IF(typeAP3917="AP3917D",tminoff_typ_D+B67*(toffmax_BCD-tminoff_typ_D)/500)))</f>
        <v>27.6875</v>
      </c>
      <c r="D67">
        <f t="shared" si="11"/>
        <v>451.25</v>
      </c>
      <c r="E67">
        <f t="shared" si="12"/>
        <v>7.4292315175097272</v>
      </c>
      <c r="K67" s="15" t="str">
        <f t="shared" si="13"/>
        <v>CC</v>
      </c>
      <c r="L67">
        <f t="shared" si="14"/>
        <v>273.35781250000002</v>
      </c>
      <c r="M67">
        <f t="shared" si="7"/>
        <v>109.25</v>
      </c>
      <c r="N67">
        <f t="shared" si="8"/>
        <v>166.66666666666666</v>
      </c>
      <c r="O67" s="15" t="str">
        <f t="shared" si="9"/>
        <v>DC</v>
      </c>
      <c r="P67">
        <f t="shared" si="15"/>
        <v>32.510270594217573</v>
      </c>
      <c r="S67">
        <f t="shared" si="16"/>
        <v>26.642187499999977</v>
      </c>
    </row>
    <row r="68" spans="2:19">
      <c r="B68">
        <v>66</v>
      </c>
      <c r="C68">
        <f t="shared" si="17"/>
        <v>27.875</v>
      </c>
      <c r="D68">
        <f t="shared" si="11"/>
        <v>450.5</v>
      </c>
      <c r="E68">
        <f t="shared" si="12"/>
        <v>7.1833657587548672</v>
      </c>
      <c r="K68" s="15" t="str">
        <f t="shared" si="13"/>
        <v>CC</v>
      </c>
      <c r="L68">
        <f t="shared" si="14"/>
        <v>271.40312500000005</v>
      </c>
      <c r="M68">
        <f t="shared" ref="M68:O102" si="18">M67</f>
        <v>109.25</v>
      </c>
      <c r="N68">
        <f t="shared" si="18"/>
        <v>166.66666666666666</v>
      </c>
      <c r="O68" s="15" t="str">
        <f t="shared" si="9"/>
        <v>DC</v>
      </c>
      <c r="P68">
        <f t="shared" si="15"/>
        <v>32.291591644032259</v>
      </c>
      <c r="S68">
        <f t="shared" si="16"/>
        <v>28.596874999999955</v>
      </c>
    </row>
    <row r="69" spans="2:19">
      <c r="B69">
        <v>67</v>
      </c>
      <c r="C69">
        <f t="shared" si="17"/>
        <v>28.0625</v>
      </c>
      <c r="D69">
        <f t="shared" si="11"/>
        <v>449.75</v>
      </c>
      <c r="E69">
        <f t="shared" si="12"/>
        <v>6.9375</v>
      </c>
      <c r="K69" s="15" t="str">
        <f t="shared" si="13"/>
        <v>CC</v>
      </c>
      <c r="L69">
        <f t="shared" si="14"/>
        <v>269.44843750000001</v>
      </c>
      <c r="M69">
        <f t="shared" si="18"/>
        <v>109.25</v>
      </c>
      <c r="N69">
        <f t="shared" si="18"/>
        <v>166.66666666666666</v>
      </c>
      <c r="O69" s="15" t="str">
        <f t="shared" si="18"/>
        <v>DC</v>
      </c>
      <c r="P69">
        <f t="shared" si="15"/>
        <v>32.075834906989726</v>
      </c>
      <c r="S69">
        <f t="shared" si="16"/>
        <v>30.551562499999989</v>
      </c>
    </row>
    <row r="70" spans="2:19">
      <c r="B70">
        <v>68</v>
      </c>
      <c r="C70">
        <f t="shared" si="17"/>
        <v>28.25</v>
      </c>
      <c r="D70">
        <f t="shared" si="11"/>
        <v>449</v>
      </c>
      <c r="E70">
        <f t="shared" si="12"/>
        <v>6.6916342412451399</v>
      </c>
      <c r="K70" s="15" t="str">
        <f t="shared" si="13"/>
        <v>CC</v>
      </c>
      <c r="L70">
        <f t="shared" si="14"/>
        <v>267.49374999999998</v>
      </c>
      <c r="M70">
        <f t="shared" si="18"/>
        <v>109.25</v>
      </c>
      <c r="N70">
        <f t="shared" si="18"/>
        <v>166.66666666666666</v>
      </c>
      <c r="O70" s="15" t="str">
        <f t="shared" si="18"/>
        <v>DC</v>
      </c>
      <c r="P70">
        <f t="shared" si="15"/>
        <v>31.862942197430058</v>
      </c>
      <c r="S70">
        <f t="shared" si="16"/>
        <v>32.506250000000023</v>
      </c>
    </row>
    <row r="71" spans="2:19">
      <c r="B71">
        <v>69</v>
      </c>
      <c r="C71">
        <f t="shared" si="17"/>
        <v>28.4375</v>
      </c>
      <c r="D71">
        <f t="shared" si="11"/>
        <v>448.25</v>
      </c>
      <c r="E71">
        <f t="shared" si="12"/>
        <v>6.4457684824902728</v>
      </c>
      <c r="K71" s="15" t="str">
        <f t="shared" si="13"/>
        <v>CC</v>
      </c>
      <c r="L71">
        <f t="shared" si="14"/>
        <v>265.5390625</v>
      </c>
      <c r="M71">
        <f t="shared" si="18"/>
        <v>109.25</v>
      </c>
      <c r="N71">
        <f t="shared" si="18"/>
        <v>166.66666666666666</v>
      </c>
      <c r="O71" s="15" t="str">
        <f t="shared" si="18"/>
        <v>DC</v>
      </c>
      <c r="P71">
        <f t="shared" si="15"/>
        <v>31.65285686426019</v>
      </c>
      <c r="S71">
        <f t="shared" si="16"/>
        <v>34.4609375</v>
      </c>
    </row>
    <row r="72" spans="2:19">
      <c r="B72">
        <v>70</v>
      </c>
      <c r="C72">
        <f t="shared" si="17"/>
        <v>28.625</v>
      </c>
      <c r="D72">
        <f t="shared" si="11"/>
        <v>447.5</v>
      </c>
      <c r="E72">
        <f t="shared" si="12"/>
        <v>6.1999027237354127</v>
      </c>
      <c r="K72" s="15" t="str">
        <f t="shared" si="13"/>
        <v>CC</v>
      </c>
      <c r="L72">
        <f t="shared" si="14"/>
        <v>263.58437500000002</v>
      </c>
      <c r="M72">
        <f t="shared" si="18"/>
        <v>109.25</v>
      </c>
      <c r="N72">
        <f t="shared" si="18"/>
        <v>166.66666666666666</v>
      </c>
      <c r="O72" s="15" t="str">
        <f t="shared" si="18"/>
        <v>DC</v>
      </c>
      <c r="P72">
        <f t="shared" si="15"/>
        <v>31.445523740695169</v>
      </c>
      <c r="S72">
        <f t="shared" si="16"/>
        <v>36.415624999999977</v>
      </c>
    </row>
    <row r="73" spans="2:19">
      <c r="B73">
        <v>71</v>
      </c>
      <c r="C73">
        <f t="shared" si="17"/>
        <v>28.8125</v>
      </c>
      <c r="D73">
        <f t="shared" si="11"/>
        <v>446.75</v>
      </c>
      <c r="E73">
        <f t="shared" si="12"/>
        <v>5.9540369649805456</v>
      </c>
      <c r="K73" s="15" t="str">
        <f t="shared" si="13"/>
        <v>CC</v>
      </c>
      <c r="L73">
        <f t="shared" si="14"/>
        <v>261.62968750000005</v>
      </c>
      <c r="M73">
        <f t="shared" si="18"/>
        <v>109.25</v>
      </c>
      <c r="N73">
        <f t="shared" si="18"/>
        <v>166.66666666666666</v>
      </c>
      <c r="O73" s="15" t="str">
        <f t="shared" si="18"/>
        <v>DC</v>
      </c>
      <c r="P73">
        <f t="shared" si="15"/>
        <v>31.240889095961794</v>
      </c>
      <c r="S73">
        <f t="shared" si="16"/>
        <v>38.370312499999955</v>
      </c>
    </row>
    <row r="74" spans="2:19">
      <c r="B74">
        <v>72</v>
      </c>
      <c r="C74">
        <f t="shared" si="17"/>
        <v>29</v>
      </c>
      <c r="D74">
        <f t="shared" si="11"/>
        <v>446</v>
      </c>
      <c r="E74">
        <f t="shared" si="12"/>
        <v>5.7081712062256784</v>
      </c>
      <c r="K74" s="15" t="str">
        <f t="shared" si="13"/>
        <v>CC</v>
      </c>
      <c r="L74">
        <f t="shared" si="14"/>
        <v>259.67500000000001</v>
      </c>
      <c r="M74">
        <f t="shared" si="18"/>
        <v>109.25</v>
      </c>
      <c r="N74">
        <f t="shared" si="18"/>
        <v>166.66666666666666</v>
      </c>
      <c r="O74" s="15" t="str">
        <f t="shared" si="18"/>
        <v>DC</v>
      </c>
      <c r="P74">
        <f t="shared" si="15"/>
        <v>31.03890058887583</v>
      </c>
      <c r="S74">
        <f t="shared" si="16"/>
        <v>40.324999999999989</v>
      </c>
    </row>
    <row r="75" spans="2:19">
      <c r="B75">
        <v>73</v>
      </c>
      <c r="C75">
        <f t="shared" si="17"/>
        <v>29.1875</v>
      </c>
      <c r="D75">
        <f t="shared" si="11"/>
        <v>445.25</v>
      </c>
      <c r="E75">
        <f t="shared" si="12"/>
        <v>5.4623054474708184</v>
      </c>
      <c r="K75" s="15" t="str">
        <f t="shared" si="13"/>
        <v>CC</v>
      </c>
      <c r="L75">
        <f t="shared" si="14"/>
        <v>257.72031249999998</v>
      </c>
      <c r="M75">
        <f t="shared" si="18"/>
        <v>109.25</v>
      </c>
      <c r="N75">
        <f t="shared" si="18"/>
        <v>166.66666666666666</v>
      </c>
      <c r="O75" s="15" t="str">
        <f t="shared" si="18"/>
        <v>DC</v>
      </c>
      <c r="P75">
        <f t="shared" si="15"/>
        <v>30.839507223208535</v>
      </c>
      <c r="S75">
        <f t="shared" si="16"/>
        <v>42.279687500000023</v>
      </c>
    </row>
    <row r="76" spans="2:19">
      <c r="B76">
        <v>74</v>
      </c>
      <c r="C76">
        <f t="shared" si="17"/>
        <v>29.375</v>
      </c>
      <c r="D76">
        <f t="shared" si="11"/>
        <v>444.5</v>
      </c>
      <c r="E76">
        <f t="shared" si="12"/>
        <v>5.2164396887159512</v>
      </c>
      <c r="K76" s="15" t="str">
        <f t="shared" si="13"/>
        <v>CC</v>
      </c>
      <c r="L76">
        <f t="shared" si="14"/>
        <v>255.765625</v>
      </c>
      <c r="M76">
        <f t="shared" si="18"/>
        <v>109.25</v>
      </c>
      <c r="N76">
        <f t="shared" si="18"/>
        <v>166.66666666666666</v>
      </c>
      <c r="O76" s="15" t="str">
        <f t="shared" si="18"/>
        <v>DC</v>
      </c>
      <c r="P76">
        <f t="shared" si="15"/>
        <v>30.642659304762528</v>
      </c>
      <c r="S76">
        <f t="shared" si="16"/>
        <v>44.234375</v>
      </c>
    </row>
    <row r="77" spans="2:19">
      <c r="B77">
        <v>75</v>
      </c>
      <c r="C77">
        <f t="shared" si="17"/>
        <v>29.5625</v>
      </c>
      <c r="D77">
        <f t="shared" si="11"/>
        <v>443.75</v>
      </c>
      <c r="E77">
        <f t="shared" si="12"/>
        <v>4.9705739299610912</v>
      </c>
      <c r="K77" s="15" t="str">
        <f t="shared" si="13"/>
        <v>CC</v>
      </c>
      <c r="L77">
        <f t="shared" si="14"/>
        <v>253.81093749999999</v>
      </c>
      <c r="M77">
        <f t="shared" si="18"/>
        <v>109.25</v>
      </c>
      <c r="N77">
        <f t="shared" si="18"/>
        <v>166.66666666666666</v>
      </c>
      <c r="O77" s="15" t="str">
        <f t="shared" si="18"/>
        <v>DC</v>
      </c>
      <c r="P77">
        <f t="shared" si="15"/>
        <v>30.448308400081153</v>
      </c>
      <c r="S77">
        <f t="shared" si="16"/>
        <v>46.189062500000006</v>
      </c>
    </row>
    <row r="78" spans="2:19">
      <c r="B78">
        <v>76</v>
      </c>
      <c r="C78">
        <f t="shared" si="17"/>
        <v>29.75</v>
      </c>
      <c r="D78">
        <f t="shared" si="11"/>
        <v>443</v>
      </c>
      <c r="E78">
        <f t="shared" si="12"/>
        <v>4.724708171206224</v>
      </c>
      <c r="K78" s="15" t="str">
        <f t="shared" si="13"/>
        <v>CC</v>
      </c>
      <c r="L78">
        <f t="shared" si="14"/>
        <v>251.85625000000002</v>
      </c>
      <c r="M78">
        <f t="shared" si="18"/>
        <v>109.25</v>
      </c>
      <c r="N78">
        <f t="shared" si="18"/>
        <v>166.66666666666666</v>
      </c>
      <c r="O78" s="15" t="str">
        <f t="shared" si="18"/>
        <v>DC</v>
      </c>
      <c r="P78">
        <f t="shared" si="15"/>
        <v>30.256407296719299</v>
      </c>
      <c r="S78">
        <f t="shared" si="16"/>
        <v>48.143749999999983</v>
      </c>
    </row>
    <row r="79" spans="2:19">
      <c r="B79">
        <v>77</v>
      </c>
      <c r="C79">
        <f t="shared" si="17"/>
        <v>29.9375</v>
      </c>
      <c r="D79">
        <f t="shared" si="11"/>
        <v>442.25</v>
      </c>
      <c r="E79">
        <f t="shared" si="12"/>
        <v>4.4788424124513639</v>
      </c>
      <c r="K79" s="15" t="str">
        <f t="shared" si="13"/>
        <v>CC</v>
      </c>
      <c r="L79">
        <f t="shared" si="14"/>
        <v>249.90156250000001</v>
      </c>
      <c r="M79">
        <f t="shared" si="18"/>
        <v>109.25</v>
      </c>
      <c r="N79">
        <f t="shared" si="18"/>
        <v>166.66666666666666</v>
      </c>
      <c r="O79" s="15" t="str">
        <f t="shared" si="18"/>
        <v>DC</v>
      </c>
      <c r="P79">
        <f t="shared" si="15"/>
        <v>30.066909965007071</v>
      </c>
      <c r="S79">
        <f t="shared" si="16"/>
        <v>50.098437499999989</v>
      </c>
    </row>
    <row r="80" spans="2:19">
      <c r="B80">
        <v>78</v>
      </c>
      <c r="C80">
        <f t="shared" si="17"/>
        <v>30.125</v>
      </c>
      <c r="D80">
        <f t="shared" si="11"/>
        <v>441.5</v>
      </c>
      <c r="E80">
        <f t="shared" si="12"/>
        <v>4.2329766536964968</v>
      </c>
      <c r="K80" s="15" t="str">
        <f t="shared" si="13"/>
        <v>CC</v>
      </c>
      <c r="L80">
        <f t="shared" si="14"/>
        <v>247.94687500000001</v>
      </c>
      <c r="M80">
        <f t="shared" si="18"/>
        <v>109.25</v>
      </c>
      <c r="N80">
        <f t="shared" si="18"/>
        <v>166.66666666666666</v>
      </c>
      <c r="O80" s="15" t="str">
        <f t="shared" si="18"/>
        <v>DC</v>
      </c>
      <c r="P80">
        <f t="shared" si="15"/>
        <v>29.879771521241462</v>
      </c>
      <c r="S80">
        <f t="shared" si="16"/>
        <v>52.053124999999994</v>
      </c>
    </row>
    <row r="81" spans="2:19">
      <c r="B81">
        <v>79</v>
      </c>
      <c r="C81">
        <f t="shared" si="17"/>
        <v>30.3125</v>
      </c>
      <c r="D81">
        <f t="shared" si="11"/>
        <v>440.75</v>
      </c>
      <c r="E81">
        <f t="shared" si="12"/>
        <v>3.9871108949416367</v>
      </c>
      <c r="K81" s="15" t="str">
        <f t="shared" si="13"/>
        <v>CC</v>
      </c>
      <c r="L81">
        <f t="shared" si="14"/>
        <v>245.9921875</v>
      </c>
      <c r="M81">
        <f t="shared" si="18"/>
        <v>109.25</v>
      </c>
      <c r="N81">
        <f t="shared" si="18"/>
        <v>166.66666666666666</v>
      </c>
      <c r="O81" s="15" t="str">
        <f t="shared" si="18"/>
        <v>DC</v>
      </c>
      <c r="P81">
        <f t="shared" si="15"/>
        <v>29.694948192244095</v>
      </c>
      <c r="S81">
        <f t="shared" si="16"/>
        <v>54.0078125</v>
      </c>
    </row>
    <row r="82" spans="2:19">
      <c r="B82">
        <v>80</v>
      </c>
      <c r="C82">
        <f t="shared" si="17"/>
        <v>30.5</v>
      </c>
      <c r="D82">
        <f t="shared" si="11"/>
        <v>440</v>
      </c>
      <c r="E82">
        <f t="shared" si="12"/>
        <v>3.7412451361867696</v>
      </c>
      <c r="K82" s="15" t="str">
        <f t="shared" si="13"/>
        <v>CC</v>
      </c>
      <c r="L82">
        <f t="shared" si="14"/>
        <v>244.03749999999999</v>
      </c>
      <c r="M82">
        <f t="shared" si="18"/>
        <v>109.25</v>
      </c>
      <c r="N82">
        <f t="shared" si="18"/>
        <v>166.66666666666666</v>
      </c>
      <c r="O82" s="15" t="str">
        <f t="shared" si="18"/>
        <v>DC</v>
      </c>
      <c r="P82">
        <f t="shared" si="15"/>
        <v>29.512397281226203</v>
      </c>
      <c r="S82">
        <f t="shared" si="16"/>
        <v>55.962500000000006</v>
      </c>
    </row>
    <row r="83" spans="2:19">
      <c r="B83">
        <v>81</v>
      </c>
      <c r="C83">
        <f t="shared" si="17"/>
        <v>30.6875</v>
      </c>
      <c r="D83">
        <f t="shared" si="11"/>
        <v>439.25</v>
      </c>
      <c r="E83">
        <f t="shared" si="12"/>
        <v>3.4953793774319095</v>
      </c>
      <c r="K83" s="15" t="str">
        <f t="shared" si="13"/>
        <v>CC</v>
      </c>
      <c r="L83">
        <f t="shared" si="14"/>
        <v>242.08281250000002</v>
      </c>
      <c r="M83">
        <f t="shared" si="18"/>
        <v>109.25</v>
      </c>
      <c r="N83">
        <f t="shared" si="18"/>
        <v>166.66666666666666</v>
      </c>
      <c r="O83" s="15" t="str">
        <f t="shared" si="18"/>
        <v>DC</v>
      </c>
      <c r="P83">
        <f t="shared" si="15"/>
        <v>29.33207713490506</v>
      </c>
      <c r="S83">
        <f t="shared" si="16"/>
        <v>57.917187499999983</v>
      </c>
    </row>
    <row r="84" spans="2:19">
      <c r="B84">
        <v>82</v>
      </c>
      <c r="C84">
        <f t="shared" si="17"/>
        <v>30.875</v>
      </c>
      <c r="D84">
        <f t="shared" si="11"/>
        <v>438.5</v>
      </c>
      <c r="E84">
        <f t="shared" si="12"/>
        <v>3.2495136186770424</v>
      </c>
      <c r="K84" s="15" t="str">
        <f t="shared" si="13"/>
        <v>CC</v>
      </c>
      <c r="L84">
        <f t="shared" si="14"/>
        <v>240.12812500000001</v>
      </c>
      <c r="M84">
        <f t="shared" si="18"/>
        <v>109.25</v>
      </c>
      <c r="N84">
        <f t="shared" si="18"/>
        <v>166.66666666666666</v>
      </c>
      <c r="O84" s="15" t="str">
        <f t="shared" si="18"/>
        <v>DC</v>
      </c>
      <c r="P84">
        <f t="shared" si="15"/>
        <v>29.153947111818596</v>
      </c>
      <c r="S84">
        <f t="shared" si="16"/>
        <v>59.871874999999989</v>
      </c>
    </row>
    <row r="85" spans="2:19">
      <c r="B85">
        <v>83</v>
      </c>
      <c r="C85">
        <f t="shared" si="17"/>
        <v>31.0625</v>
      </c>
      <c r="D85">
        <f t="shared" si="11"/>
        <v>437.75</v>
      </c>
      <c r="E85">
        <f t="shared" si="12"/>
        <v>3.0036478599221823</v>
      </c>
      <c r="K85" s="15" t="str">
        <f t="shared" si="13"/>
        <v>CC</v>
      </c>
      <c r="L85">
        <f t="shared" si="14"/>
        <v>238.17343750000001</v>
      </c>
      <c r="M85">
        <f t="shared" si="18"/>
        <v>109.25</v>
      </c>
      <c r="N85">
        <f t="shared" si="18"/>
        <v>166.66666666666666</v>
      </c>
      <c r="O85" s="15" t="str">
        <f t="shared" si="18"/>
        <v>DC</v>
      </c>
      <c r="P85">
        <f t="shared" si="15"/>
        <v>28.977967551787497</v>
      </c>
      <c r="S85">
        <f t="shared" si="16"/>
        <v>61.826562499999994</v>
      </c>
    </row>
    <row r="86" spans="2:19">
      <c r="B86">
        <v>84</v>
      </c>
      <c r="C86">
        <f t="shared" si="17"/>
        <v>31.25</v>
      </c>
      <c r="D86">
        <f t="shared" si="11"/>
        <v>437</v>
      </c>
      <c r="E86">
        <f t="shared" si="12"/>
        <v>2.7577821011673151</v>
      </c>
      <c r="K86" s="15" t="str">
        <f t="shared" si="13"/>
        <v>CC</v>
      </c>
      <c r="L86">
        <f t="shared" si="14"/>
        <v>236.21875</v>
      </c>
      <c r="M86">
        <f t="shared" si="18"/>
        <v>109.25</v>
      </c>
      <c r="N86">
        <f t="shared" si="18"/>
        <v>166.66666666666666</v>
      </c>
      <c r="O86" s="15" t="str">
        <f t="shared" si="18"/>
        <v>DC</v>
      </c>
      <c r="P86">
        <f t="shared" si="15"/>
        <v>28.804099746476769</v>
      </c>
      <c r="S86">
        <f t="shared" si="16"/>
        <v>63.78125</v>
      </c>
    </row>
    <row r="87" spans="2:19">
      <c r="B87">
        <v>85</v>
      </c>
      <c r="C87">
        <f t="shared" si="17"/>
        <v>31.4375</v>
      </c>
      <c r="D87">
        <f t="shared" si="11"/>
        <v>436.25</v>
      </c>
      <c r="E87">
        <f t="shared" si="12"/>
        <v>2.5119163424124551</v>
      </c>
      <c r="K87" s="15" t="str">
        <f t="shared" si="13"/>
        <v>CC</v>
      </c>
      <c r="L87">
        <f t="shared" si="14"/>
        <v>234.26406249999999</v>
      </c>
      <c r="M87">
        <f t="shared" si="18"/>
        <v>109.25</v>
      </c>
      <c r="N87">
        <f t="shared" si="18"/>
        <v>166.66666666666666</v>
      </c>
      <c r="O87" s="15" t="str">
        <f t="shared" si="18"/>
        <v>DC</v>
      </c>
      <c r="P87">
        <f t="shared" si="15"/>
        <v>28.632305911010707</v>
      </c>
      <c r="S87">
        <f t="shared" si="16"/>
        <v>65.735937500000006</v>
      </c>
    </row>
    <row r="88" spans="2:19">
      <c r="B88">
        <v>86</v>
      </c>
      <c r="C88">
        <f t="shared" si="17"/>
        <v>31.625</v>
      </c>
      <c r="D88">
        <f t="shared" si="11"/>
        <v>435.5</v>
      </c>
      <c r="E88">
        <f t="shared" si="12"/>
        <v>2.2660505836575879</v>
      </c>
      <c r="K88" s="15" t="str">
        <f t="shared" si="13"/>
        <v>CC</v>
      </c>
      <c r="L88">
        <f t="shared" si="14"/>
        <v>232.30937500000002</v>
      </c>
      <c r="M88">
        <f t="shared" si="18"/>
        <v>109.25</v>
      </c>
      <c r="N88">
        <f t="shared" si="18"/>
        <v>166.66666666666666</v>
      </c>
      <c r="O88" s="15" t="str">
        <f t="shared" si="18"/>
        <v>DC</v>
      </c>
      <c r="P88">
        <f t="shared" si="15"/>
        <v>28.462549156597603</v>
      </c>
      <c r="S88">
        <f t="shared" si="16"/>
        <v>67.690624999999983</v>
      </c>
    </row>
    <row r="89" spans="2:19">
      <c r="B89">
        <v>87</v>
      </c>
      <c r="C89">
        <f t="shared" si="17"/>
        <v>31.8125</v>
      </c>
      <c r="D89">
        <f t="shared" si="11"/>
        <v>434.75</v>
      </c>
      <c r="E89">
        <f t="shared" si="12"/>
        <v>2.0201848249027279</v>
      </c>
      <c r="K89" s="15" t="str">
        <f t="shared" si="13"/>
        <v>CC</v>
      </c>
      <c r="L89">
        <f t="shared" si="14"/>
        <v>230.35468750000001</v>
      </c>
      <c r="M89">
        <f t="shared" si="18"/>
        <v>109.25</v>
      </c>
      <c r="N89">
        <f t="shared" si="18"/>
        <v>166.66666666666666</v>
      </c>
      <c r="O89" s="15" t="str">
        <f t="shared" si="18"/>
        <v>DC</v>
      </c>
      <c r="P89">
        <f t="shared" si="15"/>
        <v>28.294793464122566</v>
      </c>
      <c r="S89">
        <f t="shared" si="16"/>
        <v>69.645312499999989</v>
      </c>
    </row>
    <row r="90" spans="2:19">
      <c r="B90">
        <v>88</v>
      </c>
      <c r="C90">
        <f t="shared" si="17"/>
        <v>32</v>
      </c>
      <c r="D90">
        <f t="shared" si="11"/>
        <v>434</v>
      </c>
      <c r="E90">
        <f t="shared" si="12"/>
        <v>1.7743190661478607</v>
      </c>
      <c r="K90" s="15" t="str">
        <f t="shared" si="13"/>
        <v>CC</v>
      </c>
      <c r="L90">
        <f t="shared" si="14"/>
        <v>228.4</v>
      </c>
      <c r="M90">
        <f t="shared" si="18"/>
        <v>109.25</v>
      </c>
      <c r="N90">
        <f t="shared" si="18"/>
        <v>166.66666666666666</v>
      </c>
      <c r="O90" s="15" t="str">
        <f t="shared" si="18"/>
        <v>DC</v>
      </c>
      <c r="P90">
        <f t="shared" si="15"/>
        <v>28.129003658668722</v>
      </c>
      <c r="S90">
        <f t="shared" si="16"/>
        <v>71.599999999999994</v>
      </c>
    </row>
    <row r="91" spans="2:19">
      <c r="B91">
        <v>89</v>
      </c>
      <c r="C91">
        <f t="shared" si="17"/>
        <v>32.1875</v>
      </c>
      <c r="D91">
        <f t="shared" si="11"/>
        <v>433.25</v>
      </c>
      <c r="E91">
        <f t="shared" si="12"/>
        <v>1.5284533073929936</v>
      </c>
      <c r="K91" s="15" t="str">
        <f t="shared" si="13"/>
        <v>CC</v>
      </c>
      <c r="L91">
        <f t="shared" si="14"/>
        <v>226.4453125</v>
      </c>
      <c r="M91">
        <f t="shared" si="18"/>
        <v>109.25</v>
      </c>
      <c r="N91">
        <f t="shared" si="18"/>
        <v>166.66666666666666</v>
      </c>
      <c r="O91" s="15" t="str">
        <f t="shared" si="18"/>
        <v>DC</v>
      </c>
      <c r="P91">
        <f t="shared" si="15"/>
        <v>27.96514538492891</v>
      </c>
      <c r="S91">
        <f t="shared" si="16"/>
        <v>73.5546875</v>
      </c>
    </row>
    <row r="92" spans="2:19">
      <c r="B92">
        <v>90</v>
      </c>
      <c r="C92">
        <f t="shared" si="17"/>
        <v>32.375</v>
      </c>
      <c r="D92">
        <f t="shared" si="11"/>
        <v>432.5</v>
      </c>
      <c r="E92">
        <f t="shared" si="12"/>
        <v>1.2825875486381335</v>
      </c>
      <c r="K92" s="15" t="str">
        <f t="shared" si="13"/>
        <v>CC</v>
      </c>
      <c r="L92">
        <f t="shared" si="14"/>
        <v>224.49062499999999</v>
      </c>
      <c r="M92">
        <f t="shared" si="18"/>
        <v>109.25</v>
      </c>
      <c r="N92">
        <f t="shared" si="18"/>
        <v>166.66666666666666</v>
      </c>
      <c r="O92" s="15" t="str">
        <f t="shared" si="18"/>
        <v>DC</v>
      </c>
      <c r="P92">
        <f t="shared" si="15"/>
        <v>27.803185083471785</v>
      </c>
      <c r="S92">
        <f t="shared" si="16"/>
        <v>75.509375000000006</v>
      </c>
    </row>
    <row r="93" spans="2:19">
      <c r="B93">
        <v>91</v>
      </c>
      <c r="C93">
        <f t="shared" si="17"/>
        <v>32.5625</v>
      </c>
      <c r="D93">
        <f t="shared" si="11"/>
        <v>431.75</v>
      </c>
      <c r="E93">
        <f t="shared" si="12"/>
        <v>1.0367217898832664</v>
      </c>
      <c r="K93" s="15" t="str">
        <f t="shared" si="13"/>
        <v>CC</v>
      </c>
      <c r="L93">
        <f t="shared" si="14"/>
        <v>222.53593750000002</v>
      </c>
      <c r="M93">
        <f t="shared" si="18"/>
        <v>109.25</v>
      </c>
      <c r="N93">
        <f t="shared" si="18"/>
        <v>166.66666666666666</v>
      </c>
      <c r="O93" s="15" t="str">
        <f t="shared" si="18"/>
        <v>DC</v>
      </c>
      <c r="P93">
        <f t="shared" si="15"/>
        <v>27.643089967827997</v>
      </c>
      <c r="S93">
        <f t="shared" si="16"/>
        <v>77.464062499999983</v>
      </c>
    </row>
    <row r="94" spans="2:19">
      <c r="B94">
        <v>92</v>
      </c>
      <c r="C94">
        <f t="shared" si="17"/>
        <v>32.75</v>
      </c>
      <c r="D94">
        <f t="shared" si="11"/>
        <v>431</v>
      </c>
      <c r="E94">
        <f t="shared" si="12"/>
        <v>0.7908560311284063</v>
      </c>
      <c r="K94" s="15" t="str">
        <f t="shared" si="13"/>
        <v>CC</v>
      </c>
      <c r="L94">
        <f t="shared" si="14"/>
        <v>220.58125000000001</v>
      </c>
      <c r="M94">
        <f t="shared" si="18"/>
        <v>109.25</v>
      </c>
      <c r="N94">
        <f t="shared" si="18"/>
        <v>166.66666666666666</v>
      </c>
      <c r="O94" s="15" t="str">
        <f t="shared" si="18"/>
        <v>DC</v>
      </c>
      <c r="P94">
        <f t="shared" si="15"/>
        <v>27.484828002363333</v>
      </c>
      <c r="S94">
        <f t="shared" si="16"/>
        <v>79.418749999999989</v>
      </c>
    </row>
    <row r="95" spans="2:19">
      <c r="B95">
        <v>93</v>
      </c>
      <c r="C95">
        <f t="shared" si="17"/>
        <v>32.9375</v>
      </c>
      <c r="D95">
        <f t="shared" si="11"/>
        <v>430.25</v>
      </c>
      <c r="E95">
        <f t="shared" si="12"/>
        <v>0.54499027237353914</v>
      </c>
      <c r="K95" s="15" t="str">
        <f t="shared" si="13"/>
        <v>CC</v>
      </c>
      <c r="L95">
        <f t="shared" si="14"/>
        <v>218.62656250000001</v>
      </c>
      <c r="M95">
        <f t="shared" si="18"/>
        <v>109.25</v>
      </c>
      <c r="N95">
        <f t="shared" si="18"/>
        <v>166.66666666666666</v>
      </c>
      <c r="O95" s="15" t="str">
        <f t="shared" si="18"/>
        <v>DC</v>
      </c>
      <c r="P95">
        <f t="shared" si="15"/>
        <v>27.328367880907752</v>
      </c>
      <c r="S95">
        <f t="shared" si="16"/>
        <v>81.373437499999994</v>
      </c>
    </row>
    <row r="96" spans="2:19">
      <c r="B96">
        <v>94</v>
      </c>
      <c r="C96">
        <f t="shared" si="17"/>
        <v>33.125</v>
      </c>
      <c r="D96">
        <f t="shared" si="11"/>
        <v>429.5</v>
      </c>
      <c r="E96">
        <f t="shared" si="12"/>
        <v>0.29912451361867909</v>
      </c>
      <c r="K96" s="15" t="str">
        <f t="shared" si="13"/>
        <v>CC</v>
      </c>
      <c r="L96">
        <f t="shared" si="14"/>
        <v>216.671875</v>
      </c>
      <c r="M96">
        <f t="shared" si="18"/>
        <v>109.25</v>
      </c>
      <c r="N96">
        <f t="shared" si="18"/>
        <v>166.66666666666666</v>
      </c>
      <c r="O96" s="15" t="str">
        <f t="shared" si="18"/>
        <v>DC</v>
      </c>
      <c r="P96">
        <f t="shared" si="15"/>
        <v>27.173679006110163</v>
      </c>
      <c r="S96">
        <f t="shared" si="16"/>
        <v>83.328125</v>
      </c>
    </row>
    <row r="97" spans="2:19">
      <c r="B97">
        <v>95</v>
      </c>
      <c r="C97">
        <f t="shared" si="17"/>
        <v>33.3125</v>
      </c>
      <c r="D97">
        <f t="shared" si="11"/>
        <v>428.75</v>
      </c>
      <c r="E97">
        <f t="shared" si="12"/>
        <v>5.325875486381193E-2</v>
      </c>
      <c r="K97" s="15" t="str">
        <f t="shared" si="13"/>
        <v>CC</v>
      </c>
      <c r="L97">
        <f t="shared" si="14"/>
        <v>214.71718749999999</v>
      </c>
      <c r="M97">
        <f t="shared" si="18"/>
        <v>109.25</v>
      </c>
      <c r="N97">
        <f t="shared" si="18"/>
        <v>166.66666666666666</v>
      </c>
      <c r="O97" s="15" t="str">
        <f t="shared" si="18"/>
        <v>DC</v>
      </c>
      <c r="P97">
        <f t="shared" si="15"/>
        <v>27.020731469490407</v>
      </c>
      <c r="S97">
        <f t="shared" si="16"/>
        <v>85.282812500000006</v>
      </c>
    </row>
    <row r="98" spans="2:19">
      <c r="B98">
        <v>96</v>
      </c>
      <c r="C98">
        <f t="shared" si="17"/>
        <v>33.5</v>
      </c>
      <c r="D98">
        <f t="shared" si="11"/>
        <v>428</v>
      </c>
      <c r="E98">
        <f t="shared" si="12"/>
        <v>0.19260700389104812</v>
      </c>
      <c r="K98" s="15" t="str">
        <f t="shared" si="13"/>
        <v>DC</v>
      </c>
      <c r="L98">
        <f t="shared" si="14"/>
        <v>212.89185952587866</v>
      </c>
      <c r="M98">
        <f t="shared" si="18"/>
        <v>109.25</v>
      </c>
      <c r="N98">
        <f t="shared" si="18"/>
        <v>166.66666666666666</v>
      </c>
      <c r="O98" s="15" t="str">
        <f t="shared" si="18"/>
        <v>DC</v>
      </c>
      <c r="P98">
        <f t="shared" si="15"/>
        <v>26.884933621182402</v>
      </c>
      <c r="S98">
        <f t="shared" si="16"/>
        <v>87.108140474121342</v>
      </c>
    </row>
    <row r="99" spans="2:19">
      <c r="B99">
        <v>97</v>
      </c>
      <c r="C99">
        <f t="shared" si="17"/>
        <v>33.6875</v>
      </c>
      <c r="D99">
        <f t="shared" si="11"/>
        <v>427.25</v>
      </c>
      <c r="E99">
        <f t="shared" si="12"/>
        <v>0.43847276264591528</v>
      </c>
      <c r="K99" s="15" t="str">
        <f t="shared" si="13"/>
        <v>DC</v>
      </c>
      <c r="L99">
        <f t="shared" si="14"/>
        <v>211.11891868935808</v>
      </c>
      <c r="M99">
        <f t="shared" si="18"/>
        <v>109.25</v>
      </c>
      <c r="N99">
        <f t="shared" si="18"/>
        <v>166.66666666666666</v>
      </c>
      <c r="O99" s="15" t="str">
        <f t="shared" si="18"/>
        <v>DC</v>
      </c>
      <c r="P99">
        <f t="shared" si="15"/>
        <v>26.754723141969695</v>
      </c>
      <c r="S99">
        <f t="shared" si="16"/>
        <v>88.881081310641918</v>
      </c>
    </row>
    <row r="100" spans="2:19">
      <c r="B100">
        <v>98</v>
      </c>
      <c r="C100">
        <f t="shared" si="17"/>
        <v>33.875</v>
      </c>
      <c r="D100">
        <f t="shared" si="11"/>
        <v>426.5</v>
      </c>
      <c r="E100">
        <f t="shared" si="12"/>
        <v>0.68433852140077533</v>
      </c>
      <c r="K100" s="15" t="str">
        <f t="shared" si="13"/>
        <v>DC</v>
      </c>
      <c r="L100">
        <f t="shared" si="14"/>
        <v>209.36436351564444</v>
      </c>
      <c r="M100">
        <f t="shared" si="18"/>
        <v>109.25</v>
      </c>
      <c r="N100">
        <f t="shared" si="18"/>
        <v>166.66666666666666</v>
      </c>
      <c r="O100" s="15" t="str">
        <f t="shared" si="18"/>
        <v>DC</v>
      </c>
      <c r="P100">
        <f t="shared" si="15"/>
        <v>26.625767867529074</v>
      </c>
      <c r="S100">
        <f t="shared" si="16"/>
        <v>90.635636484355558</v>
      </c>
    </row>
    <row r="101" spans="2:19">
      <c r="B101">
        <v>99</v>
      </c>
      <c r="C101">
        <f t="shared" si="17"/>
        <v>34.0625</v>
      </c>
      <c r="D101">
        <f t="shared" si="11"/>
        <v>425.75</v>
      </c>
      <c r="E101">
        <f t="shared" si="12"/>
        <v>0.93020428015564249</v>
      </c>
      <c r="K101" s="15" t="str">
        <f t="shared" si="13"/>
        <v>DC</v>
      </c>
      <c r="L101">
        <f t="shared" si="14"/>
        <v>207.62792942842228</v>
      </c>
      <c r="M101">
        <f t="shared" si="18"/>
        <v>109.25</v>
      </c>
      <c r="N101">
        <f t="shared" si="18"/>
        <v>166.66666666666666</v>
      </c>
      <c r="O101" s="15" t="str">
        <f t="shared" si="18"/>
        <v>DC</v>
      </c>
      <c r="P101">
        <f t="shared" si="15"/>
        <v>26.498049735011406</v>
      </c>
      <c r="S101">
        <f t="shared" si="16"/>
        <v>92.372070571577723</v>
      </c>
    </row>
    <row r="102" spans="2:19">
      <c r="B102">
        <v>100</v>
      </c>
      <c r="C102">
        <f t="shared" si="17"/>
        <v>34.25</v>
      </c>
      <c r="D102">
        <f t="shared" si="11"/>
        <v>425</v>
      </c>
      <c r="E102">
        <f t="shared" si="12"/>
        <v>1.1760700389105025</v>
      </c>
      <c r="K102" s="15" t="str">
        <f t="shared" si="13"/>
        <v>DC</v>
      </c>
      <c r="L102">
        <f t="shared" si="14"/>
        <v>205.90935690360655</v>
      </c>
      <c r="M102">
        <f t="shared" si="18"/>
        <v>109.25</v>
      </c>
      <c r="N102">
        <f t="shared" si="18"/>
        <v>166.66666666666666</v>
      </c>
      <c r="O102" s="15" t="str">
        <f t="shared" si="18"/>
        <v>DC</v>
      </c>
      <c r="P102">
        <f t="shared" si="15"/>
        <v>26.371551026487587</v>
      </c>
      <c r="S102">
        <f t="shared" si="16"/>
        <v>94.09064309639345</v>
      </c>
    </row>
    <row r="103" spans="2:19">
      <c r="B103">
        <v>101</v>
      </c>
      <c r="C103">
        <f t="shared" si="17"/>
        <v>34.4375</v>
      </c>
      <c r="D103">
        <f t="shared" si="11"/>
        <v>424.25</v>
      </c>
      <c r="E103">
        <f t="shared" si="12"/>
        <v>1.4219357976653697</v>
      </c>
      <c r="K103" s="15" t="str">
        <f t="shared" si="13"/>
        <v>DC</v>
      </c>
      <c r="L103">
        <f t="shared" si="14"/>
        <v>204.2083913493214</v>
      </c>
      <c r="P103">
        <f t="shared" si="15"/>
        <v>26.246254360754627</v>
      </c>
      <c r="S103">
        <f t="shared" si="16"/>
        <v>95.791608650678597</v>
      </c>
    </row>
    <row r="104" spans="2:19">
      <c r="B104">
        <v>102</v>
      </c>
      <c r="C104">
        <f t="shared" si="17"/>
        <v>34.625</v>
      </c>
      <c r="D104">
        <f t="shared" si="11"/>
        <v>423.5</v>
      </c>
      <c r="E104">
        <f t="shared" si="12"/>
        <v>1.6678015564202298</v>
      </c>
      <c r="K104" s="15" t="str">
        <f t="shared" si="13"/>
        <v>DC</v>
      </c>
      <c r="L104">
        <f t="shared" si="14"/>
        <v>202.52478298928486</v>
      </c>
      <c r="P104">
        <f t="shared" si="15"/>
        <v>26.122142685374197</v>
      </c>
      <c r="S104">
        <f t="shared" si="16"/>
        <v>97.475217010715141</v>
      </c>
    </row>
    <row r="105" spans="2:19">
      <c r="B105">
        <v>103</v>
      </c>
      <c r="C105">
        <f t="shared" si="17"/>
        <v>34.8125</v>
      </c>
      <c r="D105">
        <f t="shared" si="11"/>
        <v>422.75</v>
      </c>
      <c r="E105">
        <f t="shared" si="12"/>
        <v>1.9136673151750969</v>
      </c>
      <c r="K105" s="15" t="str">
        <f t="shared" si="13"/>
        <v>DC</v>
      </c>
      <c r="L105">
        <f t="shared" si="14"/>
        <v>200.8582867494859</v>
      </c>
      <c r="P105">
        <f t="shared" si="15"/>
        <v>25.999199268935985</v>
      </c>
      <c r="S105">
        <f t="shared" si="16"/>
        <v>99.141713250514101</v>
      </c>
    </row>
    <row r="106" spans="2:19">
      <c r="B106">
        <v>104</v>
      </c>
      <c r="C106">
        <f t="shared" si="17"/>
        <v>35</v>
      </c>
      <c r="D106">
        <f t="shared" si="11"/>
        <v>422</v>
      </c>
      <c r="E106">
        <f t="shared" si="12"/>
        <v>2.159533073929957</v>
      </c>
      <c r="K106" s="15" t="str">
        <f t="shared" si="13"/>
        <v>DC</v>
      </c>
      <c r="L106">
        <f t="shared" si="14"/>
        <v>199.20866214804735</v>
      </c>
      <c r="P106">
        <f t="shared" si="15"/>
        <v>25.877407693538562</v>
      </c>
      <c r="S106">
        <f t="shared" si="16"/>
        <v>100.79133785195265</v>
      </c>
    </row>
    <row r="107" spans="2:19">
      <c r="B107">
        <v>105</v>
      </c>
      <c r="C107">
        <f t="shared" si="17"/>
        <v>35.1875</v>
      </c>
      <c r="D107">
        <f t="shared" si="11"/>
        <v>421.25</v>
      </c>
      <c r="E107">
        <f t="shared" si="12"/>
        <v>2.4053988326848241</v>
      </c>
      <c r="K107" s="15" t="str">
        <f t="shared" si="13"/>
        <v>DC</v>
      </c>
      <c r="L107">
        <f t="shared" si="14"/>
        <v>197.57567318816942</v>
      </c>
      <c r="P107">
        <f t="shared" si="15"/>
        <v>25.756751847480515</v>
      </c>
      <c r="S107">
        <f t="shared" si="16"/>
        <v>102.42432681183058</v>
      </c>
    </row>
    <row r="108" spans="2:19">
      <c r="B108">
        <v>106</v>
      </c>
      <c r="C108">
        <f t="shared" si="17"/>
        <v>35.375</v>
      </c>
      <c r="D108">
        <f t="shared" si="11"/>
        <v>420.5</v>
      </c>
      <c r="E108">
        <f t="shared" si="12"/>
        <v>2.6512645914396913</v>
      </c>
      <c r="K108" s="15" t="str">
        <f t="shared" si="13"/>
        <v>DC</v>
      </c>
      <c r="L108">
        <f t="shared" si="14"/>
        <v>195.95908825405451</v>
      </c>
      <c r="P108">
        <f t="shared" si="15"/>
        <v>25.637215918155174</v>
      </c>
      <c r="S108">
        <f t="shared" si="16"/>
        <v>104.04091174594549</v>
      </c>
    </row>
    <row r="109" spans="2:19">
      <c r="B109">
        <v>107</v>
      </c>
      <c r="C109">
        <f t="shared" si="17"/>
        <v>35.5625</v>
      </c>
      <c r="D109">
        <f t="shared" si="11"/>
        <v>419.75</v>
      </c>
      <c r="E109">
        <f t="shared" si="12"/>
        <v>2.8971303501945513</v>
      </c>
      <c r="K109" s="15" t="str">
        <f t="shared" si="13"/>
        <v>DC</v>
      </c>
      <c r="L109">
        <f t="shared" si="14"/>
        <v>194.35868000971684</v>
      </c>
      <c r="P109">
        <f t="shared" si="15"/>
        <v>25.518784385142236</v>
      </c>
      <c r="S109">
        <f t="shared" si="16"/>
        <v>105.64131999028316</v>
      </c>
    </row>
    <row r="110" spans="2:19">
      <c r="B110">
        <v>108</v>
      </c>
      <c r="C110">
        <f t="shared" si="17"/>
        <v>35.75</v>
      </c>
      <c r="D110">
        <f t="shared" si="11"/>
        <v>419</v>
      </c>
      <c r="E110">
        <f t="shared" si="12"/>
        <v>3.1429961089494185</v>
      </c>
      <c r="K110" s="15" t="str">
        <f t="shared" si="13"/>
        <v>DC</v>
      </c>
      <c r="L110">
        <f t="shared" si="14"/>
        <v>192.77422530058334</v>
      </c>
      <c r="P110">
        <f t="shared" si="15"/>
        <v>25.401442013490005</v>
      </c>
      <c r="S110">
        <f t="shared" si="16"/>
        <v>107.22577469941666</v>
      </c>
    </row>
    <row r="111" spans="2:19">
      <c r="B111">
        <v>109</v>
      </c>
      <c r="C111">
        <f t="shared" si="17"/>
        <v>35.9375</v>
      </c>
      <c r="D111">
        <f t="shared" si="11"/>
        <v>418.25</v>
      </c>
      <c r="E111">
        <f t="shared" si="12"/>
        <v>3.3888618677042786</v>
      </c>
      <c r="K111" s="15" t="str">
        <f t="shared" si="13"/>
        <v>DC</v>
      </c>
      <c r="L111">
        <f t="shared" si="14"/>
        <v>191.20550505779769</v>
      </c>
      <c r="P111">
        <f t="shared" si="15"/>
        <v>25.28517384718209</v>
      </c>
      <c r="S111">
        <f t="shared" si="16"/>
        <v>108.79449494220231</v>
      </c>
    </row>
    <row r="112" spans="2:19">
      <c r="B112">
        <v>110</v>
      </c>
      <c r="C112">
        <f t="shared" si="17"/>
        <v>36.125</v>
      </c>
      <c r="D112">
        <f t="shared" si="11"/>
        <v>417.5</v>
      </c>
      <c r="E112">
        <f t="shared" si="12"/>
        <v>3.6347276264591457</v>
      </c>
      <c r="K112" s="15" t="str">
        <f t="shared" si="13"/>
        <v>DC</v>
      </c>
      <c r="L112">
        <f t="shared" si="14"/>
        <v>189.65230420513976</v>
      </c>
      <c r="P112">
        <f t="shared" si="15"/>
        <v>25.169965202782791</v>
      </c>
      <c r="S112">
        <f t="shared" si="16"/>
        <v>110.34769579486024</v>
      </c>
    </row>
    <row r="113" spans="2:19">
      <c r="B113">
        <v>111</v>
      </c>
      <c r="C113">
        <f t="shared" si="17"/>
        <v>36.3125</v>
      </c>
      <c r="D113">
        <f t="shared" si="11"/>
        <v>416.75</v>
      </c>
      <c r="E113">
        <f t="shared" si="12"/>
        <v>3.8805933852140058</v>
      </c>
      <c r="K113" s="15" t="str">
        <f t="shared" si="13"/>
        <v>DC</v>
      </c>
      <c r="L113">
        <f t="shared" si="14"/>
        <v>188.11441156847877</v>
      </c>
      <c r="P113">
        <f t="shared" si="15"/>
        <v>25.055801663255338</v>
      </c>
      <c r="S113">
        <f t="shared" si="16"/>
        <v>111.88558843152123</v>
      </c>
    </row>
    <row r="114" spans="2:19">
      <c r="B114">
        <v>112</v>
      </c>
      <c r="C114">
        <f t="shared" si="17"/>
        <v>36.5</v>
      </c>
      <c r="D114">
        <f t="shared" si="11"/>
        <v>416</v>
      </c>
      <c r="E114">
        <f t="shared" si="12"/>
        <v>4.1264591439688729</v>
      </c>
      <c r="K114" s="15" t="str">
        <f t="shared" si="13"/>
        <v>DC</v>
      </c>
      <c r="L114">
        <f t="shared" si="14"/>
        <v>186.59161978767901</v>
      </c>
      <c r="P114">
        <f t="shared" si="15"/>
        <v>24.942669071947638</v>
      </c>
      <c r="S114">
        <f t="shared" si="16"/>
        <v>113.40838021232099</v>
      </c>
    </row>
    <row r="115" spans="2:19">
      <c r="B115">
        <v>113</v>
      </c>
      <c r="C115">
        <f t="shared" si="17"/>
        <v>36.6875</v>
      </c>
      <c r="D115">
        <f t="shared" si="11"/>
        <v>415.25</v>
      </c>
      <c r="E115">
        <f t="shared" si="12"/>
        <v>4.372324902723733</v>
      </c>
      <c r="K115" s="15" t="str">
        <f t="shared" si="13"/>
        <v>DC</v>
      </c>
      <c r="L115">
        <f t="shared" si="14"/>
        <v>185.08372523088178</v>
      </c>
      <c r="P115">
        <f t="shared" si="15"/>
        <v>24.830553526740225</v>
      </c>
      <c r="S115">
        <f t="shared" si="16"/>
        <v>114.91627476911822</v>
      </c>
    </row>
    <row r="116" spans="2:19">
      <c r="B116">
        <v>114</v>
      </c>
      <c r="C116">
        <f t="shared" si="17"/>
        <v>36.875</v>
      </c>
      <c r="D116">
        <f t="shared" si="11"/>
        <v>414.5</v>
      </c>
      <c r="E116">
        <f t="shared" si="12"/>
        <v>4.6181906614786001</v>
      </c>
      <c r="K116" s="15" t="str">
        <f t="shared" si="13"/>
        <v>DC</v>
      </c>
      <c r="L116">
        <f t="shared" si="14"/>
        <v>183.59052791108863</v>
      </c>
      <c r="P116">
        <f t="shared" si="15"/>
        <v>24.719441374351327</v>
      </c>
      <c r="S116">
        <f t="shared" si="16"/>
        <v>116.40947208891137</v>
      </c>
    </row>
    <row r="117" spans="2:19">
      <c r="B117">
        <v>115</v>
      </c>
      <c r="C117">
        <f t="shared" si="17"/>
        <v>37.0625</v>
      </c>
      <c r="D117">
        <f t="shared" si="11"/>
        <v>413.75</v>
      </c>
      <c r="E117">
        <f t="shared" si="12"/>
        <v>4.8640564202334602</v>
      </c>
      <c r="K117" s="15" t="str">
        <f t="shared" si="13"/>
        <v>DC</v>
      </c>
      <c r="L117">
        <f t="shared" si="14"/>
        <v>182.11183140497417</v>
      </c>
      <c r="P117">
        <f t="shared" si="15"/>
        <v>24.609319204794154</v>
      </c>
      <c r="S117">
        <f t="shared" si="16"/>
        <v>117.88816859502583</v>
      </c>
    </row>
    <row r="118" spans="2:19">
      <c r="B118">
        <v>116</v>
      </c>
      <c r="C118">
        <f t="shared" si="17"/>
        <v>37.25</v>
      </c>
      <c r="D118">
        <f t="shared" si="11"/>
        <v>413</v>
      </c>
      <c r="E118">
        <f t="shared" si="12"/>
        <v>5.1099221789883273</v>
      </c>
      <c r="K118" s="15" t="str">
        <f t="shared" si="13"/>
        <v>DC</v>
      </c>
      <c r="L118">
        <f t="shared" si="14"/>
        <v>180.64744277385947</v>
      </c>
      <c r="P118">
        <f t="shared" si="15"/>
        <v>24.500173845981685</v>
      </c>
      <c r="S118">
        <f t="shared" si="16"/>
        <v>119.35255722614053</v>
      </c>
    </row>
    <row r="119" spans="2:19">
      <c r="B119">
        <v>117</v>
      </c>
      <c r="C119">
        <f t="shared" si="17"/>
        <v>37.4375</v>
      </c>
      <c r="D119">
        <f t="shared" si="11"/>
        <v>412.25</v>
      </c>
      <c r="E119">
        <f t="shared" si="12"/>
        <v>5.3557879377431874</v>
      </c>
      <c r="K119" s="15" t="str">
        <f t="shared" si="13"/>
        <v>DC</v>
      </c>
      <c r="L119">
        <f t="shared" si="14"/>
        <v>179.19717248677915</v>
      </c>
      <c r="P119">
        <f t="shared" si="15"/>
        <v>24.391992358474379</v>
      </c>
      <c r="S119">
        <f t="shared" si="16"/>
        <v>120.80282751322085</v>
      </c>
    </row>
    <row r="120" spans="2:19">
      <c r="B120">
        <v>118</v>
      </c>
      <c r="C120">
        <f t="shared" si="17"/>
        <v>37.625</v>
      </c>
      <c r="D120">
        <f t="shared" si="11"/>
        <v>411.5</v>
      </c>
      <c r="E120">
        <f t="shared" si="12"/>
        <v>5.6016536964980546</v>
      </c>
      <c r="K120" s="15" t="str">
        <f t="shared" si="13"/>
        <v>DC</v>
      </c>
      <c r="L120">
        <f t="shared" si="14"/>
        <v>177.76083434557756</v>
      </c>
      <c r="P120">
        <f t="shared" si="15"/>
        <v>24.284762030366451</v>
      </c>
      <c r="S120">
        <f t="shared" si="16"/>
        <v>122.23916565442244</v>
      </c>
    </row>
    <row r="121" spans="2:19">
      <c r="B121">
        <v>119</v>
      </c>
      <c r="C121">
        <f t="shared" si="17"/>
        <v>37.8125</v>
      </c>
      <c r="D121">
        <f t="shared" si="11"/>
        <v>410.75</v>
      </c>
      <c r="E121">
        <f t="shared" si="12"/>
        <v>5.8475194552529182</v>
      </c>
      <c r="K121" s="15" t="str">
        <f t="shared" si="13"/>
        <v>DC</v>
      </c>
      <c r="L121">
        <f t="shared" si="14"/>
        <v>176.33824541197222</v>
      </c>
      <c r="P121">
        <f t="shared" si="15"/>
        <v>24.178470372306403</v>
      </c>
      <c r="S121">
        <f t="shared" si="16"/>
        <v>123.66175458802778</v>
      </c>
    </row>
    <row r="122" spans="2:19">
      <c r="B122">
        <v>120</v>
      </c>
      <c r="C122">
        <f t="shared" si="17"/>
        <v>38</v>
      </c>
      <c r="D122">
        <f t="shared" si="11"/>
        <v>410</v>
      </c>
      <c r="E122">
        <f t="shared" si="12"/>
        <v>6.0933852140077818</v>
      </c>
      <c r="K122" s="15" t="str">
        <f t="shared" si="13"/>
        <v>DC</v>
      </c>
      <c r="L122">
        <f t="shared" si="14"/>
        <v>174.92922593652403</v>
      </c>
      <c r="P122">
        <f t="shared" si="15"/>
        <v>24.073105112647788</v>
      </c>
      <c r="S122">
        <f t="shared" si="16"/>
        <v>125.07077406347597</v>
      </c>
    </row>
    <row r="123" spans="2:19">
      <c r="B123">
        <v>121</v>
      </c>
      <c r="C123">
        <f t="shared" si="17"/>
        <v>38.1875</v>
      </c>
      <c r="D123">
        <f t="shared" si="11"/>
        <v>409.25</v>
      </c>
      <c r="E123">
        <f t="shared" si="12"/>
        <v>6.3392509727626454</v>
      </c>
      <c r="K123" s="15" t="str">
        <f t="shared" si="13"/>
        <v>DC</v>
      </c>
      <c r="L123">
        <f t="shared" si="14"/>
        <v>173.53359928945716</v>
      </c>
      <c r="P123">
        <f t="shared" si="15"/>
        <v>23.968654192726209</v>
      </c>
      <c r="S123">
        <f t="shared" si="16"/>
        <v>126.46640071054284</v>
      </c>
    </row>
    <row r="124" spans="2:19">
      <c r="B124">
        <v>122</v>
      </c>
      <c r="C124">
        <f t="shared" si="17"/>
        <v>38.375</v>
      </c>
      <c r="D124">
        <f t="shared" si="11"/>
        <v>408.5</v>
      </c>
      <c r="E124">
        <f t="shared" si="12"/>
        <v>6.585116731517509</v>
      </c>
      <c r="K124" s="15" t="str">
        <f t="shared" si="13"/>
        <v>DC</v>
      </c>
      <c r="L124">
        <f t="shared" si="14"/>
        <v>172.15119189327149</v>
      </c>
      <c r="P124">
        <f t="shared" si="15"/>
        <v>23.865105762258711</v>
      </c>
      <c r="S124">
        <f t="shared" si="16"/>
        <v>127.84880810672851</v>
      </c>
    </row>
    <row r="125" spans="2:19">
      <c r="B125">
        <v>123</v>
      </c>
      <c r="C125">
        <f t="shared" si="17"/>
        <v>38.5625</v>
      </c>
      <c r="D125">
        <f t="shared" si="11"/>
        <v>407.75</v>
      </c>
      <c r="E125">
        <f t="shared" si="12"/>
        <v>6.8309824902723726</v>
      </c>
      <c r="K125" s="15" t="str">
        <f t="shared" si="13"/>
        <v>DC</v>
      </c>
      <c r="L125">
        <f t="shared" si="14"/>
        <v>170.78183315709478</v>
      </c>
      <c r="P125">
        <f t="shared" si="15"/>
        <v>23.762448174861966</v>
      </c>
      <c r="S125">
        <f t="shared" si="16"/>
        <v>129.21816684290522</v>
      </c>
    </row>
    <row r="126" spans="2:19">
      <c r="B126">
        <v>124</v>
      </c>
      <c r="C126">
        <f t="shared" si="17"/>
        <v>38.75</v>
      </c>
      <c r="D126">
        <f t="shared" si="11"/>
        <v>407</v>
      </c>
      <c r="E126">
        <f t="shared" si="12"/>
        <v>7.0768482490272362</v>
      </c>
      <c r="K126" s="15" t="str">
        <f t="shared" si="13"/>
        <v>DC</v>
      </c>
      <c r="L126">
        <f t="shared" si="14"/>
        <v>169.42535541272167</v>
      </c>
      <c r="P126">
        <f t="shared" si="15"/>
        <v>23.660669983685583</v>
      </c>
      <c r="S126">
        <f t="shared" si="16"/>
        <v>130.57464458727833</v>
      </c>
    </row>
    <row r="127" spans="2:19">
      <c r="B127">
        <v>125</v>
      </c>
      <c r="C127">
        <f t="shared" si="17"/>
        <v>38.9375</v>
      </c>
      <c r="D127">
        <f t="shared" si="11"/>
        <v>406.25</v>
      </c>
      <c r="E127">
        <f t="shared" si="12"/>
        <v>7.3227140077820998</v>
      </c>
      <c r="K127" s="15" t="str">
        <f t="shared" si="13"/>
        <v>DC</v>
      </c>
      <c r="L127">
        <f t="shared" si="14"/>
        <v>168.08159385228973</v>
      </c>
      <c r="P127">
        <f t="shared" si="15"/>
        <v>23.559759937157196</v>
      </c>
      <c r="S127">
        <f t="shared" si="16"/>
        <v>131.91840614771027</v>
      </c>
    </row>
    <row r="128" spans="2:19">
      <c r="B128">
        <v>126</v>
      </c>
      <c r="C128">
        <f t="shared" si="17"/>
        <v>39.125</v>
      </c>
      <c r="D128">
        <f t="shared" si="11"/>
        <v>405.5</v>
      </c>
      <c r="E128">
        <f t="shared" si="12"/>
        <v>7.5685797665369634</v>
      </c>
      <c r="K128" s="15" t="str">
        <f t="shared" si="13"/>
        <v>DC</v>
      </c>
      <c r="L128">
        <f t="shared" si="14"/>
        <v>166.75038646754288</v>
      </c>
      <c r="P128">
        <f t="shared" si="15"/>
        <v>23.459706974835957</v>
      </c>
      <c r="S128">
        <f t="shared" si="16"/>
        <v>133.24961353245712</v>
      </c>
    </row>
    <row r="129" spans="2:19">
      <c r="B129">
        <v>127</v>
      </c>
      <c r="C129">
        <f t="shared" si="17"/>
        <v>39.3125</v>
      </c>
      <c r="D129">
        <f t="shared" si="11"/>
        <v>404.75</v>
      </c>
      <c r="E129">
        <f t="shared" si="12"/>
        <v>7.814445525291827</v>
      </c>
      <c r="K129" s="15" t="str">
        <f t="shared" si="13"/>
        <v>DC</v>
      </c>
      <c r="L129">
        <f t="shared" si="14"/>
        <v>165.43157399063671</v>
      </c>
      <c r="P129">
        <f t="shared" si="15"/>
        <v>23.360500223371222</v>
      </c>
      <c r="S129">
        <f t="shared" si="16"/>
        <v>134.56842600936329</v>
      </c>
    </row>
    <row r="130" spans="2:19">
      <c r="B130">
        <v>128</v>
      </c>
      <c r="C130">
        <f t="shared" si="17"/>
        <v>39.5</v>
      </c>
      <c r="D130">
        <f t="shared" ref="D130:D193" si="19">IF(typeAP3917="AP3917B",MAX(Ipkmax_typ_B-4*(C130-tminoff_typ_B),Ipkmax_typ_B/4),IF(typeAP3917="AP3917C",MAX(Ipkmax_typ_C-4*(C130-tminoff_typ_C),Ipkmax_typ_C/3),IF(typeAP3917="AP3917D",MAX(Ipkmax_typ_D-4*(C130-tminoff_typ_D),Ipkmax_typ_D/3))))</f>
        <v>404</v>
      </c>
      <c r="E130">
        <f t="shared" ref="E130:E193" si="20">ABS(D130*Lm/(Vout+D1Vf)-C130)</f>
        <v>8.0603112840466906</v>
      </c>
      <c r="K130" s="15" t="str">
        <f t="shared" ref="K130:K193" si="21">IF((D130*Lm/(Vout+D1Vf)-C130)&gt;0,"CC","DC")</f>
        <v>DC</v>
      </c>
      <c r="L130">
        <f t="shared" ref="L130:L193" si="22">IF(K130="CC",D130-0.5*(Vout+D1Vf)*C130/Lm,IF(K130="DC",0.5*D130*(D130*Lm/Vindc_rms_min+D130*Lm/(Vout+D1Vf))/(D130*Lm/Vindc_rms_min+C130)))</f>
        <v>164.12499983643889</v>
      </c>
      <c r="P130">
        <f t="shared" ref="P130:P193" si="23">IF(K130="CC",1/((((Vout+D1Vf)*C130/Lm))*Lm/Vindc_rms_min+C130)*1000,IF(K130="DC",1000/(D130*Lm/Vindc_rms_min+C130)))</f>
        <v>23.262128992563387</v>
      </c>
      <c r="S130">
        <f t="shared" ref="S130:S193" si="24">ABS(L130-Iout)</f>
        <v>135.87500016356111</v>
      </c>
    </row>
    <row r="131" spans="2:19">
      <c r="B131">
        <v>129</v>
      </c>
      <c r="C131">
        <f t="shared" ref="C131:C194" si="25">IF(typeAP3917="AP3917B",tminoff_typ_B+B131*(toffmax_BCD-tminoff_typ_B)/500,IF(typeAP3917="AP3917C",tminoff_typ_C+B131*(toffmax_BCD-tminoff_typ_C)/500,IF(typeAP3917="AP3917D",tminoff_typ_D+B131*(toffmax_BCD-tminoff_typ_D)/500)))</f>
        <v>39.6875</v>
      </c>
      <c r="D131">
        <f t="shared" si="19"/>
        <v>403.25</v>
      </c>
      <c r="E131">
        <f t="shared" si="20"/>
        <v>8.3061770428015542</v>
      </c>
      <c r="K131" s="15" t="str">
        <f t="shared" si="21"/>
        <v>DC</v>
      </c>
      <c r="L131">
        <f t="shared" si="22"/>
        <v>162.83051004628135</v>
      </c>
      <c r="P131">
        <f t="shared" si="23"/>
        <v>23.164582771523783</v>
      </c>
      <c r="S131">
        <f t="shared" si="24"/>
        <v>137.16948995371865</v>
      </c>
    </row>
    <row r="132" spans="2:19">
      <c r="B132">
        <v>130</v>
      </c>
      <c r="C132">
        <f t="shared" si="25"/>
        <v>39.875</v>
      </c>
      <c r="D132">
        <f t="shared" si="19"/>
        <v>402.5</v>
      </c>
      <c r="E132">
        <f t="shared" si="20"/>
        <v>8.5520428015564178</v>
      </c>
      <c r="K132" s="15" t="str">
        <f t="shared" si="21"/>
        <v>DC</v>
      </c>
      <c r="L132">
        <f t="shared" si="22"/>
        <v>161.5479532331218</v>
      </c>
      <c r="P132">
        <f t="shared" si="23"/>
        <v>23.067851224930813</v>
      </c>
      <c r="S132">
        <f t="shared" si="24"/>
        <v>138.4520467668782</v>
      </c>
    </row>
    <row r="133" spans="2:19">
      <c r="B133">
        <v>131</v>
      </c>
      <c r="C133">
        <f t="shared" si="25"/>
        <v>40.0625</v>
      </c>
      <c r="D133">
        <f t="shared" si="19"/>
        <v>401.75</v>
      </c>
      <c r="E133">
        <f t="shared" si="20"/>
        <v>8.7979085603112814</v>
      </c>
      <c r="K133" s="15" t="str">
        <f t="shared" si="21"/>
        <v>DC</v>
      </c>
      <c r="L133">
        <f t="shared" si="22"/>
        <v>160.27718052807376</v>
      </c>
      <c r="P133">
        <f t="shared" si="23"/>
        <v>22.971924189379504</v>
      </c>
      <c r="S133">
        <f t="shared" si="24"/>
        <v>139.72281947192624</v>
      </c>
    </row>
    <row r="134" spans="2:19">
      <c r="B134">
        <v>132</v>
      </c>
      <c r="C134">
        <f t="shared" si="25"/>
        <v>40.25</v>
      </c>
      <c r="D134">
        <f t="shared" si="19"/>
        <v>401</v>
      </c>
      <c r="E134">
        <f t="shared" si="20"/>
        <v>9.0437743190661486</v>
      </c>
      <c r="K134" s="15" t="str">
        <f t="shared" si="21"/>
        <v>DC</v>
      </c>
      <c r="L134">
        <f t="shared" si="22"/>
        <v>159.01804552826482</v>
      </c>
      <c r="P134">
        <f t="shared" si="23"/>
        <v>22.876791669821756</v>
      </c>
      <c r="S134">
        <f t="shared" si="24"/>
        <v>140.98195447173518</v>
      </c>
    </row>
    <row r="135" spans="2:19">
      <c r="B135">
        <v>133</v>
      </c>
      <c r="C135">
        <f t="shared" si="25"/>
        <v>40.4375</v>
      </c>
      <c r="D135">
        <f t="shared" si="19"/>
        <v>400.25</v>
      </c>
      <c r="E135">
        <f t="shared" si="20"/>
        <v>9.2896400778210122</v>
      </c>
      <c r="K135" s="15" t="str">
        <f t="shared" si="21"/>
        <v>DC</v>
      </c>
      <c r="L135">
        <f t="shared" si="22"/>
        <v>157.77040424598539</v>
      </c>
      <c r="P135">
        <f t="shared" si="23"/>
        <v>22.782443836094686</v>
      </c>
      <c r="S135">
        <f t="shared" si="24"/>
        <v>142.22959575401461</v>
      </c>
    </row>
    <row r="136" spans="2:19">
      <c r="B136">
        <v>134</v>
      </c>
      <c r="C136">
        <f t="shared" si="25"/>
        <v>40.625</v>
      </c>
      <c r="D136">
        <f t="shared" si="19"/>
        <v>399.5</v>
      </c>
      <c r="E136">
        <f t="shared" si="20"/>
        <v>9.5355058365758758</v>
      </c>
      <c r="K136" s="15" t="str">
        <f t="shared" si="21"/>
        <v>DC</v>
      </c>
      <c r="L136">
        <f t="shared" si="22"/>
        <v>156.53411505909034</v>
      </c>
      <c r="P136">
        <f t="shared" si="23"/>
        <v>22.688871019534492</v>
      </c>
      <c r="S136">
        <f t="shared" si="24"/>
        <v>143.46588494090966</v>
      </c>
    </row>
    <row r="137" spans="2:19">
      <c r="B137">
        <v>135</v>
      </c>
      <c r="C137">
        <f t="shared" si="25"/>
        <v>40.8125</v>
      </c>
      <c r="D137">
        <f t="shared" si="19"/>
        <v>398.75</v>
      </c>
      <c r="E137">
        <f t="shared" si="20"/>
        <v>9.7813715953307394</v>
      </c>
      <c r="K137" s="15" t="str">
        <f t="shared" si="21"/>
        <v>DC</v>
      </c>
      <c r="L137">
        <f t="shared" si="22"/>
        <v>155.30903866261829</v>
      </c>
      <c r="P137">
        <f t="shared" si="23"/>
        <v>22.596063709673469</v>
      </c>
      <c r="S137">
        <f t="shared" si="24"/>
        <v>144.69096133738171</v>
      </c>
    </row>
    <row r="138" spans="2:19">
      <c r="B138">
        <v>136</v>
      </c>
      <c r="C138">
        <f t="shared" si="25"/>
        <v>41</v>
      </c>
      <c r="D138">
        <f t="shared" si="19"/>
        <v>398</v>
      </c>
      <c r="E138">
        <f t="shared" si="20"/>
        <v>10.027237354085603</v>
      </c>
      <c r="K138" s="15" t="str">
        <f t="shared" si="21"/>
        <v>DC</v>
      </c>
      <c r="L138">
        <f t="shared" si="22"/>
        <v>154.0950380215931</v>
      </c>
      <c r="P138">
        <f t="shared" si="23"/>
        <v>22.504012551017738</v>
      </c>
      <c r="S138">
        <f t="shared" si="24"/>
        <v>145.9049619784069</v>
      </c>
    </row>
    <row r="139" spans="2:19">
      <c r="B139">
        <v>137</v>
      </c>
      <c r="C139">
        <f t="shared" si="25"/>
        <v>41.1875</v>
      </c>
      <c r="D139">
        <f t="shared" si="19"/>
        <v>397.25</v>
      </c>
      <c r="E139">
        <f t="shared" si="20"/>
        <v>10.273103112840467</v>
      </c>
      <c r="K139" s="15" t="str">
        <f t="shared" si="21"/>
        <v>DC</v>
      </c>
      <c r="L139">
        <f t="shared" si="22"/>
        <v>152.89197832497462</v>
      </c>
      <c r="P139">
        <f t="shared" si="23"/>
        <v>22.412708339903396</v>
      </c>
      <c r="S139">
        <f t="shared" si="24"/>
        <v>147.10802167502538</v>
      </c>
    </row>
    <row r="140" spans="2:19">
      <c r="B140">
        <v>138</v>
      </c>
      <c r="C140">
        <f t="shared" si="25"/>
        <v>41.375</v>
      </c>
      <c r="D140">
        <f t="shared" si="19"/>
        <v>396.5</v>
      </c>
      <c r="E140">
        <f t="shared" si="20"/>
        <v>10.51896887159533</v>
      </c>
      <c r="K140" s="15" t="str">
        <f t="shared" si="21"/>
        <v>DC</v>
      </c>
      <c r="L140">
        <f t="shared" si="22"/>
        <v>151.69972694072558</v>
      </c>
      <c r="P140">
        <f t="shared" si="23"/>
        <v>22.322142021428931</v>
      </c>
      <c r="S140">
        <f t="shared" si="24"/>
        <v>148.30027305927442</v>
      </c>
    </row>
    <row r="141" spans="2:19">
      <c r="B141">
        <v>139</v>
      </c>
      <c r="C141">
        <f t="shared" si="25"/>
        <v>41.5625</v>
      </c>
      <c r="D141">
        <f t="shared" si="19"/>
        <v>395.75</v>
      </c>
      <c r="E141">
        <f t="shared" si="20"/>
        <v>10.764834630350194</v>
      </c>
      <c r="K141" s="15" t="str">
        <f t="shared" si="21"/>
        <v>DC</v>
      </c>
      <c r="L141">
        <f t="shared" si="22"/>
        <v>150.5181533719639</v>
      </c>
      <c r="P141">
        <f t="shared" si="23"/>
        <v>22.232304686461674</v>
      </c>
      <c r="S141">
        <f t="shared" si="24"/>
        <v>149.4818466280361</v>
      </c>
    </row>
    <row r="142" spans="2:19">
      <c r="B142">
        <v>140</v>
      </c>
      <c r="C142">
        <f t="shared" si="25"/>
        <v>41.75</v>
      </c>
      <c r="D142">
        <f t="shared" si="19"/>
        <v>395</v>
      </c>
      <c r="E142">
        <f t="shared" si="20"/>
        <v>11.010700389105057</v>
      </c>
      <c r="K142" s="15" t="str">
        <f t="shared" si="21"/>
        <v>DC</v>
      </c>
      <c r="L142">
        <f t="shared" si="22"/>
        <v>149.34712921416917</v>
      </c>
      <c r="P142">
        <f t="shared" si="23"/>
        <v>22.143187568716254</v>
      </c>
      <c r="S142">
        <f t="shared" si="24"/>
        <v>150.65287078583083</v>
      </c>
    </row>
    <row r="143" spans="2:19">
      <c r="B143">
        <v>141</v>
      </c>
      <c r="C143">
        <f t="shared" si="25"/>
        <v>41.9375</v>
      </c>
      <c r="D143">
        <f t="shared" si="19"/>
        <v>394.25</v>
      </c>
      <c r="E143">
        <f t="shared" si="20"/>
        <v>11.256566147859921</v>
      </c>
      <c r="K143" s="15" t="str">
        <f t="shared" si="21"/>
        <v>DC</v>
      </c>
      <c r="L143">
        <f t="shared" si="22"/>
        <v>148.18652811341451</v>
      </c>
      <c r="P143">
        <f t="shared" si="23"/>
        <v>22.054782041903071</v>
      </c>
      <c r="S143">
        <f t="shared" si="24"/>
        <v>151.81347188658549</v>
      </c>
    </row>
    <row r="144" spans="2:19">
      <c r="B144">
        <v>142</v>
      </c>
      <c r="C144">
        <f t="shared" si="25"/>
        <v>42.125</v>
      </c>
      <c r="D144">
        <f t="shared" si="19"/>
        <v>393.5</v>
      </c>
      <c r="E144">
        <f t="shared" si="20"/>
        <v>11.502431906614785</v>
      </c>
      <c r="K144" s="15" t="str">
        <f t="shared" si="21"/>
        <v>DC</v>
      </c>
      <c r="L144">
        <f t="shared" si="22"/>
        <v>147.03622572559499</v>
      </c>
      <c r="P144">
        <f t="shared" si="23"/>
        <v>21.967079616944758</v>
      </c>
      <c r="S144">
        <f t="shared" si="24"/>
        <v>152.96377427440501</v>
      </c>
    </row>
    <row r="145" spans="2:19">
      <c r="B145">
        <v>143</v>
      </c>
      <c r="C145">
        <f t="shared" si="25"/>
        <v>42.3125</v>
      </c>
      <c r="D145">
        <f t="shared" si="19"/>
        <v>392.75</v>
      </c>
      <c r="E145">
        <f t="shared" si="20"/>
        <v>11.748297665369648</v>
      </c>
      <c r="K145" s="15" t="str">
        <f t="shared" si="21"/>
        <v>DC</v>
      </c>
      <c r="L145">
        <f t="shared" si="22"/>
        <v>145.89609967662477</v>
      </c>
      <c r="P145">
        <f t="shared" si="23"/>
        <v>21.880071939258833</v>
      </c>
      <c r="S145">
        <f t="shared" si="24"/>
        <v>154.10390032337523</v>
      </c>
    </row>
    <row r="146" spans="2:19">
      <c r="B146">
        <v>144</v>
      </c>
      <c r="C146">
        <f t="shared" si="25"/>
        <v>42.5</v>
      </c>
      <c r="D146">
        <f t="shared" si="19"/>
        <v>392</v>
      </c>
      <c r="E146">
        <f t="shared" si="20"/>
        <v>11.994163424124512</v>
      </c>
      <c r="K146" s="15" t="str">
        <f t="shared" si="21"/>
        <v>DC</v>
      </c>
      <c r="L146">
        <f t="shared" si="22"/>
        <v>144.76602952357652</v>
      </c>
      <c r="P146">
        <f t="shared" si="23"/>
        <v>21.793750786104635</v>
      </c>
      <c r="S146">
        <f t="shared" si="24"/>
        <v>155.23397047642348</v>
      </c>
    </row>
    <row r="147" spans="2:19">
      <c r="B147">
        <v>145</v>
      </c>
      <c r="C147">
        <f t="shared" si="25"/>
        <v>42.6875</v>
      </c>
      <c r="D147">
        <f t="shared" si="19"/>
        <v>391.25</v>
      </c>
      <c r="E147">
        <f t="shared" si="20"/>
        <v>12.240029182879375</v>
      </c>
      <c r="K147" s="15" t="str">
        <f t="shared" si="21"/>
        <v>DC</v>
      </c>
      <c r="L147">
        <f t="shared" si="22"/>
        <v>143.64589671673733</v>
      </c>
      <c r="P147">
        <f t="shared" si="23"/>
        <v>21.708108063992846</v>
      </c>
      <c r="S147">
        <f t="shared" si="24"/>
        <v>156.35410328326267</v>
      </c>
    </row>
    <row r="148" spans="2:19">
      <c r="B148">
        <v>146</v>
      </c>
      <c r="C148">
        <f t="shared" si="25"/>
        <v>42.875</v>
      </c>
      <c r="D148">
        <f t="shared" si="19"/>
        <v>390.5</v>
      </c>
      <c r="E148">
        <f t="shared" si="20"/>
        <v>12.485894941634239</v>
      </c>
      <c r="K148" s="15" t="str">
        <f t="shared" si="21"/>
        <v>DC</v>
      </c>
      <c r="L148">
        <f t="shared" si="22"/>
        <v>142.53558456255539</v>
      </c>
      <c r="P148">
        <f t="shared" si="23"/>
        <v>21.623135806155851</v>
      </c>
      <c r="S148">
        <f t="shared" si="24"/>
        <v>157.46441543744461</v>
      </c>
    </row>
    <row r="149" spans="2:19">
      <c r="B149">
        <v>147</v>
      </c>
      <c r="C149">
        <f t="shared" si="25"/>
        <v>43.0625</v>
      </c>
      <c r="D149">
        <f t="shared" si="19"/>
        <v>389.75</v>
      </c>
      <c r="E149">
        <f t="shared" si="20"/>
        <v>12.731760700389103</v>
      </c>
      <c r="K149" s="15" t="str">
        <f t="shared" si="21"/>
        <v>DC</v>
      </c>
      <c r="L149">
        <f t="shared" si="22"/>
        <v>141.43497818745371</v>
      </c>
      <c r="P149">
        <f t="shared" si="23"/>
        <v>21.538826170077257</v>
      </c>
      <c r="S149">
        <f t="shared" si="24"/>
        <v>158.56502181254629</v>
      </c>
    </row>
    <row r="150" spans="2:19">
      <c r="B150">
        <v>148</v>
      </c>
      <c r="C150">
        <f t="shared" si="25"/>
        <v>43.25</v>
      </c>
      <c r="D150">
        <f t="shared" si="19"/>
        <v>389</v>
      </c>
      <c r="E150">
        <f t="shared" si="20"/>
        <v>12.977626459143966</v>
      </c>
      <c r="K150" s="15" t="str">
        <f t="shared" si="21"/>
        <v>DC</v>
      </c>
      <c r="L150">
        <f t="shared" si="22"/>
        <v>140.34396450248721</v>
      </c>
      <c r="P150">
        <f t="shared" si="23"/>
        <v>21.455171435079002</v>
      </c>
      <c r="S150">
        <f t="shared" si="24"/>
        <v>159.65603549751279</v>
      </c>
    </row>
    <row r="151" spans="2:19">
      <c r="B151">
        <v>149</v>
      </c>
      <c r="C151">
        <f t="shared" si="25"/>
        <v>43.4375</v>
      </c>
      <c r="D151">
        <f t="shared" si="19"/>
        <v>388.25</v>
      </c>
      <c r="E151">
        <f t="shared" si="20"/>
        <v>13.223492217898833</v>
      </c>
      <c r="K151" s="15" t="str">
        <f t="shared" si="21"/>
        <v>DC</v>
      </c>
      <c r="L151">
        <f t="shared" si="22"/>
        <v>139.26243216882</v>
      </c>
      <c r="P151">
        <f t="shared" si="23"/>
        <v>21.372163999964449</v>
      </c>
      <c r="S151">
        <f t="shared" si="24"/>
        <v>160.73756783118</v>
      </c>
    </row>
    <row r="152" spans="2:19">
      <c r="B152">
        <v>150</v>
      </c>
      <c r="C152">
        <f t="shared" si="25"/>
        <v>43.625</v>
      </c>
      <c r="D152">
        <f t="shared" si="19"/>
        <v>387.5</v>
      </c>
      <c r="E152">
        <f t="shared" si="20"/>
        <v>13.469357976653697</v>
      </c>
      <c r="K152" s="15" t="str">
        <f t="shared" si="21"/>
        <v>DC</v>
      </c>
      <c r="L152">
        <f t="shared" si="22"/>
        <v>138.19027156400099</v>
      </c>
      <c r="P152">
        <f t="shared" si="23"/>
        <v>21.28979638071602</v>
      </c>
      <c r="S152">
        <f t="shared" si="24"/>
        <v>161.80972843599901</v>
      </c>
    </row>
    <row r="153" spans="2:19">
      <c r="B153">
        <v>151</v>
      </c>
      <c r="C153">
        <f t="shared" si="25"/>
        <v>43.8125</v>
      </c>
      <c r="D153">
        <f t="shared" si="19"/>
        <v>386.75</v>
      </c>
      <c r="E153">
        <f t="shared" si="20"/>
        <v>13.715223735408561</v>
      </c>
      <c r="K153" s="15" t="str">
        <f t="shared" si="21"/>
        <v>DC</v>
      </c>
      <c r="L153">
        <f t="shared" si="22"/>
        <v>137.12737474901667</v>
      </c>
      <c r="P153">
        <f t="shared" si="23"/>
        <v>21.208061208245837</v>
      </c>
      <c r="S153">
        <f t="shared" si="24"/>
        <v>162.87262525098333</v>
      </c>
    </row>
    <row r="154" spans="2:19">
      <c r="B154">
        <v>152</v>
      </c>
      <c r="C154">
        <f t="shared" si="25"/>
        <v>44</v>
      </c>
      <c r="D154">
        <f t="shared" si="19"/>
        <v>386</v>
      </c>
      <c r="E154">
        <f t="shared" si="20"/>
        <v>13.961089494163424</v>
      </c>
      <c r="K154" s="15" t="str">
        <f t="shared" si="21"/>
        <v>DC</v>
      </c>
      <c r="L154">
        <f t="shared" si="22"/>
        <v>136.07363543609929</v>
      </c>
      <c r="P154">
        <f t="shared" si="23"/>
        <v>21.126951226197978</v>
      </c>
      <c r="S154">
        <f t="shared" si="24"/>
        <v>163.92636456390071</v>
      </c>
    </row>
    <row r="155" spans="2:19">
      <c r="B155">
        <v>153</v>
      </c>
      <c r="C155">
        <f t="shared" si="25"/>
        <v>44.1875</v>
      </c>
      <c r="D155">
        <f t="shared" si="19"/>
        <v>385.25</v>
      </c>
      <c r="E155">
        <f t="shared" si="20"/>
        <v>14.206955252918288</v>
      </c>
      <c r="K155" s="15" t="str">
        <f t="shared" si="21"/>
        <v>DC</v>
      </c>
      <c r="L155">
        <f t="shared" si="22"/>
        <v>135.02894895727175</v>
      </c>
      <c r="P155">
        <f t="shared" si="23"/>
        <v>21.046459288800985</v>
      </c>
      <c r="S155">
        <f t="shared" si="24"/>
        <v>164.97105104272825</v>
      </c>
    </row>
    <row r="156" spans="2:19">
      <c r="B156">
        <v>154</v>
      </c>
      <c r="C156">
        <f t="shared" si="25"/>
        <v>44.375</v>
      </c>
      <c r="D156">
        <f t="shared" si="19"/>
        <v>384.5</v>
      </c>
      <c r="E156">
        <f t="shared" si="20"/>
        <v>14.452821011673151</v>
      </c>
      <c r="K156" s="15" t="str">
        <f t="shared" si="21"/>
        <v>DC</v>
      </c>
      <c r="L156">
        <f t="shared" si="22"/>
        <v>133.99321223360801</v>
      </c>
      <c r="P156">
        <f t="shared" si="23"/>
        <v>20.966578358769286</v>
      </c>
      <c r="S156">
        <f t="shared" si="24"/>
        <v>166.00678776639199</v>
      </c>
    </row>
    <row r="157" spans="2:19">
      <c r="B157">
        <v>155</v>
      </c>
      <c r="C157">
        <f t="shared" si="25"/>
        <v>44.5625</v>
      </c>
      <c r="D157">
        <f t="shared" si="19"/>
        <v>383.75</v>
      </c>
      <c r="E157">
        <f t="shared" si="20"/>
        <v>14.698686770428015</v>
      </c>
      <c r="K157" s="15" t="str">
        <f t="shared" si="21"/>
        <v>DC</v>
      </c>
      <c r="L157">
        <f t="shared" si="22"/>
        <v>132.96632374519143</v>
      </c>
      <c r="P157">
        <f t="shared" si="23"/>
        <v>20.887301505252172</v>
      </c>
      <c r="S157">
        <f t="shared" si="24"/>
        <v>167.03367625480857</v>
      </c>
    </row>
    <row r="158" spans="2:19">
      <c r="B158">
        <v>156</v>
      </c>
      <c r="C158">
        <f t="shared" si="25"/>
        <v>44.75</v>
      </c>
      <c r="D158">
        <f t="shared" si="19"/>
        <v>383</v>
      </c>
      <c r="E158">
        <f t="shared" si="20"/>
        <v>14.944552529182879</v>
      </c>
      <c r="K158" s="15" t="str">
        <f t="shared" si="21"/>
        <v>DC</v>
      </c>
      <c r="L158">
        <f t="shared" si="22"/>
        <v>131.94818350175183</v>
      </c>
      <c r="P158">
        <f t="shared" si="23"/>
        <v>20.808621901829216</v>
      </c>
      <c r="S158">
        <f t="shared" si="24"/>
        <v>168.05181649824817</v>
      </c>
    </row>
    <row r="159" spans="2:19">
      <c r="B159">
        <v>157</v>
      </c>
      <c r="C159">
        <f t="shared" si="25"/>
        <v>44.9375</v>
      </c>
      <c r="D159">
        <f t="shared" si="19"/>
        <v>382.25</v>
      </c>
      <c r="E159">
        <f t="shared" si="20"/>
        <v>15.190418287937742</v>
      </c>
      <c r="K159" s="15" t="str">
        <f t="shared" si="21"/>
        <v>DC</v>
      </c>
      <c r="L159">
        <f t="shared" si="22"/>
        <v>130.93869301396376</v>
      </c>
      <c r="P159">
        <f t="shared" si="23"/>
        <v>20.73053282455075</v>
      </c>
      <c r="S159">
        <f t="shared" si="24"/>
        <v>169.06130698603624</v>
      </c>
    </row>
    <row r="160" spans="2:19">
      <c r="B160">
        <v>158</v>
      </c>
      <c r="C160">
        <f t="shared" si="25"/>
        <v>45.125</v>
      </c>
      <c r="D160">
        <f t="shared" si="19"/>
        <v>381.5</v>
      </c>
      <c r="E160">
        <f t="shared" si="20"/>
        <v>15.436284046692606</v>
      </c>
      <c r="K160" s="15" t="str">
        <f t="shared" si="21"/>
        <v>DC</v>
      </c>
      <c r="L160">
        <f t="shared" si="22"/>
        <v>129.93775526538872</v>
      </c>
      <c r="P160">
        <f t="shared" si="23"/>
        <v>20.653027650022345</v>
      </c>
      <c r="S160">
        <f t="shared" si="24"/>
        <v>170.06224473461128</v>
      </c>
    </row>
    <row r="161" spans="2:19">
      <c r="B161">
        <v>159</v>
      </c>
      <c r="C161">
        <f t="shared" si="25"/>
        <v>45.3125</v>
      </c>
      <c r="D161">
        <f t="shared" si="19"/>
        <v>380.75</v>
      </c>
      <c r="E161">
        <f t="shared" si="20"/>
        <v>15.68214980544747</v>
      </c>
      <c r="K161" s="15" t="str">
        <f t="shared" si="21"/>
        <v>DC</v>
      </c>
      <c r="L161">
        <f t="shared" si="22"/>
        <v>128.9452746850441</v>
      </c>
      <c r="P161">
        <f t="shared" si="23"/>
        <v>20.576099853532074</v>
      </c>
      <c r="S161">
        <f t="shared" si="24"/>
        <v>171.0547253149559</v>
      </c>
    </row>
    <row r="162" spans="2:19">
      <c r="B162">
        <v>160</v>
      </c>
      <c r="C162">
        <f t="shared" si="25"/>
        <v>45.5</v>
      </c>
      <c r="D162">
        <f t="shared" si="19"/>
        <v>380</v>
      </c>
      <c r="E162">
        <f t="shared" si="20"/>
        <v>15.928015564202333</v>
      </c>
      <c r="K162" s="15" t="str">
        <f t="shared" si="21"/>
        <v>DC</v>
      </c>
      <c r="L162">
        <f t="shared" si="22"/>
        <v>127.96115712058337</v>
      </c>
      <c r="P162">
        <f t="shared" si="23"/>
        <v>20.4997430072195</v>
      </c>
      <c r="S162">
        <f t="shared" si="24"/>
        <v>172.03884287941662</v>
      </c>
    </row>
    <row r="163" spans="2:19">
      <c r="B163">
        <v>161</v>
      </c>
      <c r="C163">
        <f t="shared" si="25"/>
        <v>45.6875</v>
      </c>
      <c r="D163">
        <f t="shared" si="19"/>
        <v>379.25</v>
      </c>
      <c r="E163">
        <f t="shared" si="20"/>
        <v>16.173881322957197</v>
      </c>
      <c r="K163" s="15" t="str">
        <f t="shared" si="21"/>
        <v>DC</v>
      </c>
      <c r="L163">
        <f t="shared" si="22"/>
        <v>126.98530981207085</v>
      </c>
      <c r="P163">
        <f t="shared" si="23"/>
        <v>20.423950778285235</v>
      </c>
      <c r="S163">
        <f t="shared" si="24"/>
        <v>173.01469018792915</v>
      </c>
    </row>
    <row r="164" spans="2:19">
      <c r="B164">
        <v>162</v>
      </c>
      <c r="C164">
        <f t="shared" si="25"/>
        <v>45.875</v>
      </c>
      <c r="D164">
        <f t="shared" si="19"/>
        <v>378.5</v>
      </c>
      <c r="E164">
        <f t="shared" si="20"/>
        <v>16.41974708171206</v>
      </c>
      <c r="K164" s="15" t="str">
        <f t="shared" si="21"/>
        <v>DC</v>
      </c>
      <c r="L164">
        <f t="shared" si="22"/>
        <v>126.01764136633614</v>
      </c>
      <c r="P164">
        <f t="shared" si="23"/>
        <v>20.348716927240137</v>
      </c>
      <c r="S164">
        <f t="shared" si="24"/>
        <v>173.98235863366386</v>
      </c>
    </row>
    <row r="165" spans="2:19">
      <c r="B165">
        <v>163</v>
      </c>
      <c r="C165">
        <f t="shared" si="25"/>
        <v>46.0625</v>
      </c>
      <c r="D165">
        <f t="shared" si="19"/>
        <v>377.75</v>
      </c>
      <c r="E165">
        <f t="shared" si="20"/>
        <v>16.665612840466924</v>
      </c>
      <c r="K165" s="15" t="str">
        <f t="shared" si="21"/>
        <v>DC</v>
      </c>
      <c r="L165">
        <f t="shared" si="22"/>
        <v>125.05806173189355</v>
      </c>
      <c r="P165">
        <f t="shared" si="23"/>
        <v>20.274035306193003</v>
      </c>
      <c r="S165">
        <f t="shared" si="24"/>
        <v>174.94193826810647</v>
      </c>
    </row>
    <row r="166" spans="2:19">
      <c r="B166">
        <v>164</v>
      </c>
      <c r="C166">
        <f t="shared" si="25"/>
        <v>46.25</v>
      </c>
      <c r="D166">
        <f t="shared" si="19"/>
        <v>377</v>
      </c>
      <c r="E166">
        <f t="shared" si="20"/>
        <v>16.911478599221788</v>
      </c>
      <c r="K166" s="15" t="str">
        <f t="shared" si="21"/>
        <v>DC</v>
      </c>
      <c r="L166">
        <f t="shared" si="22"/>
        <v>124.10648217441155</v>
      </c>
      <c r="P166">
        <f t="shared" si="23"/>
        <v>20.199899857175861</v>
      </c>
      <c r="S166">
        <f t="shared" si="24"/>
        <v>175.89351782558845</v>
      </c>
    </row>
    <row r="167" spans="2:19">
      <c r="B167">
        <v>165</v>
      </c>
      <c r="C167">
        <f t="shared" si="25"/>
        <v>46.4375</v>
      </c>
      <c r="D167">
        <f t="shared" si="19"/>
        <v>376.25</v>
      </c>
      <c r="E167">
        <f t="shared" si="20"/>
        <v>17.157344357976651</v>
      </c>
      <c r="K167" s="15" t="str">
        <f t="shared" si="21"/>
        <v>DC</v>
      </c>
      <c r="L167">
        <f t="shared" si="22"/>
        <v>123.16281525271836</v>
      </c>
      <c r="P167">
        <f t="shared" si="23"/>
        <v>20.126304610505862</v>
      </c>
      <c r="S167">
        <f t="shared" si="24"/>
        <v>176.83718474728164</v>
      </c>
    </row>
    <row r="168" spans="2:19">
      <c r="B168">
        <v>166</v>
      </c>
      <c r="C168">
        <f t="shared" si="25"/>
        <v>46.625</v>
      </c>
      <c r="D168">
        <f t="shared" si="19"/>
        <v>375.5</v>
      </c>
      <c r="E168">
        <f t="shared" si="20"/>
        <v>17.403210116731518</v>
      </c>
      <c r="K168" s="15" t="str">
        <f t="shared" si="21"/>
        <v>DC</v>
      </c>
      <c r="L168">
        <f t="shared" si="22"/>
        <v>122.22697479533053</v>
      </c>
      <c r="P168">
        <f t="shared" si="23"/>
        <v>20.053243683182838</v>
      </c>
      <c r="S168">
        <f t="shared" si="24"/>
        <v>177.77302520466947</v>
      </c>
    </row>
    <row r="169" spans="2:19">
      <c r="B169">
        <v>167</v>
      </c>
      <c r="C169">
        <f t="shared" si="25"/>
        <v>46.8125</v>
      </c>
      <c r="D169">
        <f t="shared" si="19"/>
        <v>374.75</v>
      </c>
      <c r="E169">
        <f t="shared" si="20"/>
        <v>17.649075875486382</v>
      </c>
      <c r="K169" s="15" t="str">
        <f t="shared" si="21"/>
        <v>DC</v>
      </c>
      <c r="L169">
        <f t="shared" si="22"/>
        <v>121.2988758774906</v>
      </c>
      <c r="P169">
        <f t="shared" si="23"/>
        <v>19.980711277321667</v>
      </c>
      <c r="S169">
        <f t="shared" si="24"/>
        <v>178.70112412250938</v>
      </c>
    </row>
    <row r="170" spans="2:19">
      <c r="B170">
        <v>168</v>
      </c>
      <c r="C170">
        <f t="shared" si="25"/>
        <v>47</v>
      </c>
      <c r="D170">
        <f t="shared" si="19"/>
        <v>374</v>
      </c>
      <c r="E170">
        <f t="shared" si="20"/>
        <v>17.894941634241246</v>
      </c>
      <c r="K170" s="15" t="str">
        <f t="shared" si="21"/>
        <v>DC</v>
      </c>
      <c r="L170">
        <f t="shared" si="22"/>
        <v>120.37843479870135</v>
      </c>
      <c r="P170">
        <f t="shared" si="23"/>
        <v>19.908701678618517</v>
      </c>
      <c r="S170">
        <f t="shared" si="24"/>
        <v>179.62156520129867</v>
      </c>
    </row>
    <row r="171" spans="2:19">
      <c r="B171">
        <v>169</v>
      </c>
      <c r="C171">
        <f t="shared" si="25"/>
        <v>47.1875</v>
      </c>
      <c r="D171">
        <f t="shared" si="19"/>
        <v>373.25</v>
      </c>
      <c r="E171">
        <f t="shared" si="20"/>
        <v>18.140807392996109</v>
      </c>
      <c r="K171" s="15" t="str">
        <f t="shared" si="21"/>
        <v>DC</v>
      </c>
      <c r="L171">
        <f t="shared" si="22"/>
        <v>119.4655690607442</v>
      </c>
      <c r="P171">
        <f t="shared" si="23"/>
        <v>19.837209254850123</v>
      </c>
      <c r="S171">
        <f t="shared" si="24"/>
        <v>180.5344309392558</v>
      </c>
    </row>
    <row r="172" spans="2:19">
      <c r="B172">
        <v>170</v>
      </c>
      <c r="C172">
        <f t="shared" si="25"/>
        <v>47.375</v>
      </c>
      <c r="D172">
        <f t="shared" si="19"/>
        <v>372.5</v>
      </c>
      <c r="E172">
        <f t="shared" si="20"/>
        <v>18.386673151750973</v>
      </c>
      <c r="K172" s="15" t="str">
        <f t="shared" si="21"/>
        <v>DC</v>
      </c>
      <c r="L172">
        <f t="shared" si="22"/>
        <v>118.56019734616929</v>
      </c>
      <c r="P172">
        <f t="shared" si="23"/>
        <v>19.766228454405319</v>
      </c>
      <c r="S172">
        <f t="shared" si="24"/>
        <v>181.43980265383072</v>
      </c>
    </row>
    <row r="173" spans="2:19">
      <c r="B173">
        <v>171</v>
      </c>
      <c r="C173">
        <f t="shared" si="25"/>
        <v>47.5625</v>
      </c>
      <c r="D173">
        <f t="shared" si="19"/>
        <v>371.75</v>
      </c>
      <c r="E173">
        <f t="shared" si="20"/>
        <v>18.632538910505836</v>
      </c>
      <c r="K173" s="15" t="str">
        <f t="shared" si="21"/>
        <v>DC</v>
      </c>
      <c r="L173">
        <f t="shared" si="22"/>
        <v>117.66223949724608</v>
      </c>
      <c r="P173">
        <f t="shared" si="23"/>
        <v>19.695753804847939</v>
      </c>
      <c r="S173">
        <f t="shared" si="24"/>
        <v>182.33776050275392</v>
      </c>
    </row>
    <row r="174" spans="2:19">
      <c r="B174">
        <v>172</v>
      </c>
      <c r="C174">
        <f t="shared" si="25"/>
        <v>47.75</v>
      </c>
      <c r="D174">
        <f t="shared" si="19"/>
        <v>371</v>
      </c>
      <c r="E174">
        <f t="shared" si="20"/>
        <v>18.8784046692607</v>
      </c>
      <c r="K174" s="15" t="str">
        <f t="shared" si="21"/>
        <v>DC</v>
      </c>
      <c r="L174">
        <f t="shared" si="22"/>
        <v>116.7716164953623</v>
      </c>
      <c r="P174">
        <f t="shared" si="23"/>
        <v>19.625779911510403</v>
      </c>
      <c r="S174">
        <f t="shared" si="24"/>
        <v>183.22838350463769</v>
      </c>
    </row>
    <row r="175" spans="2:19">
      <c r="B175">
        <v>173</v>
      </c>
      <c r="C175">
        <f t="shared" si="25"/>
        <v>47.9375</v>
      </c>
      <c r="D175">
        <f t="shared" si="19"/>
        <v>370.25</v>
      </c>
      <c r="E175">
        <f t="shared" si="20"/>
        <v>19.124270428015564</v>
      </c>
      <c r="K175" s="15" t="str">
        <f t="shared" si="21"/>
        <v>DC</v>
      </c>
      <c r="L175">
        <f t="shared" si="22"/>
        <v>115.88825044086066</v>
      </c>
      <c r="P175">
        <f t="shared" si="23"/>
        <v>19.556301456117126</v>
      </c>
      <c r="S175">
        <f t="shared" si="24"/>
        <v>184.11174955913935</v>
      </c>
    </row>
    <row r="176" spans="2:19">
      <c r="B176">
        <v>174</v>
      </c>
      <c r="C176">
        <f t="shared" si="25"/>
        <v>48.125</v>
      </c>
      <c r="D176">
        <f t="shared" si="19"/>
        <v>369.5</v>
      </c>
      <c r="E176">
        <f t="shared" si="20"/>
        <v>19.370136186770427</v>
      </c>
      <c r="K176" s="15" t="str">
        <f t="shared" si="21"/>
        <v>DC</v>
      </c>
      <c r="L176">
        <f t="shared" si="22"/>
        <v>115.01206453330241</v>
      </c>
      <c r="P176">
        <f t="shared" si="23"/>
        <v>19.487313195437107</v>
      </c>
      <c r="S176">
        <f t="shared" si="24"/>
        <v>184.98793546669759</v>
      </c>
    </row>
    <row r="177" spans="2:19">
      <c r="B177">
        <v>175</v>
      </c>
      <c r="C177">
        <f t="shared" si="25"/>
        <v>48.3125</v>
      </c>
      <c r="D177">
        <f t="shared" si="19"/>
        <v>368.75</v>
      </c>
      <c r="E177">
        <f t="shared" si="20"/>
        <v>19.616001945525291</v>
      </c>
      <c r="K177" s="15" t="str">
        <f t="shared" si="21"/>
        <v>DC</v>
      </c>
      <c r="L177">
        <f t="shared" si="22"/>
        <v>114.14298305214689</v>
      </c>
      <c r="P177">
        <f t="shared" si="23"/>
        <v>19.418809959964904</v>
      </c>
      <c r="S177">
        <f t="shared" si="24"/>
        <v>185.85701694785311</v>
      </c>
    </row>
    <row r="178" spans="2:19">
      <c r="B178">
        <v>176</v>
      </c>
      <c r="C178">
        <f t="shared" si="25"/>
        <v>48.5</v>
      </c>
      <c r="D178">
        <f t="shared" si="19"/>
        <v>368</v>
      </c>
      <c r="E178">
        <f t="shared" si="20"/>
        <v>19.861867704280154</v>
      </c>
      <c r="K178" s="15" t="str">
        <f t="shared" si="21"/>
        <v>DC</v>
      </c>
      <c r="L178">
        <f t="shared" si="22"/>
        <v>113.28093133783754</v>
      </c>
      <c r="P178">
        <f t="shared" si="23"/>
        <v>19.350786652629349</v>
      </c>
      <c r="S178">
        <f t="shared" si="24"/>
        <v>186.71906866216244</v>
      </c>
    </row>
    <row r="179" spans="2:19">
      <c r="B179">
        <v>177</v>
      </c>
      <c r="C179">
        <f t="shared" si="25"/>
        <v>48.6875</v>
      </c>
      <c r="D179">
        <f t="shared" si="19"/>
        <v>367.25</v>
      </c>
      <c r="E179">
        <f t="shared" si="20"/>
        <v>20.107733463035018</v>
      </c>
      <c r="K179" s="15" t="str">
        <f t="shared" si="21"/>
        <v>DC</v>
      </c>
      <c r="L179">
        <f t="shared" si="22"/>
        <v>112.42583577328355</v>
      </c>
      <c r="P179">
        <f t="shared" si="23"/>
        <v>19.283238247529308</v>
      </c>
      <c r="S179">
        <f t="shared" si="24"/>
        <v>187.57416422671645</v>
      </c>
    </row>
    <row r="180" spans="2:19">
      <c r="B180">
        <v>178</v>
      </c>
      <c r="C180">
        <f t="shared" si="25"/>
        <v>48.875</v>
      </c>
      <c r="D180">
        <f t="shared" si="19"/>
        <v>366.5</v>
      </c>
      <c r="E180">
        <f t="shared" si="20"/>
        <v>20.353599221789882</v>
      </c>
      <c r="K180" s="15" t="str">
        <f t="shared" si="21"/>
        <v>DC</v>
      </c>
      <c r="L180">
        <f t="shared" si="22"/>
        <v>111.57762376572873</v>
      </c>
      <c r="P180">
        <f t="shared" si="23"/>
        <v>19.216159788695819</v>
      </c>
      <c r="S180">
        <f t="shared" si="24"/>
        <v>188.42237623427127</v>
      </c>
    </row>
    <row r="181" spans="2:19">
      <c r="B181">
        <v>179</v>
      </c>
      <c r="C181">
        <f t="shared" si="25"/>
        <v>49.0625</v>
      </c>
      <c r="D181">
        <f t="shared" si="19"/>
        <v>365.75</v>
      </c>
      <c r="E181">
        <f t="shared" si="20"/>
        <v>20.599464980544745</v>
      </c>
      <c r="K181" s="15" t="str">
        <f t="shared" si="21"/>
        <v>DC</v>
      </c>
      <c r="L181">
        <f t="shared" si="22"/>
        <v>110.73622372899661</v>
      </c>
      <c r="P181">
        <f t="shared" si="23"/>
        <v>19.149546388879997</v>
      </c>
      <c r="S181">
        <f t="shared" si="24"/>
        <v>189.26377627100339</v>
      </c>
    </row>
    <row r="182" spans="2:19">
      <c r="B182">
        <v>180</v>
      </c>
      <c r="C182">
        <f t="shared" si="25"/>
        <v>49.25</v>
      </c>
      <c r="D182">
        <f t="shared" si="19"/>
        <v>365</v>
      </c>
      <c r="E182">
        <f t="shared" si="20"/>
        <v>20.845330739299609</v>
      </c>
      <c r="K182" s="15" t="str">
        <f t="shared" si="21"/>
        <v>DC</v>
      </c>
      <c r="L182">
        <f t="shared" si="22"/>
        <v>109.90156506610442</v>
      </c>
      <c r="P182">
        <f t="shared" si="23"/>
        <v>19.083393228366027</v>
      </c>
      <c r="S182">
        <f t="shared" si="24"/>
        <v>190.09843493389559</v>
      </c>
    </row>
    <row r="183" spans="2:19">
      <c r="B183">
        <v>181</v>
      </c>
      <c r="C183">
        <f t="shared" si="25"/>
        <v>49.4375</v>
      </c>
      <c r="D183">
        <f t="shared" si="19"/>
        <v>364.25</v>
      </c>
      <c r="E183">
        <f t="shared" si="20"/>
        <v>21.091196498054472</v>
      </c>
      <c r="K183" s="15" t="str">
        <f t="shared" si="21"/>
        <v>DC</v>
      </c>
      <c r="L183">
        <f t="shared" si="22"/>
        <v>109.07357815223556</v>
      </c>
      <c r="P183">
        <f t="shared" si="23"/>
        <v>19.017695553808711</v>
      </c>
      <c r="S183">
        <f t="shared" si="24"/>
        <v>190.92642184776446</v>
      </c>
    </row>
    <row r="184" spans="2:19">
      <c r="B184">
        <v>182</v>
      </c>
      <c r="C184">
        <f t="shared" si="25"/>
        <v>49.625</v>
      </c>
      <c r="D184">
        <f t="shared" si="19"/>
        <v>363.5</v>
      </c>
      <c r="E184">
        <f t="shared" si="20"/>
        <v>21.337062256809336</v>
      </c>
      <c r="K184" s="15" t="str">
        <f t="shared" si="21"/>
        <v>DC</v>
      </c>
      <c r="L184">
        <f t="shared" si="22"/>
        <v>108.25219431806279</v>
      </c>
      <c r="P184">
        <f t="shared" si="23"/>
        <v>18.952448677094917</v>
      </c>
      <c r="S184">
        <f t="shared" si="24"/>
        <v>191.74780568193722</v>
      </c>
    </row>
    <row r="185" spans="2:19">
      <c r="B185">
        <v>183</v>
      </c>
      <c r="C185">
        <f t="shared" si="25"/>
        <v>49.8125</v>
      </c>
      <c r="D185">
        <f t="shared" si="19"/>
        <v>362.75</v>
      </c>
      <c r="E185">
        <f t="shared" si="20"/>
        <v>21.582928015564203</v>
      </c>
      <c r="K185" s="15" t="str">
        <f t="shared" si="21"/>
        <v>DC</v>
      </c>
      <c r="L185">
        <f t="shared" si="22"/>
        <v>107.43734583341376</v>
      </c>
      <c r="P185">
        <f t="shared" si="23"/>
        <v>18.887647974228408</v>
      </c>
      <c r="S185">
        <f t="shared" si="24"/>
        <v>192.56265416658624</v>
      </c>
    </row>
    <row r="186" spans="2:19">
      <c r="B186">
        <v>184</v>
      </c>
      <c r="C186">
        <f t="shared" si="25"/>
        <v>50</v>
      </c>
      <c r="D186">
        <f t="shared" si="19"/>
        <v>362</v>
      </c>
      <c r="E186">
        <f t="shared" si="20"/>
        <v>21.828793774319067</v>
      </c>
      <c r="K186" s="15" t="str">
        <f t="shared" si="21"/>
        <v>DC</v>
      </c>
      <c r="L186">
        <f t="shared" si="22"/>
        <v>106.62896589127017</v>
      </c>
      <c r="P186">
        <f t="shared" si="23"/>
        <v>18.823288884237463</v>
      </c>
      <c r="S186">
        <f t="shared" si="24"/>
        <v>193.37103410872982</v>
      </c>
    </row>
    <row r="187" spans="2:19">
      <c r="B187">
        <v>185</v>
      </c>
      <c r="C187">
        <f t="shared" si="25"/>
        <v>50.1875</v>
      </c>
      <c r="D187">
        <f t="shared" si="19"/>
        <v>361.25</v>
      </c>
      <c r="E187">
        <f t="shared" si="20"/>
        <v>22.07465953307393</v>
      </c>
      <c r="K187" s="15" t="str">
        <f t="shared" si="21"/>
        <v>DC</v>
      </c>
      <c r="L187">
        <f t="shared" si="22"/>
        <v>105.82698859209303</v>
      </c>
      <c r="P187">
        <f t="shared" si="23"/>
        <v>18.759366908104745</v>
      </c>
      <c r="S187">
        <f t="shared" si="24"/>
        <v>194.17301140790698</v>
      </c>
    </row>
    <row r="188" spans="2:19">
      <c r="B188">
        <v>186</v>
      </c>
      <c r="C188">
        <f t="shared" si="25"/>
        <v>50.375</v>
      </c>
      <c r="D188">
        <f t="shared" si="19"/>
        <v>360.5</v>
      </c>
      <c r="E188">
        <f t="shared" si="20"/>
        <v>22.320525291828794</v>
      </c>
      <c r="K188" s="15" t="str">
        <f t="shared" si="21"/>
        <v>DC</v>
      </c>
      <c r="L188">
        <f t="shared" si="22"/>
        <v>105.03134892846644</v>
      </c>
      <c r="P188">
        <f t="shared" si="23"/>
        <v>18.695877607718902</v>
      </c>
      <c r="S188">
        <f t="shared" si="24"/>
        <v>194.96865107153354</v>
      </c>
    </row>
    <row r="189" spans="2:19">
      <c r="B189">
        <v>187</v>
      </c>
      <c r="C189">
        <f t="shared" si="25"/>
        <v>50.5625</v>
      </c>
      <c r="D189">
        <f t="shared" si="19"/>
        <v>359.75</v>
      </c>
      <c r="E189">
        <f t="shared" si="20"/>
        <v>22.566391050583658</v>
      </c>
      <c r="K189" s="15" t="str">
        <f t="shared" si="21"/>
        <v>DC</v>
      </c>
      <c r="L189">
        <f t="shared" si="22"/>
        <v>104.24198277005173</v>
      </c>
      <c r="P189">
        <f t="shared" si="23"/>
        <v>18.632816604847406</v>
      </c>
      <c r="S189">
        <f t="shared" si="24"/>
        <v>195.75801722994828</v>
      </c>
    </row>
    <row r="190" spans="2:19">
      <c r="B190">
        <v>188</v>
      </c>
      <c r="C190">
        <f t="shared" si="25"/>
        <v>50.75</v>
      </c>
      <c r="D190">
        <f t="shared" si="19"/>
        <v>359</v>
      </c>
      <c r="E190">
        <f t="shared" si="20"/>
        <v>22.812256809338521</v>
      </c>
      <c r="K190" s="15" t="str">
        <f t="shared" si="21"/>
        <v>DC</v>
      </c>
      <c r="L190">
        <f t="shared" si="22"/>
        <v>103.45882684884566</v>
      </c>
      <c r="P190">
        <f t="shared" si="23"/>
        <v>18.570179580130077</v>
      </c>
      <c r="S190">
        <f t="shared" si="24"/>
        <v>196.54117315115434</v>
      </c>
    </row>
    <row r="191" spans="2:19">
      <c r="B191">
        <v>189</v>
      </c>
      <c r="C191">
        <f t="shared" si="25"/>
        <v>50.9375</v>
      </c>
      <c r="D191">
        <f t="shared" si="19"/>
        <v>358.25</v>
      </c>
      <c r="E191">
        <f t="shared" si="20"/>
        <v>23.058122568093385</v>
      </c>
      <c r="K191" s="15" t="str">
        <f t="shared" si="21"/>
        <v>DC</v>
      </c>
      <c r="L191">
        <f t="shared" si="22"/>
        <v>102.6818187447343</v>
      </c>
      <c r="P191">
        <f t="shared" si="23"/>
        <v>18.507962272092875</v>
      </c>
      <c r="S191">
        <f t="shared" si="24"/>
        <v>197.3181812552657</v>
      </c>
    </row>
    <row r="192" spans="2:19">
      <c r="B192">
        <v>190</v>
      </c>
      <c r="C192">
        <f t="shared" si="25"/>
        <v>51.125</v>
      </c>
      <c r="D192">
        <f t="shared" si="19"/>
        <v>357.5</v>
      </c>
      <c r="E192">
        <f t="shared" si="20"/>
        <v>23.303988326848248</v>
      </c>
      <c r="K192" s="15" t="str">
        <f t="shared" si="21"/>
        <v>DC</v>
      </c>
      <c r="L192">
        <f t="shared" si="22"/>
        <v>101.91089687133686</v>
      </c>
      <c r="P192">
        <f t="shared" si="23"/>
        <v>18.446160476181426</v>
      </c>
      <c r="S192">
        <f t="shared" si="24"/>
        <v>198.08910312866314</v>
      </c>
    </row>
    <row r="193" spans="2:19">
      <c r="B193">
        <v>191</v>
      </c>
      <c r="C193">
        <f t="shared" si="25"/>
        <v>51.3125</v>
      </c>
      <c r="D193">
        <f t="shared" si="19"/>
        <v>356.75</v>
      </c>
      <c r="E193">
        <f t="shared" si="20"/>
        <v>23.549854085603112</v>
      </c>
      <c r="K193" s="15" t="str">
        <f t="shared" si="21"/>
        <v>DC</v>
      </c>
      <c r="L193">
        <f t="shared" si="22"/>
        <v>101.14600046213199</v>
      </c>
      <c r="P193">
        <f t="shared" si="23"/>
        <v>18.384770043813841</v>
      </c>
      <c r="S193">
        <f t="shared" si="24"/>
        <v>198.85399953786799</v>
      </c>
    </row>
    <row r="194" spans="2:19">
      <c r="B194">
        <v>192</v>
      </c>
      <c r="C194">
        <f t="shared" si="25"/>
        <v>51.5</v>
      </c>
      <c r="D194">
        <f t="shared" ref="D194:D257" si="26">IF(typeAP3917="AP3917B",MAX(Ipkmax_typ_B-4*(C194-tminoff_typ_B),Ipkmax_typ_B/4),IF(typeAP3917="AP3917C",MAX(Ipkmax_typ_C-4*(C194-tminoff_typ_C),Ipkmax_typ_C/3),IF(typeAP3917="AP3917D",MAX(Ipkmax_typ_D-4*(C194-tminoff_typ_D),Ipkmax_typ_D/3))))</f>
        <v>356</v>
      </c>
      <c r="E194">
        <f t="shared" ref="E194:E257" si="27">ABS(D194*Lm/(Vout+D1Vf)-C194)</f>
        <v>23.795719844357976</v>
      </c>
      <c r="K194" s="15" t="str">
        <f t="shared" ref="K194:K257" si="28">IF((D194*Lm/(Vout+D1Vf)-C194)&gt;0,"CC","DC")</f>
        <v>DC</v>
      </c>
      <c r="L194">
        <f t="shared" ref="L194:L257" si="29">IF(K194="CC",D194-0.5*(Vout+D1Vf)*C194/Lm,IF(K194="DC",0.5*D194*(D194*Lm/Vindc_rms_min+D194*Lm/(Vout+D1Vf))/(D194*Lm/Vindc_rms_min+C194)))</f>
        <v>100.38706955686008</v>
      </c>
      <c r="P194">
        <f t="shared" ref="P194:P257" si="30">IF(K194="CC",1/((((Vout+D1Vf)*C194/Lm))*Lm/Vindc_rms_min+C194)*1000,IF(K194="DC",1000/(D194*Lm/Vindc_rms_min+C194)))</f>
        <v>18.323786881452413</v>
      </c>
      <c r="S194">
        <f t="shared" ref="S194:S257" si="31">ABS(L194-Iout)</f>
        <v>199.61293044313993</v>
      </c>
    </row>
    <row r="195" spans="2:19">
      <c r="B195">
        <v>193</v>
      </c>
      <c r="C195">
        <f t="shared" ref="C195:C258" si="32">IF(typeAP3917="AP3917B",tminoff_typ_B+B195*(toffmax_BCD-tminoff_typ_B)/500,IF(typeAP3917="AP3917C",tminoff_typ_C+B195*(toffmax_BCD-tminoff_typ_C)/500,IF(typeAP3917="AP3917D",tminoff_typ_D+B195*(toffmax_BCD-tminoff_typ_D)/500)))</f>
        <v>51.6875</v>
      </c>
      <c r="D195">
        <f t="shared" si="26"/>
        <v>355.25</v>
      </c>
      <c r="E195">
        <f t="shared" si="27"/>
        <v>24.041585603112839</v>
      </c>
      <c r="K195" s="15" t="str">
        <f t="shared" si="28"/>
        <v>DC</v>
      </c>
      <c r="L195">
        <f t="shared" si="29"/>
        <v>99.634044988195654</v>
      </c>
      <c r="P195">
        <f t="shared" si="30"/>
        <v>18.263206949693721</v>
      </c>
      <c r="S195">
        <f t="shared" si="31"/>
        <v>200.36595501180435</v>
      </c>
    </row>
    <row r="196" spans="2:19">
      <c r="B196">
        <v>194</v>
      </c>
      <c r="C196">
        <f t="shared" si="32"/>
        <v>51.875</v>
      </c>
      <c r="D196">
        <f t="shared" si="26"/>
        <v>354.5</v>
      </c>
      <c r="E196">
        <f t="shared" si="27"/>
        <v>24.287451361867703</v>
      </c>
      <c r="K196" s="15" t="str">
        <f t="shared" si="28"/>
        <v>DC</v>
      </c>
      <c r="L196">
        <f t="shared" si="29"/>
        <v>98.88686836868284</v>
      </c>
      <c r="P196">
        <f t="shared" si="30"/>
        <v>18.203026262376699</v>
      </c>
      <c r="S196">
        <f t="shared" si="31"/>
        <v>201.11313163131717</v>
      </c>
    </row>
    <row r="197" spans="2:19">
      <c r="B197">
        <v>195</v>
      </c>
      <c r="C197">
        <f t="shared" si="32"/>
        <v>52.0625</v>
      </c>
      <c r="D197">
        <f t="shared" si="26"/>
        <v>353.75</v>
      </c>
      <c r="E197">
        <f t="shared" si="27"/>
        <v>24.533317120622566</v>
      </c>
      <c r="K197" s="15" t="str">
        <f t="shared" si="28"/>
        <v>DC</v>
      </c>
      <c r="L197">
        <f t="shared" si="29"/>
        <v>98.145482077928534</v>
      </c>
      <c r="P197">
        <f t="shared" si="30"/>
        <v>18.143240885708309</v>
      </c>
      <c r="S197">
        <f t="shared" si="31"/>
        <v>201.85451792207147</v>
      </c>
    </row>
    <row r="198" spans="2:19">
      <c r="B198">
        <v>196</v>
      </c>
      <c r="C198">
        <f t="shared" si="32"/>
        <v>52.25</v>
      </c>
      <c r="D198">
        <f t="shared" si="26"/>
        <v>353</v>
      </c>
      <c r="E198">
        <f t="shared" si="27"/>
        <v>24.77918287937743</v>
      </c>
      <c r="K198" s="15" t="str">
        <f t="shared" si="28"/>
        <v>DC</v>
      </c>
      <c r="L198">
        <f t="shared" si="29"/>
        <v>97.409829250047167</v>
      </c>
      <c r="P198">
        <f t="shared" si="30"/>
        <v>18.083846937406374</v>
      </c>
      <c r="S198">
        <f t="shared" si="31"/>
        <v>202.59017074995285</v>
      </c>
    </row>
    <row r="199" spans="2:19">
      <c r="B199">
        <v>197</v>
      </c>
      <c r="C199">
        <f t="shared" si="32"/>
        <v>52.4375</v>
      </c>
      <c r="D199">
        <f t="shared" si="26"/>
        <v>352.25</v>
      </c>
      <c r="E199">
        <f t="shared" si="27"/>
        <v>25.025048638132294</v>
      </c>
      <c r="K199" s="15" t="str">
        <f t="shared" si="28"/>
        <v>DC</v>
      </c>
      <c r="L199">
        <f t="shared" si="29"/>
        <v>96.679853761351026</v>
      </c>
      <c r="P199">
        <f t="shared" si="30"/>
        <v>18.024840585859199</v>
      </c>
      <c r="S199">
        <f t="shared" si="31"/>
        <v>203.32014623864899</v>
      </c>
    </row>
    <row r="200" spans="2:19">
      <c r="B200">
        <v>198</v>
      </c>
      <c r="C200">
        <f t="shared" si="32"/>
        <v>52.625</v>
      </c>
      <c r="D200">
        <f t="shared" si="26"/>
        <v>351.5</v>
      </c>
      <c r="E200">
        <f t="shared" si="27"/>
        <v>25.270914396887157</v>
      </c>
      <c r="K200" s="15" t="str">
        <f t="shared" si="28"/>
        <v>DC</v>
      </c>
      <c r="L200">
        <f t="shared" si="29"/>
        <v>95.955500218281045</v>
      </c>
      <c r="P200">
        <f t="shared" si="30"/>
        <v>17.966218049301595</v>
      </c>
      <c r="S200">
        <f t="shared" si="31"/>
        <v>204.04449978171897</v>
      </c>
    </row>
    <row r="201" spans="2:19">
      <c r="B201">
        <v>199</v>
      </c>
      <c r="C201">
        <f t="shared" si="32"/>
        <v>52.8125</v>
      </c>
      <c r="D201">
        <f t="shared" si="26"/>
        <v>350.75</v>
      </c>
      <c r="E201">
        <f t="shared" si="27"/>
        <v>25.516780155642021</v>
      </c>
      <c r="K201" s="15" t="str">
        <f t="shared" si="28"/>
        <v>DC</v>
      </c>
      <c r="L201">
        <f t="shared" si="29"/>
        <v>95.236713945572205</v>
      </c>
      <c r="P201">
        <f t="shared" si="30"/>
        <v>17.907975595006903</v>
      </c>
      <c r="S201">
        <f t="shared" si="31"/>
        <v>204.76328605442779</v>
      </c>
    </row>
    <row r="202" spans="2:19">
      <c r="B202">
        <v>200</v>
      </c>
      <c r="C202">
        <f t="shared" si="32"/>
        <v>53</v>
      </c>
      <c r="D202">
        <f t="shared" si="26"/>
        <v>350</v>
      </c>
      <c r="E202">
        <f t="shared" si="27"/>
        <v>25.762645914396888</v>
      </c>
      <c r="K202" s="15" t="str">
        <f t="shared" si="28"/>
        <v>DC</v>
      </c>
      <c r="L202">
        <f t="shared" si="29"/>
        <v>94.523440974648352</v>
      </c>
      <c r="P202">
        <f t="shared" si="30"/>
        <v>17.850109538494721</v>
      </c>
      <c r="S202">
        <f t="shared" si="31"/>
        <v>205.47655902535166</v>
      </c>
    </row>
    <row r="203" spans="2:19">
      <c r="B203">
        <v>201</v>
      </c>
      <c r="C203">
        <f t="shared" si="32"/>
        <v>53.1875</v>
      </c>
      <c r="D203">
        <f t="shared" si="26"/>
        <v>349.25</v>
      </c>
      <c r="E203">
        <f t="shared" si="27"/>
        <v>26.008511673151752</v>
      </c>
      <c r="K203" s="15" t="str">
        <f t="shared" si="28"/>
        <v>DC</v>
      </c>
      <c r="L203">
        <f t="shared" si="29"/>
        <v>93.815628032241491</v>
      </c>
      <c r="P203">
        <f t="shared" si="30"/>
        <v>17.792616242753926</v>
      </c>
      <c r="S203">
        <f t="shared" si="31"/>
        <v>206.18437196775852</v>
      </c>
    </row>
    <row r="204" spans="2:19">
      <c r="B204">
        <v>202</v>
      </c>
      <c r="C204">
        <f t="shared" si="32"/>
        <v>53.375</v>
      </c>
      <c r="D204">
        <f t="shared" si="26"/>
        <v>348.5</v>
      </c>
      <c r="E204">
        <f t="shared" si="27"/>
        <v>26.254377431906615</v>
      </c>
      <c r="K204" s="15" t="str">
        <f t="shared" si="28"/>
        <v>DC</v>
      </c>
      <c r="L204">
        <f t="shared" si="29"/>
        <v>93.113222529229986</v>
      </c>
      <c r="P204">
        <f t="shared" si="30"/>
        <v>17.735492117480636</v>
      </c>
      <c r="S204">
        <f t="shared" si="31"/>
        <v>206.88677747077003</v>
      </c>
    </row>
    <row r="205" spans="2:19">
      <c r="B205">
        <v>203</v>
      </c>
      <c r="C205">
        <f t="shared" si="32"/>
        <v>53.5625</v>
      </c>
      <c r="D205">
        <f t="shared" si="26"/>
        <v>347.75</v>
      </c>
      <c r="E205">
        <f t="shared" si="27"/>
        <v>26.500243190661479</v>
      </c>
      <c r="K205" s="15" t="str">
        <f t="shared" si="28"/>
        <v>DC</v>
      </c>
      <c r="L205">
        <f t="shared" si="29"/>
        <v>92.416172549691439</v>
      </c>
      <c r="P205">
        <f t="shared" si="30"/>
        <v>17.67873361833086</v>
      </c>
      <c r="S205">
        <f t="shared" si="31"/>
        <v>207.58382745030855</v>
      </c>
    </row>
    <row r="206" spans="2:19">
      <c r="B206">
        <v>204</v>
      </c>
      <c r="C206">
        <f t="shared" si="32"/>
        <v>53.75</v>
      </c>
      <c r="D206">
        <f t="shared" si="26"/>
        <v>347</v>
      </c>
      <c r="E206">
        <f t="shared" si="27"/>
        <v>26.746108949416342</v>
      </c>
      <c r="K206" s="15" t="str">
        <f t="shared" si="28"/>
        <v>DC</v>
      </c>
      <c r="L206">
        <f t="shared" si="29"/>
        <v>91.72442684016481</v>
      </c>
      <c r="P206">
        <f t="shared" si="30"/>
        <v>17.622337246187403</v>
      </c>
      <c r="S206">
        <f t="shared" si="31"/>
        <v>208.27557315983518</v>
      </c>
    </row>
    <row r="207" spans="2:19">
      <c r="B207">
        <v>205</v>
      </c>
      <c r="C207">
        <f t="shared" si="32"/>
        <v>53.9375</v>
      </c>
      <c r="D207">
        <f t="shared" si="26"/>
        <v>346.25</v>
      </c>
      <c r="E207">
        <f t="shared" si="27"/>
        <v>26.991974708171206</v>
      </c>
      <c r="K207" s="15" t="str">
        <f t="shared" si="28"/>
        <v>DC</v>
      </c>
      <c r="L207">
        <f t="shared" si="29"/>
        <v>91.037934799117593</v>
      </c>
      <c r="P207">
        <f t="shared" si="30"/>
        <v>17.566299546440781</v>
      </c>
      <c r="S207">
        <f t="shared" si="31"/>
        <v>208.96206520088242</v>
      </c>
    </row>
    <row r="208" spans="2:19">
      <c r="B208">
        <v>206</v>
      </c>
      <c r="C208">
        <f t="shared" si="32"/>
        <v>54.125</v>
      </c>
      <c r="D208">
        <f t="shared" si="26"/>
        <v>345.5</v>
      </c>
      <c r="E208">
        <f t="shared" si="27"/>
        <v>27.23784046692607</v>
      </c>
      <c r="K208" s="15" t="str">
        <f t="shared" si="28"/>
        <v>DC</v>
      </c>
      <c r="L208">
        <f t="shared" si="29"/>
        <v>90.356646466613299</v>
      </c>
      <c r="P208">
        <f t="shared" si="30"/>
        <v>17.510617108283814</v>
      </c>
      <c r="S208">
        <f t="shared" si="31"/>
        <v>209.64335353338669</v>
      </c>
    </row>
    <row r="209" spans="2:19">
      <c r="B209">
        <v>207</v>
      </c>
      <c r="C209">
        <f t="shared" si="32"/>
        <v>54.3125</v>
      </c>
      <c r="D209">
        <f t="shared" si="26"/>
        <v>344.75</v>
      </c>
      <c r="E209">
        <f t="shared" si="27"/>
        <v>27.483706225680933</v>
      </c>
      <c r="K209" s="15" t="str">
        <f t="shared" si="28"/>
        <v>DC</v>
      </c>
      <c r="L209">
        <f t="shared" si="29"/>
        <v>89.680512514174623</v>
      </c>
      <c r="P209">
        <f t="shared" si="30"/>
        <v>17.45528656401958</v>
      </c>
      <c r="S209">
        <f t="shared" si="31"/>
        <v>210.31948748582539</v>
      </c>
    </row>
    <row r="210" spans="2:19">
      <c r="B210">
        <v>208</v>
      </c>
      <c r="C210">
        <f t="shared" si="32"/>
        <v>54.5</v>
      </c>
      <c r="D210">
        <f t="shared" si="26"/>
        <v>344</v>
      </c>
      <c r="E210">
        <f t="shared" si="27"/>
        <v>27.729571984435797</v>
      </c>
      <c r="K210" s="15" t="str">
        <f t="shared" si="28"/>
        <v>DC</v>
      </c>
      <c r="L210">
        <f t="shared" si="29"/>
        <v>89.009484234838524</v>
      </c>
      <c r="P210">
        <f t="shared" si="30"/>
        <v>17.400304588382454</v>
      </c>
      <c r="S210">
        <f t="shared" si="31"/>
        <v>210.99051576516149</v>
      </c>
    </row>
    <row r="211" spans="2:19">
      <c r="B211">
        <v>209</v>
      </c>
      <c r="C211">
        <f t="shared" si="32"/>
        <v>54.6875</v>
      </c>
      <c r="D211">
        <f t="shared" si="26"/>
        <v>343.25</v>
      </c>
      <c r="E211">
        <f t="shared" si="27"/>
        <v>27.97543774319066</v>
      </c>
      <c r="K211" s="15" t="str">
        <f t="shared" si="28"/>
        <v>DC</v>
      </c>
      <c r="L211">
        <f t="shared" si="29"/>
        <v>88.343513533398479</v>
      </c>
      <c r="P211">
        <f t="shared" si="30"/>
        <v>17.345667897871952</v>
      </c>
      <c r="S211">
        <f t="shared" si="31"/>
        <v>211.65648646660151</v>
      </c>
    </row>
    <row r="212" spans="2:19">
      <c r="B212">
        <v>210</v>
      </c>
      <c r="C212">
        <f t="shared" si="32"/>
        <v>54.875</v>
      </c>
      <c r="D212">
        <f t="shared" si="26"/>
        <v>342.5</v>
      </c>
      <c r="E212">
        <f t="shared" si="27"/>
        <v>28.221303501945524</v>
      </c>
      <c r="K212" s="15" t="str">
        <f t="shared" si="28"/>
        <v>DC</v>
      </c>
      <c r="L212">
        <f t="shared" si="29"/>
        <v>87.682552916829863</v>
      </c>
      <c r="P212">
        <f t="shared" si="30"/>
        <v>17.291373250099063</v>
      </c>
      <c r="S212">
        <f t="shared" si="31"/>
        <v>212.31744708317012</v>
      </c>
    </row>
    <row r="213" spans="2:19">
      <c r="B213">
        <v>211</v>
      </c>
      <c r="C213">
        <f t="shared" si="32"/>
        <v>55.0625</v>
      </c>
      <c r="D213">
        <f t="shared" si="26"/>
        <v>341.75</v>
      </c>
      <c r="E213">
        <f t="shared" si="27"/>
        <v>28.467169260700388</v>
      </c>
      <c r="K213" s="15" t="str">
        <f t="shared" si="28"/>
        <v>DC</v>
      </c>
      <c r="L213">
        <f t="shared" si="29"/>
        <v>87.026555484895027</v>
      </c>
      <c r="P213">
        <f t="shared" si="30"/>
        <v>17.237417443144828</v>
      </c>
      <c r="S213">
        <f t="shared" si="31"/>
        <v>212.97344451510497</v>
      </c>
    </row>
    <row r="214" spans="2:19">
      <c r="B214">
        <v>212</v>
      </c>
      <c r="C214">
        <f t="shared" si="32"/>
        <v>55.25</v>
      </c>
      <c r="D214">
        <f t="shared" si="26"/>
        <v>341</v>
      </c>
      <c r="E214">
        <f t="shared" si="27"/>
        <v>28.713035019455251</v>
      </c>
      <c r="K214" s="15" t="str">
        <f t="shared" si="28"/>
        <v>DC</v>
      </c>
      <c r="L214">
        <f t="shared" si="29"/>
        <v>86.375474920923097</v>
      </c>
      <c r="P214">
        <f t="shared" si="30"/>
        <v>17.18379731493091</v>
      </c>
      <c r="S214">
        <f t="shared" si="31"/>
        <v>213.6245250790769</v>
      </c>
    </row>
    <row r="215" spans="2:19">
      <c r="B215">
        <v>213</v>
      </c>
      <c r="C215">
        <f t="shared" si="32"/>
        <v>55.4375</v>
      </c>
      <c r="D215">
        <f t="shared" si="26"/>
        <v>340.25</v>
      </c>
      <c r="E215">
        <f t="shared" si="27"/>
        <v>28.958900778210115</v>
      </c>
      <c r="K215" s="15" t="str">
        <f t="shared" si="28"/>
        <v>DC</v>
      </c>
      <c r="L215">
        <f t="shared" si="29"/>
        <v>85.729265482761917</v>
      </c>
      <c r="P215">
        <f t="shared" si="30"/>
        <v>17.130509742601827</v>
      </c>
      <c r="S215">
        <f t="shared" si="31"/>
        <v>214.27073451723808</v>
      </c>
    </row>
    <row r="216" spans="2:19">
      <c r="B216">
        <v>214</v>
      </c>
      <c r="C216">
        <f t="shared" si="32"/>
        <v>55.625</v>
      </c>
      <c r="D216">
        <f t="shared" si="26"/>
        <v>339.5</v>
      </c>
      <c r="E216">
        <f t="shared" si="27"/>
        <v>29.204766536964978</v>
      </c>
      <c r="K216" s="15" t="str">
        <f t="shared" si="28"/>
        <v>DC</v>
      </c>
      <c r="L216">
        <f t="shared" si="29"/>
        <v>85.087881993897483</v>
      </c>
      <c r="P216">
        <f t="shared" si="30"/>
        <v>17.077551641918713</v>
      </c>
      <c r="S216">
        <f t="shared" si="31"/>
        <v>214.9121180061025</v>
      </c>
    </row>
    <row r="217" spans="2:19">
      <c r="B217">
        <v>215</v>
      </c>
      <c r="C217">
        <f t="shared" si="32"/>
        <v>55.8125</v>
      </c>
      <c r="D217">
        <f t="shared" si="26"/>
        <v>338.75</v>
      </c>
      <c r="E217">
        <f t="shared" si="27"/>
        <v>29.450632295719842</v>
      </c>
      <c r="K217" s="15" t="str">
        <f t="shared" si="28"/>
        <v>DC</v>
      </c>
      <c r="L217">
        <f t="shared" si="29"/>
        <v>84.451279834737676</v>
      </c>
      <c r="P217">
        <f t="shared" si="30"/>
        <v>17.024919966664218</v>
      </c>
      <c r="S217">
        <f t="shared" si="31"/>
        <v>215.54872016526232</v>
      </c>
    </row>
    <row r="218" spans="2:19">
      <c r="B218">
        <v>216</v>
      </c>
      <c r="C218">
        <f t="shared" si="32"/>
        <v>56</v>
      </c>
      <c r="D218">
        <f t="shared" si="26"/>
        <v>338</v>
      </c>
      <c r="E218">
        <f t="shared" si="27"/>
        <v>29.696498054474706</v>
      </c>
      <c r="K218" s="15" t="str">
        <f t="shared" si="28"/>
        <v>DC</v>
      </c>
      <c r="L218">
        <f t="shared" si="29"/>
        <v>83.819414934056709</v>
      </c>
      <c r="P218">
        <f t="shared" si="30"/>
        <v>16.97261170805843</v>
      </c>
      <c r="S218">
        <f t="shared" si="31"/>
        <v>216.18058506594329</v>
      </c>
    </row>
    <row r="219" spans="2:19">
      <c r="B219">
        <v>217</v>
      </c>
      <c r="C219">
        <f t="shared" si="32"/>
        <v>56.1875</v>
      </c>
      <c r="D219">
        <f t="shared" si="26"/>
        <v>337.25</v>
      </c>
      <c r="E219">
        <f t="shared" si="27"/>
        <v>29.942363813229573</v>
      </c>
      <c r="K219" s="15" t="str">
        <f t="shared" si="28"/>
        <v>DC</v>
      </c>
      <c r="L219">
        <f t="shared" si="29"/>
        <v>83.192243760596753</v>
      </c>
      <c r="P219">
        <f t="shared" si="30"/>
        <v>16.92062389418551</v>
      </c>
      <c r="S219">
        <f t="shared" si="31"/>
        <v>216.80775623940326</v>
      </c>
    </row>
    <row r="220" spans="2:19">
      <c r="B220">
        <v>218</v>
      </c>
      <c r="C220">
        <f t="shared" si="32"/>
        <v>56.375</v>
      </c>
      <c r="D220">
        <f t="shared" si="26"/>
        <v>336.5</v>
      </c>
      <c r="E220">
        <f t="shared" si="27"/>
        <v>30.188229571984436</v>
      </c>
      <c r="K220" s="15" t="str">
        <f t="shared" si="28"/>
        <v>DC</v>
      </c>
      <c r="L220">
        <f t="shared" si="29"/>
        <v>82.569723314823477</v>
      </c>
      <c r="P220">
        <f t="shared" si="30"/>
        <v>16.868953589430827</v>
      </c>
      <c r="S220">
        <f t="shared" si="31"/>
        <v>217.43027668517652</v>
      </c>
    </row>
    <row r="221" spans="2:19">
      <c r="B221">
        <v>219</v>
      </c>
      <c r="C221">
        <f t="shared" si="32"/>
        <v>56.5625</v>
      </c>
      <c r="D221">
        <f t="shared" si="26"/>
        <v>335.75</v>
      </c>
      <c r="E221">
        <f t="shared" si="27"/>
        <v>30.4340953307393</v>
      </c>
      <c r="K221" s="15" t="str">
        <f t="shared" si="28"/>
        <v>DC</v>
      </c>
      <c r="L221">
        <f t="shared" si="29"/>
        <v>81.951811120832218</v>
      </c>
      <c r="P221">
        <f t="shared" si="30"/>
        <v>16.817597893928394</v>
      </c>
      <c r="S221">
        <f t="shared" si="31"/>
        <v>218.04818887916778</v>
      </c>
    </row>
    <row r="222" spans="2:19">
      <c r="B222">
        <v>220</v>
      </c>
      <c r="C222">
        <f t="shared" si="32"/>
        <v>56.75</v>
      </c>
      <c r="D222">
        <f t="shared" si="26"/>
        <v>335</v>
      </c>
      <c r="E222">
        <f t="shared" si="27"/>
        <v>30.679961089494164</v>
      </c>
      <c r="K222" s="15" t="str">
        <f t="shared" si="28"/>
        <v>DC</v>
      </c>
      <c r="L222">
        <f t="shared" si="29"/>
        <v>81.338465218401453</v>
      </c>
      <c r="P222">
        <f t="shared" si="30"/>
        <v>16.766553943018344</v>
      </c>
      <c r="S222">
        <f t="shared" si="31"/>
        <v>218.66153478159856</v>
      </c>
    </row>
    <row r="223" spans="2:19">
      <c r="B223">
        <v>221</v>
      </c>
      <c r="C223">
        <f t="shared" si="32"/>
        <v>56.9375</v>
      </c>
      <c r="D223">
        <f t="shared" si="26"/>
        <v>334.25</v>
      </c>
      <c r="E223">
        <f t="shared" si="27"/>
        <v>30.925826848249027</v>
      </c>
      <c r="K223" s="15" t="str">
        <f t="shared" si="28"/>
        <v>DC</v>
      </c>
      <c r="L223">
        <f t="shared" si="29"/>
        <v>80.72964415519057</v>
      </c>
      <c r="P223">
        <f t="shared" si="30"/>
        <v>16.715818906714283</v>
      </c>
      <c r="S223">
        <f t="shared" si="31"/>
        <v>219.27035584480944</v>
      </c>
    </row>
    <row r="224" spans="2:19">
      <c r="B224">
        <v>222</v>
      </c>
      <c r="C224">
        <f t="shared" si="32"/>
        <v>57.125</v>
      </c>
      <c r="D224">
        <f t="shared" si="26"/>
        <v>333.5</v>
      </c>
      <c r="E224">
        <f t="shared" si="27"/>
        <v>31.171692607003891</v>
      </c>
      <c r="K224" s="15" t="str">
        <f t="shared" si="28"/>
        <v>DC</v>
      </c>
      <c r="L224">
        <f t="shared" si="29"/>
        <v>80.125306979079014</v>
      </c>
      <c r="P224">
        <f t="shared" si="30"/>
        <v>16.665389989180252</v>
      </c>
      <c r="S224">
        <f t="shared" si="31"/>
        <v>219.87469302092097</v>
      </c>
    </row>
    <row r="225" spans="2:19">
      <c r="B225">
        <v>223</v>
      </c>
      <c r="C225">
        <f t="shared" si="32"/>
        <v>57.3125</v>
      </c>
      <c r="D225">
        <f t="shared" si="26"/>
        <v>332.75</v>
      </c>
      <c r="E225">
        <f t="shared" si="27"/>
        <v>31.417558365758754</v>
      </c>
      <c r="K225" s="15" t="str">
        <f t="shared" si="28"/>
        <v>DC</v>
      </c>
      <c r="L225">
        <f t="shared" si="29"/>
        <v>79.525413230643451</v>
      </c>
      <c r="P225">
        <f t="shared" si="30"/>
        <v>16.615264428217145</v>
      </c>
      <c r="S225">
        <f t="shared" si="31"/>
        <v>220.47458676935656</v>
      </c>
    </row>
    <row r="226" spans="2:19">
      <c r="B226">
        <v>224</v>
      </c>
      <c r="C226">
        <f t="shared" si="32"/>
        <v>57.5</v>
      </c>
      <c r="D226">
        <f t="shared" si="26"/>
        <v>332</v>
      </c>
      <c r="E226">
        <f t="shared" si="27"/>
        <v>31.663424124513618</v>
      </c>
      <c r="K226" s="15" t="str">
        <f t="shared" si="28"/>
        <v>DC</v>
      </c>
      <c r="L226">
        <f t="shared" si="29"/>
        <v>78.929922935770421</v>
      </c>
      <c r="P226">
        <f t="shared" si="30"/>
        <v>16.56543949475839</v>
      </c>
      <c r="S226">
        <f t="shared" si="31"/>
        <v>221.07007706422957</v>
      </c>
    </row>
    <row r="227" spans="2:19">
      <c r="B227">
        <v>225</v>
      </c>
      <c r="C227">
        <f t="shared" si="32"/>
        <v>57.6875</v>
      </c>
      <c r="D227">
        <f t="shared" si="26"/>
        <v>331.25</v>
      </c>
      <c r="E227">
        <f t="shared" si="27"/>
        <v>31.909289883268482</v>
      </c>
      <c r="K227" s="15" t="str">
        <f t="shared" si="28"/>
        <v>DC</v>
      </c>
      <c r="L227">
        <f t="shared" si="29"/>
        <v>78.338796598401601</v>
      </c>
      <c r="P227">
        <f t="shared" si="30"/>
        <v>16.515912492374625</v>
      </c>
      <c r="S227">
        <f t="shared" si="31"/>
        <v>221.66120340159841</v>
      </c>
    </row>
    <row r="228" spans="2:19">
      <c r="B228">
        <v>226</v>
      </c>
      <c r="C228">
        <f t="shared" si="32"/>
        <v>57.875</v>
      </c>
      <c r="D228">
        <f t="shared" si="26"/>
        <v>330.5</v>
      </c>
      <c r="E228">
        <f t="shared" si="27"/>
        <v>32.155155642023345</v>
      </c>
      <c r="K228" s="15" t="str">
        <f t="shared" si="28"/>
        <v>DC</v>
      </c>
      <c r="L228">
        <f t="shared" si="29"/>
        <v>77.751995193408561</v>
      </c>
      <c r="P228">
        <f t="shared" si="30"/>
        <v>16.466680756787277</v>
      </c>
      <c r="S228">
        <f t="shared" si="31"/>
        <v>222.24800480659144</v>
      </c>
    </row>
    <row r="229" spans="2:19">
      <c r="B229">
        <v>227</v>
      </c>
      <c r="C229">
        <f t="shared" si="32"/>
        <v>58.0625</v>
      </c>
      <c r="D229">
        <f t="shared" si="26"/>
        <v>329.75</v>
      </c>
      <c r="E229">
        <f t="shared" si="27"/>
        <v>32.401021400778205</v>
      </c>
      <c r="K229" s="15" t="str">
        <f t="shared" si="28"/>
        <v>DC</v>
      </c>
      <c r="L229">
        <f t="shared" si="29"/>
        <v>77.169480159594798</v>
      </c>
      <c r="P229">
        <f t="shared" si="30"/>
        <v>16.417741655390806</v>
      </c>
      <c r="S229">
        <f t="shared" si="31"/>
        <v>222.8305198404052</v>
      </c>
    </row>
    <row r="230" spans="2:19">
      <c r="B230">
        <v>228</v>
      </c>
      <c r="C230">
        <f t="shared" si="32"/>
        <v>58.25</v>
      </c>
      <c r="D230">
        <f t="shared" si="26"/>
        <v>329</v>
      </c>
      <c r="E230">
        <f t="shared" si="27"/>
        <v>32.646887159533073</v>
      </c>
      <c r="K230" s="15" t="str">
        <f t="shared" si="28"/>
        <v>DC</v>
      </c>
      <c r="L230">
        <f t="shared" si="29"/>
        <v>76.591213392822155</v>
      </c>
      <c r="P230">
        <f t="shared" si="30"/>
        <v>16.369092586783427</v>
      </c>
      <c r="S230">
        <f t="shared" si="31"/>
        <v>223.40878660717783</v>
      </c>
    </row>
    <row r="231" spans="2:19">
      <c r="B231">
        <v>229</v>
      </c>
      <c r="C231">
        <f t="shared" si="32"/>
        <v>58.4375</v>
      </c>
      <c r="D231">
        <f t="shared" si="26"/>
        <v>328.25</v>
      </c>
      <c r="E231">
        <f t="shared" si="27"/>
        <v>32.89275291828794</v>
      </c>
      <c r="K231" s="15" t="str">
        <f t="shared" si="28"/>
        <v>DC</v>
      </c>
      <c r="L231">
        <f t="shared" si="29"/>
        <v>76.017157239258921</v>
      </c>
      <c r="P231">
        <f t="shared" si="30"/>
        <v>16.320730980306152</v>
      </c>
      <c r="S231">
        <f t="shared" si="31"/>
        <v>223.98284276074108</v>
      </c>
    </row>
    <row r="232" spans="2:19">
      <c r="B232">
        <v>230</v>
      </c>
      <c r="C232">
        <f t="shared" si="32"/>
        <v>58.625</v>
      </c>
      <c r="D232">
        <f t="shared" si="26"/>
        <v>327.5</v>
      </c>
      <c r="E232">
        <f t="shared" si="27"/>
        <v>33.1386186770428</v>
      </c>
      <c r="K232" s="15" t="str">
        <f t="shared" si="28"/>
        <v>DC</v>
      </c>
      <c r="L232">
        <f t="shared" si="29"/>
        <v>75.44727448874761</v>
      </c>
      <c r="P232">
        <f t="shared" si="30"/>
        <v>16.272654295590016</v>
      </c>
      <c r="S232">
        <f t="shared" si="31"/>
        <v>224.55272551125239</v>
      </c>
    </row>
    <row r="233" spans="2:19">
      <c r="B233">
        <v>231</v>
      </c>
      <c r="C233">
        <f t="shared" si="32"/>
        <v>58.8125</v>
      </c>
      <c r="D233">
        <f t="shared" si="26"/>
        <v>326.75</v>
      </c>
      <c r="E233">
        <f t="shared" si="27"/>
        <v>33.38448443579766</v>
      </c>
      <c r="K233" s="15" t="str">
        <f t="shared" si="28"/>
        <v>DC</v>
      </c>
      <c r="L233">
        <f t="shared" si="29"/>
        <v>74.881528368289167</v>
      </c>
      <c r="P233">
        <f t="shared" si="30"/>
        <v>16.224860022111226</v>
      </c>
      <c r="S233">
        <f t="shared" si="31"/>
        <v>225.11847163171083</v>
      </c>
    </row>
    <row r="234" spans="2:19">
      <c r="B234">
        <v>232</v>
      </c>
      <c r="C234">
        <f t="shared" si="32"/>
        <v>59</v>
      </c>
      <c r="D234">
        <f t="shared" si="26"/>
        <v>326</v>
      </c>
      <c r="E234">
        <f t="shared" si="27"/>
        <v>33.630350194552527</v>
      </c>
      <c r="K234" s="15" t="str">
        <f t="shared" si="28"/>
        <v>DC</v>
      </c>
      <c r="L234">
        <f t="shared" si="29"/>
        <v>74.319882535642051</v>
      </c>
      <c r="P234">
        <f t="shared" si="30"/>
        <v>16.177345678754175</v>
      </c>
      <c r="S234">
        <f t="shared" si="31"/>
        <v>225.68011746435795</v>
      </c>
    </row>
    <row r="235" spans="2:19">
      <c r="B235">
        <v>233</v>
      </c>
      <c r="C235">
        <f t="shared" si="32"/>
        <v>59.1875</v>
      </c>
      <c r="D235">
        <f t="shared" si="26"/>
        <v>325.25</v>
      </c>
      <c r="E235">
        <f t="shared" si="27"/>
        <v>33.876215953307394</v>
      </c>
      <c r="K235" s="15" t="str">
        <f t="shared" si="28"/>
        <v>DC</v>
      </c>
      <c r="L235">
        <f t="shared" si="29"/>
        <v>73.762301073033271</v>
      </c>
      <c r="P235">
        <f t="shared" si="30"/>
        <v>16.130108813382076</v>
      </c>
      <c r="S235">
        <f t="shared" si="31"/>
        <v>226.23769892696674</v>
      </c>
    </row>
    <row r="236" spans="2:19">
      <c r="B236">
        <v>234</v>
      </c>
      <c r="C236">
        <f t="shared" si="32"/>
        <v>59.375</v>
      </c>
      <c r="D236">
        <f t="shared" si="26"/>
        <v>324.5</v>
      </c>
      <c r="E236">
        <f t="shared" si="27"/>
        <v>34.122081712062254</v>
      </c>
      <c r="K236" s="15" t="str">
        <f t="shared" si="28"/>
        <v>DC</v>
      </c>
      <c r="L236">
        <f t="shared" si="29"/>
        <v>73.208748480979239</v>
      </c>
      <c r="P236">
        <f t="shared" si="30"/>
        <v>16.083147002415117</v>
      </c>
      <c r="S236">
        <f t="shared" si="31"/>
        <v>226.79125151902076</v>
      </c>
    </row>
    <row r="237" spans="2:19">
      <c r="B237">
        <v>235</v>
      </c>
      <c r="C237">
        <f t="shared" si="32"/>
        <v>59.5625</v>
      </c>
      <c r="D237">
        <f t="shared" si="26"/>
        <v>323.75</v>
      </c>
      <c r="E237">
        <f t="shared" si="27"/>
        <v>34.367947470817121</v>
      </c>
      <c r="K237" s="15" t="str">
        <f t="shared" si="28"/>
        <v>DC</v>
      </c>
      <c r="L237">
        <f t="shared" si="29"/>
        <v>72.659189672214481</v>
      </c>
      <c r="P237">
        <f t="shared" si="30"/>
        <v>16.036457850415967</v>
      </c>
      <c r="S237">
        <f t="shared" si="31"/>
        <v>227.3408103277855</v>
      </c>
    </row>
    <row r="238" spans="2:19">
      <c r="B238">
        <v>236</v>
      </c>
      <c r="C238">
        <f t="shared" si="32"/>
        <v>59.75</v>
      </c>
      <c r="D238">
        <f t="shared" si="26"/>
        <v>323</v>
      </c>
      <c r="E238">
        <f t="shared" si="27"/>
        <v>34.613813229571988</v>
      </c>
      <c r="K238" s="15" t="str">
        <f t="shared" si="28"/>
        <v>DC</v>
      </c>
      <c r="L238">
        <f t="shared" si="29"/>
        <v>72.11358996572551</v>
      </c>
      <c r="P238">
        <f t="shared" si="30"/>
        <v>15.990038989682461</v>
      </c>
      <c r="S238">
        <f t="shared" si="31"/>
        <v>227.88641003427449</v>
      </c>
    </row>
    <row r="239" spans="2:19">
      <c r="B239">
        <v>237</v>
      </c>
      <c r="C239">
        <f t="shared" si="32"/>
        <v>59.9375</v>
      </c>
      <c r="D239">
        <f t="shared" si="26"/>
        <v>322.25</v>
      </c>
      <c r="E239">
        <f t="shared" si="27"/>
        <v>34.859678988326849</v>
      </c>
      <c r="K239" s="15" t="str">
        <f t="shared" si="28"/>
        <v>DC</v>
      </c>
      <c r="L239">
        <f t="shared" si="29"/>
        <v>71.571915080888189</v>
      </c>
      <c r="P239">
        <f t="shared" si="30"/>
        <v>15.943888079847353</v>
      </c>
      <c r="S239">
        <f t="shared" si="31"/>
        <v>228.42808491911183</v>
      </c>
    </row>
    <row r="240" spans="2:19">
      <c r="B240">
        <v>238</v>
      </c>
      <c r="C240">
        <f t="shared" si="32"/>
        <v>60.125</v>
      </c>
      <c r="D240">
        <f t="shared" si="26"/>
        <v>321.5</v>
      </c>
      <c r="E240">
        <f t="shared" si="27"/>
        <v>35.105544747081709</v>
      </c>
      <c r="K240" s="15" t="str">
        <f t="shared" si="28"/>
        <v>DC</v>
      </c>
      <c r="L240">
        <f t="shared" si="29"/>
        <v>71.034131131706303</v>
      </c>
      <c r="P240">
        <f t="shared" si="30"/>
        <v>15.898002807484982</v>
      </c>
      <c r="S240">
        <f t="shared" si="31"/>
        <v>228.96586886829368</v>
      </c>
    </row>
    <row r="241" spans="2:19">
      <c r="B241">
        <v>239</v>
      </c>
      <c r="C241">
        <f t="shared" si="32"/>
        <v>60.3125</v>
      </c>
      <c r="D241">
        <f t="shared" si="26"/>
        <v>320.75</v>
      </c>
      <c r="E241">
        <f t="shared" si="27"/>
        <v>35.351410505836576</v>
      </c>
      <c r="K241" s="15" t="str">
        <f t="shared" si="28"/>
        <v>DC</v>
      </c>
      <c r="L241">
        <f t="shared" si="29"/>
        <v>70.500204621149237</v>
      </c>
      <c r="P241">
        <f t="shared" si="30"/>
        <v>15.852380885724697</v>
      </c>
      <c r="S241">
        <f t="shared" si="31"/>
        <v>229.49979537885076</v>
      </c>
    </row>
    <row r="242" spans="2:19">
      <c r="B242">
        <v>240</v>
      </c>
      <c r="C242">
        <f t="shared" si="32"/>
        <v>60.5</v>
      </c>
      <c r="D242">
        <f t="shared" si="26"/>
        <v>320</v>
      </c>
      <c r="E242">
        <f t="shared" si="27"/>
        <v>35.597276264591443</v>
      </c>
      <c r="K242" s="15" t="str">
        <f t="shared" si="28"/>
        <v>DC</v>
      </c>
      <c r="L242">
        <f t="shared" si="29"/>
        <v>69.97010243558708</v>
      </c>
      <c r="P242">
        <f t="shared" si="30"/>
        <v>15.807020053870936</v>
      </c>
      <c r="S242">
        <f t="shared" si="31"/>
        <v>230.02989756441292</v>
      </c>
    </row>
    <row r="243" spans="2:19">
      <c r="B243">
        <v>241</v>
      </c>
      <c r="C243">
        <f t="shared" si="32"/>
        <v>60.6875</v>
      </c>
      <c r="D243">
        <f t="shared" si="26"/>
        <v>319.25</v>
      </c>
      <c r="E243">
        <f t="shared" si="27"/>
        <v>35.843142023346303</v>
      </c>
      <c r="K243" s="15" t="str">
        <f t="shared" si="28"/>
        <v>DC</v>
      </c>
      <c r="L243">
        <f t="shared" si="29"/>
        <v>69.44379183932071</v>
      </c>
      <c r="P243">
        <f t="shared" si="30"/>
        <v>15.761918077029794</v>
      </c>
      <c r="S243">
        <f t="shared" si="31"/>
        <v>230.55620816067929</v>
      </c>
    </row>
    <row r="244" spans="2:19">
      <c r="B244">
        <v>242</v>
      </c>
      <c r="C244">
        <f t="shared" si="32"/>
        <v>60.875</v>
      </c>
      <c r="D244">
        <f t="shared" si="26"/>
        <v>318.5</v>
      </c>
      <c r="E244">
        <f t="shared" si="27"/>
        <v>36.089007782101163</v>
      </c>
      <c r="K244" s="15" t="str">
        <f t="shared" si="28"/>
        <v>DC</v>
      </c>
      <c r="L244">
        <f t="shared" si="29"/>
        <v>68.9212404692055</v>
      </c>
      <c r="P244">
        <f t="shared" si="30"/>
        <v>15.717072745741978</v>
      </c>
      <c r="S244">
        <f t="shared" si="31"/>
        <v>231.07875953079451</v>
      </c>
    </row>
    <row r="245" spans="2:19">
      <c r="B245">
        <v>243</v>
      </c>
      <c r="C245">
        <f t="shared" si="32"/>
        <v>61.0625</v>
      </c>
      <c r="D245">
        <f t="shared" si="26"/>
        <v>317.75</v>
      </c>
      <c r="E245">
        <f t="shared" si="27"/>
        <v>36.33487354085603</v>
      </c>
      <c r="K245" s="15" t="str">
        <f t="shared" si="28"/>
        <v>DC</v>
      </c>
      <c r="L245">
        <f t="shared" si="29"/>
        <v>68.402416329366488</v>
      </c>
      <c r="P245">
        <f t="shared" si="30"/>
        <v>15.672481875622001</v>
      </c>
      <c r="S245">
        <f t="shared" si="31"/>
        <v>231.59758367063353</v>
      </c>
    </row>
    <row r="246" spans="2:19">
      <c r="B246">
        <v>244</v>
      </c>
      <c r="C246">
        <f t="shared" si="32"/>
        <v>61.25</v>
      </c>
      <c r="D246">
        <f t="shared" si="26"/>
        <v>317</v>
      </c>
      <c r="E246">
        <f t="shared" si="27"/>
        <v>36.580739299610897</v>
      </c>
      <c r="K246" s="15" t="str">
        <f t="shared" si="28"/>
        <v>DC</v>
      </c>
      <c r="L246">
        <f t="shared" si="29"/>
        <v>67.887287786003029</v>
      </c>
      <c r="P246">
        <f t="shared" si="30"/>
        <v>15.628143307003505</v>
      </c>
      <c r="S246">
        <f t="shared" si="31"/>
        <v>232.11271221399699</v>
      </c>
    </row>
    <row r="247" spans="2:19">
      <c r="B247">
        <v>245</v>
      </c>
      <c r="C247">
        <f t="shared" si="32"/>
        <v>61.4375</v>
      </c>
      <c r="D247">
        <f t="shared" si="26"/>
        <v>316.25</v>
      </c>
      <c r="E247">
        <f t="shared" si="27"/>
        <v>36.826605058365757</v>
      </c>
      <c r="K247" s="15" t="str">
        <f t="shared" si="28"/>
        <v>DC</v>
      </c>
      <c r="L247">
        <f t="shared" si="29"/>
        <v>67.375823562281838</v>
      </c>
      <c r="P247">
        <f t="shared" si="30"/>
        <v>15.584054904590584</v>
      </c>
      <c r="S247">
        <f t="shared" si="31"/>
        <v>232.62417643771818</v>
      </c>
    </row>
    <row r="248" spans="2:19">
      <c r="B248">
        <v>246</v>
      </c>
      <c r="C248">
        <f t="shared" si="32"/>
        <v>61.625</v>
      </c>
      <c r="D248">
        <f t="shared" si="26"/>
        <v>315.5</v>
      </c>
      <c r="E248">
        <f t="shared" si="27"/>
        <v>37.072470817120617</v>
      </c>
      <c r="K248" s="15" t="str">
        <f t="shared" si="28"/>
        <v>DC</v>
      </c>
      <c r="L248">
        <f t="shared" si="29"/>
        <v>66.867992733315745</v>
      </c>
      <c r="P248">
        <f t="shared" si="30"/>
        <v>15.540214557115005</v>
      </c>
      <c r="S248">
        <f t="shared" si="31"/>
        <v>233.13200726668424</v>
      </c>
    </row>
    <row r="249" spans="2:19">
      <c r="B249">
        <v>247</v>
      </c>
      <c r="C249">
        <f t="shared" si="32"/>
        <v>61.8125</v>
      </c>
      <c r="D249">
        <f t="shared" si="26"/>
        <v>314.75</v>
      </c>
      <c r="E249">
        <f t="shared" si="27"/>
        <v>37.318336575875485</v>
      </c>
      <c r="K249" s="15" t="str">
        <f t="shared" si="28"/>
        <v>DC</v>
      </c>
      <c r="L249">
        <f t="shared" si="29"/>
        <v>66.363764721227298</v>
      </c>
      <c r="P249">
        <f t="shared" si="30"/>
        <v>15.496620176999171</v>
      </c>
      <c r="S249">
        <f t="shared" si="31"/>
        <v>233.63623527877269</v>
      </c>
    </row>
    <row r="250" spans="2:19">
      <c r="B250">
        <v>248</v>
      </c>
      <c r="C250">
        <f t="shared" si="32"/>
        <v>62</v>
      </c>
      <c r="D250">
        <f t="shared" si="26"/>
        <v>314</v>
      </c>
      <c r="E250">
        <f t="shared" si="27"/>
        <v>37.564202334630352</v>
      </c>
      <c r="K250" s="15" t="str">
        <f t="shared" si="28"/>
        <v>DC</v>
      </c>
      <c r="L250">
        <f t="shared" si="29"/>
        <v>65.863109290295128</v>
      </c>
      <c r="P250">
        <f t="shared" si="30"/>
        <v>15.453269700024778</v>
      </c>
      <c r="S250">
        <f t="shared" si="31"/>
        <v>234.13689070970486</v>
      </c>
    </row>
    <row r="251" spans="2:19">
      <c r="B251">
        <v>249</v>
      </c>
      <c r="C251">
        <f t="shared" si="32"/>
        <v>62.1875</v>
      </c>
      <c r="D251">
        <f t="shared" si="26"/>
        <v>313.25</v>
      </c>
      <c r="E251">
        <f t="shared" si="27"/>
        <v>37.810068093385212</v>
      </c>
      <c r="K251" s="15" t="str">
        <f t="shared" si="28"/>
        <v>DC</v>
      </c>
      <c r="L251">
        <f t="shared" si="29"/>
        <v>65.365996542181435</v>
      </c>
      <c r="P251">
        <f t="shared" si="30"/>
        <v>15.410161085006978</v>
      </c>
      <c r="S251">
        <f t="shared" si="31"/>
        <v>234.63400345781855</v>
      </c>
    </row>
    <row r="252" spans="2:19">
      <c r="B252">
        <v>250</v>
      </c>
      <c r="C252">
        <f t="shared" si="32"/>
        <v>62.375</v>
      </c>
      <c r="D252">
        <f t="shared" si="26"/>
        <v>312.5</v>
      </c>
      <c r="E252">
        <f t="shared" si="27"/>
        <v>38.055933852140072</v>
      </c>
      <c r="K252" s="15" t="str">
        <f t="shared" si="28"/>
        <v>DC</v>
      </c>
      <c r="L252">
        <f t="shared" si="29"/>
        <v>64.872396911239363</v>
      </c>
      <c r="P252">
        <f t="shared" si="30"/>
        <v>15.367292313474023</v>
      </c>
      <c r="S252">
        <f t="shared" si="31"/>
        <v>235.12760308876062</v>
      </c>
    </row>
    <row r="253" spans="2:19">
      <c r="B253">
        <v>251</v>
      </c>
      <c r="C253">
        <f t="shared" si="32"/>
        <v>62.5625</v>
      </c>
      <c r="D253">
        <f t="shared" si="26"/>
        <v>311.75</v>
      </c>
      <c r="E253">
        <f t="shared" si="27"/>
        <v>38.301799610894946</v>
      </c>
      <c r="K253" s="15" t="str">
        <f t="shared" si="28"/>
        <v>DC</v>
      </c>
      <c r="L253">
        <f t="shared" si="29"/>
        <v>64.38228115989827</v>
      </c>
      <c r="P253">
        <f t="shared" si="30"/>
        <v>15.324661389352197</v>
      </c>
      <c r="S253">
        <f t="shared" si="31"/>
        <v>235.61771884010173</v>
      </c>
    </row>
    <row r="254" spans="2:19">
      <c r="B254">
        <v>252</v>
      </c>
      <c r="C254">
        <f t="shared" si="32"/>
        <v>62.75</v>
      </c>
      <c r="D254">
        <f t="shared" si="26"/>
        <v>311</v>
      </c>
      <c r="E254">
        <f t="shared" si="27"/>
        <v>38.547665369649806</v>
      </c>
      <c r="K254" s="15" t="str">
        <f t="shared" si="28"/>
        <v>DC</v>
      </c>
      <c r="L254">
        <f t="shared" si="29"/>
        <v>63.895620374125635</v>
      </c>
      <c r="P254">
        <f t="shared" si="30"/>
        <v>15.282266338656012</v>
      </c>
      <c r="S254">
        <f t="shared" si="31"/>
        <v>236.10437962587437</v>
      </c>
    </row>
    <row r="255" spans="2:19">
      <c r="B255">
        <v>253</v>
      </c>
      <c r="C255">
        <f t="shared" si="32"/>
        <v>62.9375</v>
      </c>
      <c r="D255">
        <f t="shared" si="26"/>
        <v>310.25</v>
      </c>
      <c r="E255">
        <f t="shared" si="27"/>
        <v>38.793531128404666</v>
      </c>
      <c r="K255" s="15" t="str">
        <f t="shared" si="28"/>
        <v>DC</v>
      </c>
      <c r="L255">
        <f t="shared" si="29"/>
        <v>63.412385958964322</v>
      </c>
      <c r="P255">
        <f t="shared" si="30"/>
        <v>15.240105209183527</v>
      </c>
      <c r="S255">
        <f t="shared" si="31"/>
        <v>236.58761404103569</v>
      </c>
    </row>
    <row r="256" spans="2:19">
      <c r="B256">
        <v>254</v>
      </c>
      <c r="C256">
        <f t="shared" si="32"/>
        <v>63.125</v>
      </c>
      <c r="D256">
        <f t="shared" si="26"/>
        <v>309.5</v>
      </c>
      <c r="E256">
        <f t="shared" si="27"/>
        <v>39.039396887159533</v>
      </c>
      <c r="K256" s="15" t="str">
        <f t="shared" si="28"/>
        <v>DC</v>
      </c>
      <c r="L256">
        <f t="shared" si="29"/>
        <v>62.932549634143079</v>
      </c>
      <c r="P256">
        <f t="shared" si="30"/>
        <v>15.198176070216666</v>
      </c>
      <c r="S256">
        <f t="shared" si="31"/>
        <v>237.06745036585693</v>
      </c>
    </row>
    <row r="257" spans="2:19">
      <c r="B257">
        <v>255</v>
      </c>
      <c r="C257">
        <f t="shared" si="32"/>
        <v>63.3125</v>
      </c>
      <c r="D257">
        <f t="shared" si="26"/>
        <v>308.75</v>
      </c>
      <c r="E257">
        <f t="shared" si="27"/>
        <v>39.285262645914401</v>
      </c>
      <c r="K257" s="15" t="str">
        <f t="shared" si="28"/>
        <v>DC</v>
      </c>
      <c r="L257">
        <f t="shared" si="29"/>
        <v>62.456083429759708</v>
      </c>
      <c r="P257">
        <f t="shared" si="30"/>
        <v>15.156477012226523</v>
      </c>
      <c r="S257">
        <f t="shared" si="31"/>
        <v>237.5439165702403</v>
      </c>
    </row>
    <row r="258" spans="2:19">
      <c r="B258">
        <v>256</v>
      </c>
      <c r="C258">
        <f t="shared" si="32"/>
        <v>63.5</v>
      </c>
      <c r="D258">
        <f t="shared" ref="D258:D321" si="33">IF(typeAP3917="AP3917B",MAX(Ipkmax_typ_B-4*(C258-tminoff_typ_B),Ipkmax_typ_B/4),IF(typeAP3917="AP3917C",MAX(Ipkmax_typ_C-4*(C258-tminoff_typ_C),Ipkmax_typ_C/3),IF(typeAP3917="AP3917D",MAX(Ipkmax_typ_D-4*(C258-tminoff_typ_D),Ipkmax_typ_D/3))))</f>
        <v>308</v>
      </c>
      <c r="E258">
        <f t="shared" ref="E258:E321" si="34">ABS(D258*Lm/(Vout+D1Vf)-C258)</f>
        <v>39.531128404669261</v>
      </c>
      <c r="K258" s="15" t="str">
        <f t="shared" ref="K258:K321" si="35">IF((D258*Lm/(Vout+D1Vf)-C258)&gt;0,"CC","DC")</f>
        <v>DC</v>
      </c>
      <c r="L258">
        <f t="shared" ref="L258:L321" si="36">IF(K258="CC",D258-0.5*(Vout+D1Vf)*C258/Lm,IF(K258="DC",0.5*D258*(D258*Lm/Vindc_rms_min+D258*Lm/(Vout+D1Vf))/(D258*Lm/Vindc_rms_min+C258)))</f>
        <v>61.982959682034888</v>
      </c>
      <c r="P258">
        <f t="shared" ref="P258:P321" si="37">IF(K258="CC",1/((((Vout+D1Vf)*C258/Lm))*Lm/Vindc_rms_min+C258)*1000,IF(K258="DC",1000/(D258*Lm/Vindc_rms_min+C258)))</f>
        <v>15.115006146583449</v>
      </c>
      <c r="S258">
        <f t="shared" ref="S258:S321" si="38">ABS(L258-Iout)</f>
        <v>238.0170403179651</v>
      </c>
    </row>
    <row r="259" spans="2:19">
      <c r="B259">
        <v>257</v>
      </c>
      <c r="C259">
        <f t="shared" ref="C259:C322" si="39">IF(typeAP3917="AP3917B",tminoff_typ_B+B259*(toffmax_BCD-tminoff_typ_B)/500,IF(typeAP3917="AP3917C",tminoff_typ_C+B259*(toffmax_BCD-tminoff_typ_C)/500,IF(typeAP3917="AP3917D",tminoff_typ_D+B259*(toffmax_BCD-tminoff_typ_D)/500)))</f>
        <v>63.6875</v>
      </c>
      <c r="D259">
        <f t="shared" si="33"/>
        <v>307.25</v>
      </c>
      <c r="E259">
        <f t="shared" si="34"/>
        <v>39.776994163424121</v>
      </c>
      <c r="K259" s="15" t="str">
        <f t="shared" si="35"/>
        <v>DC</v>
      </c>
      <c r="L259">
        <f t="shared" si="36"/>
        <v>61.513151029135493</v>
      </c>
      <c r="P259">
        <f t="shared" si="37"/>
        <v>15.073761605271919</v>
      </c>
      <c r="S259">
        <f t="shared" si="38"/>
        <v>238.48684897086451</v>
      </c>
    </row>
    <row r="260" spans="2:19">
      <c r="B260">
        <v>258</v>
      </c>
      <c r="C260">
        <f t="shared" si="39"/>
        <v>63.875</v>
      </c>
      <c r="D260">
        <f t="shared" si="33"/>
        <v>306.5</v>
      </c>
      <c r="E260">
        <f t="shared" si="34"/>
        <v>40.022859922178988</v>
      </c>
      <c r="K260" s="15" t="str">
        <f t="shared" si="35"/>
        <v>DC</v>
      </c>
      <c r="L260">
        <f t="shared" si="36"/>
        <v>61.046630407066331</v>
      </c>
      <c r="P260">
        <f t="shared" si="37"/>
        <v>15.032741540610063</v>
      </c>
      <c r="S260">
        <f t="shared" si="38"/>
        <v>238.95336959293365</v>
      </c>
    </row>
    <row r="261" spans="2:19">
      <c r="B261">
        <v>259</v>
      </c>
      <c r="C261">
        <f t="shared" si="39"/>
        <v>64.0625</v>
      </c>
      <c r="D261">
        <f t="shared" si="33"/>
        <v>305.75</v>
      </c>
      <c r="E261">
        <f t="shared" si="34"/>
        <v>40.268725680933855</v>
      </c>
      <c r="K261" s="15" t="str">
        <f t="shared" si="35"/>
        <v>DC</v>
      </c>
      <c r="L261">
        <f t="shared" si="36"/>
        <v>60.583371045628468</v>
      </c>
      <c r="P261">
        <f t="shared" si="37"/>
        <v>14.991944124973724</v>
      </c>
      <c r="S261">
        <f t="shared" si="38"/>
        <v>239.41662895437153</v>
      </c>
    </row>
    <row r="262" spans="2:19">
      <c r="B262">
        <v>260</v>
      </c>
      <c r="C262">
        <f t="shared" si="39"/>
        <v>64.25</v>
      </c>
      <c r="D262">
        <f t="shared" si="33"/>
        <v>305</v>
      </c>
      <c r="E262">
        <f t="shared" si="34"/>
        <v>40.514591439688715</v>
      </c>
      <c r="K262" s="15" t="str">
        <f t="shared" si="35"/>
        <v>DC</v>
      </c>
      <c r="L262">
        <f t="shared" si="36"/>
        <v>60.123346464443443</v>
      </c>
      <c r="P262">
        <f t="shared" si="37"/>
        <v>14.951367550525038</v>
      </c>
      <c r="S262">
        <f t="shared" si="38"/>
        <v>239.87665353555656</v>
      </c>
    </row>
    <row r="263" spans="2:19">
      <c r="B263">
        <v>261</v>
      </c>
      <c r="C263">
        <f t="shared" si="39"/>
        <v>64.4375</v>
      </c>
      <c r="D263">
        <f t="shared" si="33"/>
        <v>304.25</v>
      </c>
      <c r="E263">
        <f t="shared" si="34"/>
        <v>40.760457198443575</v>
      </c>
      <c r="K263" s="15" t="str">
        <f t="shared" si="35"/>
        <v>DC</v>
      </c>
      <c r="L263">
        <f t="shared" si="36"/>
        <v>59.666530469041746</v>
      </c>
      <c r="P263">
        <f t="shared" si="37"/>
        <v>14.911010028945384</v>
      </c>
      <c r="S263">
        <f t="shared" si="38"/>
        <v>240.33346953095827</v>
      </c>
    </row>
    <row r="264" spans="2:19">
      <c r="B264">
        <v>262</v>
      </c>
      <c r="C264">
        <f t="shared" si="39"/>
        <v>64.625</v>
      </c>
      <c r="D264">
        <f t="shared" si="33"/>
        <v>303.5</v>
      </c>
      <c r="E264">
        <f t="shared" si="34"/>
        <v>41.006322957198442</v>
      </c>
      <c r="K264" s="15" t="str">
        <f t="shared" si="35"/>
        <v>DC</v>
      </c>
      <c r="L264">
        <f t="shared" si="36"/>
        <v>59.212897147014459</v>
      </c>
      <c r="P264">
        <f t="shared" si="37"/>
        <v>14.870869791172655</v>
      </c>
      <c r="S264">
        <f t="shared" si="38"/>
        <v>240.78710285298553</v>
      </c>
    </row>
    <row r="265" spans="2:19">
      <c r="B265">
        <v>263</v>
      </c>
      <c r="C265">
        <f t="shared" si="39"/>
        <v>64.8125</v>
      </c>
      <c r="D265">
        <f t="shared" si="33"/>
        <v>302.75</v>
      </c>
      <c r="E265">
        <f t="shared" si="34"/>
        <v>41.252188715953309</v>
      </c>
      <c r="K265" s="15" t="str">
        <f t="shared" si="35"/>
        <v>DC</v>
      </c>
      <c r="L265">
        <f t="shared" si="36"/>
        <v>58.762420864227039</v>
      </c>
      <c r="P265">
        <f t="shared" si="37"/>
        <v>14.83094508714278</v>
      </c>
      <c r="S265">
        <f t="shared" si="38"/>
        <v>241.23757913577296</v>
      </c>
    </row>
    <row r="266" spans="2:19">
      <c r="B266">
        <v>264</v>
      </c>
      <c r="C266">
        <f t="shared" si="39"/>
        <v>65</v>
      </c>
      <c r="D266">
        <f t="shared" si="33"/>
        <v>302</v>
      </c>
      <c r="E266">
        <f t="shared" si="34"/>
        <v>41.498054474708169</v>
      </c>
      <c r="K266" s="15" t="str">
        <f t="shared" si="35"/>
        <v>DC</v>
      </c>
      <c r="L266">
        <f t="shared" si="36"/>
        <v>58.315076261093701</v>
      </c>
      <c r="P266">
        <f t="shared" si="37"/>
        <v>14.791234185535354</v>
      </c>
      <c r="S266">
        <f t="shared" si="38"/>
        <v>241.68492373890629</v>
      </c>
    </row>
    <row r="267" spans="2:19">
      <c r="B267">
        <v>265</v>
      </c>
      <c r="C267">
        <f t="shared" si="39"/>
        <v>65.1875</v>
      </c>
      <c r="D267">
        <f t="shared" si="33"/>
        <v>301.25</v>
      </c>
      <c r="E267">
        <f t="shared" si="34"/>
        <v>41.743920233463029</v>
      </c>
      <c r="K267" s="15" t="str">
        <f t="shared" si="35"/>
        <v>DC</v>
      </c>
      <c r="L267">
        <f t="shared" si="36"/>
        <v>57.87083824891171</v>
      </c>
      <c r="P267">
        <f t="shared" si="37"/>
        <v>14.751735373523395</v>
      </c>
      <c r="S267">
        <f t="shared" si="38"/>
        <v>242.1291617510883</v>
      </c>
    </row>
    <row r="268" spans="2:19">
      <c r="B268">
        <v>266</v>
      </c>
      <c r="C268">
        <f t="shared" si="39"/>
        <v>65.375</v>
      </c>
      <c r="D268">
        <f t="shared" si="33"/>
        <v>300.5</v>
      </c>
      <c r="E268">
        <f t="shared" si="34"/>
        <v>41.989785992217897</v>
      </c>
      <c r="K268" s="15" t="str">
        <f t="shared" si="35"/>
        <v>DC</v>
      </c>
      <c r="L268">
        <f t="shared" si="36"/>
        <v>57.42968200625409</v>
      </c>
      <c r="P268">
        <f t="shared" si="37"/>
        <v>14.712446956527055</v>
      </c>
      <c r="S268">
        <f t="shared" si="38"/>
        <v>242.5703179937459</v>
      </c>
    </row>
    <row r="269" spans="2:19">
      <c r="B269">
        <v>267</v>
      </c>
      <c r="C269">
        <f t="shared" si="39"/>
        <v>65.5625</v>
      </c>
      <c r="D269">
        <f t="shared" si="33"/>
        <v>299.75</v>
      </c>
      <c r="E269">
        <f t="shared" si="34"/>
        <v>42.235651750972764</v>
      </c>
      <c r="K269" s="15" t="str">
        <f t="shared" si="35"/>
        <v>DC</v>
      </c>
      <c r="L269">
        <f t="shared" si="36"/>
        <v>56.991582975419938</v>
      </c>
      <c r="P269">
        <f t="shared" si="37"/>
        <v>14.6733672579713</v>
      </c>
      <c r="S269">
        <f t="shared" si="38"/>
        <v>243.00841702458007</v>
      </c>
    </row>
    <row r="270" spans="2:19">
      <c r="B270">
        <v>268</v>
      </c>
      <c r="C270">
        <f t="shared" si="39"/>
        <v>65.75</v>
      </c>
      <c r="D270">
        <f t="shared" si="33"/>
        <v>299</v>
      </c>
      <c r="E270">
        <f t="shared" si="34"/>
        <v>42.481517509727624</v>
      </c>
      <c r="K270" s="15" t="str">
        <f t="shared" si="35"/>
        <v>DC</v>
      </c>
      <c r="L270">
        <f t="shared" si="36"/>
        <v>56.556516858941052</v>
      </c>
      <c r="P270">
        <f t="shared" si="37"/>
        <v>14.634494619047395</v>
      </c>
      <c r="S270">
        <f t="shared" si="38"/>
        <v>243.44348314105895</v>
      </c>
    </row>
    <row r="271" spans="2:19">
      <c r="B271">
        <v>269</v>
      </c>
      <c r="C271">
        <f t="shared" si="39"/>
        <v>65.9375</v>
      </c>
      <c r="D271">
        <f t="shared" si="33"/>
        <v>298.25</v>
      </c>
      <c r="E271">
        <f t="shared" si="34"/>
        <v>42.727383268482491</v>
      </c>
      <c r="K271" s="15" t="str">
        <f t="shared" si="35"/>
        <v>DC</v>
      </c>
      <c r="L271">
        <f t="shared" si="36"/>
        <v>56.12445961614408</v>
      </c>
      <c r="P271">
        <f t="shared" si="37"/>
        <v>14.595827398478203</v>
      </c>
      <c r="S271">
        <f t="shared" si="38"/>
        <v>243.87554038385593</v>
      </c>
    </row>
    <row r="272" spans="2:19">
      <c r="B272">
        <v>270</v>
      </c>
      <c r="C272">
        <f t="shared" si="39"/>
        <v>66.125</v>
      </c>
      <c r="D272">
        <f t="shared" si="33"/>
        <v>297.5</v>
      </c>
      <c r="E272">
        <f t="shared" si="34"/>
        <v>42.973249027237358</v>
      </c>
      <c r="K272" s="15" t="str">
        <f t="shared" si="35"/>
        <v>DC</v>
      </c>
      <c r="L272">
        <f t="shared" si="36"/>
        <v>55.695387459766906</v>
      </c>
      <c r="P272">
        <f t="shared" si="37"/>
        <v>14.557363972287197</v>
      </c>
      <c r="S272">
        <f t="shared" si="38"/>
        <v>244.30461254023311</v>
      </c>
    </row>
    <row r="273" spans="2:19">
      <c r="B273">
        <v>271</v>
      </c>
      <c r="C273">
        <f t="shared" si="39"/>
        <v>66.3125</v>
      </c>
      <c r="D273">
        <f t="shared" si="33"/>
        <v>296.75</v>
      </c>
      <c r="E273">
        <f t="shared" si="34"/>
        <v>43.219114785992218</v>
      </c>
      <c r="K273" s="15" t="str">
        <f t="shared" si="35"/>
        <v>DC</v>
      </c>
      <c r="L273">
        <f t="shared" si="36"/>
        <v>55.269276852628408</v>
      </c>
      <c r="P273">
        <f t="shared" si="37"/>
        <v>14.519102733571085</v>
      </c>
      <c r="S273">
        <f t="shared" si="38"/>
        <v>244.73072314737158</v>
      </c>
    </row>
    <row r="274" spans="2:19">
      <c r="B274">
        <v>272</v>
      </c>
      <c r="C274">
        <f t="shared" si="39"/>
        <v>66.5</v>
      </c>
      <c r="D274">
        <f t="shared" si="33"/>
        <v>296</v>
      </c>
      <c r="E274">
        <f t="shared" si="34"/>
        <v>43.464980544747078</v>
      </c>
      <c r="K274" s="15" t="str">
        <f t="shared" si="35"/>
        <v>DC</v>
      </c>
      <c r="L274">
        <f t="shared" si="36"/>
        <v>54.846104504350649</v>
      </c>
      <c r="P274">
        <f t="shared" si="37"/>
        <v>14.481042092276038</v>
      </c>
      <c r="S274">
        <f t="shared" si="38"/>
        <v>245.15389549564935</v>
      </c>
    </row>
    <row r="275" spans="2:19">
      <c r="B275">
        <v>273</v>
      </c>
      <c r="C275">
        <f t="shared" si="39"/>
        <v>66.6875</v>
      </c>
      <c r="D275">
        <f t="shared" si="33"/>
        <v>295.25</v>
      </c>
      <c r="E275">
        <f t="shared" si="34"/>
        <v>43.710846303501945</v>
      </c>
      <c r="K275" s="15" t="str">
        <f t="shared" si="35"/>
        <v>DC</v>
      </c>
      <c r="L275">
        <f t="shared" si="36"/>
        <v>54.425847368132509</v>
      </c>
      <c r="P275">
        <f t="shared" si="37"/>
        <v>14.443180474977424</v>
      </c>
      <c r="S275">
        <f t="shared" si="38"/>
        <v>245.57415263186749</v>
      </c>
    </row>
    <row r="276" spans="2:19">
      <c r="B276">
        <v>274</v>
      </c>
      <c r="C276">
        <f t="shared" si="39"/>
        <v>66.875</v>
      </c>
      <c r="D276">
        <f t="shared" si="33"/>
        <v>294.5</v>
      </c>
      <c r="E276">
        <f t="shared" si="34"/>
        <v>43.956712062256813</v>
      </c>
      <c r="K276" s="15" t="str">
        <f t="shared" si="35"/>
        <v>DC</v>
      </c>
      <c r="L276">
        <f t="shared" si="36"/>
        <v>54.00848263757365</v>
      </c>
      <c r="P276">
        <f t="shared" si="37"/>
        <v>14.405516324662974</v>
      </c>
      <c r="S276">
        <f t="shared" si="38"/>
        <v>245.99151736242635</v>
      </c>
    </row>
    <row r="277" spans="2:19">
      <c r="B277">
        <v>275</v>
      </c>
      <c r="C277">
        <f t="shared" si="39"/>
        <v>67.0625</v>
      </c>
      <c r="D277">
        <f t="shared" si="33"/>
        <v>293.75</v>
      </c>
      <c r="E277">
        <f t="shared" si="34"/>
        <v>44.202577821011673</v>
      </c>
      <c r="K277" s="15" t="str">
        <f t="shared" si="35"/>
        <v>DC</v>
      </c>
      <c r="L277">
        <f t="shared" si="36"/>
        <v>53.593987743548261</v>
      </c>
      <c r="P277">
        <f t="shared" si="37"/>
        <v>14.368048100519358</v>
      </c>
      <c r="S277">
        <f t="shared" si="38"/>
        <v>246.40601225645173</v>
      </c>
    </row>
    <row r="278" spans="2:19">
      <c r="B278">
        <v>276</v>
      </c>
      <c r="C278">
        <f t="shared" si="39"/>
        <v>67.25</v>
      </c>
      <c r="D278">
        <f t="shared" si="33"/>
        <v>293</v>
      </c>
      <c r="E278">
        <f t="shared" si="34"/>
        <v>44.448443579766533</v>
      </c>
      <c r="K278" s="15" t="str">
        <f t="shared" si="35"/>
        <v>DC</v>
      </c>
      <c r="L278">
        <f t="shared" si="36"/>
        <v>53.182340351127259</v>
      </c>
      <c r="P278">
        <f t="shared" si="37"/>
        <v>14.330774277722044</v>
      </c>
      <c r="S278">
        <f t="shared" si="38"/>
        <v>246.81765964887273</v>
      </c>
    </row>
    <row r="279" spans="2:19">
      <c r="B279">
        <v>277</v>
      </c>
      <c r="C279">
        <f t="shared" si="39"/>
        <v>67.4375</v>
      </c>
      <c r="D279">
        <f t="shared" si="33"/>
        <v>292.25</v>
      </c>
      <c r="E279">
        <f t="shared" si="34"/>
        <v>44.6943093385214</v>
      </c>
      <c r="K279" s="15" t="str">
        <f t="shared" si="35"/>
        <v>DC</v>
      </c>
      <c r="L279">
        <f t="shared" si="36"/>
        <v>52.773518356548422</v>
      </c>
      <c r="P279">
        <f t="shared" si="37"/>
        <v>14.293693347228469</v>
      </c>
      <c r="S279">
        <f t="shared" si="38"/>
        <v>247.22648164345156</v>
      </c>
    </row>
    <row r="280" spans="2:19">
      <c r="B280">
        <v>278</v>
      </c>
      <c r="C280">
        <f t="shared" si="39"/>
        <v>67.625</v>
      </c>
      <c r="D280">
        <f t="shared" si="33"/>
        <v>291.5</v>
      </c>
      <c r="E280">
        <f t="shared" si="34"/>
        <v>44.940175097276267</v>
      </c>
      <c r="K280" s="15" t="str">
        <f t="shared" si="35"/>
        <v>DC</v>
      </c>
      <c r="L280">
        <f t="shared" si="36"/>
        <v>52.367499884233332</v>
      </c>
      <c r="P280">
        <f t="shared" si="37"/>
        <v>14.256803815574365</v>
      </c>
      <c r="S280">
        <f t="shared" si="38"/>
        <v>247.63250011576667</v>
      </c>
    </row>
    <row r="281" spans="2:19">
      <c r="B281">
        <v>279</v>
      </c>
      <c r="C281">
        <f t="shared" si="39"/>
        <v>67.8125</v>
      </c>
      <c r="D281">
        <f t="shared" si="33"/>
        <v>290.75</v>
      </c>
      <c r="E281">
        <f t="shared" si="34"/>
        <v>45.186040856031127</v>
      </c>
      <c r="K281" s="15" t="str">
        <f t="shared" si="35"/>
        <v>DC</v>
      </c>
      <c r="L281">
        <f t="shared" si="36"/>
        <v>51.964263283850514</v>
      </c>
      <c r="P281">
        <f t="shared" si="37"/>
        <v>14.220104204673261</v>
      </c>
      <c r="S281">
        <f t="shared" si="38"/>
        <v>248.03573671614947</v>
      </c>
    </row>
    <row r="282" spans="2:19">
      <c r="B282">
        <v>280</v>
      </c>
      <c r="C282">
        <f t="shared" si="39"/>
        <v>68</v>
      </c>
      <c r="D282">
        <f t="shared" si="33"/>
        <v>290</v>
      </c>
      <c r="E282">
        <f t="shared" si="34"/>
        <v>45.431906614785987</v>
      </c>
      <c r="K282" s="15" t="str">
        <f t="shared" si="35"/>
        <v>DC</v>
      </c>
      <c r="L282">
        <f t="shared" si="36"/>
        <v>51.563787127423673</v>
      </c>
      <c r="P282">
        <f t="shared" si="37"/>
        <v>14.18359305161907</v>
      </c>
      <c r="S282">
        <f t="shared" si="38"/>
        <v>248.43621287257633</v>
      </c>
    </row>
    <row r="283" spans="2:19">
      <c r="B283">
        <v>281</v>
      </c>
      <c r="C283">
        <f t="shared" si="39"/>
        <v>68.1875</v>
      </c>
      <c r="D283">
        <f t="shared" si="33"/>
        <v>289.25</v>
      </c>
      <c r="E283">
        <f t="shared" si="34"/>
        <v>45.677772373540854</v>
      </c>
      <c r="K283" s="15" t="str">
        <f t="shared" si="35"/>
        <v>DC</v>
      </c>
      <c r="L283">
        <f t="shared" si="36"/>
        <v>51.166050206484464</v>
      </c>
      <c r="P283">
        <f t="shared" si="37"/>
        <v>14.147268908491695</v>
      </c>
      <c r="S283">
        <f t="shared" si="38"/>
        <v>248.83394979351553</v>
      </c>
    </row>
    <row r="284" spans="2:19">
      <c r="B284">
        <v>282</v>
      </c>
      <c r="C284">
        <f t="shared" si="39"/>
        <v>68.375</v>
      </c>
      <c r="D284">
        <f t="shared" si="33"/>
        <v>288.5</v>
      </c>
      <c r="E284">
        <f t="shared" si="34"/>
        <v>45.923638132295721</v>
      </c>
      <c r="K284" s="15" t="str">
        <f t="shared" si="35"/>
        <v>DC</v>
      </c>
      <c r="L284">
        <f t="shared" si="36"/>
        <v>50.771031529268932</v>
      </c>
      <c r="P284">
        <f t="shared" si="37"/>
        <v>14.111130342165628</v>
      </c>
      <c r="S284">
        <f t="shared" si="38"/>
        <v>249.22896847073108</v>
      </c>
    </row>
    <row r="285" spans="2:19">
      <c r="B285">
        <v>283</v>
      </c>
      <c r="C285">
        <f t="shared" si="39"/>
        <v>68.5625</v>
      </c>
      <c r="D285">
        <f t="shared" si="33"/>
        <v>287.75</v>
      </c>
      <c r="E285">
        <f t="shared" si="34"/>
        <v>46.169503891050582</v>
      </c>
      <c r="K285" s="15" t="str">
        <f t="shared" si="35"/>
        <v>DC</v>
      </c>
      <c r="L285">
        <f t="shared" si="36"/>
        <v>50.378710317956639</v>
      </c>
      <c r="P285">
        <f t="shared" si="37"/>
        <v>14.075175934121475</v>
      </c>
      <c r="S285">
        <f t="shared" si="38"/>
        <v>249.62128968204337</v>
      </c>
    </row>
    <row r="286" spans="2:19">
      <c r="B286">
        <v>284</v>
      </c>
      <c r="C286">
        <f t="shared" si="39"/>
        <v>68.75</v>
      </c>
      <c r="D286">
        <f t="shared" si="33"/>
        <v>287</v>
      </c>
      <c r="E286">
        <f t="shared" si="34"/>
        <v>46.415369649805442</v>
      </c>
      <c r="K286" s="15" t="str">
        <f t="shared" si="35"/>
        <v>DC</v>
      </c>
      <c r="L286">
        <f t="shared" si="36"/>
        <v>49.98906600595209</v>
      </c>
      <c r="P286">
        <f t="shared" si="37"/>
        <v>14.039404280260337</v>
      </c>
      <c r="S286">
        <f t="shared" si="38"/>
        <v>250.01093399404792</v>
      </c>
    </row>
    <row r="287" spans="2:19">
      <c r="B287">
        <v>285</v>
      </c>
      <c r="C287">
        <f t="shared" si="39"/>
        <v>68.9375</v>
      </c>
      <c r="D287">
        <f t="shared" si="33"/>
        <v>286.25</v>
      </c>
      <c r="E287">
        <f t="shared" si="34"/>
        <v>46.661235408560316</v>
      </c>
      <c r="K287" s="15" t="str">
        <f t="shared" si="35"/>
        <v>DC</v>
      </c>
      <c r="L287">
        <f t="shared" si="36"/>
        <v>49.602078235207451</v>
      </c>
      <c r="P287">
        <f t="shared" si="37"/>
        <v>14.003813990721047</v>
      </c>
      <c r="S287">
        <f t="shared" si="38"/>
        <v>250.39792176479256</v>
      </c>
    </row>
    <row r="288" spans="2:19">
      <c r="B288">
        <v>286</v>
      </c>
      <c r="C288">
        <f t="shared" si="39"/>
        <v>69.125</v>
      </c>
      <c r="D288">
        <f t="shared" si="33"/>
        <v>285.5</v>
      </c>
      <c r="E288">
        <f t="shared" si="34"/>
        <v>46.907101167315176</v>
      </c>
      <c r="K288" s="15" t="str">
        <f t="shared" si="35"/>
        <v>DC</v>
      </c>
      <c r="L288">
        <f t="shared" si="36"/>
        <v>49.217726853585788</v>
      </c>
      <c r="P288">
        <f t="shared" si="37"/>
        <v>13.968403689700148</v>
      </c>
      <c r="S288">
        <f t="shared" si="38"/>
        <v>250.78227314641421</v>
      </c>
    </row>
    <row r="289" spans="2:19">
      <c r="B289">
        <v>287</v>
      </c>
      <c r="C289">
        <f t="shared" si="39"/>
        <v>69.3125</v>
      </c>
      <c r="D289">
        <f t="shared" si="33"/>
        <v>284.75</v>
      </c>
      <c r="E289">
        <f t="shared" si="34"/>
        <v>47.152966926070036</v>
      </c>
      <c r="K289" s="15" t="str">
        <f t="shared" si="35"/>
        <v>DC</v>
      </c>
      <c r="L289">
        <f t="shared" si="36"/>
        <v>48.835991912264319</v>
      </c>
      <c r="P289">
        <f t="shared" si="37"/>
        <v>13.933172015274614</v>
      </c>
      <c r="S289">
        <f t="shared" si="38"/>
        <v>251.16400808773568</v>
      </c>
    </row>
    <row r="290" spans="2:19">
      <c r="B290">
        <v>288</v>
      </c>
      <c r="C290">
        <f t="shared" si="39"/>
        <v>69.5</v>
      </c>
      <c r="D290">
        <f t="shared" si="33"/>
        <v>284</v>
      </c>
      <c r="E290">
        <f t="shared" si="34"/>
        <v>47.398832684824903</v>
      </c>
      <c r="K290" s="15" t="str">
        <f t="shared" si="35"/>
        <v>DC</v>
      </c>
      <c r="L290">
        <f t="shared" si="36"/>
        <v>48.456853663176837</v>
      </c>
      <c r="P290">
        <f t="shared" si="37"/>
        <v>13.898117619227238</v>
      </c>
      <c r="S290">
        <f t="shared" si="38"/>
        <v>251.54314633682316</v>
      </c>
    </row>
    <row r="291" spans="2:19">
      <c r="B291">
        <v>289</v>
      </c>
      <c r="C291">
        <f t="shared" si="39"/>
        <v>69.6875</v>
      </c>
      <c r="D291">
        <f t="shared" si="33"/>
        <v>283.25</v>
      </c>
      <c r="E291">
        <f t="shared" si="34"/>
        <v>47.64469844357977</v>
      </c>
      <c r="K291" s="15" t="str">
        <f t="shared" si="35"/>
        <v>DC</v>
      </c>
      <c r="L291">
        <f t="shared" si="36"/>
        <v>48.080292556494584</v>
      </c>
      <c r="P291">
        <f t="shared" si="37"/>
        <v>13.863239166874651</v>
      </c>
      <c r="S291">
        <f t="shared" si="38"/>
        <v>251.91970744350542</v>
      </c>
    </row>
    <row r="292" spans="2:19">
      <c r="B292">
        <v>290</v>
      </c>
      <c r="C292">
        <f t="shared" si="39"/>
        <v>69.875</v>
      </c>
      <c r="D292">
        <f t="shared" si="33"/>
        <v>282.5</v>
      </c>
      <c r="E292">
        <f t="shared" si="34"/>
        <v>47.89056420233463</v>
      </c>
      <c r="K292" s="15" t="str">
        <f t="shared" si="35"/>
        <v>DC</v>
      </c>
      <c r="L292">
        <f t="shared" si="36"/>
        <v>47.706289238145125</v>
      </c>
      <c r="P292">
        <f t="shared" si="37"/>
        <v>13.828535336897936</v>
      </c>
      <c r="S292">
        <f t="shared" si="38"/>
        <v>252.29371076185487</v>
      </c>
    </row>
    <row r="293" spans="2:19">
      <c r="B293">
        <v>291</v>
      </c>
      <c r="C293">
        <f t="shared" si="39"/>
        <v>70.0625</v>
      </c>
      <c r="D293">
        <f t="shared" si="33"/>
        <v>281.75</v>
      </c>
      <c r="E293">
        <f t="shared" si="34"/>
        <v>48.13642996108949</v>
      </c>
      <c r="K293" s="15" t="str">
        <f t="shared" si="35"/>
        <v>DC</v>
      </c>
      <c r="L293">
        <f t="shared" si="36"/>
        <v>47.334824547368136</v>
      </c>
      <c r="P293">
        <f t="shared" si="37"/>
        <v>13.794004821175758</v>
      </c>
      <c r="S293">
        <f t="shared" si="38"/>
        <v>252.66517545263187</v>
      </c>
    </row>
    <row r="294" spans="2:19">
      <c r="B294">
        <v>292</v>
      </c>
      <c r="C294">
        <f t="shared" si="39"/>
        <v>70.25</v>
      </c>
      <c r="D294">
        <f t="shared" si="33"/>
        <v>281</v>
      </c>
      <c r="E294">
        <f t="shared" si="34"/>
        <v>48.382295719844358</v>
      </c>
      <c r="K294" s="15" t="str">
        <f t="shared" si="35"/>
        <v>DC</v>
      </c>
      <c r="L294">
        <f t="shared" si="36"/>
        <v>46.965879514308014</v>
      </c>
      <c r="P294">
        <f t="shared" si="37"/>
        <v>13.759646324620007</v>
      </c>
      <c r="S294">
        <f t="shared" si="38"/>
        <v>253.03412048569197</v>
      </c>
    </row>
    <row r="295" spans="2:19">
      <c r="B295">
        <v>293</v>
      </c>
      <c r="C295">
        <f t="shared" si="39"/>
        <v>70.4375</v>
      </c>
      <c r="D295">
        <f t="shared" si="33"/>
        <v>280.25</v>
      </c>
      <c r="E295">
        <f t="shared" si="34"/>
        <v>48.628161478599225</v>
      </c>
      <c r="K295" s="15" t="str">
        <f t="shared" si="35"/>
        <v>DC</v>
      </c>
      <c r="L295">
        <f t="shared" si="36"/>
        <v>46.599435357642122</v>
      </c>
      <c r="P295">
        <f t="shared" si="37"/>
        <v>13.725458565013881</v>
      </c>
      <c r="S295">
        <f t="shared" si="38"/>
        <v>253.40056464235789</v>
      </c>
    </row>
    <row r="296" spans="2:19">
      <c r="B296">
        <v>294</v>
      </c>
      <c r="C296">
        <f t="shared" si="39"/>
        <v>70.625</v>
      </c>
      <c r="D296">
        <f t="shared" si="33"/>
        <v>279.5</v>
      </c>
      <c r="E296">
        <f t="shared" si="34"/>
        <v>48.874027237354085</v>
      </c>
      <c r="K296" s="15" t="str">
        <f t="shared" si="35"/>
        <v>DC</v>
      </c>
      <c r="L296">
        <f t="shared" si="36"/>
        <v>46.235473482244416</v>
      </c>
      <c r="P296">
        <f t="shared" si="37"/>
        <v>13.69144027285237</v>
      </c>
      <c r="S296">
        <f t="shared" si="38"/>
        <v>253.7645265177556</v>
      </c>
    </row>
    <row r="297" spans="2:19">
      <c r="B297">
        <v>295</v>
      </c>
      <c r="C297">
        <f t="shared" si="39"/>
        <v>70.8125</v>
      </c>
      <c r="D297">
        <f t="shared" si="33"/>
        <v>278.75</v>
      </c>
      <c r="E297">
        <f t="shared" si="34"/>
        <v>49.119892996108945</v>
      </c>
      <c r="K297" s="15" t="str">
        <f t="shared" si="35"/>
        <v>DC</v>
      </c>
      <c r="L297">
        <f t="shared" si="36"/>
        <v>45.873975476883835</v>
      </c>
      <c r="P297">
        <f t="shared" si="37"/>
        <v>13.657590191185143</v>
      </c>
      <c r="S297">
        <f t="shared" si="38"/>
        <v>254.12602452311617</v>
      </c>
    </row>
    <row r="298" spans="2:19">
      <c r="B298">
        <v>296</v>
      </c>
      <c r="C298">
        <f t="shared" si="39"/>
        <v>71</v>
      </c>
      <c r="D298">
        <f t="shared" si="33"/>
        <v>278</v>
      </c>
      <c r="E298">
        <f t="shared" si="34"/>
        <v>49.365758754863812</v>
      </c>
      <c r="K298" s="15" t="str">
        <f t="shared" si="35"/>
        <v>DC</v>
      </c>
      <c r="L298">
        <f t="shared" si="36"/>
        <v>45.514923111956513</v>
      </c>
      <c r="P298">
        <f t="shared" si="37"/>
        <v>13.623907075461696</v>
      </c>
      <c r="S298">
        <f t="shared" si="38"/>
        <v>254.48507688804349</v>
      </c>
    </row>
    <row r="299" spans="2:19">
      <c r="B299">
        <v>297</v>
      </c>
      <c r="C299">
        <f t="shared" si="39"/>
        <v>71.1875</v>
      </c>
      <c r="D299">
        <f t="shared" si="33"/>
        <v>277.25</v>
      </c>
      <c r="E299">
        <f t="shared" si="34"/>
        <v>49.611624513618679</v>
      </c>
      <c r="K299" s="15" t="str">
        <f t="shared" si="35"/>
        <v>DC</v>
      </c>
      <c r="L299">
        <f t="shared" si="36"/>
        <v>45.158298337251658</v>
      </c>
      <c r="P299">
        <f t="shared" si="37"/>
        <v>13.59038969337886</v>
      </c>
      <c r="S299">
        <f t="shared" si="38"/>
        <v>254.84170166274833</v>
      </c>
    </row>
    <row r="300" spans="2:19">
      <c r="B300">
        <v>298</v>
      </c>
      <c r="C300">
        <f t="shared" si="39"/>
        <v>71.375</v>
      </c>
      <c r="D300">
        <f t="shared" si="33"/>
        <v>276.5</v>
      </c>
      <c r="E300">
        <f t="shared" si="34"/>
        <v>49.857490272373539</v>
      </c>
      <c r="K300" s="15" t="str">
        <f t="shared" si="35"/>
        <v>DC</v>
      </c>
      <c r="L300">
        <f t="shared" si="36"/>
        <v>44.804083279750259</v>
      </c>
      <c r="P300">
        <f t="shared" si="37"/>
        <v>13.557036824730481</v>
      </c>
      <c r="S300">
        <f t="shared" si="38"/>
        <v>255.19591672024973</v>
      </c>
    </row>
    <row r="301" spans="2:19">
      <c r="B301">
        <v>299</v>
      </c>
      <c r="C301">
        <f t="shared" si="39"/>
        <v>71.5625</v>
      </c>
      <c r="D301">
        <f t="shared" si="33"/>
        <v>275.75</v>
      </c>
      <c r="E301">
        <f t="shared" si="34"/>
        <v>50.103356031128399</v>
      </c>
      <c r="K301" s="15" t="str">
        <f t="shared" si="35"/>
        <v>DC</v>
      </c>
      <c r="L301">
        <f t="shared" si="36"/>
        <v>44.452260241456095</v>
      </c>
      <c r="P301">
        <f t="shared" si="37"/>
        <v>13.523847261259368</v>
      </c>
      <c r="S301">
        <f t="shared" si="38"/>
        <v>255.54773975854391</v>
      </c>
    </row>
    <row r="302" spans="2:19">
      <c r="B302">
        <v>300</v>
      </c>
      <c r="C302">
        <f t="shared" si="39"/>
        <v>71.75</v>
      </c>
      <c r="D302">
        <f t="shared" si="33"/>
        <v>275</v>
      </c>
      <c r="E302">
        <f t="shared" si="34"/>
        <v>50.349221789883266</v>
      </c>
      <c r="K302" s="15" t="str">
        <f t="shared" si="35"/>
        <v>DC</v>
      </c>
      <c r="L302">
        <f t="shared" si="36"/>
        <v>44.102811697258637</v>
      </c>
      <c r="P302">
        <f t="shared" si="37"/>
        <v>13.490819806511384</v>
      </c>
      <c r="S302">
        <f t="shared" si="38"/>
        <v>255.89718830274137</v>
      </c>
    </row>
    <row r="303" spans="2:19">
      <c r="B303">
        <v>301</v>
      </c>
      <c r="C303">
        <f t="shared" si="39"/>
        <v>71.9375</v>
      </c>
      <c r="D303">
        <f t="shared" si="33"/>
        <v>274.25</v>
      </c>
      <c r="E303">
        <f t="shared" si="34"/>
        <v>50.595087548638134</v>
      </c>
      <c r="K303" s="15" t="str">
        <f t="shared" si="35"/>
        <v>DC</v>
      </c>
      <c r="L303">
        <f t="shared" si="36"/>
        <v>43.755720292827029</v>
      </c>
      <c r="P303">
        <f t="shared" si="37"/>
        <v>13.457953275691661</v>
      </c>
      <c r="S303">
        <f t="shared" si="38"/>
        <v>256.24427970717295</v>
      </c>
    </row>
    <row r="304" spans="2:19">
      <c r="B304">
        <v>302</v>
      </c>
      <c r="C304">
        <f t="shared" si="39"/>
        <v>72.125</v>
      </c>
      <c r="D304">
        <f t="shared" si="33"/>
        <v>273.5</v>
      </c>
      <c r="E304">
        <f t="shared" si="34"/>
        <v>50.840953307392994</v>
      </c>
      <c r="K304" s="15" t="str">
        <f t="shared" si="35"/>
        <v>DC</v>
      </c>
      <c r="L304">
        <f t="shared" si="36"/>
        <v>43.410968842534913</v>
      </c>
      <c r="P304">
        <f t="shared" si="37"/>
        <v>13.425246495522936</v>
      </c>
      <c r="S304">
        <f t="shared" si="38"/>
        <v>256.58903115746512</v>
      </c>
    </row>
    <row r="305" spans="2:19">
      <c r="B305">
        <v>303</v>
      </c>
      <c r="C305">
        <f t="shared" si="39"/>
        <v>72.3125</v>
      </c>
      <c r="D305">
        <f t="shared" si="33"/>
        <v>272.75</v>
      </c>
      <c r="E305">
        <f t="shared" si="34"/>
        <v>51.086819066147861</v>
      </c>
      <c r="K305" s="15" t="str">
        <f t="shared" si="35"/>
        <v>DC</v>
      </c>
      <c r="L305">
        <f t="shared" si="36"/>
        <v>43.068540327415427</v>
      </c>
      <c r="P305">
        <f t="shared" si="37"/>
        <v>13.392698304105922</v>
      </c>
      <c r="S305">
        <f t="shared" si="38"/>
        <v>256.93145967258459</v>
      </c>
    </row>
    <row r="306" spans="2:19">
      <c r="B306">
        <v>304</v>
      </c>
      <c r="C306">
        <f t="shared" si="39"/>
        <v>72.5</v>
      </c>
      <c r="D306">
        <f t="shared" si="33"/>
        <v>272</v>
      </c>
      <c r="E306">
        <f t="shared" si="34"/>
        <v>51.332684824902728</v>
      </c>
      <c r="K306" s="15" t="str">
        <f t="shared" si="35"/>
        <v>DC</v>
      </c>
      <c r="L306">
        <f t="shared" si="36"/>
        <v>42.728417893145711</v>
      </c>
      <c r="P306">
        <f t="shared" si="37"/>
        <v>13.360307550781723</v>
      </c>
      <c r="S306">
        <f t="shared" si="38"/>
        <v>257.27158210685428</v>
      </c>
    </row>
    <row r="307" spans="2:19">
      <c r="B307">
        <v>305</v>
      </c>
      <c r="C307">
        <f t="shared" si="39"/>
        <v>72.6875</v>
      </c>
      <c r="D307">
        <f t="shared" si="33"/>
        <v>271.25</v>
      </c>
      <c r="E307">
        <f t="shared" si="34"/>
        <v>51.578550583657588</v>
      </c>
      <c r="K307" s="15" t="str">
        <f t="shared" si="35"/>
        <v>DC</v>
      </c>
      <c r="L307">
        <f t="shared" si="36"/>
        <v>42.390584848060904</v>
      </c>
      <c r="P307">
        <f t="shared" si="37"/>
        <v>13.328073095996242</v>
      </c>
      <c r="S307">
        <f t="shared" si="38"/>
        <v>257.60941515193912</v>
      </c>
    </row>
    <row r="308" spans="2:19">
      <c r="B308">
        <v>306</v>
      </c>
      <c r="C308">
        <f t="shared" si="39"/>
        <v>72.875</v>
      </c>
      <c r="D308">
        <f t="shared" si="33"/>
        <v>270.5</v>
      </c>
      <c r="E308">
        <f t="shared" si="34"/>
        <v>51.824416342412448</v>
      </c>
      <c r="K308" s="15" t="str">
        <f t="shared" si="35"/>
        <v>DC</v>
      </c>
      <c r="L308">
        <f t="shared" si="36"/>
        <v>42.055024661196477</v>
      </c>
      <c r="P308">
        <f t="shared" si="37"/>
        <v>13.295993811166527</v>
      </c>
      <c r="S308">
        <f t="shared" si="38"/>
        <v>257.94497533880354</v>
      </c>
    </row>
    <row r="309" spans="2:19">
      <c r="B309">
        <v>307</v>
      </c>
      <c r="C309">
        <f t="shared" si="39"/>
        <v>73.0625</v>
      </c>
      <c r="D309">
        <f t="shared" si="33"/>
        <v>269.75</v>
      </c>
      <c r="E309">
        <f t="shared" si="34"/>
        <v>52.070282101167315</v>
      </c>
      <c r="K309" s="15" t="str">
        <f t="shared" si="35"/>
        <v>DC</v>
      </c>
      <c r="L309">
        <f t="shared" si="36"/>
        <v>41.721720960359036</v>
      </c>
      <c r="P309">
        <f t="shared" si="37"/>
        <v>13.264068578549074</v>
      </c>
      <c r="S309">
        <f t="shared" si="38"/>
        <v>258.27827903964095</v>
      </c>
    </row>
    <row r="310" spans="2:19">
      <c r="B310">
        <v>308</v>
      </c>
      <c r="C310">
        <f t="shared" si="39"/>
        <v>73.25</v>
      </c>
      <c r="D310">
        <f t="shared" si="33"/>
        <v>269</v>
      </c>
      <c r="E310">
        <f t="shared" si="34"/>
        <v>52.316147859922182</v>
      </c>
      <c r="K310" s="15" t="str">
        <f t="shared" si="35"/>
        <v>DC</v>
      </c>
      <c r="L310">
        <f t="shared" si="36"/>
        <v>41.390657530224701</v>
      </c>
      <c r="P310">
        <f t="shared" si="37"/>
        <v>13.232296291109984</v>
      </c>
      <c r="S310">
        <f t="shared" si="38"/>
        <v>258.6093424697753</v>
      </c>
    </row>
    <row r="311" spans="2:19">
      <c r="B311">
        <v>309</v>
      </c>
      <c r="C311">
        <f t="shared" si="39"/>
        <v>73.4375</v>
      </c>
      <c r="D311">
        <f t="shared" si="33"/>
        <v>268.25</v>
      </c>
      <c r="E311">
        <f t="shared" si="34"/>
        <v>52.562013618677042</v>
      </c>
      <c r="K311" s="15" t="str">
        <f t="shared" si="35"/>
        <v>DC</v>
      </c>
      <c r="L311">
        <f t="shared" si="36"/>
        <v>41.061818310464815</v>
      </c>
      <c r="P311">
        <f t="shared" si="37"/>
        <v>13.200675852397012</v>
      </c>
      <c r="S311">
        <f t="shared" si="38"/>
        <v>258.93818168953521</v>
      </c>
    </row>
    <row r="312" spans="2:19">
      <c r="B312">
        <v>310</v>
      </c>
      <c r="C312">
        <f t="shared" si="39"/>
        <v>73.625</v>
      </c>
      <c r="D312">
        <f t="shared" si="33"/>
        <v>267.5</v>
      </c>
      <c r="E312">
        <f t="shared" si="34"/>
        <v>52.807879377431902</v>
      </c>
      <c r="K312" s="15" t="str">
        <f t="shared" si="35"/>
        <v>DC</v>
      </c>
      <c r="L312">
        <f t="shared" si="36"/>
        <v>40.735187393898414</v>
      </c>
      <c r="P312">
        <f t="shared" si="37"/>
        <v>13.16920617641345</v>
      </c>
      <c r="S312">
        <f t="shared" si="38"/>
        <v>259.2648126061016</v>
      </c>
    </row>
    <row r="313" spans="2:19">
      <c r="B313">
        <v>311</v>
      </c>
      <c r="C313">
        <f t="shared" si="39"/>
        <v>73.8125</v>
      </c>
      <c r="D313">
        <f t="shared" si="33"/>
        <v>266.75</v>
      </c>
      <c r="E313">
        <f t="shared" si="34"/>
        <v>53.05374513618677</v>
      </c>
      <c r="K313" s="15" t="str">
        <f t="shared" si="35"/>
        <v>DC</v>
      </c>
      <c r="L313">
        <f t="shared" si="36"/>
        <v>40.410749024671141</v>
      </c>
      <c r="P313">
        <f t="shared" si="37"/>
        <v>13.137886187493768</v>
      </c>
      <c r="S313">
        <f t="shared" si="38"/>
        <v>259.58925097532887</v>
      </c>
    </row>
    <row r="314" spans="2:19">
      <c r="B314">
        <v>312</v>
      </c>
      <c r="C314">
        <f t="shared" si="39"/>
        <v>74</v>
      </c>
      <c r="D314">
        <f t="shared" si="33"/>
        <v>266</v>
      </c>
      <c r="E314">
        <f t="shared" si="34"/>
        <v>53.299610894941637</v>
      </c>
      <c r="K314" s="15" t="str">
        <f t="shared" si="35"/>
        <v>DC</v>
      </c>
      <c r="L314">
        <f t="shared" si="36"/>
        <v>40.088487596459998</v>
      </c>
      <c r="P314">
        <f t="shared" si="37"/>
        <v>13.106714820181082</v>
      </c>
      <c r="S314">
        <f t="shared" si="38"/>
        <v>259.91151240353997</v>
      </c>
    </row>
    <row r="315" spans="2:19">
      <c r="B315">
        <v>313</v>
      </c>
      <c r="C315">
        <f t="shared" si="39"/>
        <v>74.1875</v>
      </c>
      <c r="D315">
        <f t="shared" si="33"/>
        <v>265.25</v>
      </c>
      <c r="E315">
        <f t="shared" si="34"/>
        <v>53.545476653696497</v>
      </c>
      <c r="K315" s="15" t="str">
        <f t="shared" si="35"/>
        <v>DC</v>
      </c>
      <c r="L315">
        <f t="shared" si="36"/>
        <v>39.768387650703637</v>
      </c>
      <c r="P315">
        <f t="shared" si="37"/>
        <v>13.075691019106316</v>
      </c>
      <c r="S315">
        <f t="shared" si="38"/>
        <v>260.23161234929637</v>
      </c>
    </row>
    <row r="316" spans="2:19">
      <c r="B316">
        <v>314</v>
      </c>
      <c r="C316">
        <f t="shared" si="39"/>
        <v>74.375</v>
      </c>
      <c r="D316">
        <f t="shared" si="33"/>
        <v>264.5</v>
      </c>
      <c r="E316">
        <f t="shared" si="34"/>
        <v>53.791342412451357</v>
      </c>
      <c r="K316" s="15" t="str">
        <f t="shared" si="35"/>
        <v>DC</v>
      </c>
      <c r="L316">
        <f t="shared" si="36"/>
        <v>39.450433874857708</v>
      </c>
      <c r="P316">
        <f t="shared" si="37"/>
        <v>13.044813738869092</v>
      </c>
      <c r="S316">
        <f t="shared" si="38"/>
        <v>260.54956612514229</v>
      </c>
    </row>
    <row r="317" spans="2:19">
      <c r="B317">
        <v>315</v>
      </c>
      <c r="C317">
        <f t="shared" si="39"/>
        <v>74.5625</v>
      </c>
      <c r="D317">
        <f t="shared" si="33"/>
        <v>263.75</v>
      </c>
      <c r="E317">
        <f t="shared" si="34"/>
        <v>54.037208171206224</v>
      </c>
      <c r="K317" s="15" t="str">
        <f t="shared" si="35"/>
        <v>DC</v>
      </c>
      <c r="L317">
        <f t="shared" si="36"/>
        <v>39.134611100674938</v>
      </c>
      <c r="P317">
        <f t="shared" si="37"/>
        <v>13.014081943920326</v>
      </c>
      <c r="S317">
        <f t="shared" si="38"/>
        <v>260.86538889932507</v>
      </c>
    </row>
    <row r="318" spans="2:19">
      <c r="B318">
        <v>316</v>
      </c>
      <c r="C318">
        <f t="shared" si="39"/>
        <v>74.75</v>
      </c>
      <c r="D318">
        <f t="shared" si="33"/>
        <v>263</v>
      </c>
      <c r="E318">
        <f t="shared" si="34"/>
        <v>54.283073929961091</v>
      </c>
      <c r="K318" s="15" t="str">
        <f t="shared" si="35"/>
        <v>DC</v>
      </c>
      <c r="L318">
        <f t="shared" si="36"/>
        <v>38.820904302509298</v>
      </c>
      <c r="P318">
        <f t="shared" si="37"/>
        <v>12.983494608446435</v>
      </c>
      <c r="S318">
        <f t="shared" si="38"/>
        <v>261.17909569749071</v>
      </c>
    </row>
    <row r="319" spans="2:19">
      <c r="B319">
        <v>317</v>
      </c>
      <c r="C319">
        <f t="shared" si="39"/>
        <v>74.9375</v>
      </c>
      <c r="D319">
        <f t="shared" si="33"/>
        <v>262.25</v>
      </c>
      <c r="E319">
        <f t="shared" si="34"/>
        <v>54.528939688715951</v>
      </c>
      <c r="K319" s="15" t="str">
        <f t="shared" si="35"/>
        <v>DC</v>
      </c>
      <c r="L319">
        <f t="shared" si="36"/>
        <v>38.509298595644239</v>
      </c>
      <c r="P319">
        <f t="shared" si="37"/>
        <v>12.953050716255218</v>
      </c>
      <c r="S319">
        <f t="shared" si="38"/>
        <v>261.49070140435578</v>
      </c>
    </row>
    <row r="320" spans="2:19">
      <c r="B320">
        <v>318</v>
      </c>
      <c r="C320">
        <f t="shared" si="39"/>
        <v>75.125</v>
      </c>
      <c r="D320">
        <f t="shared" si="33"/>
        <v>261.5</v>
      </c>
      <c r="E320">
        <f t="shared" si="34"/>
        <v>54.774805447470811</v>
      </c>
      <c r="K320" s="15" t="str">
        <f t="shared" si="35"/>
        <v>DC</v>
      </c>
      <c r="L320">
        <f t="shared" si="36"/>
        <v>38.199779234644225</v>
      </c>
      <c r="P320">
        <f t="shared" si="37"/>
        <v>12.922749260663297</v>
      </c>
      <c r="S320">
        <f t="shared" si="38"/>
        <v>261.80022076535579</v>
      </c>
    </row>
    <row r="321" spans="2:19">
      <c r="B321">
        <v>319</v>
      </c>
      <c r="C321">
        <f t="shared" si="39"/>
        <v>75.3125</v>
      </c>
      <c r="D321">
        <f t="shared" si="33"/>
        <v>260.75</v>
      </c>
      <c r="E321">
        <f t="shared" si="34"/>
        <v>55.020671206225686</v>
      </c>
      <c r="K321" s="15" t="str">
        <f t="shared" si="35"/>
        <v>DC</v>
      </c>
      <c r="L321">
        <f t="shared" si="36"/>
        <v>37.892331611729446</v>
      </c>
      <c r="P321">
        <f t="shared" si="37"/>
        <v>12.892589244385173</v>
      </c>
      <c r="S321">
        <f t="shared" si="38"/>
        <v>262.10766838827055</v>
      </c>
    </row>
    <row r="322" spans="2:19">
      <c r="B322">
        <v>320</v>
      </c>
      <c r="C322">
        <f t="shared" si="39"/>
        <v>75.5</v>
      </c>
      <c r="D322">
        <f t="shared" ref="D322:D385" si="40">IF(typeAP3917="AP3917B",MAX(Ipkmax_typ_B-4*(C322-tminoff_typ_B),Ipkmax_typ_B/4),IF(typeAP3917="AP3917C",MAX(Ipkmax_typ_C-4*(C322-tminoff_typ_C),Ipkmax_typ_C/3),IF(typeAP3917="AP3917D",MAX(Ipkmax_typ_D-4*(C322-tminoff_typ_D),Ipkmax_typ_D/3))))</f>
        <v>260</v>
      </c>
      <c r="E322">
        <f t="shared" ref="E322:E385" si="41">ABS(D322*Lm/(Vout+D1Vf)-C322)</f>
        <v>55.266536964980546</v>
      </c>
      <c r="K322" s="15" t="str">
        <f t="shared" ref="K322:K385" si="42">IF((D322*Lm/(Vout+D1Vf)-C322)&gt;0,"CC","DC")</f>
        <v>DC</v>
      </c>
      <c r="L322">
        <f t="shared" ref="L322:L385" si="43">IF(K322="CC",D322-0.5*(Vout+D1Vf)*C322/Lm,IF(K322="DC",0.5*D322*(D322*Lm/Vindc_rms_min+D322*Lm/(Vout+D1Vf))/(D322*Lm/Vindc_rms_min+C322)))</f>
        <v>37.586941255173208</v>
      </c>
      <c r="P322">
        <f t="shared" ref="P322:P385" si="44">IF(K322="CC",1/((((Vout+D1Vf)*C322/Lm))*Lm/Vindc_rms_min+C322)*1000,IF(K322="DC",1000/(D322*Lm/Vindc_rms_min+C322)))</f>
        <v>12.862569679423808</v>
      </c>
      <c r="S322">
        <f t="shared" ref="S322:S385" si="45">ABS(L322-Iout)</f>
        <v>262.4130587448268</v>
      </c>
    </row>
    <row r="323" spans="2:19">
      <c r="B323">
        <v>321</v>
      </c>
      <c r="C323">
        <f t="shared" ref="C323:C386" si="46">IF(typeAP3917="AP3917B",tminoff_typ_B+B323*(toffmax_BCD-tminoff_typ_B)/500,IF(typeAP3917="AP3917C",tminoff_typ_C+B323*(toffmax_BCD-tminoff_typ_C)/500,IF(typeAP3917="AP3917D",tminoff_typ_D+B323*(toffmax_BCD-tminoff_typ_D)/500)))</f>
        <v>75.6875</v>
      </c>
      <c r="D323">
        <f t="shared" si="40"/>
        <v>259.25</v>
      </c>
      <c r="E323">
        <f t="shared" si="41"/>
        <v>55.512402723735406</v>
      </c>
      <c r="K323" s="15" t="str">
        <f t="shared" si="42"/>
        <v>DC</v>
      </c>
      <c r="L323">
        <f t="shared" si="43"/>
        <v>37.283593827721617</v>
      </c>
      <c r="P323">
        <f t="shared" si="44"/>
        <v>12.832689586962733</v>
      </c>
      <c r="S323">
        <f t="shared" si="45"/>
        <v>262.71640617227837</v>
      </c>
    </row>
    <row r="324" spans="2:19">
      <c r="B324">
        <v>322</v>
      </c>
      <c r="C324">
        <f t="shared" si="46"/>
        <v>75.875</v>
      </c>
      <c r="D324">
        <f t="shared" si="40"/>
        <v>258.5</v>
      </c>
      <c r="E324">
        <f t="shared" si="41"/>
        <v>55.758268482490273</v>
      </c>
      <c r="K324" s="15" t="str">
        <f t="shared" si="42"/>
        <v>DC</v>
      </c>
      <c r="L324">
        <f t="shared" si="43"/>
        <v>36.982275125035329</v>
      </c>
      <c r="P324">
        <f t="shared" si="44"/>
        <v>12.802947997259675</v>
      </c>
      <c r="S324">
        <f t="shared" si="45"/>
        <v>263.01772487496464</v>
      </c>
    </row>
    <row r="325" spans="2:19">
      <c r="B325">
        <v>323</v>
      </c>
      <c r="C325">
        <f t="shared" si="46"/>
        <v>76.0625</v>
      </c>
      <c r="D325">
        <f t="shared" si="40"/>
        <v>257.75</v>
      </c>
      <c r="E325">
        <f t="shared" si="41"/>
        <v>56.00413424124514</v>
      </c>
      <c r="K325" s="15" t="str">
        <f t="shared" si="42"/>
        <v>DC</v>
      </c>
      <c r="L325">
        <f t="shared" si="43"/>
        <v>36.682971074152846</v>
      </c>
      <c r="P325">
        <f t="shared" si="44"/>
        <v>12.773343949541628</v>
      </c>
      <c r="S325">
        <f t="shared" si="45"/>
        <v>263.31702892584713</v>
      </c>
    </row>
    <row r="326" spans="2:19">
      <c r="B326">
        <v>324</v>
      </c>
      <c r="C326">
        <f t="shared" si="46"/>
        <v>76.25</v>
      </c>
      <c r="D326">
        <f t="shared" si="40"/>
        <v>257</v>
      </c>
      <c r="E326">
        <f t="shared" si="41"/>
        <v>56.25</v>
      </c>
      <c r="K326" s="15" t="str">
        <f t="shared" si="42"/>
        <v>DC</v>
      </c>
      <c r="L326">
        <f t="shared" si="43"/>
        <v>36.385667731975104</v>
      </c>
      <c r="P326">
        <f t="shared" si="44"/>
        <v>12.743876491901412</v>
      </c>
      <c r="S326">
        <f t="shared" si="45"/>
        <v>263.6143322680249</v>
      </c>
    </row>
    <row r="327" spans="2:19">
      <c r="B327">
        <v>325</v>
      </c>
      <c r="C327">
        <f t="shared" si="46"/>
        <v>76.4375</v>
      </c>
      <c r="D327">
        <f t="shared" si="40"/>
        <v>256.25</v>
      </c>
      <c r="E327">
        <f t="shared" si="41"/>
        <v>56.49586575875486</v>
      </c>
      <c r="K327" s="15" t="str">
        <f t="shared" si="42"/>
        <v>DC</v>
      </c>
      <c r="L327">
        <f t="shared" si="43"/>
        <v>36.090351283770985</v>
      </c>
      <c r="P327">
        <f t="shared" si="44"/>
        <v>12.714544681195633</v>
      </c>
      <c r="S327">
        <f t="shared" si="45"/>
        <v>263.90964871622901</v>
      </c>
    </row>
    <row r="328" spans="2:19">
      <c r="B328">
        <v>326</v>
      </c>
      <c r="C328">
        <f t="shared" si="46"/>
        <v>76.625</v>
      </c>
      <c r="D328">
        <f t="shared" si="40"/>
        <v>255.5</v>
      </c>
      <c r="E328">
        <f t="shared" si="41"/>
        <v>56.741731517509727</v>
      </c>
      <c r="K328" s="15" t="str">
        <f t="shared" si="42"/>
        <v>DC</v>
      </c>
      <c r="L328">
        <f t="shared" si="43"/>
        <v>35.797008041703442</v>
      </c>
      <c r="P328">
        <f t="shared" si="44"/>
        <v>12.685347582944061</v>
      </c>
      <c r="S328">
        <f t="shared" si="45"/>
        <v>264.20299195829654</v>
      </c>
    </row>
    <row r="329" spans="2:19">
      <c r="B329">
        <v>327</v>
      </c>
      <c r="C329">
        <f t="shared" si="46"/>
        <v>76.8125</v>
      </c>
      <c r="D329">
        <f t="shared" si="40"/>
        <v>254.75</v>
      </c>
      <c r="E329">
        <f t="shared" si="41"/>
        <v>56.987597276264594</v>
      </c>
      <c r="K329" s="15" t="str">
        <f t="shared" si="42"/>
        <v>DC</v>
      </c>
      <c r="L329">
        <f t="shared" si="43"/>
        <v>35.505624443375893</v>
      </c>
      <c r="P329">
        <f t="shared" si="44"/>
        <v>12.656284271230396</v>
      </c>
      <c r="S329">
        <f t="shared" si="45"/>
        <v>264.49437555662411</v>
      </c>
    </row>
    <row r="330" spans="2:19">
      <c r="B330">
        <v>328</v>
      </c>
      <c r="C330">
        <f t="shared" si="46"/>
        <v>77</v>
      </c>
      <c r="D330">
        <f t="shared" si="40"/>
        <v>254</v>
      </c>
      <c r="E330">
        <f t="shared" si="41"/>
        <v>57.233463035019454</v>
      </c>
      <c r="K330" s="15" t="str">
        <f t="shared" si="42"/>
        <v>DC</v>
      </c>
      <c r="L330">
        <f t="shared" si="43"/>
        <v>35.216187050398425</v>
      </c>
      <c r="P330">
        <f t="shared" si="44"/>
        <v>12.627353828604376</v>
      </c>
      <c r="S330">
        <f t="shared" si="45"/>
        <v>264.78381294960155</v>
      </c>
    </row>
    <row r="331" spans="2:19">
      <c r="B331">
        <v>329</v>
      </c>
      <c r="C331">
        <f t="shared" si="46"/>
        <v>77.1875</v>
      </c>
      <c r="D331">
        <f t="shared" si="40"/>
        <v>253.25</v>
      </c>
      <c r="E331">
        <f t="shared" si="41"/>
        <v>57.479328793774314</v>
      </c>
      <c r="K331" s="15" t="str">
        <f t="shared" si="42"/>
        <v>DC</v>
      </c>
      <c r="L331">
        <f t="shared" si="43"/>
        <v>34.92868254697386</v>
      </c>
      <c r="P331">
        <f t="shared" si="44"/>
        <v>12.598555345985249</v>
      </c>
      <c r="S331">
        <f t="shared" si="45"/>
        <v>265.07131745302615</v>
      </c>
    </row>
    <row r="332" spans="2:19">
      <c r="B332">
        <v>330</v>
      </c>
      <c r="C332">
        <f t="shared" si="46"/>
        <v>77.375</v>
      </c>
      <c r="D332">
        <f t="shared" si="40"/>
        <v>252.5</v>
      </c>
      <c r="E332">
        <f t="shared" si="41"/>
        <v>57.725194552529182</v>
      </c>
      <c r="K332" s="15" t="str">
        <f t="shared" si="42"/>
        <v>DC</v>
      </c>
      <c r="L332">
        <f t="shared" si="43"/>
        <v>34.643097738502874</v>
      </c>
      <c r="P332">
        <f t="shared" si="44"/>
        <v>12.569887922566544</v>
      </c>
      <c r="S332">
        <f t="shared" si="45"/>
        <v>265.35690226149711</v>
      </c>
    </row>
    <row r="333" spans="2:19">
      <c r="B333">
        <v>331</v>
      </c>
      <c r="C333">
        <f t="shared" si="46"/>
        <v>77.5625</v>
      </c>
      <c r="D333">
        <f t="shared" si="40"/>
        <v>251.75</v>
      </c>
      <c r="E333">
        <f t="shared" si="41"/>
        <v>57.971060311284049</v>
      </c>
      <c r="K333" s="15" t="str">
        <f t="shared" si="42"/>
        <v>DC</v>
      </c>
      <c r="L333">
        <f t="shared" si="43"/>
        <v>34.35941955020828</v>
      </c>
      <c r="P333">
        <f t="shared" si="44"/>
        <v>12.541350665722147</v>
      </c>
      <c r="S333">
        <f t="shared" si="45"/>
        <v>265.64058044979174</v>
      </c>
    </row>
    <row r="334" spans="2:19">
      <c r="B334">
        <v>332</v>
      </c>
      <c r="C334">
        <f t="shared" si="46"/>
        <v>77.75</v>
      </c>
      <c r="D334">
        <f t="shared" si="40"/>
        <v>251</v>
      </c>
      <c r="E334">
        <f t="shared" si="41"/>
        <v>58.216926070038909</v>
      </c>
      <c r="K334" s="15" t="str">
        <f t="shared" si="42"/>
        <v>DC</v>
      </c>
      <c r="L334">
        <f t="shared" si="43"/>
        <v>34.077635025777958</v>
      </c>
      <c r="P334">
        <f t="shared" si="44"/>
        <v>12.512942690913658</v>
      </c>
      <c r="S334">
        <f t="shared" si="45"/>
        <v>265.92236497422203</v>
      </c>
    </row>
    <row r="335" spans="2:19">
      <c r="B335">
        <v>333</v>
      </c>
      <c r="C335">
        <f t="shared" si="46"/>
        <v>77.9375</v>
      </c>
      <c r="D335">
        <f t="shared" si="40"/>
        <v>250.25</v>
      </c>
      <c r="E335">
        <f t="shared" si="41"/>
        <v>58.462791828793769</v>
      </c>
      <c r="K335" s="15" t="str">
        <f t="shared" si="42"/>
        <v>DC</v>
      </c>
      <c r="L335">
        <f t="shared" si="43"/>
        <v>33.797731326026124</v>
      </c>
      <c r="P335">
        <f t="shared" si="44"/>
        <v>12.484663121598988</v>
      </c>
      <c r="S335">
        <f t="shared" si="45"/>
        <v>266.20226867397389</v>
      </c>
    </row>
    <row r="336" spans="2:19">
      <c r="B336">
        <v>334</v>
      </c>
      <c r="C336">
        <f t="shared" si="46"/>
        <v>78.125</v>
      </c>
      <c r="D336">
        <f t="shared" si="40"/>
        <v>249.5</v>
      </c>
      <c r="E336">
        <f t="shared" si="41"/>
        <v>58.708657587548636</v>
      </c>
      <c r="K336" s="15" t="str">
        <f t="shared" si="42"/>
        <v>DC</v>
      </c>
      <c r="L336">
        <f t="shared" si="43"/>
        <v>33.519695727572888</v>
      </c>
      <c r="P336">
        <f t="shared" si="44"/>
        <v>12.456511089142214</v>
      </c>
      <c r="S336">
        <f t="shared" si="45"/>
        <v>266.48030427242713</v>
      </c>
    </row>
    <row r="337" spans="2:19">
      <c r="B337">
        <v>335</v>
      </c>
      <c r="C337">
        <f t="shared" si="46"/>
        <v>78.3125</v>
      </c>
      <c r="D337">
        <f t="shared" si="40"/>
        <v>248.75</v>
      </c>
      <c r="E337">
        <f t="shared" si="41"/>
        <v>58.954523346303503</v>
      </c>
      <c r="K337" s="15" t="str">
        <f t="shared" si="42"/>
        <v>DC</v>
      </c>
      <c r="L337">
        <f t="shared" si="43"/>
        <v>33.243515621541377</v>
      </c>
      <c r="P337">
        <f t="shared" si="44"/>
        <v>12.428485732724639</v>
      </c>
      <c r="S337">
        <f t="shared" si="45"/>
        <v>266.75648437845859</v>
      </c>
    </row>
    <row r="338" spans="2:19">
      <c r="B338">
        <v>336</v>
      </c>
      <c r="C338">
        <f t="shared" si="46"/>
        <v>78.5</v>
      </c>
      <c r="D338">
        <f t="shared" si="40"/>
        <v>248</v>
      </c>
      <c r="E338">
        <f t="shared" si="41"/>
        <v>59.200389105058363</v>
      </c>
      <c r="K338" s="15" t="str">
        <f t="shared" si="42"/>
        <v>DC</v>
      </c>
      <c r="L338">
        <f t="shared" si="43"/>
        <v>32.96917851227267</v>
      </c>
      <c r="P338">
        <f t="shared" si="44"/>
        <v>12.400586199257035</v>
      </c>
      <c r="S338">
        <f t="shared" si="45"/>
        <v>267.03082148772734</v>
      </c>
    </row>
    <row r="339" spans="2:19">
      <c r="B339">
        <v>337</v>
      </c>
      <c r="C339">
        <f t="shared" si="46"/>
        <v>78.6875</v>
      </c>
      <c r="D339">
        <f t="shared" si="40"/>
        <v>247.25</v>
      </c>
      <c r="E339">
        <f t="shared" si="41"/>
        <v>59.44625486381323</v>
      </c>
      <c r="K339" s="15" t="str">
        <f t="shared" si="42"/>
        <v>DC</v>
      </c>
      <c r="L339">
        <f t="shared" si="43"/>
        <v>32.696672016057839</v>
      </c>
      <c r="P339">
        <f t="shared" si="44"/>
        <v>12.372811643293112</v>
      </c>
      <c r="S339">
        <f t="shared" si="45"/>
        <v>267.30332798394215</v>
      </c>
    </row>
    <row r="340" spans="2:19">
      <c r="B340">
        <v>338</v>
      </c>
      <c r="C340">
        <f t="shared" si="46"/>
        <v>78.875</v>
      </c>
      <c r="D340">
        <f t="shared" si="40"/>
        <v>246.5</v>
      </c>
      <c r="E340">
        <f t="shared" si="41"/>
        <v>59.692120622568098</v>
      </c>
      <c r="K340" s="15" t="str">
        <f t="shared" si="42"/>
        <v>DC</v>
      </c>
      <c r="L340">
        <f t="shared" si="43"/>
        <v>32.425983859887005</v>
      </c>
      <c r="P340">
        <f t="shared" si="44"/>
        <v>12.345161226944084</v>
      </c>
      <c r="S340">
        <f t="shared" si="45"/>
        <v>267.57401614011297</v>
      </c>
    </row>
    <row r="341" spans="2:19">
      <c r="B341">
        <v>339</v>
      </c>
      <c r="C341">
        <f t="shared" si="46"/>
        <v>79.0625</v>
      </c>
      <c r="D341">
        <f t="shared" si="40"/>
        <v>245.75</v>
      </c>
      <c r="E341">
        <f t="shared" si="41"/>
        <v>59.937986381322958</v>
      </c>
      <c r="K341" s="15" t="str">
        <f t="shared" si="42"/>
        <v>DC</v>
      </c>
      <c r="L341">
        <f t="shared" si="43"/>
        <v>32.157101880215215</v>
      </c>
      <c r="P341">
        <f t="shared" si="44"/>
        <v>12.317634119794443</v>
      </c>
      <c r="S341">
        <f t="shared" si="45"/>
        <v>267.84289811978476</v>
      </c>
    </row>
    <row r="342" spans="2:19">
      <c r="B342">
        <v>340</v>
      </c>
      <c r="C342">
        <f t="shared" si="46"/>
        <v>79.25</v>
      </c>
      <c r="D342">
        <f t="shared" si="40"/>
        <v>245</v>
      </c>
      <c r="E342">
        <f t="shared" si="41"/>
        <v>60.183852140077818</v>
      </c>
      <c r="K342" s="15" t="str">
        <f t="shared" si="42"/>
        <v>DC</v>
      </c>
      <c r="L342">
        <f t="shared" si="43"/>
        <v>31.890014021744694</v>
      </c>
      <c r="P342">
        <f t="shared" si="44"/>
        <v>12.290229498818796</v>
      </c>
      <c r="S342">
        <f t="shared" si="45"/>
        <v>268.10998597825528</v>
      </c>
    </row>
    <row r="343" spans="2:19">
      <c r="B343">
        <v>341</v>
      </c>
      <c r="C343">
        <f t="shared" si="46"/>
        <v>79.4375</v>
      </c>
      <c r="D343">
        <f t="shared" si="40"/>
        <v>244.25</v>
      </c>
      <c r="E343">
        <f t="shared" si="41"/>
        <v>60.429717898832685</v>
      </c>
      <c r="K343" s="15" t="str">
        <f t="shared" si="42"/>
        <v>DC</v>
      </c>
      <c r="L343">
        <f t="shared" si="43"/>
        <v>31.624708336223385</v>
      </c>
      <c r="P343">
        <f t="shared" si="44"/>
        <v>12.262946548299851</v>
      </c>
      <c r="S343">
        <f t="shared" si="45"/>
        <v>268.37529166377664</v>
      </c>
    </row>
    <row r="344" spans="2:19">
      <c r="B344">
        <v>342</v>
      </c>
      <c r="C344">
        <f t="shared" si="46"/>
        <v>79.625</v>
      </c>
      <c r="D344">
        <f t="shared" si="40"/>
        <v>243.5</v>
      </c>
      <c r="E344">
        <f t="shared" si="41"/>
        <v>60.675583657587552</v>
      </c>
      <c r="K344" s="15" t="str">
        <f t="shared" si="42"/>
        <v>DC</v>
      </c>
      <c r="L344">
        <f t="shared" si="43"/>
        <v>31.361172981259436</v>
      </c>
      <c r="P344">
        <f t="shared" si="44"/>
        <v>12.235784459747492</v>
      </c>
      <c r="S344">
        <f t="shared" si="45"/>
        <v>268.63882701874059</v>
      </c>
    </row>
    <row r="345" spans="2:19">
      <c r="B345">
        <v>343</v>
      </c>
      <c r="C345">
        <f t="shared" si="46"/>
        <v>79.8125</v>
      </c>
      <c r="D345">
        <f t="shared" si="40"/>
        <v>242.75</v>
      </c>
      <c r="E345">
        <f t="shared" si="41"/>
        <v>60.921449416342412</v>
      </c>
      <c r="K345" s="15" t="str">
        <f t="shared" si="42"/>
        <v>DC</v>
      </c>
      <c r="L345">
        <f t="shared" si="43"/>
        <v>31.099396219151373</v>
      </c>
      <c r="P345">
        <f t="shared" si="44"/>
        <v>12.208742431818894</v>
      </c>
      <c r="S345">
        <f t="shared" si="45"/>
        <v>268.90060378084866</v>
      </c>
    </row>
    <row r="346" spans="2:19">
      <c r="B346">
        <v>344</v>
      </c>
      <c r="C346">
        <f t="shared" si="46"/>
        <v>80</v>
      </c>
      <c r="D346">
        <f t="shared" si="40"/>
        <v>242</v>
      </c>
      <c r="E346">
        <f t="shared" si="41"/>
        <v>61.167315175097272</v>
      </c>
      <c r="K346" s="15" t="str">
        <f t="shared" si="42"/>
        <v>DC</v>
      </c>
      <c r="L346">
        <f t="shared" si="43"/>
        <v>30.839366415733828</v>
      </c>
      <c r="P346">
        <f t="shared" si="44"/>
        <v>12.181819670239737</v>
      </c>
      <c r="S346">
        <f t="shared" si="45"/>
        <v>269.16063358426618</v>
      </c>
    </row>
    <row r="347" spans="2:19">
      <c r="B347">
        <v>345</v>
      </c>
      <c r="C347">
        <f t="shared" si="46"/>
        <v>80.1875</v>
      </c>
      <c r="D347">
        <f t="shared" si="40"/>
        <v>241.25</v>
      </c>
      <c r="E347">
        <f t="shared" si="41"/>
        <v>61.413180933852139</v>
      </c>
      <c r="K347" s="15" t="str">
        <f t="shared" si="42"/>
        <v>DC</v>
      </c>
      <c r="L347">
        <f t="shared" si="43"/>
        <v>30.581072039238428</v>
      </c>
      <c r="P347">
        <f t="shared" si="44"/>
        <v>12.155015387726422</v>
      </c>
      <c r="S347">
        <f t="shared" si="45"/>
        <v>269.41892796076155</v>
      </c>
    </row>
    <row r="348" spans="2:19">
      <c r="B348">
        <v>346</v>
      </c>
      <c r="C348">
        <f t="shared" si="46"/>
        <v>80.375</v>
      </c>
      <c r="D348">
        <f t="shared" si="40"/>
        <v>240.5</v>
      </c>
      <c r="E348">
        <f t="shared" si="41"/>
        <v>61.659046692607006</v>
      </c>
      <c r="K348" s="15" t="str">
        <f t="shared" si="42"/>
        <v>DC</v>
      </c>
      <c r="L348">
        <f t="shared" si="43"/>
        <v>30.324501659169705</v>
      </c>
      <c r="P348">
        <f t="shared" si="44"/>
        <v>12.128328803909344</v>
      </c>
      <c r="S348">
        <f t="shared" si="45"/>
        <v>269.6754983408303</v>
      </c>
    </row>
    <row r="349" spans="2:19">
      <c r="B349">
        <v>347</v>
      </c>
      <c r="C349">
        <f t="shared" si="46"/>
        <v>80.5625</v>
      </c>
      <c r="D349">
        <f t="shared" si="40"/>
        <v>239.75</v>
      </c>
      <c r="E349">
        <f t="shared" si="41"/>
        <v>61.904912451361866</v>
      </c>
      <c r="K349" s="15" t="str">
        <f t="shared" si="42"/>
        <v>DC</v>
      </c>
      <c r="L349">
        <f t="shared" si="43"/>
        <v>30.069643945195867</v>
      </c>
      <c r="P349">
        <f t="shared" si="44"/>
        <v>12.101759145257159</v>
      </c>
      <c r="S349">
        <f t="shared" si="45"/>
        <v>269.93035605480412</v>
      </c>
    </row>
    <row r="350" spans="2:19">
      <c r="B350">
        <v>348</v>
      </c>
      <c r="C350">
        <f t="shared" si="46"/>
        <v>80.75</v>
      </c>
      <c r="D350">
        <f t="shared" si="40"/>
        <v>239</v>
      </c>
      <c r="E350">
        <f t="shared" si="41"/>
        <v>62.150778210116727</v>
      </c>
      <c r="K350" s="15" t="str">
        <f t="shared" si="42"/>
        <v>DC</v>
      </c>
      <c r="L350">
        <f t="shared" si="43"/>
        <v>29.816487666053966</v>
      </c>
      <c r="P350">
        <f t="shared" si="44"/>
        <v>12.075305645002027</v>
      </c>
      <c r="S350">
        <f t="shared" si="45"/>
        <v>270.18351233394606</v>
      </c>
    </row>
    <row r="351" spans="2:19">
      <c r="B351">
        <v>349</v>
      </c>
      <c r="C351">
        <f t="shared" si="46"/>
        <v>80.9375</v>
      </c>
      <c r="D351">
        <f t="shared" si="40"/>
        <v>238.25</v>
      </c>
      <c r="E351">
        <f t="shared" si="41"/>
        <v>62.396643968871594</v>
      </c>
      <c r="K351" s="15" t="str">
        <f t="shared" si="42"/>
        <v>DC</v>
      </c>
      <c r="L351">
        <f t="shared" si="43"/>
        <v>29.565021688469521</v>
      </c>
      <c r="P351">
        <f t="shared" si="44"/>
        <v>12.048967543065874</v>
      </c>
      <c r="S351">
        <f t="shared" si="45"/>
        <v>270.43497831153047</v>
      </c>
    </row>
    <row r="352" spans="2:19">
      <c r="B352">
        <v>350</v>
      </c>
      <c r="C352">
        <f t="shared" si="46"/>
        <v>81.125</v>
      </c>
      <c r="D352">
        <f t="shared" si="40"/>
        <v>237.5</v>
      </c>
      <c r="E352">
        <f t="shared" si="41"/>
        <v>62.642509727626461</v>
      </c>
      <c r="K352" s="15" t="str">
        <f t="shared" si="42"/>
        <v>DC</v>
      </c>
      <c r="L352">
        <f t="shared" si="43"/>
        <v>29.315234976090224</v>
      </c>
      <c r="P352">
        <f t="shared" si="44"/>
        <v>12.022744085987577</v>
      </c>
      <c r="S352">
        <f t="shared" si="45"/>
        <v>270.68476502390979</v>
      </c>
    </row>
    <row r="353" spans="2:19">
      <c r="B353">
        <v>351</v>
      </c>
      <c r="C353">
        <f t="shared" si="46"/>
        <v>81.3125</v>
      </c>
      <c r="D353">
        <f t="shared" si="40"/>
        <v>236.75</v>
      </c>
      <c r="E353">
        <f t="shared" si="41"/>
        <v>62.888375486381321</v>
      </c>
      <c r="K353" s="15" t="str">
        <f t="shared" si="42"/>
        <v>DC</v>
      </c>
      <c r="L353">
        <f t="shared" si="43"/>
        <v>29.067116588433443</v>
      </c>
      <c r="P353">
        <f t="shared" si="44"/>
        <v>11.996634526851123</v>
      </c>
      <c r="S353">
        <f t="shared" si="45"/>
        <v>270.93288341156654</v>
      </c>
    </row>
    <row r="354" spans="2:19">
      <c r="B354">
        <v>352</v>
      </c>
      <c r="C354">
        <f t="shared" si="46"/>
        <v>81.5</v>
      </c>
      <c r="D354">
        <f t="shared" si="40"/>
        <v>236</v>
      </c>
      <c r="E354">
        <f t="shared" si="41"/>
        <v>63.134241245136181</v>
      </c>
      <c r="K354" s="15" t="str">
        <f t="shared" si="42"/>
        <v>DC</v>
      </c>
      <c r="L354">
        <f t="shared" si="43"/>
        <v>28.820655679847583</v>
      </c>
      <c r="P354">
        <f t="shared" si="44"/>
        <v>11.970638125214689</v>
      </c>
      <c r="S354">
        <f t="shared" si="45"/>
        <v>271.17934432015244</v>
      </c>
    </row>
    <row r="355" spans="2:19">
      <c r="B355">
        <v>353</v>
      </c>
      <c r="C355">
        <f t="shared" si="46"/>
        <v>81.6875</v>
      </c>
      <c r="D355">
        <f t="shared" si="40"/>
        <v>235.25</v>
      </c>
      <c r="E355">
        <f t="shared" si="41"/>
        <v>63.380107003891055</v>
      </c>
      <c r="K355" s="15" t="str">
        <f t="shared" si="42"/>
        <v>DC</v>
      </c>
      <c r="L355">
        <f t="shared" si="43"/>
        <v>28.575841498486742</v>
      </c>
      <c r="P355">
        <f t="shared" si="44"/>
        <v>11.944754147040651</v>
      </c>
      <c r="S355">
        <f t="shared" si="45"/>
        <v>271.42415850151326</v>
      </c>
    </row>
    <row r="356" spans="2:19">
      <c r="B356">
        <v>354</v>
      </c>
      <c r="C356">
        <f t="shared" si="46"/>
        <v>81.875</v>
      </c>
      <c r="D356">
        <f t="shared" si="40"/>
        <v>234.5</v>
      </c>
      <c r="E356">
        <f t="shared" si="41"/>
        <v>63.625972762645915</v>
      </c>
      <c r="K356" s="15" t="str">
        <f t="shared" si="42"/>
        <v>DC</v>
      </c>
      <c r="L356">
        <f t="shared" si="43"/>
        <v>28.332663385298787</v>
      </c>
      <c r="P356">
        <f t="shared" si="44"/>
        <v>11.918981864626492</v>
      </c>
      <c r="S356">
        <f t="shared" si="45"/>
        <v>271.66733661470118</v>
      </c>
    </row>
    <row r="357" spans="2:19">
      <c r="B357">
        <v>355</v>
      </c>
      <c r="C357">
        <f t="shared" si="46"/>
        <v>82.0625</v>
      </c>
      <c r="D357">
        <f t="shared" si="40"/>
        <v>233.75</v>
      </c>
      <c r="E357">
        <f t="shared" si="41"/>
        <v>63.871838521400775</v>
      </c>
      <c r="K357" s="15" t="str">
        <f t="shared" si="42"/>
        <v>DC</v>
      </c>
      <c r="L357">
        <f t="shared" si="43"/>
        <v>28.091110773026404</v>
      </c>
      <c r="P357">
        <f t="shared" si="44"/>
        <v>11.893320556536604</v>
      </c>
      <c r="S357">
        <f t="shared" si="45"/>
        <v>271.9088892269736</v>
      </c>
    </row>
    <row r="358" spans="2:19">
      <c r="B358">
        <v>356</v>
      </c>
      <c r="C358">
        <f t="shared" si="46"/>
        <v>82.25</v>
      </c>
      <c r="D358">
        <f t="shared" si="40"/>
        <v>233</v>
      </c>
      <c r="E358">
        <f t="shared" si="41"/>
        <v>64.117704280155635</v>
      </c>
      <c r="K358" s="15" t="str">
        <f t="shared" si="42"/>
        <v>DC</v>
      </c>
      <c r="L358">
        <f t="shared" si="43"/>
        <v>27.851173185221043</v>
      </c>
      <c r="P358">
        <f t="shared" si="44"/>
        <v>11.86776950753497</v>
      </c>
      <c r="S358">
        <f t="shared" si="45"/>
        <v>272.14882681477894</v>
      </c>
    </row>
    <row r="359" spans="2:19">
      <c r="B359">
        <v>357</v>
      </c>
      <c r="C359">
        <f t="shared" si="46"/>
        <v>82.4375</v>
      </c>
      <c r="D359">
        <f t="shared" si="40"/>
        <v>232.25</v>
      </c>
      <c r="E359">
        <f t="shared" si="41"/>
        <v>64.36357003891051</v>
      </c>
      <c r="K359" s="15" t="str">
        <f t="shared" si="42"/>
        <v>DC</v>
      </c>
      <c r="L359">
        <f t="shared" si="43"/>
        <v>27.61284023526964</v>
      </c>
      <c r="P359">
        <f t="shared" si="44"/>
        <v>11.84232800851872</v>
      </c>
      <c r="S359">
        <f t="shared" si="45"/>
        <v>272.38715976473037</v>
      </c>
    </row>
    <row r="360" spans="2:19">
      <c r="B360">
        <v>358</v>
      </c>
      <c r="C360">
        <f t="shared" si="46"/>
        <v>82.625</v>
      </c>
      <c r="D360">
        <f t="shared" si="40"/>
        <v>231.5</v>
      </c>
      <c r="E360">
        <f t="shared" si="41"/>
        <v>64.60943579766537</v>
      </c>
      <c r="K360" s="15" t="str">
        <f t="shared" si="42"/>
        <v>DC</v>
      </c>
      <c r="L360">
        <f t="shared" si="43"/>
        <v>27.376101625433648</v>
      </c>
      <c r="P360">
        <f t="shared" si="44"/>
        <v>11.816995356452521</v>
      </c>
      <c r="S360">
        <f t="shared" si="45"/>
        <v>272.62389837456635</v>
      </c>
    </row>
    <row r="361" spans="2:19">
      <c r="B361">
        <v>359</v>
      </c>
      <c r="C361">
        <f t="shared" si="46"/>
        <v>82.8125</v>
      </c>
      <c r="D361">
        <f t="shared" si="40"/>
        <v>230.75</v>
      </c>
      <c r="E361">
        <f t="shared" si="41"/>
        <v>64.85530155642023</v>
      </c>
      <c r="K361" s="15" t="str">
        <f t="shared" si="42"/>
        <v>DC</v>
      </c>
      <c r="L361">
        <f t="shared" si="43"/>
        <v>27.140947145900565</v>
      </c>
      <c r="P361">
        <f t="shared" si="44"/>
        <v>11.791770854303827</v>
      </c>
      <c r="S361">
        <f t="shared" si="45"/>
        <v>272.85905285409945</v>
      </c>
    </row>
    <row r="362" spans="2:19">
      <c r="B362">
        <v>360</v>
      </c>
      <c r="C362">
        <f t="shared" si="46"/>
        <v>83</v>
      </c>
      <c r="D362">
        <f t="shared" si="40"/>
        <v>230</v>
      </c>
      <c r="E362">
        <f t="shared" si="41"/>
        <v>65.101167315175104</v>
      </c>
      <c r="K362" s="15" t="str">
        <f t="shared" si="42"/>
        <v>DC</v>
      </c>
      <c r="L362">
        <f t="shared" si="43"/>
        <v>26.907366673847473</v>
      </c>
      <c r="P362">
        <f t="shared" si="44"/>
        <v>11.766653810978944</v>
      </c>
      <c r="S362">
        <f t="shared" si="45"/>
        <v>273.09263332615251</v>
      </c>
    </row>
    <row r="363" spans="2:19">
      <c r="B363">
        <v>361</v>
      </c>
      <c r="C363">
        <f t="shared" si="46"/>
        <v>83.1875</v>
      </c>
      <c r="D363">
        <f t="shared" si="40"/>
        <v>229.25</v>
      </c>
      <c r="E363">
        <f t="shared" si="41"/>
        <v>65.347033073929964</v>
      </c>
      <c r="K363" s="15" t="str">
        <f t="shared" si="42"/>
        <v>DC</v>
      </c>
      <c r="L363">
        <f t="shared" si="43"/>
        <v>26.675350172516517</v>
      </c>
      <c r="P363">
        <f t="shared" si="44"/>
        <v>11.74164354125991</v>
      </c>
      <c r="S363">
        <f t="shared" si="45"/>
        <v>273.32464982748348</v>
      </c>
    </row>
    <row r="364" spans="2:19">
      <c r="B364">
        <v>362</v>
      </c>
      <c r="C364">
        <f t="shared" si="46"/>
        <v>83.375</v>
      </c>
      <c r="D364">
        <f t="shared" si="40"/>
        <v>228.5</v>
      </c>
      <c r="E364">
        <f t="shared" si="41"/>
        <v>65.592898832684824</v>
      </c>
      <c r="K364" s="15" t="str">
        <f t="shared" si="42"/>
        <v>DC</v>
      </c>
      <c r="L364">
        <f t="shared" si="43"/>
        <v>26.444887690302249</v>
      </c>
      <c r="P364">
        <f t="shared" si="44"/>
        <v>11.716739365742194</v>
      </c>
      <c r="S364">
        <f t="shared" si="45"/>
        <v>273.55511230969773</v>
      </c>
    </row>
    <row r="365" spans="2:19">
      <c r="B365">
        <v>363</v>
      </c>
      <c r="C365">
        <f t="shared" si="46"/>
        <v>83.5625</v>
      </c>
      <c r="D365">
        <f t="shared" si="40"/>
        <v>227.75</v>
      </c>
      <c r="E365">
        <f t="shared" si="41"/>
        <v>65.838764591439684</v>
      </c>
      <c r="K365" s="15" t="str">
        <f t="shared" si="42"/>
        <v>DC</v>
      </c>
      <c r="L365">
        <f t="shared" si="43"/>
        <v>26.215969359850412</v>
      </c>
      <c r="P365">
        <f t="shared" si="44"/>
        <v>11.691940610773162</v>
      </c>
      <c r="S365">
        <f t="shared" si="45"/>
        <v>273.78403064014958</v>
      </c>
    </row>
    <row r="366" spans="2:19">
      <c r="B366">
        <v>364</v>
      </c>
      <c r="C366">
        <f t="shared" si="46"/>
        <v>83.75</v>
      </c>
      <c r="D366">
        <f t="shared" si="40"/>
        <v>227</v>
      </c>
      <c r="E366">
        <f t="shared" si="41"/>
        <v>66.084630350194544</v>
      </c>
      <c r="K366" s="15" t="str">
        <f t="shared" si="42"/>
        <v>DC</v>
      </c>
      <c r="L366">
        <f t="shared" si="43"/>
        <v>25.988585397168279</v>
      </c>
      <c r="P366">
        <f t="shared" si="44"/>
        <v>11.667246608391347</v>
      </c>
      <c r="S366">
        <f t="shared" si="45"/>
        <v>274.01141460283174</v>
      </c>
    </row>
    <row r="367" spans="2:19">
      <c r="B367">
        <v>365</v>
      </c>
      <c r="C367">
        <f t="shared" si="46"/>
        <v>83.9375</v>
      </c>
      <c r="D367">
        <f t="shared" si="40"/>
        <v>226.25</v>
      </c>
      <c r="E367">
        <f t="shared" si="41"/>
        <v>66.330496108949418</v>
      </c>
      <c r="K367" s="15" t="str">
        <f t="shared" si="42"/>
        <v>DC</v>
      </c>
      <c r="L367">
        <f t="shared" si="43"/>
        <v>25.762726100746185</v>
      </c>
      <c r="P367">
        <f t="shared" si="44"/>
        <v>11.642656696266464</v>
      </c>
      <c r="S367">
        <f t="shared" si="45"/>
        <v>274.23727389925381</v>
      </c>
    </row>
    <row r="368" spans="2:19">
      <c r="B368">
        <v>366</v>
      </c>
      <c r="C368">
        <f t="shared" si="46"/>
        <v>84.125</v>
      </c>
      <c r="D368">
        <f t="shared" si="40"/>
        <v>225.5</v>
      </c>
      <c r="E368">
        <f t="shared" si="41"/>
        <v>66.576361867704279</v>
      </c>
      <c r="K368" s="15" t="str">
        <f t="shared" si="42"/>
        <v>DC</v>
      </c>
      <c r="L368">
        <f t="shared" si="43"/>
        <v>25.538381850690115</v>
      </c>
      <c r="P368">
        <f t="shared" si="44"/>
        <v>11.6181702176402</v>
      </c>
      <c r="S368">
        <f t="shared" si="45"/>
        <v>274.46161814930986</v>
      </c>
    </row>
    <row r="369" spans="2:19">
      <c r="B369">
        <v>367</v>
      </c>
      <c r="C369">
        <f t="shared" si="46"/>
        <v>84.3125</v>
      </c>
      <c r="D369">
        <f t="shared" si="40"/>
        <v>224.75</v>
      </c>
      <c r="E369">
        <f t="shared" si="41"/>
        <v>66.822227626459139</v>
      </c>
      <c r="K369" s="15" t="str">
        <f t="shared" si="42"/>
        <v>DC</v>
      </c>
      <c r="L369">
        <f t="shared" si="43"/>
        <v>25.315543107865278</v>
      </c>
      <c r="P369">
        <f t="shared" si="44"/>
        <v>11.593786521267747</v>
      </c>
      <c r="S369">
        <f t="shared" si="45"/>
        <v>274.68445689213473</v>
      </c>
    </row>
    <row r="370" spans="2:19">
      <c r="B370">
        <v>368</v>
      </c>
      <c r="C370">
        <f t="shared" si="46"/>
        <v>84.5</v>
      </c>
      <c r="D370">
        <f t="shared" si="40"/>
        <v>224</v>
      </c>
      <c r="E370">
        <f t="shared" si="41"/>
        <v>67.068093385214013</v>
      </c>
      <c r="K370" s="15" t="str">
        <f t="shared" si="42"/>
        <v>DC</v>
      </c>
      <c r="L370">
        <f t="shared" si="43"/>
        <v>25.094200413050398</v>
      </c>
      <c r="P370">
        <f t="shared" si="44"/>
        <v>11.569504961360053</v>
      </c>
      <c r="S370">
        <f t="shared" si="45"/>
        <v>274.90579958694963</v>
      </c>
    </row>
    <row r="371" spans="2:19">
      <c r="B371">
        <v>369</v>
      </c>
      <c r="C371">
        <f t="shared" si="46"/>
        <v>84.6875</v>
      </c>
      <c r="D371">
        <f t="shared" si="40"/>
        <v>223.25</v>
      </c>
      <c r="E371">
        <f t="shared" si="41"/>
        <v>67.313959143968873</v>
      </c>
      <c r="K371" s="15" t="str">
        <f t="shared" si="42"/>
        <v>DC</v>
      </c>
      <c r="L371">
        <f t="shared" si="43"/>
        <v>24.874344386102649</v>
      </c>
      <c r="P371">
        <f t="shared" si="44"/>
        <v>11.545324897526825</v>
      </c>
      <c r="S371">
        <f t="shared" si="45"/>
        <v>275.12565561389738</v>
      </c>
    </row>
    <row r="372" spans="2:19">
      <c r="B372">
        <v>370</v>
      </c>
      <c r="C372">
        <f t="shared" si="46"/>
        <v>84.875</v>
      </c>
      <c r="D372">
        <f t="shared" si="40"/>
        <v>222.5</v>
      </c>
      <c r="E372">
        <f t="shared" si="41"/>
        <v>67.559824902723733</v>
      </c>
      <c r="K372" s="15" t="str">
        <f t="shared" si="42"/>
        <v>DC</v>
      </c>
      <c r="L372">
        <f t="shared" si="43"/>
        <v>24.655965725132962</v>
      </c>
      <c r="P372">
        <f t="shared" si="44"/>
        <v>11.521245694720218</v>
      </c>
      <c r="S372">
        <f t="shared" si="45"/>
        <v>275.34403427486706</v>
      </c>
    </row>
    <row r="373" spans="2:19">
      <c r="B373">
        <v>371</v>
      </c>
      <c r="C373">
        <f t="shared" si="46"/>
        <v>85.0625</v>
      </c>
      <c r="D373">
        <f t="shared" si="40"/>
        <v>221.75</v>
      </c>
      <c r="E373">
        <f t="shared" si="41"/>
        <v>67.805690661478593</v>
      </c>
      <c r="K373" s="15" t="str">
        <f t="shared" si="42"/>
        <v>DC</v>
      </c>
      <c r="L373">
        <f t="shared" si="43"/>
        <v>24.439055205691755</v>
      </c>
      <c r="P373">
        <f t="shared" si="44"/>
        <v>11.497266723179244</v>
      </c>
      <c r="S373">
        <f t="shared" si="45"/>
        <v>275.56094479430823</v>
      </c>
    </row>
    <row r="374" spans="2:19">
      <c r="B374">
        <v>372</v>
      </c>
      <c r="C374">
        <f t="shared" si="46"/>
        <v>85.25</v>
      </c>
      <c r="D374">
        <f t="shared" si="40"/>
        <v>221</v>
      </c>
      <c r="E374">
        <f t="shared" si="41"/>
        <v>68.051556420233467</v>
      </c>
      <c r="K374" s="15" t="str">
        <f t="shared" si="42"/>
        <v>DC</v>
      </c>
      <c r="L374">
        <f t="shared" si="43"/>
        <v>24.223603679964679</v>
      </c>
      <c r="P374">
        <f t="shared" si="44"/>
        <v>11.473387358374872</v>
      </c>
      <c r="S374">
        <f t="shared" si="45"/>
        <v>275.7763963200353</v>
      </c>
    </row>
    <row r="375" spans="2:19">
      <c r="B375">
        <v>373</v>
      </c>
      <c r="C375">
        <f t="shared" si="46"/>
        <v>85.4375</v>
      </c>
      <c r="D375">
        <f t="shared" si="40"/>
        <v>220.25</v>
      </c>
      <c r="E375">
        <f t="shared" si="41"/>
        <v>68.297422178988327</v>
      </c>
      <c r="K375" s="15" t="str">
        <f t="shared" si="42"/>
        <v>DC</v>
      </c>
      <c r="L375">
        <f t="shared" si="43"/>
        <v>24.009602075978449</v>
      </c>
      <c r="P375">
        <f t="shared" si="44"/>
        <v>11.449606980955798</v>
      </c>
      <c r="S375">
        <f t="shared" si="45"/>
        <v>275.99039792402152</v>
      </c>
    </row>
    <row r="376" spans="2:19">
      <c r="B376">
        <v>374</v>
      </c>
      <c r="C376">
        <f t="shared" si="46"/>
        <v>85.625</v>
      </c>
      <c r="D376">
        <f t="shared" si="40"/>
        <v>219.5</v>
      </c>
      <c r="E376">
        <f t="shared" si="41"/>
        <v>68.543287937743187</v>
      </c>
      <c r="K376" s="15" t="str">
        <f t="shared" si="42"/>
        <v>DC</v>
      </c>
      <c r="L376">
        <f t="shared" si="43"/>
        <v>23.797041396816535</v>
      </c>
      <c r="P376">
        <f t="shared" si="44"/>
        <v>11.425924976694915</v>
      </c>
      <c r="S376">
        <f t="shared" si="45"/>
        <v>276.20295860318345</v>
      </c>
    </row>
    <row r="377" spans="2:19">
      <c r="B377">
        <v>375</v>
      </c>
      <c r="C377">
        <f t="shared" si="46"/>
        <v>85.8125</v>
      </c>
      <c r="D377">
        <f t="shared" si="40"/>
        <v>218.75</v>
      </c>
      <c r="E377">
        <f t="shared" si="41"/>
        <v>68.789153696498062</v>
      </c>
      <c r="K377" s="15" t="str">
        <f t="shared" si="42"/>
        <v>DC</v>
      </c>
      <c r="L377">
        <f t="shared" si="43"/>
        <v>23.585912719844462</v>
      </c>
      <c r="P377">
        <f t="shared" si="44"/>
        <v>11.402340736436408</v>
      </c>
      <c r="S377">
        <f t="shared" si="45"/>
        <v>276.41408728015551</v>
      </c>
    </row>
    <row r="378" spans="2:19">
      <c r="B378">
        <v>376</v>
      </c>
      <c r="C378">
        <f t="shared" si="46"/>
        <v>86</v>
      </c>
      <c r="D378">
        <f t="shared" si="40"/>
        <v>218</v>
      </c>
      <c r="E378">
        <f t="shared" si="41"/>
        <v>69.035019455252922</v>
      </c>
      <c r="K378" s="15" t="str">
        <f t="shared" si="42"/>
        <v>DC</v>
      </c>
      <c r="L378">
        <f t="shared" si="43"/>
        <v>23.376207195944875</v>
      </c>
      <c r="P378">
        <f t="shared" si="44"/>
        <v>11.378853656043539</v>
      </c>
      <c r="S378">
        <f t="shared" si="45"/>
        <v>276.62379280405514</v>
      </c>
    </row>
    <row r="379" spans="2:19">
      <c r="B379">
        <v>377</v>
      </c>
      <c r="C379">
        <f t="shared" si="46"/>
        <v>86.1875</v>
      </c>
      <c r="D379">
        <f t="shared" si="40"/>
        <v>217.25</v>
      </c>
      <c r="E379">
        <f t="shared" si="41"/>
        <v>69.280885214007782</v>
      </c>
      <c r="K379" s="15" t="str">
        <f t="shared" si="42"/>
        <v>DC</v>
      </c>
      <c r="L379">
        <f t="shared" si="43"/>
        <v>23.167916048761811</v>
      </c>
      <c r="P379">
        <f t="shared" si="44"/>
        <v>11.355463136347055</v>
      </c>
      <c r="S379">
        <f t="shared" si="45"/>
        <v>276.83208395123819</v>
      </c>
    </row>
    <row r="380" spans="2:19">
      <c r="B380">
        <v>378</v>
      </c>
      <c r="C380">
        <f t="shared" si="46"/>
        <v>86.375</v>
      </c>
      <c r="D380">
        <f t="shared" si="40"/>
        <v>216.5</v>
      </c>
      <c r="E380">
        <f t="shared" si="41"/>
        <v>69.526750972762642</v>
      </c>
      <c r="K380" s="15" t="str">
        <f t="shared" si="42"/>
        <v>DC</v>
      </c>
      <c r="L380">
        <f t="shared" si="43"/>
        <v>22.961030573954464</v>
      </c>
      <c r="P380">
        <f t="shared" si="44"/>
        <v>11.332168583094234</v>
      </c>
      <c r="S380">
        <f t="shared" si="45"/>
        <v>277.03896942604553</v>
      </c>
    </row>
    <row r="381" spans="2:19">
      <c r="B381">
        <v>379</v>
      </c>
      <c r="C381">
        <f t="shared" si="46"/>
        <v>86.5625</v>
      </c>
      <c r="D381">
        <f t="shared" si="40"/>
        <v>215.75</v>
      </c>
      <c r="E381">
        <f t="shared" si="41"/>
        <v>69.772616731517502</v>
      </c>
      <c r="K381" s="15" t="str">
        <f t="shared" si="42"/>
        <v>DC</v>
      </c>
      <c r="L381">
        <f t="shared" si="43"/>
        <v>22.755542138460005</v>
      </c>
      <c r="P381">
        <f t="shared" si="44"/>
        <v>11.308969406898569</v>
      </c>
      <c r="S381">
        <f t="shared" si="45"/>
        <v>277.24445786154001</v>
      </c>
    </row>
    <row r="382" spans="2:19">
      <c r="B382">
        <v>380</v>
      </c>
      <c r="C382">
        <f t="shared" si="46"/>
        <v>86.75</v>
      </c>
      <c r="D382">
        <f t="shared" si="40"/>
        <v>215</v>
      </c>
      <c r="E382">
        <f t="shared" si="41"/>
        <v>70.018482490272376</v>
      </c>
      <c r="K382" s="15" t="str">
        <f t="shared" si="42"/>
        <v>DC</v>
      </c>
      <c r="L382">
        <f t="shared" si="43"/>
        <v>22.551442179765473</v>
      </c>
      <c r="P382">
        <f t="shared" si="44"/>
        <v>11.285865023190043</v>
      </c>
      <c r="S382">
        <f t="shared" si="45"/>
        <v>277.44855782023456</v>
      </c>
    </row>
    <row r="383" spans="2:19">
      <c r="B383">
        <v>381</v>
      </c>
      <c r="C383">
        <f t="shared" si="46"/>
        <v>86.9375</v>
      </c>
      <c r="D383">
        <f t="shared" si="40"/>
        <v>214.25</v>
      </c>
      <c r="E383">
        <f t="shared" si="41"/>
        <v>70.264348249027236</v>
      </c>
      <c r="K383" s="15" t="str">
        <f t="shared" si="42"/>
        <v>DC</v>
      </c>
      <c r="L383">
        <f t="shared" si="43"/>
        <v>22.348722205188601</v>
      </c>
      <c r="P383">
        <f t="shared" si="44"/>
        <v>11.262854852166051</v>
      </c>
      <c r="S383">
        <f t="shared" si="45"/>
        <v>277.65127779481139</v>
      </c>
    </row>
    <row r="384" spans="2:19">
      <c r="B384">
        <v>382</v>
      </c>
      <c r="C384">
        <f t="shared" si="46"/>
        <v>87.125</v>
      </c>
      <c r="D384">
        <f t="shared" si="40"/>
        <v>213.5</v>
      </c>
      <c r="E384">
        <f t="shared" si="41"/>
        <v>70.510214007782096</v>
      </c>
      <c r="K384" s="15" t="str">
        <f t="shared" si="42"/>
        <v>DC</v>
      </c>
      <c r="L384">
        <f t="shared" si="43"/>
        <v>22.147373791167357</v>
      </c>
      <c r="P384">
        <f t="shared" si="44"/>
        <v>11.239938318742873</v>
      </c>
      <c r="S384">
        <f t="shared" si="45"/>
        <v>277.85262620883265</v>
      </c>
    </row>
    <row r="385" spans="2:19">
      <c r="B385">
        <v>383</v>
      </c>
      <c r="C385">
        <f t="shared" si="46"/>
        <v>87.3125</v>
      </c>
      <c r="D385">
        <f t="shared" si="40"/>
        <v>212.75</v>
      </c>
      <c r="E385">
        <f t="shared" si="41"/>
        <v>70.756079766536971</v>
      </c>
      <c r="K385" s="15" t="str">
        <f t="shared" si="42"/>
        <v>DC</v>
      </c>
      <c r="L385">
        <f t="shared" si="43"/>
        <v>21.947388582558194</v>
      </c>
      <c r="P385">
        <f t="shared" si="44"/>
        <v>11.21711485250778</v>
      </c>
      <c r="S385">
        <f t="shared" si="45"/>
        <v>278.05261141744182</v>
      </c>
    </row>
    <row r="386" spans="2:19">
      <c r="B386">
        <v>384</v>
      </c>
      <c r="C386">
        <f t="shared" si="46"/>
        <v>87.5</v>
      </c>
      <c r="D386">
        <f t="shared" ref="D386:D449" si="47">IF(typeAP3917="AP3917B",MAX(Ipkmax_typ_B-4*(C386-tminoff_typ_B),Ipkmax_typ_B/4),IF(typeAP3917="AP3917C",MAX(Ipkmax_typ_C-4*(C386-tminoff_typ_C),Ipkmax_typ_C/3),IF(typeAP3917="AP3917D",MAX(Ipkmax_typ_D-4*(C386-tminoff_typ_D),Ipkmax_typ_D/3))))</f>
        <v>212</v>
      </c>
      <c r="E386">
        <f t="shared" ref="E386:E449" si="48">ABS(D386*Lm/(Vout+D1Vf)-C386)</f>
        <v>71.001945525291831</v>
      </c>
      <c r="K386" s="15" t="str">
        <f t="shared" ref="K386:K449" si="49">IF((D386*Lm/(Vout+D1Vf)-C386)&gt;0,"CC","DC")</f>
        <v>DC</v>
      </c>
      <c r="L386">
        <f t="shared" ref="L386:L449" si="50">IF(K386="CC",D386-0.5*(Vout+D1Vf)*C386/Lm,IF(K386="DC",0.5*D386*(D386*Lm/Vindc_rms_min+D386*Lm/(Vout+D1Vf))/(D386*Lm/Vindc_rms_min+C386)))</f>
        <v>21.748758291942817</v>
      </c>
      <c r="P386">
        <f t="shared" ref="P386:P449" si="51">IF(K386="CC",1/((((Vout+D1Vf)*C386/Lm))*Lm/Vindc_rms_min+C386)*1000,IF(K386="DC",1000/(D386*Lm/Vindc_rms_min+C386)))</f>
        <v>11.194383887671714</v>
      </c>
      <c r="S386">
        <f t="shared" ref="S386:S449" si="52">ABS(L386-Iout)</f>
        <v>278.25124170805719</v>
      </c>
    </row>
    <row r="387" spans="2:19">
      <c r="B387">
        <v>385</v>
      </c>
      <c r="C387">
        <f t="shared" ref="C387:C450" si="53">IF(typeAP3917="AP3917B",tminoff_typ_B+B387*(toffmax_BCD-tminoff_typ_B)/500,IF(typeAP3917="AP3917C",tminoff_typ_C+B387*(toffmax_BCD-tminoff_typ_C)/500,IF(typeAP3917="AP3917D",tminoff_typ_D+B387*(toffmax_BCD-tminoff_typ_D)/500)))</f>
        <v>87.6875</v>
      </c>
      <c r="D387">
        <f t="shared" si="47"/>
        <v>211.25</v>
      </c>
      <c r="E387">
        <f t="shared" si="48"/>
        <v>71.247811284046691</v>
      </c>
      <c r="K387" s="15" t="str">
        <f t="shared" si="49"/>
        <v>DC</v>
      </c>
      <c r="L387">
        <f t="shared" si="50"/>
        <v>21.551474698943352</v>
      </c>
      <c r="P387">
        <f t="shared" si="51"/>
        <v>11.171744863022509</v>
      </c>
      <c r="S387">
        <f t="shared" si="52"/>
        <v>278.44852530105663</v>
      </c>
    </row>
    <row r="388" spans="2:19">
      <c r="B388">
        <v>386</v>
      </c>
      <c r="C388">
        <f t="shared" si="53"/>
        <v>87.875</v>
      </c>
      <c r="D388">
        <f t="shared" si="47"/>
        <v>210.5</v>
      </c>
      <c r="E388">
        <f t="shared" si="48"/>
        <v>71.493677042801551</v>
      </c>
      <c r="K388" s="15" t="str">
        <f t="shared" si="49"/>
        <v>DC</v>
      </c>
      <c r="L388">
        <f t="shared" si="50"/>
        <v>21.355529649545836</v>
      </c>
      <c r="P388">
        <f t="shared" si="51"/>
        <v>11.149197221878726</v>
      </c>
      <c r="S388">
        <f t="shared" si="52"/>
        <v>278.64447035045418</v>
      </c>
    </row>
    <row r="389" spans="2:19">
      <c r="B389">
        <v>387</v>
      </c>
      <c r="C389">
        <f t="shared" si="53"/>
        <v>88.0625</v>
      </c>
      <c r="D389">
        <f t="shared" si="47"/>
        <v>209.75</v>
      </c>
      <c r="E389">
        <f t="shared" si="48"/>
        <v>71.739542801556425</v>
      </c>
      <c r="K389" s="15" t="str">
        <f t="shared" si="49"/>
        <v>DC</v>
      </c>
      <c r="L389">
        <f t="shared" si="50"/>
        <v>21.160915055431822</v>
      </c>
      <c r="P389">
        <f t="shared" si="51"/>
        <v>11.126740412044018</v>
      </c>
      <c r="S389">
        <f t="shared" si="52"/>
        <v>278.83908494456819</v>
      </c>
    </row>
    <row r="390" spans="2:19">
      <c r="B390">
        <v>388</v>
      </c>
      <c r="C390">
        <f t="shared" si="53"/>
        <v>88.25</v>
      </c>
      <c r="D390">
        <f t="shared" si="47"/>
        <v>209</v>
      </c>
      <c r="E390">
        <f t="shared" si="48"/>
        <v>71.985408560311285</v>
      </c>
      <c r="K390" s="15" t="str">
        <f t="shared" si="49"/>
        <v>DC</v>
      </c>
      <c r="L390">
        <f t="shared" si="50"/>
        <v>20.967622893318147</v>
      </c>
      <c r="P390">
        <f t="shared" si="51"/>
        <v>11.104373885762042</v>
      </c>
      <c r="S390">
        <f t="shared" si="52"/>
        <v>279.03237710668185</v>
      </c>
    </row>
    <row r="391" spans="2:19">
      <c r="B391">
        <v>389</v>
      </c>
      <c r="C391">
        <f t="shared" si="53"/>
        <v>88.4375</v>
      </c>
      <c r="D391">
        <f t="shared" si="47"/>
        <v>208.25</v>
      </c>
      <c r="E391">
        <f t="shared" si="48"/>
        <v>72.231274319066145</v>
      </c>
      <c r="K391" s="15" t="str">
        <f t="shared" si="49"/>
        <v>DC</v>
      </c>
      <c r="L391">
        <f t="shared" si="50"/>
        <v>20.775645204304531</v>
      </c>
      <c r="P391">
        <f t="shared" si="51"/>
        <v>11.082097099671941</v>
      </c>
      <c r="S391">
        <f t="shared" si="52"/>
        <v>279.22435479569549</v>
      </c>
    </row>
    <row r="392" spans="2:19">
      <c r="B392">
        <v>390</v>
      </c>
      <c r="C392">
        <f t="shared" si="53"/>
        <v>88.625</v>
      </c>
      <c r="D392">
        <f t="shared" si="47"/>
        <v>207.5</v>
      </c>
      <c r="E392">
        <f t="shared" si="48"/>
        <v>72.477140077821019</v>
      </c>
      <c r="K392" s="15" t="str">
        <f t="shared" si="49"/>
        <v>DC</v>
      </c>
      <c r="L392">
        <f t="shared" si="50"/>
        <v>20.584974093229089</v>
      </c>
      <c r="P392">
        <f t="shared" si="51"/>
        <v>11.059909514764321</v>
      </c>
      <c r="S392">
        <f t="shared" si="52"/>
        <v>279.41502590677089</v>
      </c>
    </row>
    <row r="393" spans="2:19">
      <c r="B393">
        <v>391</v>
      </c>
      <c r="C393">
        <f t="shared" si="53"/>
        <v>88.8125</v>
      </c>
      <c r="D393">
        <f t="shared" si="47"/>
        <v>206.75</v>
      </c>
      <c r="E393">
        <f t="shared" si="48"/>
        <v>72.723005836575879</v>
      </c>
      <c r="K393" s="15" t="str">
        <f t="shared" si="49"/>
        <v>DC</v>
      </c>
      <c r="L393">
        <f t="shared" si="50"/>
        <v>20.395601728031568</v>
      </c>
      <c r="P393">
        <f t="shared" si="51"/>
        <v>11.037810596337797</v>
      </c>
      <c r="S393">
        <f t="shared" si="52"/>
        <v>279.60439827196842</v>
      </c>
    </row>
    <row r="394" spans="2:19">
      <c r="B394">
        <v>392</v>
      </c>
      <c r="C394">
        <f t="shared" si="53"/>
        <v>89</v>
      </c>
      <c r="D394">
        <f t="shared" si="47"/>
        <v>206</v>
      </c>
      <c r="E394">
        <f t="shared" si="48"/>
        <v>72.968871595330739</v>
      </c>
      <c r="K394" s="15" t="str">
        <f t="shared" si="49"/>
        <v>DC</v>
      </c>
      <c r="L394">
        <f t="shared" si="50"/>
        <v>20.207520339124152</v>
      </c>
      <c r="P394">
        <f t="shared" si="51"/>
        <v>11.015799813956029</v>
      </c>
      <c r="S394">
        <f t="shared" si="52"/>
        <v>279.79247966087587</v>
      </c>
    </row>
    <row r="395" spans="2:19">
      <c r="B395">
        <v>393</v>
      </c>
      <c r="C395">
        <f t="shared" si="53"/>
        <v>89.1875</v>
      </c>
      <c r="D395">
        <f t="shared" si="47"/>
        <v>205.25</v>
      </c>
      <c r="E395">
        <f t="shared" si="48"/>
        <v>73.214737354085599</v>
      </c>
      <c r="K395" s="15" t="str">
        <f t="shared" si="49"/>
        <v>DC</v>
      </c>
      <c r="L395">
        <f t="shared" si="50"/>
        <v>20.02072221876983</v>
      </c>
      <c r="P395">
        <f t="shared" si="51"/>
        <v>10.993876641405281</v>
      </c>
      <c r="S395">
        <f t="shared" si="52"/>
        <v>279.97927778123017</v>
      </c>
    </row>
    <row r="396" spans="2:19">
      <c r="B396">
        <v>394</v>
      </c>
      <c r="C396">
        <f t="shared" si="53"/>
        <v>89.375</v>
      </c>
      <c r="D396">
        <f t="shared" si="47"/>
        <v>204.5</v>
      </c>
      <c r="E396">
        <f t="shared" si="48"/>
        <v>73.46060311284046</v>
      </c>
      <c r="K396" s="15" t="str">
        <f t="shared" si="49"/>
        <v>DC</v>
      </c>
      <c r="L396">
        <f t="shared" si="50"/>
        <v>19.835199720468164</v>
      </c>
      <c r="P396">
        <f t="shared" si="51"/>
        <v>10.972040556652495</v>
      </c>
      <c r="S396">
        <f t="shared" si="52"/>
        <v>280.16480027953185</v>
      </c>
    </row>
    <row r="397" spans="2:19">
      <c r="B397">
        <v>395</v>
      </c>
      <c r="C397">
        <f t="shared" si="53"/>
        <v>89.5625</v>
      </c>
      <c r="D397">
        <f t="shared" si="47"/>
        <v>203.75</v>
      </c>
      <c r="E397">
        <f t="shared" si="48"/>
        <v>73.706468871595334</v>
      </c>
      <c r="K397" s="15" t="str">
        <f t="shared" si="49"/>
        <v>DC</v>
      </c>
      <c r="L397">
        <f t="shared" si="50"/>
        <v>19.650945258348319</v>
      </c>
      <c r="P397">
        <f t="shared" si="51"/>
        <v>10.950291041803839</v>
      </c>
      <c r="S397">
        <f t="shared" si="52"/>
        <v>280.34905474165168</v>
      </c>
    </row>
    <row r="398" spans="2:19">
      <c r="B398">
        <v>396</v>
      </c>
      <c r="C398">
        <f t="shared" si="53"/>
        <v>89.75</v>
      </c>
      <c r="D398">
        <f t="shared" si="47"/>
        <v>203</v>
      </c>
      <c r="E398">
        <f t="shared" si="48"/>
        <v>73.952334630350194</v>
      </c>
      <c r="K398" s="15" t="str">
        <f t="shared" si="49"/>
        <v>DC</v>
      </c>
      <c r="L398">
        <f t="shared" si="50"/>
        <v>19.467951306569379</v>
      </c>
      <c r="P398">
        <f t="shared" si="51"/>
        <v>10.928627583063783</v>
      </c>
      <c r="S398">
        <f t="shared" si="52"/>
        <v>280.53204869343062</v>
      </c>
    </row>
    <row r="399" spans="2:19">
      <c r="B399">
        <v>397</v>
      </c>
      <c r="C399">
        <f t="shared" si="53"/>
        <v>89.9375</v>
      </c>
      <c r="D399">
        <f t="shared" si="47"/>
        <v>202.25</v>
      </c>
      <c r="E399">
        <f t="shared" si="48"/>
        <v>74.198200389105054</v>
      </c>
      <c r="K399" s="15" t="str">
        <f t="shared" si="49"/>
        <v>DC</v>
      </c>
      <c r="L399">
        <f t="shared" si="50"/>
        <v>19.286210398727672</v>
      </c>
      <c r="P399">
        <f t="shared" si="51"/>
        <v>10.907049670694624</v>
      </c>
      <c r="S399">
        <f t="shared" si="52"/>
        <v>280.71378960127231</v>
      </c>
    </row>
    <row r="400" spans="2:19">
      <c r="B400">
        <v>398</v>
      </c>
      <c r="C400">
        <f t="shared" si="53"/>
        <v>90.125</v>
      </c>
      <c r="D400">
        <f t="shared" si="47"/>
        <v>201.5</v>
      </c>
      <c r="E400">
        <f t="shared" si="48"/>
        <v>74.444066147859928</v>
      </c>
      <c r="K400" s="15" t="str">
        <f t="shared" si="49"/>
        <v>DC</v>
      </c>
      <c r="L400">
        <f t="shared" si="50"/>
        <v>19.105715127271171</v>
      </c>
      <c r="P400">
        <f t="shared" si="51"/>
        <v>10.885556798976509</v>
      </c>
      <c r="S400">
        <f t="shared" si="52"/>
        <v>280.8942848727288</v>
      </c>
    </row>
    <row r="401" spans="2:19">
      <c r="B401">
        <v>399</v>
      </c>
      <c r="C401">
        <f t="shared" si="53"/>
        <v>90.3125</v>
      </c>
      <c r="D401">
        <f t="shared" si="47"/>
        <v>200.75</v>
      </c>
      <c r="E401">
        <f t="shared" si="48"/>
        <v>74.689931906614788</v>
      </c>
      <c r="K401" s="15" t="str">
        <f t="shared" si="49"/>
        <v>DC</v>
      </c>
      <c r="L401">
        <f t="shared" si="50"/>
        <v>18.926458142920808</v>
      </c>
      <c r="P401">
        <f t="shared" si="51"/>
        <v>10.864148466167935</v>
      </c>
      <c r="S401">
        <f t="shared" si="52"/>
        <v>281.07354185707919</v>
      </c>
    </row>
    <row r="402" spans="2:19">
      <c r="B402">
        <v>400</v>
      </c>
      <c r="C402">
        <f t="shared" si="53"/>
        <v>90.5</v>
      </c>
      <c r="D402">
        <f t="shared" si="47"/>
        <v>200</v>
      </c>
      <c r="E402">
        <f t="shared" si="48"/>
        <v>74.935797665369648</v>
      </c>
      <c r="K402" s="15" t="str">
        <f t="shared" si="49"/>
        <v>DC</v>
      </c>
      <c r="L402">
        <f t="shared" si="50"/>
        <v>18.748432154098538</v>
      </c>
      <c r="P402">
        <f t="shared" si="51"/>
        <v>10.84282417446669</v>
      </c>
      <c r="S402">
        <f t="shared" si="52"/>
        <v>281.25156784590149</v>
      </c>
    </row>
    <row r="403" spans="2:19">
      <c r="B403">
        <v>401</v>
      </c>
      <c r="C403">
        <f t="shared" si="53"/>
        <v>90.6875</v>
      </c>
      <c r="D403">
        <f t="shared" si="47"/>
        <v>199.25</v>
      </c>
      <c r="E403">
        <f t="shared" si="48"/>
        <v>75.181663424124508</v>
      </c>
      <c r="K403" s="15" t="str">
        <f t="shared" si="49"/>
        <v>DC</v>
      </c>
      <c r="L403">
        <f t="shared" si="50"/>
        <v>18.571629926362196</v>
      </c>
      <c r="P403">
        <f t="shared" si="51"/>
        <v>10.82158342997128</v>
      </c>
      <c r="S403">
        <f t="shared" si="52"/>
        <v>281.42837007363778</v>
      </c>
    </row>
    <row r="404" spans="2:19">
      <c r="B404">
        <v>402</v>
      </c>
      <c r="C404">
        <f t="shared" si="53"/>
        <v>90.875</v>
      </c>
      <c r="D404">
        <f t="shared" si="47"/>
        <v>198.5</v>
      </c>
      <c r="E404">
        <f t="shared" si="48"/>
        <v>75.427529182879383</v>
      </c>
      <c r="K404" s="15" t="str">
        <f t="shared" si="49"/>
        <v>DC</v>
      </c>
      <c r="L404">
        <f t="shared" si="50"/>
        <v>18.396044281846923</v>
      </c>
      <c r="P404">
        <f t="shared" si="51"/>
        <v>10.800425742642796</v>
      </c>
      <c r="S404">
        <f t="shared" si="52"/>
        <v>281.60395571815309</v>
      </c>
    </row>
    <row r="405" spans="2:19">
      <c r="B405">
        <v>403</v>
      </c>
      <c r="C405">
        <f t="shared" si="53"/>
        <v>91.0625</v>
      </c>
      <c r="D405">
        <f t="shared" si="47"/>
        <v>197.75</v>
      </c>
      <c r="E405">
        <f t="shared" si="48"/>
        <v>75.673394941634243</v>
      </c>
      <c r="K405" s="15" t="str">
        <f t="shared" si="49"/>
        <v>DC</v>
      </c>
      <c r="L405">
        <f t="shared" si="50"/>
        <v>18.221668098713209</v>
      </c>
      <c r="P405">
        <f t="shared" si="51"/>
        <v>10.779350626267217</v>
      </c>
      <c r="S405">
        <f t="shared" si="52"/>
        <v>281.77833190128678</v>
      </c>
    </row>
    <row r="406" spans="2:19">
      <c r="B406">
        <v>404</v>
      </c>
      <c r="C406">
        <f t="shared" si="53"/>
        <v>91.25</v>
      </c>
      <c r="D406">
        <f t="shared" si="47"/>
        <v>197</v>
      </c>
      <c r="E406">
        <f t="shared" si="48"/>
        <v>75.919260700389103</v>
      </c>
      <c r="K406" s="15" t="str">
        <f t="shared" si="49"/>
        <v>DC</v>
      </c>
      <c r="L406">
        <f t="shared" si="50"/>
        <v>18.048494310601303</v>
      </c>
      <c r="P406">
        <f t="shared" si="51"/>
        <v>10.758357598418179</v>
      </c>
      <c r="S406">
        <f t="shared" si="52"/>
        <v>281.95150568939869</v>
      </c>
    </row>
    <row r="407" spans="2:19">
      <c r="B407">
        <v>405</v>
      </c>
      <c r="C407">
        <f t="shared" si="53"/>
        <v>91.4375</v>
      </c>
      <c r="D407">
        <f t="shared" si="47"/>
        <v>196.25</v>
      </c>
      <c r="E407">
        <f t="shared" si="48"/>
        <v>76.165126459143963</v>
      </c>
      <c r="K407" s="15" t="str">
        <f t="shared" si="49"/>
        <v>DC</v>
      </c>
      <c r="L407">
        <f t="shared" si="50"/>
        <v>17.876515906092035</v>
      </c>
      <c r="P407">
        <f t="shared" si="51"/>
        <v>10.737446180420159</v>
      </c>
      <c r="S407">
        <f t="shared" si="52"/>
        <v>282.12348409390796</v>
      </c>
    </row>
    <row r="408" spans="2:19">
      <c r="B408">
        <v>406</v>
      </c>
      <c r="C408">
        <f t="shared" si="53"/>
        <v>91.625</v>
      </c>
      <c r="D408">
        <f t="shared" si="47"/>
        <v>195.5</v>
      </c>
      <c r="E408">
        <f t="shared" si="48"/>
        <v>76.410992217898837</v>
      </c>
      <c r="K408" s="15" t="str">
        <f t="shared" si="49"/>
        <v>DC</v>
      </c>
      <c r="L408">
        <f t="shared" si="50"/>
        <v>17.705725928173898</v>
      </c>
      <c r="P408">
        <f t="shared" si="51"/>
        <v>10.716615897312087</v>
      </c>
      <c r="S408">
        <f t="shared" si="52"/>
        <v>282.29427407182612</v>
      </c>
    </row>
    <row r="409" spans="2:19">
      <c r="B409">
        <v>407</v>
      </c>
      <c r="C409">
        <f t="shared" si="53"/>
        <v>91.8125</v>
      </c>
      <c r="D409">
        <f t="shared" si="47"/>
        <v>194.75</v>
      </c>
      <c r="E409">
        <f t="shared" si="48"/>
        <v>76.656857976653697</v>
      </c>
      <c r="K409" s="15" t="str">
        <f t="shared" si="49"/>
        <v>DC</v>
      </c>
      <c r="L409">
        <f t="shared" si="50"/>
        <v>17.536117473716335</v>
      </c>
      <c r="P409">
        <f t="shared" si="51"/>
        <v>10.695866277811396</v>
      </c>
      <c r="S409">
        <f t="shared" si="52"/>
        <v>282.46388252628367</v>
      </c>
    </row>
    <row r="410" spans="2:19">
      <c r="B410">
        <v>408</v>
      </c>
      <c r="C410">
        <f t="shared" si="53"/>
        <v>92</v>
      </c>
      <c r="D410">
        <f t="shared" si="47"/>
        <v>194</v>
      </c>
      <c r="E410">
        <f t="shared" si="48"/>
        <v>76.902723735408557</v>
      </c>
      <c r="K410" s="15" t="str">
        <f t="shared" si="49"/>
        <v>DC</v>
      </c>
      <c r="L410">
        <f t="shared" si="50"/>
        <v>17.367683692949104</v>
      </c>
      <c r="P410">
        <f t="shared" si="51"/>
        <v>10.675196854278465</v>
      </c>
      <c r="S410">
        <f t="shared" si="52"/>
        <v>282.63231630705087</v>
      </c>
    </row>
    <row r="411" spans="2:19">
      <c r="B411">
        <v>409</v>
      </c>
      <c r="C411">
        <f t="shared" si="53"/>
        <v>92.1875</v>
      </c>
      <c r="D411">
        <f t="shared" si="47"/>
        <v>193.25</v>
      </c>
      <c r="E411">
        <f t="shared" si="48"/>
        <v>77.148589494163417</v>
      </c>
      <c r="K411" s="15" t="str">
        <f t="shared" si="49"/>
        <v>DC</v>
      </c>
      <c r="L411">
        <f t="shared" si="50"/>
        <v>17.200417788947718</v>
      </c>
      <c r="P411">
        <f t="shared" si="51"/>
        <v>10.654607162681506</v>
      </c>
      <c r="S411">
        <f t="shared" si="52"/>
        <v>282.79958221105227</v>
      </c>
    </row>
    <row r="412" spans="2:19">
      <c r="B412">
        <v>410</v>
      </c>
      <c r="C412">
        <f t="shared" si="53"/>
        <v>92.375</v>
      </c>
      <c r="D412">
        <f t="shared" si="47"/>
        <v>192.5</v>
      </c>
      <c r="E412">
        <f t="shared" si="48"/>
        <v>77.394455252918291</v>
      </c>
      <c r="K412" s="15" t="str">
        <f t="shared" si="49"/>
        <v>DC</v>
      </c>
      <c r="L412">
        <f t="shared" si="50"/>
        <v>17.034313017124759</v>
      </c>
      <c r="P412">
        <f t="shared" si="51"/>
        <v>10.634096742561821</v>
      </c>
      <c r="S412">
        <f t="shared" si="52"/>
        <v>282.96568698287524</v>
      </c>
    </row>
    <row r="413" spans="2:19">
      <c r="B413">
        <v>411</v>
      </c>
      <c r="C413">
        <f t="shared" si="53"/>
        <v>92.5625</v>
      </c>
      <c r="D413">
        <f t="shared" si="47"/>
        <v>191.75</v>
      </c>
      <c r="E413">
        <f t="shared" si="48"/>
        <v>77.640321011673151</v>
      </c>
      <c r="K413" s="15" t="str">
        <f t="shared" si="49"/>
        <v>DC</v>
      </c>
      <c r="L413">
        <f t="shared" si="50"/>
        <v>16.869362684727118</v>
      </c>
      <c r="P413">
        <f t="shared" si="51"/>
        <v>10.613665136999492</v>
      </c>
      <c r="S413">
        <f t="shared" si="52"/>
        <v>283.13063731527291</v>
      </c>
    </row>
    <row r="414" spans="2:19">
      <c r="B414">
        <v>412</v>
      </c>
      <c r="C414">
        <f t="shared" si="53"/>
        <v>92.75</v>
      </c>
      <c r="D414">
        <f t="shared" si="47"/>
        <v>191</v>
      </c>
      <c r="E414">
        <f t="shared" si="48"/>
        <v>77.886186770428012</v>
      </c>
      <c r="K414" s="15" t="str">
        <f t="shared" si="49"/>
        <v>DC</v>
      </c>
      <c r="L414">
        <f t="shared" si="50"/>
        <v>16.705560150338993</v>
      </c>
      <c r="P414">
        <f t="shared" si="51"/>
        <v>10.593311892579431</v>
      </c>
      <c r="S414">
        <f t="shared" si="52"/>
        <v>283.29443984966099</v>
      </c>
    </row>
    <row r="415" spans="2:19">
      <c r="B415">
        <v>413</v>
      </c>
      <c r="C415">
        <f t="shared" si="53"/>
        <v>92.9375</v>
      </c>
      <c r="D415">
        <f t="shared" si="47"/>
        <v>190.25</v>
      </c>
      <c r="E415">
        <f t="shared" si="48"/>
        <v>78.132052529182886</v>
      </c>
      <c r="K415" s="15" t="str">
        <f t="shared" si="49"/>
        <v>DC</v>
      </c>
      <c r="L415">
        <f t="shared" si="50"/>
        <v>16.54289882339059</v>
      </c>
      <c r="P415">
        <f t="shared" si="51"/>
        <v>10.573036559357858</v>
      </c>
      <c r="S415">
        <f t="shared" si="52"/>
        <v>283.4571011766094</v>
      </c>
    </row>
    <row r="416" spans="2:19">
      <c r="B416">
        <v>414</v>
      </c>
      <c r="C416">
        <f t="shared" si="53"/>
        <v>93.125</v>
      </c>
      <c r="D416">
        <f t="shared" si="47"/>
        <v>189.5</v>
      </c>
      <c r="E416">
        <f t="shared" si="48"/>
        <v>78.377918287937746</v>
      </c>
      <c r="K416" s="15" t="str">
        <f t="shared" si="49"/>
        <v>DC</v>
      </c>
      <c r="L416">
        <f t="shared" si="50"/>
        <v>16.381372163672474</v>
      </c>
      <c r="P416">
        <f t="shared" si="51"/>
        <v>10.552838690829137</v>
      </c>
      <c r="S416">
        <f t="shared" si="52"/>
        <v>283.61862783632751</v>
      </c>
    </row>
    <row r="417" spans="2:19">
      <c r="B417">
        <v>415</v>
      </c>
      <c r="C417">
        <f t="shared" si="53"/>
        <v>93.3125</v>
      </c>
      <c r="D417">
        <f t="shared" si="47"/>
        <v>188.75</v>
      </c>
      <c r="E417">
        <f t="shared" si="48"/>
        <v>78.623784046692606</v>
      </c>
      <c r="K417" s="15" t="str">
        <f t="shared" si="49"/>
        <v>DC</v>
      </c>
      <c r="L417">
        <f t="shared" si="50"/>
        <v>16.220973680855455</v>
      </c>
      <c r="P417">
        <f t="shared" si="51"/>
        <v>10.532717843892994</v>
      </c>
      <c r="S417">
        <f t="shared" si="52"/>
        <v>283.77902631914452</v>
      </c>
    </row>
    <row r="418" spans="2:19">
      <c r="B418">
        <v>416</v>
      </c>
      <c r="C418">
        <f t="shared" si="53"/>
        <v>93.5</v>
      </c>
      <c r="D418">
        <f t="shared" si="47"/>
        <v>188</v>
      </c>
      <c r="E418">
        <f t="shared" si="48"/>
        <v>78.869649805447466</v>
      </c>
      <c r="K418" s="15" t="str">
        <f t="shared" si="49"/>
        <v>DC</v>
      </c>
      <c r="L418">
        <f t="shared" si="50"/>
        <v>16.061696934015966</v>
      </c>
      <c r="P418">
        <f t="shared" si="51"/>
        <v>10.512673578822126</v>
      </c>
      <c r="S418">
        <f t="shared" si="52"/>
        <v>283.93830306598403</v>
      </c>
    </row>
    <row r="419" spans="2:19">
      <c r="B419">
        <v>417</v>
      </c>
      <c r="C419">
        <f t="shared" si="53"/>
        <v>93.6875</v>
      </c>
      <c r="D419">
        <f t="shared" si="47"/>
        <v>187.25</v>
      </c>
      <c r="E419">
        <f t="shared" si="48"/>
        <v>79.11551556420234</v>
      </c>
      <c r="K419" s="15" t="str">
        <f t="shared" si="49"/>
        <v>DC</v>
      </c>
      <c r="L419">
        <f t="shared" si="50"/>
        <v>15.903535531166858</v>
      </c>
      <c r="P419">
        <f t="shared" si="51"/>
        <v>10.492705459230153</v>
      </c>
      <c r="S419">
        <f t="shared" si="52"/>
        <v>284.09646446883312</v>
      </c>
    </row>
    <row r="420" spans="2:19">
      <c r="B420">
        <v>418</v>
      </c>
      <c r="C420">
        <f t="shared" si="53"/>
        <v>93.875</v>
      </c>
      <c r="D420">
        <f t="shared" si="47"/>
        <v>186.5</v>
      </c>
      <c r="E420">
        <f t="shared" si="48"/>
        <v>79.3613813229572</v>
      </c>
      <c r="K420" s="15" t="str">
        <f t="shared" si="49"/>
        <v>DC</v>
      </c>
      <c r="L420">
        <f t="shared" si="50"/>
        <v>15.746483128793516</v>
      </c>
      <c r="P420">
        <f t="shared" si="51"/>
        <v>10.472813052039958</v>
      </c>
      <c r="S420">
        <f t="shared" si="52"/>
        <v>284.2535168712065</v>
      </c>
    </row>
    <row r="421" spans="2:19">
      <c r="B421">
        <v>419</v>
      </c>
      <c r="C421">
        <f t="shared" si="53"/>
        <v>94.0625</v>
      </c>
      <c r="D421">
        <f t="shared" si="47"/>
        <v>185.75</v>
      </c>
      <c r="E421">
        <f t="shared" si="48"/>
        <v>79.60724708171206</v>
      </c>
      <c r="K421" s="15" t="str">
        <f t="shared" si="49"/>
        <v>DC</v>
      </c>
      <c r="L421">
        <f t="shared" si="50"/>
        <v>15.590533431395251</v>
      </c>
      <c r="P421">
        <f t="shared" si="51"/>
        <v>10.452995927452383</v>
      </c>
      <c r="S421">
        <f t="shared" si="52"/>
        <v>284.40946656860473</v>
      </c>
    </row>
    <row r="422" spans="2:19">
      <c r="B422">
        <v>420</v>
      </c>
      <c r="C422">
        <f t="shared" si="53"/>
        <v>94.25</v>
      </c>
      <c r="D422">
        <f t="shared" si="47"/>
        <v>185</v>
      </c>
      <c r="E422">
        <f t="shared" si="48"/>
        <v>79.85311284046692</v>
      </c>
      <c r="K422" s="15" t="str">
        <f t="shared" si="49"/>
        <v>DC</v>
      </c>
      <c r="L422">
        <f t="shared" si="50"/>
        <v>15.435680191031881</v>
      </c>
      <c r="P422">
        <f t="shared" si="51"/>
        <v>10.433253658915254</v>
      </c>
      <c r="S422">
        <f t="shared" si="52"/>
        <v>284.56431980896809</v>
      </c>
    </row>
    <row r="423" spans="2:19">
      <c r="B423">
        <v>421</v>
      </c>
      <c r="C423">
        <f t="shared" si="53"/>
        <v>94.4375</v>
      </c>
      <c r="D423">
        <f t="shared" si="47"/>
        <v>184.25</v>
      </c>
      <c r="E423">
        <f t="shared" si="48"/>
        <v>80.098978599221795</v>
      </c>
      <c r="K423" s="15" t="str">
        <f t="shared" si="49"/>
        <v>DC</v>
      </c>
      <c r="L423">
        <f t="shared" si="50"/>
        <v>15.281917206875468</v>
      </c>
      <c r="P423">
        <f t="shared" si="51"/>
        <v>10.413585823092799</v>
      </c>
      <c r="S423">
        <f t="shared" si="52"/>
        <v>284.71808279312455</v>
      </c>
    </row>
    <row r="424" spans="2:19">
      <c r="B424">
        <v>422</v>
      </c>
      <c r="C424">
        <f t="shared" si="53"/>
        <v>94.625</v>
      </c>
      <c r="D424">
        <f t="shared" si="47"/>
        <v>183.5</v>
      </c>
      <c r="E424">
        <f t="shared" si="48"/>
        <v>80.344844357976655</v>
      </c>
      <c r="K424" s="15" t="str">
        <f t="shared" si="49"/>
        <v>DC</v>
      </c>
      <c r="L424">
        <f t="shared" si="50"/>
        <v>15.129238324767073</v>
      </c>
      <c r="P424">
        <f t="shared" si="51"/>
        <v>10.393991999835373</v>
      </c>
      <c r="S424">
        <f t="shared" si="52"/>
        <v>284.87076167523293</v>
      </c>
    </row>
    <row r="425" spans="2:19">
      <c r="B425">
        <v>423</v>
      </c>
      <c r="C425">
        <f t="shared" si="53"/>
        <v>94.8125</v>
      </c>
      <c r="D425">
        <f t="shared" si="47"/>
        <v>182.75</v>
      </c>
      <c r="E425">
        <f t="shared" si="48"/>
        <v>80.590710116731515</v>
      </c>
      <c r="K425" s="15" t="str">
        <f t="shared" si="49"/>
        <v>DC</v>
      </c>
      <c r="L425">
        <f t="shared" si="50"/>
        <v>14.977637436778529</v>
      </c>
      <c r="P425">
        <f t="shared" si="51"/>
        <v>10.374471772149548</v>
      </c>
      <c r="S425">
        <f t="shared" si="52"/>
        <v>285.02236256322146</v>
      </c>
    </row>
    <row r="426" spans="2:19">
      <c r="B426">
        <v>424</v>
      </c>
      <c r="C426">
        <f t="shared" si="53"/>
        <v>95</v>
      </c>
      <c r="D426">
        <f t="shared" si="47"/>
        <v>182</v>
      </c>
      <c r="E426">
        <f t="shared" si="48"/>
        <v>80.836575875486375</v>
      </c>
      <c r="K426" s="15" t="str">
        <f t="shared" si="49"/>
        <v>DC</v>
      </c>
      <c r="L426">
        <f t="shared" si="50"/>
        <v>14.827108480779165</v>
      </c>
      <c r="P426">
        <f t="shared" si="51"/>
        <v>10.355024726168528</v>
      </c>
      <c r="S426">
        <f t="shared" si="52"/>
        <v>285.17289151922085</v>
      </c>
    </row>
    <row r="427" spans="2:19">
      <c r="B427">
        <v>425</v>
      </c>
      <c r="C427">
        <f t="shared" si="53"/>
        <v>95.1875</v>
      </c>
      <c r="D427">
        <f t="shared" si="47"/>
        <v>181.25</v>
      </c>
      <c r="E427">
        <f t="shared" si="48"/>
        <v>81.082441634241249</v>
      </c>
      <c r="K427" s="15" t="str">
        <f t="shared" si="49"/>
        <v>DC</v>
      </c>
      <c r="L427">
        <f t="shared" si="50"/>
        <v>14.677645440007323</v>
      </c>
      <c r="P427">
        <f t="shared" si="51"/>
        <v>10.335650451122898</v>
      </c>
      <c r="S427">
        <f t="shared" si="52"/>
        <v>285.32235455999268</v>
      </c>
    </row>
    <row r="428" spans="2:19">
      <c r="B428">
        <v>426</v>
      </c>
      <c r="C428">
        <f t="shared" si="53"/>
        <v>95.375</v>
      </c>
      <c r="D428">
        <f t="shared" si="47"/>
        <v>180.5</v>
      </c>
      <c r="E428">
        <f t="shared" si="48"/>
        <v>81.328307392996109</v>
      </c>
      <c r="K428" s="15" t="str">
        <f t="shared" si="49"/>
        <v>DC</v>
      </c>
      <c r="L428">
        <f t="shared" si="50"/>
        <v>14.529242342646786</v>
      </c>
      <c r="P428">
        <f t="shared" si="51"/>
        <v>10.316348539311708</v>
      </c>
      <c r="S428">
        <f t="shared" si="52"/>
        <v>285.4707576573532</v>
      </c>
    </row>
    <row r="429" spans="2:19">
      <c r="B429">
        <v>427</v>
      </c>
      <c r="C429">
        <f t="shared" si="53"/>
        <v>95.5625</v>
      </c>
      <c r="D429">
        <f t="shared" si="47"/>
        <v>179.75</v>
      </c>
      <c r="E429">
        <f t="shared" si="48"/>
        <v>81.574173151750969</v>
      </c>
      <c r="K429" s="15" t="str">
        <f t="shared" si="49"/>
        <v>DC</v>
      </c>
      <c r="L429">
        <f t="shared" si="50"/>
        <v>14.381893261407816</v>
      </c>
      <c r="P429">
        <f t="shared" si="51"/>
        <v>10.297118586073866</v>
      </c>
      <c r="S429">
        <f t="shared" si="52"/>
        <v>285.61810673859219</v>
      </c>
    </row>
    <row r="430" spans="2:19">
      <c r="B430">
        <v>428</v>
      </c>
      <c r="C430">
        <f t="shared" si="53"/>
        <v>95.75</v>
      </c>
      <c r="D430">
        <f t="shared" si="47"/>
        <v>179</v>
      </c>
      <c r="E430">
        <f t="shared" si="48"/>
        <v>81.820038910505843</v>
      </c>
      <c r="K430" s="15" t="str">
        <f t="shared" si="49"/>
        <v>DC</v>
      </c>
      <c r="L430">
        <f t="shared" si="50"/>
        <v>14.235592313112985</v>
      </c>
      <c r="P430">
        <f t="shared" si="51"/>
        <v>10.277960189759867</v>
      </c>
      <c r="S430">
        <f t="shared" si="52"/>
        <v>285.76440768688701</v>
      </c>
    </row>
    <row r="431" spans="2:19">
      <c r="B431">
        <v>429</v>
      </c>
      <c r="C431">
        <f t="shared" si="53"/>
        <v>95.9375</v>
      </c>
      <c r="D431">
        <f t="shared" si="47"/>
        <v>178.25</v>
      </c>
      <c r="E431">
        <f t="shared" si="48"/>
        <v>82.065904669260703</v>
      </c>
      <c r="K431" s="15" t="str">
        <f t="shared" si="49"/>
        <v>DC</v>
      </c>
      <c r="L431">
        <f t="shared" si="50"/>
        <v>14.090333658287532</v>
      </c>
      <c r="P431">
        <f t="shared" si="51"/>
        <v>10.258872951703824</v>
      </c>
      <c r="S431">
        <f t="shared" si="52"/>
        <v>285.90966634171247</v>
      </c>
    </row>
    <row r="432" spans="2:19">
      <c r="B432">
        <v>430</v>
      </c>
      <c r="C432">
        <f t="shared" si="53"/>
        <v>96.125</v>
      </c>
      <c r="D432">
        <f t="shared" si="47"/>
        <v>177.5</v>
      </c>
      <c r="E432">
        <f t="shared" si="48"/>
        <v>82.311770428015564</v>
      </c>
      <c r="K432" s="15" t="str">
        <f t="shared" si="49"/>
        <v>DC</v>
      </c>
      <c r="L432">
        <f t="shared" si="50"/>
        <v>13.946111500754334</v>
      </c>
      <c r="P432">
        <f t="shared" si="51"/>
        <v>10.239856476195813</v>
      </c>
      <c r="S432">
        <f t="shared" si="52"/>
        <v>286.05388849924566</v>
      </c>
    </row>
    <row r="433" spans="2:19">
      <c r="B433">
        <v>431</v>
      </c>
      <c r="C433">
        <f t="shared" si="53"/>
        <v>96.3125</v>
      </c>
      <c r="D433">
        <f t="shared" si="47"/>
        <v>176.75</v>
      </c>
      <c r="E433">
        <f t="shared" si="48"/>
        <v>82.557636186770424</v>
      </c>
      <c r="K433" s="15" t="str">
        <f t="shared" si="49"/>
        <v>DC</v>
      </c>
      <c r="L433">
        <f t="shared" si="50"/>
        <v>13.802920087233355</v>
      </c>
      <c r="P433">
        <f t="shared" si="51"/>
        <v>10.220910370454536</v>
      </c>
      <c r="S433">
        <f t="shared" si="52"/>
        <v>286.19707991276664</v>
      </c>
    </row>
    <row r="434" spans="2:19">
      <c r="B434">
        <v>432</v>
      </c>
      <c r="C434">
        <f t="shared" si="53"/>
        <v>96.5</v>
      </c>
      <c r="D434">
        <f t="shared" si="47"/>
        <v>176</v>
      </c>
      <c r="E434">
        <f t="shared" si="48"/>
        <v>82.803501945525284</v>
      </c>
      <c r="K434" s="15" t="str">
        <f t="shared" si="49"/>
        <v>DC</v>
      </c>
      <c r="L434">
        <f t="shared" si="50"/>
        <v>13.660753706945513</v>
      </c>
      <c r="P434">
        <f t="shared" si="51"/>
        <v>10.202034244600265</v>
      </c>
      <c r="S434">
        <f t="shared" si="52"/>
        <v>286.33924629305449</v>
      </c>
    </row>
    <row r="435" spans="2:19">
      <c r="B435">
        <v>433</v>
      </c>
      <c r="C435">
        <f t="shared" si="53"/>
        <v>96.6875</v>
      </c>
      <c r="D435">
        <f t="shared" si="47"/>
        <v>175.25</v>
      </c>
      <c r="E435">
        <f t="shared" si="48"/>
        <v>83.049367704280158</v>
      </c>
      <c r="K435" s="15" t="str">
        <f t="shared" si="49"/>
        <v>DC</v>
      </c>
      <c r="L435">
        <f t="shared" si="50"/>
        <v>13.519606691220964</v>
      </c>
      <c r="P435">
        <f t="shared" si="51"/>
        <v>10.183227711628112</v>
      </c>
      <c r="S435">
        <f t="shared" si="52"/>
        <v>286.48039330877901</v>
      </c>
    </row>
    <row r="436" spans="2:19">
      <c r="B436">
        <v>434</v>
      </c>
      <c r="C436">
        <f t="shared" si="53"/>
        <v>96.875</v>
      </c>
      <c r="D436">
        <f t="shared" si="47"/>
        <v>174.5</v>
      </c>
      <c r="E436">
        <f t="shared" si="48"/>
        <v>83.295233463035018</v>
      </c>
      <c r="K436" s="15" t="str">
        <f t="shared" si="49"/>
        <v>DC</v>
      </c>
      <c r="L436">
        <f t="shared" si="50"/>
        <v>13.379473413111684</v>
      </c>
      <c r="P436">
        <f t="shared" si="51"/>
        <v>10.164490387381566</v>
      </c>
      <c r="S436">
        <f t="shared" si="52"/>
        <v>286.62052658688833</v>
      </c>
    </row>
    <row r="437" spans="2:19">
      <c r="B437">
        <v>435</v>
      </c>
      <c r="C437">
        <f t="shared" si="53"/>
        <v>97.0625</v>
      </c>
      <c r="D437">
        <f t="shared" si="47"/>
        <v>173.75</v>
      </c>
      <c r="E437">
        <f t="shared" si="48"/>
        <v>83.541099221789878</v>
      </c>
      <c r="K437" s="15" t="str">
        <f t="shared" si="49"/>
        <v>DC</v>
      </c>
      <c r="L437">
        <f t="shared" si="50"/>
        <v>13.240348287008333</v>
      </c>
      <c r="P437">
        <f t="shared" si="51"/>
        <v>10.145821890526349</v>
      </c>
      <c r="S437">
        <f t="shared" si="52"/>
        <v>286.75965171299168</v>
      </c>
    </row>
    <row r="438" spans="2:19">
      <c r="B438">
        <v>436</v>
      </c>
      <c r="C438">
        <f t="shared" si="53"/>
        <v>97.25</v>
      </c>
      <c r="D438">
        <f t="shared" si="47"/>
        <v>173</v>
      </c>
      <c r="E438">
        <f t="shared" si="48"/>
        <v>83.786964980544752</v>
      </c>
      <c r="K438" s="15" t="str">
        <f t="shared" si="49"/>
        <v>DC</v>
      </c>
      <c r="L438">
        <f t="shared" si="50"/>
        <v>13.102225768261329</v>
      </c>
      <c r="P438">
        <f t="shared" si="51"/>
        <v>10.127221842524538</v>
      </c>
      <c r="S438">
        <f t="shared" si="52"/>
        <v>286.89777423173865</v>
      </c>
    </row>
    <row r="439" spans="2:19">
      <c r="B439">
        <v>437</v>
      </c>
      <c r="C439">
        <f t="shared" si="53"/>
        <v>97.4375</v>
      </c>
      <c r="D439">
        <f t="shared" si="47"/>
        <v>172.25</v>
      </c>
      <c r="E439">
        <f t="shared" si="48"/>
        <v>84.032830739299612</v>
      </c>
      <c r="K439" s="15" t="str">
        <f t="shared" si="49"/>
        <v>DC</v>
      </c>
      <c r="L439">
        <f t="shared" si="50"/>
        <v>12.965100352806081</v>
      </c>
      <c r="P439">
        <f t="shared" si="51"/>
        <v>10.108689867608978</v>
      </c>
      <c r="S439">
        <f t="shared" si="52"/>
        <v>287.03489964719392</v>
      </c>
    </row>
    <row r="440" spans="2:19">
      <c r="B440">
        <v>438</v>
      </c>
      <c r="C440">
        <f t="shared" si="53"/>
        <v>97.625</v>
      </c>
      <c r="D440">
        <f t="shared" si="47"/>
        <v>171.5</v>
      </c>
      <c r="E440">
        <f t="shared" si="48"/>
        <v>84.278696498054472</v>
      </c>
      <c r="K440" s="15" t="str">
        <f t="shared" si="49"/>
        <v>DC</v>
      </c>
      <c r="L440">
        <f t="shared" si="50"/>
        <v>12.828966576792334</v>
      </c>
      <c r="P440">
        <f t="shared" si="51"/>
        <v>10.090225592757989</v>
      </c>
      <c r="S440">
        <f t="shared" si="52"/>
        <v>287.17103342320769</v>
      </c>
    </row>
    <row r="441" spans="2:19">
      <c r="B441">
        <v>439</v>
      </c>
      <c r="C441">
        <f t="shared" si="53"/>
        <v>97.8125</v>
      </c>
      <c r="D441">
        <f t="shared" si="47"/>
        <v>170.75</v>
      </c>
      <c r="E441">
        <f t="shared" si="48"/>
        <v>84.524562256809332</v>
      </c>
      <c r="K441" s="15" t="str">
        <f t="shared" si="49"/>
        <v>DC</v>
      </c>
      <c r="L441">
        <f t="shared" si="50"/>
        <v>12.693819016217573</v>
      </c>
      <c r="P441">
        <f t="shared" si="51"/>
        <v>10.071828647670323</v>
      </c>
      <c r="S441">
        <f t="shared" si="52"/>
        <v>287.30618098378244</v>
      </c>
    </row>
    <row r="442" spans="2:19">
      <c r="B442">
        <v>440</v>
      </c>
      <c r="C442">
        <f t="shared" si="53"/>
        <v>98</v>
      </c>
      <c r="D442">
        <f t="shared" si="47"/>
        <v>170</v>
      </c>
      <c r="E442">
        <f t="shared" si="48"/>
        <v>84.770428015564207</v>
      </c>
      <c r="K442" s="15" t="str">
        <f t="shared" si="49"/>
        <v>DC</v>
      </c>
      <c r="L442">
        <f t="shared" si="50"/>
        <v>12.5596522865644</v>
      </c>
      <c r="P442">
        <f t="shared" si="51"/>
        <v>10.053498664740415</v>
      </c>
      <c r="S442">
        <f t="shared" si="52"/>
        <v>287.44034771343559</v>
      </c>
    </row>
    <row r="443" spans="2:19">
      <c r="B443">
        <v>441</v>
      </c>
      <c r="C443">
        <f t="shared" si="53"/>
        <v>98.1875</v>
      </c>
      <c r="D443">
        <f t="shared" si="47"/>
        <v>169.25</v>
      </c>
      <c r="E443">
        <f t="shared" si="48"/>
        <v>85.016293774319067</v>
      </c>
      <c r="K443" s="15" t="str">
        <f t="shared" si="49"/>
        <v>DC</v>
      </c>
      <c r="L443">
        <f t="shared" si="50"/>
        <v>12.426461042441918</v>
      </c>
      <c r="P443">
        <f t="shared" si="51"/>
        <v>10.035235279033905</v>
      </c>
      <c r="S443">
        <f t="shared" si="52"/>
        <v>287.57353895755807</v>
      </c>
    </row>
    <row r="444" spans="2:19">
      <c r="B444">
        <v>442</v>
      </c>
      <c r="C444">
        <f t="shared" si="53"/>
        <v>98.375</v>
      </c>
      <c r="D444">
        <f t="shared" si="47"/>
        <v>168.5</v>
      </c>
      <c r="E444">
        <f t="shared" si="48"/>
        <v>85.262159533073927</v>
      </c>
      <c r="K444" s="15" t="str">
        <f t="shared" si="49"/>
        <v>DC</v>
      </c>
      <c r="L444">
        <f t="shared" si="50"/>
        <v>12.294239977230962</v>
      </c>
      <c r="P444">
        <f t="shared" si="51"/>
        <v>10.017038128263405</v>
      </c>
      <c r="S444">
        <f t="shared" si="52"/>
        <v>287.70576002276903</v>
      </c>
    </row>
    <row r="445" spans="2:19">
      <c r="B445">
        <v>443</v>
      </c>
      <c r="C445">
        <f t="shared" si="53"/>
        <v>98.5625</v>
      </c>
      <c r="D445">
        <f t="shared" si="47"/>
        <v>167.75</v>
      </c>
      <c r="E445">
        <f t="shared" si="48"/>
        <v>85.508025291828801</v>
      </c>
      <c r="K445" s="15" t="str">
        <f t="shared" si="49"/>
        <v>DC</v>
      </c>
      <c r="L445">
        <f t="shared" si="50"/>
        <v>12.162983822733224</v>
      </c>
      <c r="P445">
        <f t="shared" si="51"/>
        <v>9.9989068527645557</v>
      </c>
      <c r="S445">
        <f t="shared" si="52"/>
        <v>287.83701617726678</v>
      </c>
    </row>
    <row r="446" spans="2:19">
      <c r="B446">
        <v>444</v>
      </c>
      <c r="C446">
        <f t="shared" si="53"/>
        <v>98.75</v>
      </c>
      <c r="D446">
        <f t="shared" si="47"/>
        <v>167</v>
      </c>
      <c r="E446">
        <f t="shared" si="48"/>
        <v>85.753891050583661</v>
      </c>
      <c r="K446" s="15" t="str">
        <f t="shared" si="49"/>
        <v>DC</v>
      </c>
      <c r="L446">
        <f t="shared" si="50"/>
        <v>12.032687348824144</v>
      </c>
      <c r="P446">
        <f t="shared" si="51"/>
        <v>9.9808410954723232</v>
      </c>
      <c r="S446">
        <f t="shared" si="52"/>
        <v>287.96731265117586</v>
      </c>
    </row>
    <row r="447" spans="2:19">
      <c r="B447">
        <v>445</v>
      </c>
      <c r="C447">
        <f t="shared" si="53"/>
        <v>98.9375</v>
      </c>
      <c r="D447">
        <f t="shared" si="47"/>
        <v>166.66666666666666</v>
      </c>
      <c r="E447">
        <f t="shared" si="48"/>
        <v>85.967331387808045</v>
      </c>
      <c r="K447" s="15" t="str">
        <f t="shared" si="49"/>
        <v>DC</v>
      </c>
      <c r="L447">
        <f t="shared" si="50"/>
        <v>11.962657243094819</v>
      </c>
      <c r="P447">
        <f t="shared" si="51"/>
        <v>9.9624834138369494</v>
      </c>
      <c r="S447">
        <f t="shared" si="52"/>
        <v>288.03734275690516</v>
      </c>
    </row>
    <row r="448" spans="2:19">
      <c r="B448">
        <v>446</v>
      </c>
      <c r="C448">
        <f t="shared" si="53"/>
        <v>99.125</v>
      </c>
      <c r="D448">
        <f t="shared" si="47"/>
        <v>166.66666666666666</v>
      </c>
      <c r="E448">
        <f t="shared" si="48"/>
        <v>86.154831387808045</v>
      </c>
      <c r="K448" s="15" t="str">
        <f t="shared" si="49"/>
        <v>DC</v>
      </c>
      <c r="L448">
        <f t="shared" si="50"/>
        <v>11.940353073822322</v>
      </c>
      <c r="P448">
        <f t="shared" si="51"/>
        <v>9.9439085343665106</v>
      </c>
      <c r="S448">
        <f t="shared" si="52"/>
        <v>288.05964692617766</v>
      </c>
    </row>
    <row r="449" spans="2:19">
      <c r="B449">
        <v>447</v>
      </c>
      <c r="C449">
        <f t="shared" si="53"/>
        <v>99.3125</v>
      </c>
      <c r="D449">
        <f t="shared" si="47"/>
        <v>166.66666666666666</v>
      </c>
      <c r="E449">
        <f t="shared" si="48"/>
        <v>86.342331387808045</v>
      </c>
      <c r="K449" s="15" t="str">
        <f t="shared" si="49"/>
        <v>DC</v>
      </c>
      <c r="L449">
        <f t="shared" si="50"/>
        <v>11.918131921248808</v>
      </c>
      <c r="P449">
        <f t="shared" si="51"/>
        <v>9.9254027910812752</v>
      </c>
      <c r="S449">
        <f t="shared" si="52"/>
        <v>288.0818680787512</v>
      </c>
    </row>
    <row r="450" spans="2:19">
      <c r="B450">
        <v>448</v>
      </c>
      <c r="C450">
        <f t="shared" si="53"/>
        <v>99.5</v>
      </c>
      <c r="D450">
        <f t="shared" ref="D450:D502" si="54">IF(typeAP3917="AP3917B",MAX(Ipkmax_typ_B-4*(C450-tminoff_typ_B),Ipkmax_typ_B/4),IF(typeAP3917="AP3917C",MAX(Ipkmax_typ_C-4*(C450-tminoff_typ_C),Ipkmax_typ_C/3),IF(typeAP3917="AP3917D",MAX(Ipkmax_typ_D-4*(C450-tminoff_typ_D),Ipkmax_typ_D/3))))</f>
        <v>166.66666666666666</v>
      </c>
      <c r="E450">
        <f t="shared" ref="E450:E502" si="55">ABS(D450*Lm/(Vout+D1Vf)-C450)</f>
        <v>86.529831387808045</v>
      </c>
      <c r="K450" s="15" t="str">
        <f t="shared" ref="K450:K502" si="56">IF((D450*Lm/(Vout+D1Vf)-C450)&gt;0,"CC","DC")</f>
        <v>DC</v>
      </c>
      <c r="L450">
        <f t="shared" ref="L450:L502" si="57">IF(K450="CC",D450-0.5*(Vout+D1Vf)*C450/Lm,IF(K450="DC",0.5*D450*(D450*Lm/Vindc_rms_min+D450*Lm/(Vout+D1Vf))/(D450*Lm/Vindc_rms_min+C450)))</f>
        <v>11.895993322749751</v>
      </c>
      <c r="P450">
        <f t="shared" ref="P450:P502" si="58">IF(K450="CC",1/((((Vout+D1Vf)*C450/Lm))*Lm/Vindc_rms_min+C450)*1000,IF(K450="DC",1000/(D450*Lm/Vindc_rms_min+C450)))</f>
        <v>9.9069657987082174</v>
      </c>
      <c r="S450">
        <f t="shared" ref="S450:S513" si="59">ABS(L450-Iout)</f>
        <v>288.10400667725025</v>
      </c>
    </row>
    <row r="451" spans="2:19">
      <c r="B451">
        <v>449</v>
      </c>
      <c r="C451">
        <f t="shared" ref="C451:C502" si="60">IF(typeAP3917="AP3917B",tminoff_typ_B+B451*(toffmax_BCD-tminoff_typ_B)/500,IF(typeAP3917="AP3917C",tminoff_typ_C+B451*(toffmax_BCD-tminoff_typ_C)/500,IF(typeAP3917="AP3917D",tminoff_typ_D+B451*(toffmax_BCD-tminoff_typ_D)/500)))</f>
        <v>99.6875</v>
      </c>
      <c r="D451">
        <f t="shared" si="54"/>
        <v>166.66666666666666</v>
      </c>
      <c r="E451">
        <f t="shared" si="55"/>
        <v>86.717331387808045</v>
      </c>
      <c r="K451" s="15" t="str">
        <f t="shared" si="56"/>
        <v>DC</v>
      </c>
      <c r="L451">
        <f t="shared" si="57"/>
        <v>11.873936819131659</v>
      </c>
      <c r="P451">
        <f t="shared" si="58"/>
        <v>9.8885971748316681</v>
      </c>
      <c r="S451">
        <f t="shared" si="59"/>
        <v>288.12606318086836</v>
      </c>
    </row>
    <row r="452" spans="2:19">
      <c r="B452">
        <v>450</v>
      </c>
      <c r="C452">
        <f t="shared" si="60"/>
        <v>99.875</v>
      </c>
      <c r="D452">
        <f t="shared" si="54"/>
        <v>166.66666666666666</v>
      </c>
      <c r="E452">
        <f t="shared" si="55"/>
        <v>86.904831387808045</v>
      </c>
      <c r="K452" s="15" t="str">
        <f t="shared" si="56"/>
        <v>DC</v>
      </c>
      <c r="L452">
        <f t="shared" si="57"/>
        <v>11.85196195460032</v>
      </c>
      <c r="P452">
        <f t="shared" si="58"/>
        <v>9.870296539866878</v>
      </c>
      <c r="S452">
        <f t="shared" si="59"/>
        <v>288.14803804539969</v>
      </c>
    </row>
    <row r="453" spans="2:19">
      <c r="B453">
        <v>451</v>
      </c>
      <c r="C453">
        <f t="shared" si="60"/>
        <v>100.0625</v>
      </c>
      <c r="D453">
        <f t="shared" si="54"/>
        <v>166.66666666666666</v>
      </c>
      <c r="E453">
        <f t="shared" si="55"/>
        <v>87.092331387808045</v>
      </c>
      <c r="K453" s="15" t="str">
        <f t="shared" si="56"/>
        <v>DC</v>
      </c>
      <c r="L453">
        <f t="shared" si="57"/>
        <v>11.830068276729408</v>
      </c>
      <c r="P453">
        <f t="shared" si="58"/>
        <v>9.8520635170338675</v>
      </c>
      <c r="S453">
        <f t="shared" si="59"/>
        <v>288.16993172327057</v>
      </c>
    </row>
    <row r="454" spans="2:19">
      <c r="B454">
        <v>452</v>
      </c>
      <c r="C454">
        <f t="shared" si="60"/>
        <v>100.25</v>
      </c>
      <c r="D454">
        <f t="shared" si="54"/>
        <v>166.66666666666666</v>
      </c>
      <c r="E454">
        <f t="shared" si="55"/>
        <v>87.279831387808045</v>
      </c>
      <c r="K454" s="15" t="str">
        <f t="shared" si="56"/>
        <v>DC</v>
      </c>
      <c r="L454">
        <f t="shared" si="57"/>
        <v>11.808255336429436</v>
      </c>
      <c r="P454">
        <f t="shared" si="58"/>
        <v>9.8338977323315646</v>
      </c>
      <c r="S454">
        <f t="shared" si="59"/>
        <v>288.19174466357055</v>
      </c>
    </row>
    <row r="455" spans="2:19">
      <c r="B455">
        <v>453</v>
      </c>
      <c r="C455">
        <f t="shared" si="60"/>
        <v>100.4375</v>
      </c>
      <c r="D455">
        <f t="shared" si="54"/>
        <v>166.66666666666666</v>
      </c>
      <c r="E455">
        <f t="shared" si="55"/>
        <v>87.467331387808045</v>
      </c>
      <c r="K455" s="15" t="str">
        <f t="shared" si="56"/>
        <v>DC</v>
      </c>
      <c r="L455">
        <f t="shared" si="57"/>
        <v>11.786522687917039</v>
      </c>
      <c r="P455">
        <f t="shared" si="58"/>
        <v>9.8157988145122417</v>
      </c>
      <c r="S455">
        <f t="shared" si="59"/>
        <v>288.21347731208294</v>
      </c>
    </row>
    <row r="456" spans="2:19">
      <c r="B456">
        <v>454</v>
      </c>
      <c r="C456">
        <f t="shared" si="60"/>
        <v>100.625</v>
      </c>
      <c r="D456">
        <f t="shared" si="54"/>
        <v>166.66666666666666</v>
      </c>
      <c r="E456">
        <f t="shared" si="55"/>
        <v>87.654831387808045</v>
      </c>
      <c r="K456" s="15" t="str">
        <f t="shared" si="56"/>
        <v>DC</v>
      </c>
      <c r="L456">
        <f t="shared" si="57"/>
        <v>11.764869888684618</v>
      </c>
      <c r="P456">
        <f t="shared" si="58"/>
        <v>9.7977663950562182</v>
      </c>
      <c r="S456">
        <f t="shared" si="59"/>
        <v>288.23513011131536</v>
      </c>
    </row>
    <row r="457" spans="2:19">
      <c r="B457">
        <v>455</v>
      </c>
      <c r="C457">
        <f t="shared" si="60"/>
        <v>100.8125</v>
      </c>
      <c r="D457">
        <f t="shared" si="54"/>
        <v>166.66666666666666</v>
      </c>
      <c r="E457">
        <f t="shared" si="55"/>
        <v>87.842331387808045</v>
      </c>
      <c r="K457" s="15" t="str">
        <f t="shared" si="56"/>
        <v>DC</v>
      </c>
      <c r="L457">
        <f t="shared" si="57"/>
        <v>11.743296499470302</v>
      </c>
      <c r="P457">
        <f t="shared" si="58"/>
        <v>9.7798001081468495</v>
      </c>
      <c r="S457">
        <f t="shared" si="59"/>
        <v>288.25670350052968</v>
      </c>
    </row>
    <row r="458" spans="2:19">
      <c r="B458">
        <v>456</v>
      </c>
      <c r="C458">
        <f t="shared" si="60"/>
        <v>101</v>
      </c>
      <c r="D458">
        <f t="shared" si="54"/>
        <v>166.66666666666666</v>
      </c>
      <c r="E458">
        <f t="shared" si="55"/>
        <v>88.029831387808045</v>
      </c>
      <c r="K458" s="15" t="str">
        <f t="shared" si="56"/>
        <v>DC</v>
      </c>
      <c r="L458">
        <f t="shared" si="57"/>
        <v>11.721802084228237</v>
      </c>
      <c r="P458">
        <f t="shared" si="58"/>
        <v>9.7618995906457897</v>
      </c>
      <c r="S458">
        <f t="shared" si="59"/>
        <v>288.27819791577178</v>
      </c>
    </row>
    <row r="459" spans="2:19">
      <c r="B459">
        <v>457</v>
      </c>
      <c r="C459">
        <f t="shared" si="60"/>
        <v>101.1875</v>
      </c>
      <c r="D459">
        <f t="shared" si="54"/>
        <v>166.66666666666666</v>
      </c>
      <c r="E459">
        <f t="shared" si="55"/>
        <v>88.217331387808045</v>
      </c>
      <c r="K459" s="15" t="str">
        <f t="shared" si="56"/>
        <v>DC</v>
      </c>
      <c r="L459">
        <f t="shared" si="57"/>
        <v>11.700386210099218</v>
      </c>
      <c r="P459">
        <f t="shared" si="58"/>
        <v>9.7440644820685272</v>
      </c>
      <c r="S459">
        <f t="shared" si="59"/>
        <v>288.29961378990077</v>
      </c>
    </row>
    <row r="460" spans="2:19">
      <c r="B460">
        <v>458</v>
      </c>
      <c r="C460">
        <f t="shared" si="60"/>
        <v>101.375</v>
      </c>
      <c r="D460">
        <f t="shared" si="54"/>
        <v>166.66666666666666</v>
      </c>
      <c r="E460">
        <f t="shared" si="55"/>
        <v>88.404831387808045</v>
      </c>
      <c r="K460" s="15" t="str">
        <f t="shared" si="56"/>
        <v>DC</v>
      </c>
      <c r="L460">
        <f t="shared" si="57"/>
        <v>11.679048447381627</v>
      </c>
      <c r="P460">
        <f t="shared" si="58"/>
        <v>9.7262944245601837</v>
      </c>
      <c r="S460">
        <f t="shared" si="59"/>
        <v>288.3209515526184</v>
      </c>
    </row>
    <row r="461" spans="2:19">
      <c r="B461">
        <v>459</v>
      </c>
      <c r="C461">
        <f t="shared" si="60"/>
        <v>101.5625</v>
      </c>
      <c r="D461">
        <f t="shared" si="54"/>
        <v>166.66666666666666</v>
      </c>
      <c r="E461">
        <f t="shared" si="55"/>
        <v>88.592331387808045</v>
      </c>
      <c r="K461" s="15" t="str">
        <f t="shared" si="56"/>
        <v>DC</v>
      </c>
      <c r="L461">
        <f t="shared" si="57"/>
        <v>11.65778836950269</v>
      </c>
      <c r="P461">
        <f t="shared" si="58"/>
        <v>9.7085890628715799</v>
      </c>
      <c r="S461">
        <f t="shared" si="59"/>
        <v>288.34221163049733</v>
      </c>
    </row>
    <row r="462" spans="2:19">
      <c r="B462">
        <v>460</v>
      </c>
      <c r="C462">
        <f t="shared" si="60"/>
        <v>101.75</v>
      </c>
      <c r="D462">
        <f t="shared" si="54"/>
        <v>166.66666666666666</v>
      </c>
      <c r="E462">
        <f t="shared" si="55"/>
        <v>88.779831387808045</v>
      </c>
      <c r="K462" s="15" t="str">
        <f t="shared" si="56"/>
        <v>DC</v>
      </c>
      <c r="L462">
        <f t="shared" si="57"/>
        <v>11.636605552990057</v>
      </c>
      <c r="P462">
        <f t="shared" si="58"/>
        <v>9.6909480443355633</v>
      </c>
      <c r="S462">
        <f t="shared" si="59"/>
        <v>288.36339444700997</v>
      </c>
    </row>
    <row r="463" spans="2:19">
      <c r="B463">
        <v>461</v>
      </c>
      <c r="C463">
        <f t="shared" si="60"/>
        <v>101.9375</v>
      </c>
      <c r="D463">
        <f t="shared" si="54"/>
        <v>166.66666666666666</v>
      </c>
      <c r="E463">
        <f t="shared" si="55"/>
        <v>88.967331387808045</v>
      </c>
      <c r="K463" s="15" t="str">
        <f t="shared" si="56"/>
        <v>DC</v>
      </c>
      <c r="L463">
        <f t="shared" si="57"/>
        <v>11.61549957744368</v>
      </c>
      <c r="P463">
        <f t="shared" si="58"/>
        <v>9.6733710188435893</v>
      </c>
      <c r="S463">
        <f t="shared" si="59"/>
        <v>288.3845004225563</v>
      </c>
    </row>
    <row r="464" spans="2:19">
      <c r="B464">
        <v>462</v>
      </c>
      <c r="C464">
        <f t="shared" si="60"/>
        <v>102.125</v>
      </c>
      <c r="D464">
        <f t="shared" si="54"/>
        <v>166.66666666666666</v>
      </c>
      <c r="E464">
        <f t="shared" si="55"/>
        <v>89.154831387808045</v>
      </c>
      <c r="K464" s="15" t="str">
        <f t="shared" si="56"/>
        <v>DC</v>
      </c>
      <c r="L464">
        <f t="shared" si="57"/>
        <v>11.594470025508006</v>
      </c>
      <c r="P464">
        <f t="shared" si="58"/>
        <v>9.6558576388225639</v>
      </c>
      <c r="S464">
        <f t="shared" si="59"/>
        <v>288.40552997449197</v>
      </c>
    </row>
    <row r="465" spans="2:19">
      <c r="B465">
        <v>463</v>
      </c>
      <c r="C465">
        <f t="shared" si="60"/>
        <v>102.3125</v>
      </c>
      <c r="D465">
        <f t="shared" si="54"/>
        <v>166.66666666666666</v>
      </c>
      <c r="E465">
        <f t="shared" si="55"/>
        <v>89.342331387808045</v>
      </c>
      <c r="K465" s="15" t="str">
        <f t="shared" si="56"/>
        <v>DC</v>
      </c>
      <c r="L465">
        <f t="shared" si="57"/>
        <v>11.573516482844459</v>
      </c>
      <c r="P465">
        <f t="shared" si="58"/>
        <v>9.6384075592119327</v>
      </c>
      <c r="S465">
        <f t="shared" si="59"/>
        <v>288.42648351715553</v>
      </c>
    </row>
    <row r="466" spans="2:19">
      <c r="B466">
        <v>464</v>
      </c>
      <c r="C466">
        <f t="shared" si="60"/>
        <v>102.5</v>
      </c>
      <c r="D466">
        <f t="shared" si="54"/>
        <v>166.66666666666666</v>
      </c>
      <c r="E466">
        <f t="shared" si="55"/>
        <v>89.529831387808045</v>
      </c>
      <c r="K466" s="15" t="str">
        <f t="shared" si="56"/>
        <v>DC</v>
      </c>
      <c r="L466">
        <f t="shared" si="57"/>
        <v>11.55263853810424</v>
      </c>
      <c r="P466">
        <f t="shared" si="58"/>
        <v>9.6210204374410146</v>
      </c>
      <c r="S466">
        <f t="shared" si="59"/>
        <v>288.44736146189575</v>
      </c>
    </row>
    <row r="467" spans="2:19">
      <c r="B467">
        <v>465</v>
      </c>
      <c r="C467">
        <f t="shared" si="60"/>
        <v>102.6875</v>
      </c>
      <c r="D467">
        <f t="shared" si="54"/>
        <v>166.66666666666666</v>
      </c>
      <c r="E467">
        <f t="shared" si="55"/>
        <v>89.717331387808045</v>
      </c>
      <c r="K467" s="15" t="str">
        <f t="shared" si="56"/>
        <v>DC</v>
      </c>
      <c r="L467">
        <f t="shared" si="57"/>
        <v>11.531835782901394</v>
      </c>
      <c r="P467">
        <f t="shared" si="58"/>
        <v>9.6036959334065877</v>
      </c>
      <c r="S467">
        <f t="shared" si="59"/>
        <v>288.4681642170986</v>
      </c>
    </row>
    <row r="468" spans="2:19">
      <c r="B468">
        <v>466</v>
      </c>
      <c r="C468">
        <f t="shared" si="60"/>
        <v>102.875</v>
      </c>
      <c r="D468">
        <f t="shared" si="54"/>
        <v>166.66666666666666</v>
      </c>
      <c r="E468">
        <f t="shared" si="55"/>
        <v>89.904831387808045</v>
      </c>
      <c r="K468" s="15" t="str">
        <f t="shared" si="56"/>
        <v>DC</v>
      </c>
      <c r="L468">
        <f t="shared" si="57"/>
        <v>11.511107811786196</v>
      </c>
      <c r="P468">
        <f t="shared" si="58"/>
        <v>9.5864337094507146</v>
      </c>
      <c r="S468">
        <f t="shared" si="59"/>
        <v>288.48889218821381</v>
      </c>
    </row>
    <row r="469" spans="2:19">
      <c r="B469">
        <v>467</v>
      </c>
      <c r="C469">
        <f t="shared" si="60"/>
        <v>103.0625</v>
      </c>
      <c r="D469">
        <f t="shared" si="54"/>
        <v>166.66666666666666</v>
      </c>
      <c r="E469">
        <f t="shared" si="55"/>
        <v>90.092331387808045</v>
      </c>
      <c r="K469" s="15" t="str">
        <f t="shared" si="56"/>
        <v>DC</v>
      </c>
      <c r="L469">
        <f t="shared" si="57"/>
        <v>11.4904542222188</v>
      </c>
      <c r="P469">
        <f t="shared" si="58"/>
        <v>9.5692334303388016</v>
      </c>
      <c r="S469">
        <f t="shared" si="59"/>
        <v>288.50954577778123</v>
      </c>
    </row>
    <row r="470" spans="2:19">
      <c r="B470">
        <v>468</v>
      </c>
      <c r="C470">
        <f t="shared" si="60"/>
        <v>103.25</v>
      </c>
      <c r="D470">
        <f t="shared" si="54"/>
        <v>166.66666666666666</v>
      </c>
      <c r="E470">
        <f t="shared" si="55"/>
        <v>90.279831387808045</v>
      </c>
      <c r="K470" s="15" t="str">
        <f t="shared" si="56"/>
        <v>DC</v>
      </c>
      <c r="L470">
        <f t="shared" si="57"/>
        <v>11.469874614543185</v>
      </c>
      <c r="P470">
        <f t="shared" si="58"/>
        <v>9.5520947632378999</v>
      </c>
      <c r="S470">
        <f t="shared" si="59"/>
        <v>288.53012538545681</v>
      </c>
    </row>
    <row r="471" spans="2:19">
      <c r="B471">
        <v>469</v>
      </c>
      <c r="C471">
        <f t="shared" si="60"/>
        <v>103.4375</v>
      </c>
      <c r="D471">
        <f t="shared" si="54"/>
        <v>166.66666666666666</v>
      </c>
      <c r="E471">
        <f t="shared" si="55"/>
        <v>90.467331387808045</v>
      </c>
      <c r="K471" s="15" t="str">
        <f t="shared" si="56"/>
        <v>DC</v>
      </c>
      <c r="L471">
        <f t="shared" si="57"/>
        <v>11.449368591961374</v>
      </c>
      <c r="P471">
        <f t="shared" si="58"/>
        <v>9.5350173776952385</v>
      </c>
      <c r="S471">
        <f t="shared" si="59"/>
        <v>288.55063140803861</v>
      </c>
    </row>
    <row r="472" spans="2:19">
      <c r="B472">
        <v>470</v>
      </c>
      <c r="C472">
        <f t="shared" si="60"/>
        <v>103.625</v>
      </c>
      <c r="D472">
        <f t="shared" si="54"/>
        <v>166.66666666666666</v>
      </c>
      <c r="E472">
        <f t="shared" si="55"/>
        <v>90.654831387808045</v>
      </c>
      <c r="K472" s="15" t="str">
        <f t="shared" si="56"/>
        <v>DC</v>
      </c>
      <c r="L472">
        <f t="shared" si="57"/>
        <v>11.428935760507937</v>
      </c>
      <c r="P472">
        <f t="shared" si="58"/>
        <v>9.5180009456169792</v>
      </c>
      <c r="S472">
        <f t="shared" si="59"/>
        <v>288.57106423949205</v>
      </c>
    </row>
    <row r="473" spans="2:19">
      <c r="B473">
        <v>471</v>
      </c>
      <c r="C473">
        <f t="shared" si="60"/>
        <v>103.8125</v>
      </c>
      <c r="D473">
        <f t="shared" si="54"/>
        <v>166.66666666666666</v>
      </c>
      <c r="E473">
        <f t="shared" si="55"/>
        <v>90.842331387808045</v>
      </c>
      <c r="K473" s="15" t="str">
        <f t="shared" si="56"/>
        <v>DC</v>
      </c>
      <c r="L473">
        <f t="shared" si="57"/>
        <v>11.408575729024749</v>
      </c>
      <c r="P473">
        <f t="shared" si="58"/>
        <v>9.5010451412472161</v>
      </c>
      <c r="S473">
        <f t="shared" si="59"/>
        <v>288.59142427097527</v>
      </c>
    </row>
    <row r="474" spans="2:19">
      <c r="B474">
        <v>472</v>
      </c>
      <c r="C474">
        <f t="shared" si="60"/>
        <v>104</v>
      </c>
      <c r="D474">
        <f t="shared" si="54"/>
        <v>166.66666666666666</v>
      </c>
      <c r="E474">
        <f t="shared" si="55"/>
        <v>91.029831387808045</v>
      </c>
      <c r="K474" s="15" t="str">
        <f t="shared" si="56"/>
        <v>DC</v>
      </c>
      <c r="L474">
        <f t="shared" si="57"/>
        <v>11.388288109136044</v>
      </c>
      <c r="P474">
        <f t="shared" si="58"/>
        <v>9.4841496411471748</v>
      </c>
      <c r="S474">
        <f t="shared" si="59"/>
        <v>288.61171189086394</v>
      </c>
    </row>
    <row r="475" spans="2:19">
      <c r="B475">
        <v>473</v>
      </c>
      <c r="C475">
        <f t="shared" si="60"/>
        <v>104.1875</v>
      </c>
      <c r="D475">
        <f t="shared" si="54"/>
        <v>166.66666666666666</v>
      </c>
      <c r="E475">
        <f t="shared" si="55"/>
        <v>91.217331387808045</v>
      </c>
      <c r="K475" s="15" t="str">
        <f t="shared" si="56"/>
        <v>DC</v>
      </c>
      <c r="L475">
        <f t="shared" si="57"/>
        <v>11.368072515223707</v>
      </c>
      <c r="P475">
        <f t="shared" si="58"/>
        <v>9.4673141241746599</v>
      </c>
      <c r="S475">
        <f t="shared" si="59"/>
        <v>288.63192748477627</v>
      </c>
    </row>
    <row r="476" spans="2:19">
      <c r="B476">
        <v>474</v>
      </c>
      <c r="C476">
        <f t="shared" si="60"/>
        <v>104.375</v>
      </c>
      <c r="D476">
        <f t="shared" si="54"/>
        <v>166.66666666666666</v>
      </c>
      <c r="E476">
        <f t="shared" si="55"/>
        <v>91.404831387808045</v>
      </c>
      <c r="K476" s="15" t="str">
        <f t="shared" si="56"/>
        <v>DC</v>
      </c>
      <c r="L476">
        <f t="shared" si="57"/>
        <v>11.347928564402851</v>
      </c>
      <c r="P476">
        <f t="shared" si="58"/>
        <v>9.4505382714636941</v>
      </c>
      <c r="S476">
        <f t="shared" si="59"/>
        <v>288.65207143559712</v>
      </c>
    </row>
    <row r="477" spans="2:19">
      <c r="B477">
        <v>475</v>
      </c>
      <c r="C477">
        <f t="shared" si="60"/>
        <v>104.5625</v>
      </c>
      <c r="D477">
        <f t="shared" si="54"/>
        <v>166.66666666666666</v>
      </c>
      <c r="E477">
        <f t="shared" si="55"/>
        <v>91.592331387808045</v>
      </c>
      <c r="K477" s="15" t="str">
        <f t="shared" si="56"/>
        <v>DC</v>
      </c>
      <c r="L477">
        <f t="shared" si="57"/>
        <v>11.327855876497638</v>
      </c>
      <c r="P477">
        <f t="shared" si="58"/>
        <v>9.4338217664043995</v>
      </c>
      <c r="S477">
        <f t="shared" si="59"/>
        <v>288.67214412350233</v>
      </c>
    </row>
    <row r="478" spans="2:19">
      <c r="B478">
        <v>476</v>
      </c>
      <c r="C478">
        <f t="shared" si="60"/>
        <v>104.75</v>
      </c>
      <c r="D478">
        <f t="shared" si="54"/>
        <v>166.66666666666666</v>
      </c>
      <c r="E478">
        <f t="shared" si="55"/>
        <v>91.779831387808045</v>
      </c>
      <c r="K478" s="15" t="str">
        <f t="shared" si="56"/>
        <v>DC</v>
      </c>
      <c r="L478">
        <f t="shared" si="57"/>
        <v>11.307854074017365</v>
      </c>
      <c r="P478">
        <f t="shared" si="58"/>
        <v>9.4171642946230705</v>
      </c>
      <c r="S478">
        <f t="shared" si="59"/>
        <v>288.69214592598263</v>
      </c>
    </row>
    <row r="479" spans="2:19">
      <c r="B479">
        <v>477</v>
      </c>
      <c r="C479">
        <f t="shared" si="60"/>
        <v>104.9375</v>
      </c>
      <c r="D479">
        <f t="shared" si="54"/>
        <v>166.66666666666666</v>
      </c>
      <c r="E479">
        <f t="shared" si="55"/>
        <v>91.967331387808045</v>
      </c>
      <c r="K479" s="15" t="str">
        <f t="shared" si="56"/>
        <v>DC</v>
      </c>
      <c r="L479">
        <f t="shared" si="57"/>
        <v>11.287922782132798</v>
      </c>
      <c r="P479">
        <f t="shared" si="58"/>
        <v>9.40056554396247</v>
      </c>
      <c r="S479">
        <f t="shared" si="59"/>
        <v>288.7120772178672</v>
      </c>
    </row>
    <row r="480" spans="2:19">
      <c r="B480">
        <v>478</v>
      </c>
      <c r="C480">
        <f t="shared" si="60"/>
        <v>105.125</v>
      </c>
      <c r="D480">
        <f t="shared" si="54"/>
        <v>166.66666666666666</v>
      </c>
      <c r="E480">
        <f t="shared" si="55"/>
        <v>92.154831387808045</v>
      </c>
      <c r="K480" s="15" t="str">
        <f t="shared" si="56"/>
        <v>DC</v>
      </c>
      <c r="L480">
        <f t="shared" si="57"/>
        <v>11.268061628652756</v>
      </c>
      <c r="P480">
        <f t="shared" si="58"/>
        <v>9.3840252044623309</v>
      </c>
      <c r="S480">
        <f t="shared" si="59"/>
        <v>288.73193837134727</v>
      </c>
    </row>
    <row r="481" spans="2:19">
      <c r="B481">
        <v>479</v>
      </c>
      <c r="C481">
        <f t="shared" si="60"/>
        <v>105.3125</v>
      </c>
      <c r="D481">
        <f t="shared" si="54"/>
        <v>166.66666666666666</v>
      </c>
      <c r="E481">
        <f t="shared" si="55"/>
        <v>92.342331387808045</v>
      </c>
      <c r="K481" s="15" t="str">
        <f t="shared" si="56"/>
        <v>DC</v>
      </c>
      <c r="L481">
        <f t="shared" si="57"/>
        <v>11.248270244000947</v>
      </c>
      <c r="P481">
        <f t="shared" si="58"/>
        <v>9.3675429683400591</v>
      </c>
      <c r="S481">
        <f t="shared" si="59"/>
        <v>288.75172975599907</v>
      </c>
    </row>
    <row r="482" spans="2:19">
      <c r="B482">
        <v>480</v>
      </c>
      <c r="C482">
        <f t="shared" si="60"/>
        <v>105.5</v>
      </c>
      <c r="D482">
        <f t="shared" si="54"/>
        <v>166.66666666666666</v>
      </c>
      <c r="E482">
        <f t="shared" si="55"/>
        <v>92.529831387808045</v>
      </c>
      <c r="K482" s="15" t="str">
        <f t="shared" si="56"/>
        <v>DC</v>
      </c>
      <c r="L482">
        <f t="shared" si="57"/>
        <v>11.228548261193046</v>
      </c>
      <c r="P482">
        <f t="shared" si="58"/>
        <v>9.3511185299716431</v>
      </c>
      <c r="S482">
        <f t="shared" si="59"/>
        <v>288.77145173880695</v>
      </c>
    </row>
    <row r="483" spans="2:19">
      <c r="B483">
        <v>481</v>
      </c>
      <c r="C483">
        <f t="shared" si="60"/>
        <v>105.6875</v>
      </c>
      <c r="D483">
        <f t="shared" si="54"/>
        <v>166.66666666666666</v>
      </c>
      <c r="E483">
        <f t="shared" si="55"/>
        <v>92.717331387808045</v>
      </c>
      <c r="K483" s="15" t="str">
        <f t="shared" si="56"/>
        <v>DC</v>
      </c>
      <c r="L483">
        <f t="shared" si="57"/>
        <v>11.208895315814004</v>
      </c>
      <c r="P483">
        <f t="shared" si="58"/>
        <v>9.3347515858727661</v>
      </c>
      <c r="S483">
        <f t="shared" si="59"/>
        <v>288.791104684186</v>
      </c>
    </row>
    <row r="484" spans="2:19">
      <c r="B484">
        <v>482</v>
      </c>
      <c r="C484">
        <f t="shared" si="60"/>
        <v>105.875</v>
      </c>
      <c r="D484">
        <f t="shared" si="54"/>
        <v>166.66666666666666</v>
      </c>
      <c r="E484">
        <f t="shared" si="55"/>
        <v>92.904831387808045</v>
      </c>
      <c r="K484" s="15" t="str">
        <f t="shared" si="56"/>
        <v>DC</v>
      </c>
      <c r="L484">
        <f t="shared" si="57"/>
        <v>11.189311045995611</v>
      </c>
      <c r="P484">
        <f t="shared" si="58"/>
        <v>9.3184418346801152</v>
      </c>
      <c r="S484">
        <f t="shared" si="59"/>
        <v>288.81068895400438</v>
      </c>
    </row>
    <row r="485" spans="2:19">
      <c r="B485">
        <v>483</v>
      </c>
      <c r="C485">
        <f t="shared" si="60"/>
        <v>106.0625</v>
      </c>
      <c r="D485">
        <f t="shared" si="54"/>
        <v>166.66666666666666</v>
      </c>
      <c r="E485">
        <f t="shared" si="55"/>
        <v>93.092331387808045</v>
      </c>
      <c r="K485" s="15" t="str">
        <f t="shared" si="56"/>
        <v>DC</v>
      </c>
      <c r="L485">
        <f t="shared" si="57"/>
        <v>11.169795092394279</v>
      </c>
      <c r="P485">
        <f t="shared" si="58"/>
        <v>9.3021889771328752</v>
      </c>
      <c r="S485">
        <f t="shared" si="59"/>
        <v>288.83020490760572</v>
      </c>
    </row>
    <row r="486" spans="2:19">
      <c r="B486">
        <v>484</v>
      </c>
      <c r="C486">
        <f t="shared" si="60"/>
        <v>106.25</v>
      </c>
      <c r="D486">
        <f t="shared" si="54"/>
        <v>166.66666666666666</v>
      </c>
      <c r="E486">
        <f t="shared" si="55"/>
        <v>93.279831387808045</v>
      </c>
      <c r="K486" s="15" t="str">
        <f t="shared" si="56"/>
        <v>DC</v>
      </c>
      <c r="L486">
        <f t="shared" si="57"/>
        <v>11.150347098169068</v>
      </c>
      <c r="P486">
        <f t="shared" si="58"/>
        <v>9.2859927160544338</v>
      </c>
      <c r="S486">
        <f t="shared" si="59"/>
        <v>288.84965290183095</v>
      </c>
    </row>
    <row r="487" spans="2:19">
      <c r="B487">
        <v>485</v>
      </c>
      <c r="C487">
        <f t="shared" si="60"/>
        <v>106.4375</v>
      </c>
      <c r="D487">
        <f t="shared" si="54"/>
        <v>166.66666666666666</v>
      </c>
      <c r="E487">
        <f t="shared" si="55"/>
        <v>93.467331387808045</v>
      </c>
      <c r="K487" s="15" t="str">
        <f t="shared" si="56"/>
        <v>DC</v>
      </c>
      <c r="L487">
        <f t="shared" si="57"/>
        <v>11.130966708959935</v>
      </c>
      <c r="P487">
        <f t="shared" si="58"/>
        <v>9.2698527563342683</v>
      </c>
      <c r="S487">
        <f t="shared" si="59"/>
        <v>288.86903329104007</v>
      </c>
    </row>
    <row r="488" spans="2:19">
      <c r="B488">
        <v>486</v>
      </c>
      <c r="C488">
        <f t="shared" si="60"/>
        <v>106.625</v>
      </c>
      <c r="D488">
        <f t="shared" si="54"/>
        <v>166.66666666666666</v>
      </c>
      <c r="E488">
        <f t="shared" si="55"/>
        <v>93.654831387808045</v>
      </c>
      <c r="K488" s="15" t="str">
        <f t="shared" si="56"/>
        <v>DC</v>
      </c>
      <c r="L488">
        <f t="shared" si="57"/>
        <v>11.11165357286621</v>
      </c>
      <c r="P488">
        <f t="shared" si="58"/>
        <v>9.2537688049100169</v>
      </c>
      <c r="S488">
        <f t="shared" si="59"/>
        <v>288.8883464271338</v>
      </c>
    </row>
    <row r="489" spans="2:19">
      <c r="B489">
        <v>487</v>
      </c>
      <c r="C489">
        <f t="shared" si="60"/>
        <v>106.8125</v>
      </c>
      <c r="D489">
        <f t="shared" si="54"/>
        <v>166.66666666666666</v>
      </c>
      <c r="E489">
        <f t="shared" si="55"/>
        <v>93.842331387808045</v>
      </c>
      <c r="K489" s="15" t="str">
        <f t="shared" si="56"/>
        <v>DC</v>
      </c>
      <c r="L489">
        <f t="shared" si="57"/>
        <v>11.0924073404253</v>
      </c>
      <c r="P489">
        <f t="shared" si="58"/>
        <v>9.2377405707497431</v>
      </c>
      <c r="S489">
        <f t="shared" si="59"/>
        <v>288.90759265957468</v>
      </c>
    </row>
    <row r="490" spans="2:19">
      <c r="B490">
        <v>488</v>
      </c>
      <c r="C490">
        <f t="shared" si="60"/>
        <v>107</v>
      </c>
      <c r="D490">
        <f t="shared" si="54"/>
        <v>166.66666666666666</v>
      </c>
      <c r="E490">
        <f t="shared" si="55"/>
        <v>94.029831387808045</v>
      </c>
      <c r="K490" s="15" t="str">
        <f t="shared" si="56"/>
        <v>DC</v>
      </c>
      <c r="L490">
        <f t="shared" si="57"/>
        <v>11.073227664591609</v>
      </c>
      <c r="P490">
        <f t="shared" si="58"/>
        <v>9.2217677648343859</v>
      </c>
      <c r="S490">
        <f t="shared" si="59"/>
        <v>288.92677233540837</v>
      </c>
    </row>
    <row r="491" spans="2:19">
      <c r="B491">
        <v>489</v>
      </c>
      <c r="C491">
        <f t="shared" si="60"/>
        <v>107.1875</v>
      </c>
      <c r="D491">
        <f t="shared" si="54"/>
        <v>166.66666666666666</v>
      </c>
      <c r="E491">
        <f t="shared" si="55"/>
        <v>94.217331387808045</v>
      </c>
      <c r="K491" s="15" t="str">
        <f t="shared" si="56"/>
        <v>DC</v>
      </c>
      <c r="L491">
        <f t="shared" si="57"/>
        <v>11.054114200715681</v>
      </c>
      <c r="P491">
        <f t="shared" si="58"/>
        <v>9.2058501001403776</v>
      </c>
      <c r="S491">
        <f t="shared" si="59"/>
        <v>288.94588579928433</v>
      </c>
    </row>
    <row r="492" spans="2:19">
      <c r="B492">
        <v>490</v>
      </c>
      <c r="C492">
        <f t="shared" si="60"/>
        <v>107.375</v>
      </c>
      <c r="D492">
        <f t="shared" si="54"/>
        <v>166.66666666666666</v>
      </c>
      <c r="E492">
        <f t="shared" si="55"/>
        <v>94.404831387808045</v>
      </c>
      <c r="K492" s="15" t="str">
        <f t="shared" si="56"/>
        <v>DC</v>
      </c>
      <c r="L492">
        <f t="shared" si="57"/>
        <v>11.035066606523545</v>
      </c>
      <c r="P492">
        <f t="shared" si="58"/>
        <v>9.1899872916224652</v>
      </c>
      <c r="S492">
        <f t="shared" si="59"/>
        <v>288.96493339347643</v>
      </c>
    </row>
    <row r="493" spans="2:19">
      <c r="B493">
        <v>491</v>
      </c>
      <c r="C493">
        <f t="shared" si="60"/>
        <v>107.5625</v>
      </c>
      <c r="D493">
        <f t="shared" si="54"/>
        <v>166.66666666666666</v>
      </c>
      <c r="E493">
        <f t="shared" si="55"/>
        <v>94.592331387808045</v>
      </c>
      <c r="K493" s="15" t="str">
        <f t="shared" si="56"/>
        <v>DC</v>
      </c>
      <c r="L493">
        <f t="shared" si="57"/>
        <v>11.016084542096301</v>
      </c>
      <c r="P493">
        <f t="shared" si="58"/>
        <v>9.1741790561966798</v>
      </c>
      <c r="S493">
        <f t="shared" si="59"/>
        <v>288.98391545790372</v>
      </c>
    </row>
    <row r="494" spans="2:19">
      <c r="B494">
        <v>492</v>
      </c>
      <c r="C494">
        <f t="shared" si="60"/>
        <v>107.75</v>
      </c>
      <c r="D494">
        <f t="shared" si="54"/>
        <v>166.66666666666666</v>
      </c>
      <c r="E494">
        <f t="shared" si="55"/>
        <v>94.779831387808045</v>
      </c>
      <c r="K494" s="15" t="str">
        <f t="shared" si="56"/>
        <v>DC</v>
      </c>
      <c r="L494">
        <f t="shared" si="57"/>
        <v>10.997167669849885</v>
      </c>
      <c r="P494">
        <f t="shared" si="58"/>
        <v>9.1584251127235135</v>
      </c>
      <c r="S494">
        <f t="shared" si="59"/>
        <v>289.00283233015011</v>
      </c>
    </row>
    <row r="495" spans="2:19">
      <c r="B495">
        <v>493</v>
      </c>
      <c r="C495">
        <f t="shared" si="60"/>
        <v>107.9375</v>
      </c>
      <c r="D495">
        <f t="shared" si="54"/>
        <v>166.66666666666666</v>
      </c>
      <c r="E495">
        <f t="shared" si="55"/>
        <v>94.967331387808045</v>
      </c>
      <c r="K495" s="15" t="str">
        <f t="shared" si="56"/>
        <v>DC</v>
      </c>
      <c r="L495">
        <f t="shared" si="57"/>
        <v>10.978315654515063</v>
      </c>
      <c r="P495">
        <f t="shared" si="58"/>
        <v>9.1427251819912367</v>
      </c>
      <c r="S495">
        <f t="shared" si="59"/>
        <v>289.02168434548491</v>
      </c>
    </row>
    <row r="496" spans="2:19">
      <c r="B496">
        <v>494</v>
      </c>
      <c r="C496">
        <f t="shared" si="60"/>
        <v>108.125</v>
      </c>
      <c r="D496">
        <f t="shared" si="54"/>
        <v>166.66666666666666</v>
      </c>
      <c r="E496">
        <f t="shared" si="55"/>
        <v>95.154831387808045</v>
      </c>
      <c r="K496" s="15" t="str">
        <f t="shared" si="56"/>
        <v>DC</v>
      </c>
      <c r="L496">
        <f t="shared" si="57"/>
        <v>10.959528163117623</v>
      </c>
      <c r="P496">
        <f t="shared" si="58"/>
        <v>9.1270789866994129</v>
      </c>
      <c r="S496">
        <f t="shared" si="59"/>
        <v>289.04047183688238</v>
      </c>
    </row>
    <row r="497" spans="1:19">
      <c r="B497">
        <v>495</v>
      </c>
      <c r="C497">
        <f t="shared" si="60"/>
        <v>108.3125</v>
      </c>
      <c r="D497">
        <f t="shared" si="54"/>
        <v>166.66666666666666</v>
      </c>
      <c r="E497">
        <f t="shared" si="55"/>
        <v>95.342331387808045</v>
      </c>
      <c r="K497" s="15" t="str">
        <f t="shared" si="56"/>
        <v>DC</v>
      </c>
      <c r="L497">
        <f t="shared" si="57"/>
        <v>10.940804864958771</v>
      </c>
      <c r="P497">
        <f t="shared" si="58"/>
        <v>9.1114862514425745</v>
      </c>
      <c r="S497">
        <f t="shared" si="59"/>
        <v>289.05919513504125</v>
      </c>
    </row>
    <row r="498" spans="1:19">
      <c r="B498">
        <v>496</v>
      </c>
      <c r="C498">
        <f t="shared" si="60"/>
        <v>108.5</v>
      </c>
      <c r="D498">
        <f t="shared" si="54"/>
        <v>166.66666666666666</v>
      </c>
      <c r="E498">
        <f t="shared" si="55"/>
        <v>95.529831387808045</v>
      </c>
      <c r="K498" s="15" t="str">
        <f t="shared" si="56"/>
        <v>DC</v>
      </c>
      <c r="L498">
        <f t="shared" si="57"/>
        <v>10.922145431595727</v>
      </c>
      <c r="P498">
        <f t="shared" si="58"/>
        <v>9.0959467026940519</v>
      </c>
      <c r="S498">
        <f t="shared" si="59"/>
        <v>289.07785456840429</v>
      </c>
    </row>
    <row r="499" spans="1:19">
      <c r="B499">
        <v>497</v>
      </c>
      <c r="C499">
        <f t="shared" si="60"/>
        <v>108.6875</v>
      </c>
      <c r="D499">
        <f t="shared" si="54"/>
        <v>166.66666666666666</v>
      </c>
      <c r="E499">
        <f t="shared" si="55"/>
        <v>95.717331387808045</v>
      </c>
      <c r="K499" s="15" t="str">
        <f t="shared" si="56"/>
        <v>DC</v>
      </c>
      <c r="L499">
        <f t="shared" si="57"/>
        <v>10.903549536822515</v>
      </c>
      <c r="P499">
        <f t="shared" si="58"/>
        <v>9.080460068789991</v>
      </c>
      <c r="S499">
        <f t="shared" si="59"/>
        <v>289.09645046317746</v>
      </c>
    </row>
    <row r="500" spans="1:19">
      <c r="B500">
        <v>498</v>
      </c>
      <c r="C500">
        <f t="shared" si="60"/>
        <v>108.875</v>
      </c>
      <c r="D500">
        <f t="shared" si="54"/>
        <v>166.66666666666666</v>
      </c>
      <c r="E500">
        <f t="shared" si="55"/>
        <v>95.904831387808045</v>
      </c>
      <c r="K500" s="15" t="str">
        <f t="shared" si="56"/>
        <v>DC</v>
      </c>
      <c r="L500">
        <f t="shared" si="57"/>
        <v>10.885016856650967</v>
      </c>
      <c r="P500">
        <f t="shared" si="58"/>
        <v>9.0650260799135172</v>
      </c>
      <c r="S500">
        <f t="shared" si="59"/>
        <v>289.11498314334904</v>
      </c>
    </row>
    <row r="501" spans="1:19">
      <c r="B501">
        <v>499</v>
      </c>
      <c r="C501">
        <f t="shared" si="60"/>
        <v>109.0625</v>
      </c>
      <c r="D501">
        <f t="shared" si="54"/>
        <v>166.66666666666666</v>
      </c>
      <c r="E501">
        <f t="shared" si="55"/>
        <v>96.092331387808045</v>
      </c>
      <c r="K501" s="15" t="str">
        <f t="shared" si="56"/>
        <v>DC</v>
      </c>
      <c r="L501">
        <f t="shared" si="57"/>
        <v>10.866547069291892</v>
      </c>
      <c r="P501">
        <f t="shared" si="58"/>
        <v>9.0496444680790642</v>
      </c>
      <c r="S501">
        <f t="shared" si="59"/>
        <v>289.13345293070813</v>
      </c>
    </row>
    <row r="502" spans="1:19">
      <c r="A502" s="18" t="s">
        <v>55</v>
      </c>
      <c r="B502">
        <v>500</v>
      </c>
      <c r="C502">
        <f t="shared" si="60"/>
        <v>109.25</v>
      </c>
      <c r="D502">
        <f t="shared" si="54"/>
        <v>166.66666666666666</v>
      </c>
      <c r="E502">
        <f t="shared" si="55"/>
        <v>96.279831387808045</v>
      </c>
      <c r="K502" s="15" t="str">
        <f t="shared" si="56"/>
        <v>DC</v>
      </c>
      <c r="L502">
        <f t="shared" si="57"/>
        <v>10.848139855136457</v>
      </c>
      <c r="P502">
        <f t="shared" si="58"/>
        <v>9.0343149671168668</v>
      </c>
      <c r="S502">
        <f t="shared" si="59"/>
        <v>289.15186014486352</v>
      </c>
    </row>
    <row r="503" spans="1:19">
      <c r="A503">
        <v>1</v>
      </c>
      <c r="B503">
        <v>501</v>
      </c>
      <c r="C503">
        <f>M2+A503</f>
        <v>110.25</v>
      </c>
      <c r="D503">
        <f>D502</f>
        <v>166.66666666666666</v>
      </c>
      <c r="L503">
        <f t="shared" ref="L503:L534" si="61">IF(O2="DC",0.5*D503*(D503*Lm/Vindc_rms_min+D503*Lm/(Vout+D1Vf))/(D503*Lm/Vindc_rms_min+C503),IF(O2="CC",D503-0.5*(Vout+D1Vf)*C503/Lm))</f>
        <v>10.751011828066506</v>
      </c>
      <c r="P503">
        <f t="shared" ref="P503:P534" si="62">IF(O2="CC",1/(((D503-(Vout+D1Vf)*C503/Lm))*Lm/Vindc_rms_min+C503)*1000,IF(O2="DC",1000/(D503*Lm/Vindc_rms_min+C503)))</f>
        <v>8.9534268885704691</v>
      </c>
      <c r="S503">
        <f t="shared" si="59"/>
        <v>289.24898817193349</v>
      </c>
    </row>
    <row r="504" spans="1:19">
      <c r="A504">
        <v>2</v>
      </c>
      <c r="B504">
        <v>502</v>
      </c>
      <c r="C504">
        <f t="shared" ref="C504:C567" si="63">M3+A504</f>
        <v>111.25</v>
      </c>
      <c r="D504">
        <f t="shared" ref="D504:D567" si="64">D503</f>
        <v>166.66666666666666</v>
      </c>
      <c r="L504">
        <f t="shared" si="61"/>
        <v>10.655607624249493</v>
      </c>
      <c r="P504">
        <f t="shared" si="62"/>
        <v>8.873974407501855</v>
      </c>
      <c r="S504">
        <f t="shared" si="59"/>
        <v>289.34439237575049</v>
      </c>
    </row>
    <row r="505" spans="1:19">
      <c r="A505">
        <v>3</v>
      </c>
      <c r="B505">
        <v>503</v>
      </c>
      <c r="C505">
        <f t="shared" si="63"/>
        <v>112.25</v>
      </c>
      <c r="D505">
        <f t="shared" si="64"/>
        <v>166.66666666666666</v>
      </c>
      <c r="L505">
        <f t="shared" si="61"/>
        <v>10.561881755852994</v>
      </c>
      <c r="P505">
        <f t="shared" si="62"/>
        <v>8.7959196417108707</v>
      </c>
      <c r="S505">
        <f t="shared" si="59"/>
        <v>289.43811824414701</v>
      </c>
    </row>
    <row r="506" spans="1:19">
      <c r="A506">
        <v>4</v>
      </c>
      <c r="B506">
        <v>504</v>
      </c>
      <c r="C506">
        <f t="shared" si="63"/>
        <v>113.25</v>
      </c>
      <c r="D506">
        <f t="shared" si="64"/>
        <v>166.66666666666666</v>
      </c>
      <c r="L506">
        <f t="shared" si="61"/>
        <v>10.469790321519348</v>
      </c>
      <c r="P506">
        <f t="shared" si="62"/>
        <v>8.7192260302112192</v>
      </c>
      <c r="S506">
        <f t="shared" si="59"/>
        <v>289.53020967848067</v>
      </c>
    </row>
    <row r="507" spans="1:19">
      <c r="A507">
        <v>5</v>
      </c>
      <c r="B507">
        <v>505</v>
      </c>
      <c r="C507">
        <f t="shared" si="63"/>
        <v>114.25</v>
      </c>
      <c r="D507">
        <f t="shared" si="64"/>
        <v>166.66666666666666</v>
      </c>
      <c r="L507">
        <f t="shared" si="61"/>
        <v>10.379290937799352</v>
      </c>
      <c r="P507">
        <f t="shared" si="62"/>
        <v>8.6438582761285421</v>
      </c>
      <c r="S507">
        <f t="shared" si="59"/>
        <v>289.62070906220066</v>
      </c>
    </row>
    <row r="508" spans="1:19">
      <c r="A508">
        <v>6</v>
      </c>
      <c r="B508">
        <v>506</v>
      </c>
      <c r="C508">
        <f t="shared" si="63"/>
        <v>115.25</v>
      </c>
      <c r="D508">
        <f t="shared" si="64"/>
        <v>166.66666666666666</v>
      </c>
      <c r="L508">
        <f t="shared" si="61"/>
        <v>10.290342674111534</v>
      </c>
      <c r="P508">
        <f t="shared" si="62"/>
        <v>8.5697822925345974</v>
      </c>
      <c r="S508">
        <f t="shared" si="59"/>
        <v>289.70965732588849</v>
      </c>
    </row>
    <row r="509" spans="1:19">
      <c r="A509">
        <v>7</v>
      </c>
      <c r="B509">
        <v>507</v>
      </c>
      <c r="C509">
        <f t="shared" si="63"/>
        <v>116.25</v>
      </c>
      <c r="D509">
        <f t="shared" si="64"/>
        <v>166.66666666666666</v>
      </c>
      <c r="L509">
        <f t="shared" si="61"/>
        <v>10.202905991017317</v>
      </c>
      <c r="P509">
        <f t="shared" si="62"/>
        <v>8.4969651510429056</v>
      </c>
      <c r="S509">
        <f t="shared" si="59"/>
        <v>289.7970940089827</v>
      </c>
    </row>
    <row r="510" spans="1:19">
      <c r="A510">
        <v>8</v>
      </c>
      <c r="B510">
        <v>508</v>
      </c>
      <c r="C510">
        <f t="shared" si="63"/>
        <v>117.25</v>
      </c>
      <c r="D510">
        <f t="shared" si="64"/>
        <v>166.66666666666666</v>
      </c>
      <c r="L510">
        <f t="shared" si="61"/>
        <v>10.116942681616525</v>
      </c>
      <c r="P510">
        <f t="shared" si="62"/>
        <v>8.4253750330030126</v>
      </c>
      <c r="S510">
        <f t="shared" si="59"/>
        <v>289.88305731838346</v>
      </c>
    </row>
    <row r="511" spans="1:19">
      <c r="A511">
        <v>9</v>
      </c>
      <c r="B511">
        <v>509</v>
      </c>
      <c r="C511">
        <f t="shared" si="63"/>
        <v>118.25</v>
      </c>
      <c r="D511">
        <f t="shared" si="64"/>
        <v>166.66666666666666</v>
      </c>
      <c r="L511">
        <f t="shared" si="61"/>
        <v>10.032415815880698</v>
      </c>
      <c r="P511">
        <f t="shared" si="62"/>
        <v>8.3549811831413638</v>
      </c>
      <c r="S511">
        <f t="shared" si="59"/>
        <v>289.96758418411929</v>
      </c>
    </row>
    <row r="512" spans="1:19">
      <c r="A512">
        <v>10</v>
      </c>
      <c r="B512">
        <v>510</v>
      </c>
      <c r="C512">
        <f t="shared" si="63"/>
        <v>119.25</v>
      </c>
      <c r="D512">
        <f t="shared" si="64"/>
        <v>166.66666666666666</v>
      </c>
      <c r="L512">
        <f t="shared" si="61"/>
        <v>9.9492896877538914</v>
      </c>
      <c r="P512">
        <f t="shared" si="62"/>
        <v>8.2857538655069121</v>
      </c>
      <c r="S512">
        <f t="shared" si="59"/>
        <v>290.05071031224611</v>
      </c>
    </row>
    <row r="513" spans="1:19">
      <c r="A513">
        <v>11</v>
      </c>
      <c r="B513">
        <v>511</v>
      </c>
      <c r="C513">
        <f t="shared" si="63"/>
        <v>120.25</v>
      </c>
      <c r="D513">
        <f t="shared" si="64"/>
        <v>166.66666666666666</v>
      </c>
      <c r="L513">
        <f t="shared" si="61"/>
        <v>9.8675297648616844</v>
      </c>
      <c r="P513">
        <f t="shared" si="62"/>
        <v>8.2176643215888685</v>
      </c>
      <c r="S513">
        <f t="shared" si="59"/>
        <v>290.13247023513833</v>
      </c>
    </row>
    <row r="514" spans="1:19">
      <c r="A514">
        <v>12</v>
      </c>
      <c r="B514">
        <v>512</v>
      </c>
      <c r="C514">
        <f t="shared" si="63"/>
        <v>121.25</v>
      </c>
      <c r="D514">
        <f t="shared" si="64"/>
        <v>166.66666666666666</v>
      </c>
      <c r="L514">
        <f t="shared" si="61"/>
        <v>9.7871026406796435</v>
      </c>
      <c r="P514">
        <f t="shared" si="62"/>
        <v>8.1506847304826628</v>
      </c>
      <c r="S514">
        <f t="shared" ref="S514:S577" si="65">ABS(L514-Iout)</f>
        <v>290.21289735932038</v>
      </c>
    </row>
    <row r="515" spans="1:19">
      <c r="A515">
        <v>13</v>
      </c>
      <c r="B515">
        <v>513</v>
      </c>
      <c r="C515">
        <f t="shared" si="63"/>
        <v>122.25</v>
      </c>
      <c r="D515">
        <f t="shared" si="64"/>
        <v>166.66666666666666</v>
      </c>
      <c r="L515">
        <f t="shared" si="61"/>
        <v>9.7079759890220299</v>
      </c>
      <c r="P515">
        <f t="shared" si="62"/>
        <v>8.0847881709882028</v>
      </c>
      <c r="S515">
        <f t="shared" si="65"/>
        <v>290.29202401097797</v>
      </c>
    </row>
    <row r="516" spans="1:19">
      <c r="A516">
        <v>14</v>
      </c>
      <c r="B516">
        <v>514</v>
      </c>
      <c r="C516">
        <f t="shared" si="63"/>
        <v>123.25</v>
      </c>
      <c r="D516">
        <f t="shared" si="64"/>
        <v>166.66666666666666</v>
      </c>
      <c r="L516">
        <f t="shared" si="61"/>
        <v>9.6301185207204938</v>
      </c>
      <c r="P516">
        <f t="shared" si="62"/>
        <v>8.0199485855319601</v>
      </c>
      <c r="S516">
        <f t="shared" si="65"/>
        <v>290.36988147927951</v>
      </c>
    </row>
    <row r="517" spans="1:19">
      <c r="A517">
        <v>15</v>
      </c>
      <c r="B517">
        <v>515</v>
      </c>
      <c r="C517">
        <f t="shared" si="63"/>
        <v>124.25</v>
      </c>
      <c r="D517">
        <f t="shared" si="64"/>
        <v>166.66666666666666</v>
      </c>
      <c r="L517">
        <f t="shared" si="61"/>
        <v>9.5534999423707969</v>
      </c>
      <c r="P517">
        <f t="shared" si="62"/>
        <v>7.9561407458112976</v>
      </c>
      <c r="S517">
        <f t="shared" si="65"/>
        <v>290.44650005762918</v>
      </c>
    </row>
    <row r="518" spans="1:19">
      <c r="A518">
        <v>16</v>
      </c>
      <c r="B518">
        <v>516</v>
      </c>
      <c r="C518">
        <f t="shared" si="63"/>
        <v>125.25</v>
      </c>
      <c r="D518">
        <f t="shared" si="64"/>
        <v>166.66666666666666</v>
      </c>
      <c r="L518">
        <f t="shared" si="61"/>
        <v>9.4780909170332848</v>
      </c>
      <c r="P518">
        <f t="shared" si="62"/>
        <v>7.8933402200658795</v>
      </c>
      <c r="S518">
        <f t="shared" si="65"/>
        <v>290.52190908296672</v>
      </c>
    </row>
    <row r="519" spans="1:19">
      <c r="A519">
        <v>17</v>
      </c>
      <c r="B519">
        <v>517</v>
      </c>
      <c r="C519">
        <f t="shared" si="63"/>
        <v>126.25</v>
      </c>
      <c r="D519">
        <f t="shared" si="64"/>
        <v>166.66666666666666</v>
      </c>
      <c r="L519">
        <f t="shared" si="61"/>
        <v>9.4038630267800123</v>
      </c>
      <c r="P519">
        <f t="shared" si="62"/>
        <v>7.831523341886979</v>
      </c>
      <c r="S519">
        <f t="shared" si="65"/>
        <v>290.59613697321998</v>
      </c>
    </row>
    <row r="520" spans="1:19">
      <c r="A520">
        <v>18</v>
      </c>
      <c r="B520">
        <v>518</v>
      </c>
      <c r="C520">
        <f t="shared" si="63"/>
        <v>127.25</v>
      </c>
      <c r="D520">
        <f t="shared" si="64"/>
        <v>166.66666666666666</v>
      </c>
      <c r="L520">
        <f t="shared" si="61"/>
        <v>9.3307887369880724</v>
      </c>
      <c r="P520">
        <f t="shared" si="62"/>
        <v>7.7706671804810057</v>
      </c>
      <c r="S520">
        <f t="shared" si="65"/>
        <v>290.6692112630119</v>
      </c>
    </row>
    <row r="521" spans="1:19">
      <c r="A521">
        <v>19</v>
      </c>
      <c r="B521">
        <v>519</v>
      </c>
      <c r="C521">
        <f t="shared" si="63"/>
        <v>128.25</v>
      </c>
      <c r="D521">
        <f t="shared" si="64"/>
        <v>166.66666666666666</v>
      </c>
      <c r="L521">
        <f t="shared" si="61"/>
        <v>9.2588413622848851</v>
      </c>
      <c r="P521">
        <f t="shared" si="62"/>
        <v>7.7107495123087979</v>
      </c>
      <c r="S521">
        <f t="shared" si="65"/>
        <v>290.7411586377151</v>
      </c>
    </row>
    <row r="522" spans="1:19">
      <c r="A522">
        <v>20</v>
      </c>
      <c r="B522">
        <v>520</v>
      </c>
      <c r="C522">
        <f t="shared" si="63"/>
        <v>129.25</v>
      </c>
      <c r="D522">
        <f t="shared" si="64"/>
        <v>166.66666666666666</v>
      </c>
      <c r="L522">
        <f t="shared" si="61"/>
        <v>9.1879950340569359</v>
      </c>
      <c r="P522">
        <f t="shared" si="62"/>
        <v>7.6517487940269451</v>
      </c>
      <c r="S522">
        <f t="shared" si="65"/>
        <v>290.81200496594306</v>
      </c>
    </row>
    <row r="523" spans="1:19">
      <c r="A523">
        <v>21</v>
      </c>
      <c r="B523">
        <v>521</v>
      </c>
      <c r="C523">
        <f t="shared" si="63"/>
        <v>130.25</v>
      </c>
      <c r="D523">
        <f t="shared" si="64"/>
        <v>166.66666666666666</v>
      </c>
      <c r="L523">
        <f t="shared" si="61"/>
        <v>9.1182246694388898</v>
      </c>
      <c r="P523">
        <f t="shared" si="62"/>
        <v>7.5936441366619718</v>
      </c>
      <c r="S523">
        <f t="shared" si="65"/>
        <v>290.88177533056108</v>
      </c>
    </row>
    <row r="524" spans="1:19">
      <c r="A524">
        <v>22</v>
      </c>
      <c r="B524">
        <v>522</v>
      </c>
      <c r="C524">
        <f t="shared" si="63"/>
        <v>131.25</v>
      </c>
      <c r="D524">
        <f t="shared" si="64"/>
        <v>166.66666666666666</v>
      </c>
      <c r="L524">
        <f t="shared" si="61"/>
        <v>9.0495059417049735</v>
      </c>
      <c r="P524">
        <f t="shared" si="62"/>
        <v>7.5364152809523191</v>
      </c>
      <c r="S524">
        <f t="shared" si="65"/>
        <v>290.95049405829502</v>
      </c>
    </row>
    <row r="525" spans="1:19">
      <c r="A525">
        <v>23</v>
      </c>
      <c r="B525">
        <v>523</v>
      </c>
      <c r="C525">
        <f t="shared" si="63"/>
        <v>132.25</v>
      </c>
      <c r="D525">
        <f t="shared" si="64"/>
        <v>166.66666666666666</v>
      </c>
      <c r="L525">
        <f t="shared" si="61"/>
        <v>8.9818152519891914</v>
      </c>
      <c r="P525">
        <f t="shared" si="62"/>
        <v>7.4800425737969816</v>
      </c>
      <c r="S525">
        <f t="shared" si="65"/>
        <v>291.01818474801081</v>
      </c>
    </row>
    <row r="526" spans="1:19">
      <c r="A526">
        <v>24</v>
      </c>
      <c r="B526">
        <v>524</v>
      </c>
      <c r="C526">
        <f t="shared" si="63"/>
        <v>133.25</v>
      </c>
      <c r="D526">
        <f t="shared" si="64"/>
        <v>166.66666666666666</v>
      </c>
      <c r="L526">
        <f t="shared" si="61"/>
        <v>8.9151297022653253</v>
      </c>
      <c r="P526">
        <f t="shared" si="62"/>
        <v>7.4245069457532953</v>
      </c>
      <c r="S526">
        <f t="shared" si="65"/>
        <v>291.08487029773465</v>
      </c>
    </row>
    <row r="527" spans="1:19">
      <c r="A527">
        <v>25</v>
      </c>
      <c r="B527">
        <v>525</v>
      </c>
      <c r="C527">
        <f t="shared" si="63"/>
        <v>134.25</v>
      </c>
      <c r="D527">
        <f t="shared" si="64"/>
        <v>166.66666666666666</v>
      </c>
      <c r="L527">
        <f t="shared" si="61"/>
        <v>8.8494270695217239</v>
      </c>
      <c r="P527">
        <f t="shared" si="62"/>
        <v>7.3697898895297396</v>
      </c>
      <c r="S527">
        <f t="shared" si="65"/>
        <v>291.15057293047829</v>
      </c>
    </row>
    <row r="528" spans="1:19">
      <c r="A528">
        <v>26</v>
      </c>
      <c r="B528">
        <v>526</v>
      </c>
      <c r="C528">
        <f t="shared" si="63"/>
        <v>135.25</v>
      </c>
      <c r="D528">
        <f t="shared" si="64"/>
        <v>166.66666666666666</v>
      </c>
      <c r="L528">
        <f t="shared" si="61"/>
        <v>8.784685781069701</v>
      </c>
      <c r="P528">
        <f t="shared" si="62"/>
        <v>7.315873439422802</v>
      </c>
      <c r="S528">
        <f t="shared" si="65"/>
        <v>291.2153142189303</v>
      </c>
    </row>
    <row r="529" spans="1:19">
      <c r="A529">
        <v>27</v>
      </c>
      <c r="B529">
        <v>527</v>
      </c>
      <c r="C529">
        <f t="shared" si="63"/>
        <v>136.25</v>
      </c>
      <c r="D529">
        <f t="shared" si="64"/>
        <v>166.66666666666666</v>
      </c>
      <c r="L529">
        <f t="shared" si="61"/>
        <v>8.7208848909278984</v>
      </c>
      <c r="P529">
        <f t="shared" si="62"/>
        <v>7.2627401516499166</v>
      </c>
      <c r="S529">
        <f t="shared" si="65"/>
        <v>291.27911510907211</v>
      </c>
    </row>
    <row r="530" spans="1:19">
      <c r="A530">
        <v>28</v>
      </c>
      <c r="B530">
        <v>528</v>
      </c>
      <c r="C530">
        <f t="shared" si="63"/>
        <v>137.25</v>
      </c>
      <c r="D530">
        <f t="shared" si="64"/>
        <v>166.66666666666666</v>
      </c>
      <c r="L530">
        <f t="shared" si="61"/>
        <v>8.6580040572283181</v>
      </c>
      <c r="P530">
        <f t="shared" si="62"/>
        <v>7.2103730855332389</v>
      </c>
      <c r="S530">
        <f t="shared" si="65"/>
        <v>291.34199594277169</v>
      </c>
    </row>
    <row r="531" spans="1:19">
      <c r="A531">
        <v>29</v>
      </c>
      <c r="B531">
        <v>529</v>
      </c>
      <c r="C531">
        <f t="shared" si="63"/>
        <v>138.25</v>
      </c>
      <c r="D531">
        <f t="shared" si="64"/>
        <v>166.66666666666666</v>
      </c>
      <c r="L531">
        <f t="shared" si="61"/>
        <v>8.5960235205928246</v>
      </c>
      <c r="P531">
        <f t="shared" si="62"/>
        <v>7.1587557854916248</v>
      </c>
      <c r="S531">
        <f t="shared" si="65"/>
        <v>291.40397647940716</v>
      </c>
    </row>
    <row r="532" spans="1:19">
      <c r="A532">
        <v>30</v>
      </c>
      <c r="B532">
        <v>530</v>
      </c>
      <c r="C532">
        <f t="shared" si="63"/>
        <v>139.25</v>
      </c>
      <c r="D532">
        <f t="shared" si="64"/>
        <v>166.66666666666666</v>
      </c>
      <c r="L532">
        <f t="shared" si="61"/>
        <v>8.5349240834318252</v>
      </c>
      <c r="P532">
        <f t="shared" si="62"/>
        <v>7.1078722638006067</v>
      </c>
      <c r="S532">
        <f t="shared" si="65"/>
        <v>291.4650759165682</v>
      </c>
    </row>
    <row r="533" spans="1:19">
      <c r="A533">
        <v>31</v>
      </c>
      <c r="B533">
        <v>531</v>
      </c>
      <c r="C533">
        <f t="shared" si="63"/>
        <v>140.25</v>
      </c>
      <c r="D533">
        <f t="shared" si="64"/>
        <v>166.66666666666666</v>
      </c>
      <c r="L533">
        <f t="shared" si="61"/>
        <v>8.4746870901195752</v>
      </c>
      <c r="P533">
        <f t="shared" si="62"/>
        <v>7.0577069840824151</v>
      </c>
      <c r="S533">
        <f t="shared" si="65"/>
        <v>291.52531290988043</v>
      </c>
    </row>
    <row r="534" spans="1:19">
      <c r="A534">
        <v>32</v>
      </c>
      <c r="B534">
        <v>532</v>
      </c>
      <c r="C534">
        <f t="shared" si="63"/>
        <v>141.25</v>
      </c>
      <c r="D534">
        <f t="shared" si="64"/>
        <v>166.66666666666666</v>
      </c>
      <c r="L534">
        <f t="shared" si="61"/>
        <v>8.4152944080031027</v>
      </c>
      <c r="P534">
        <f t="shared" si="62"/>
        <v>7.0082448454902391</v>
      </c>
      <c r="S534">
        <f t="shared" si="65"/>
        <v>291.58470559199691</v>
      </c>
    </row>
    <row r="535" spans="1:19">
      <c r="A535">
        <v>33</v>
      </c>
      <c r="B535">
        <v>533</v>
      </c>
      <c r="C535">
        <f t="shared" si="63"/>
        <v>142.25</v>
      </c>
      <c r="D535">
        <f t="shared" si="64"/>
        <v>166.66666666666666</v>
      </c>
      <c r="L535">
        <f t="shared" ref="L535:L566" si="66">IF(O34="DC",0.5*D535*(D535*Lm/Vindc_rms_min+D535*Lm/(Vout+D1Vf))/(D535*Lm/Vindc_rms_min+C535),IF(O34="CC",D535-0.5*(Vout+D1Vf)*C535/Lm))</f>
        <v>8.3567284092041358</v>
      </c>
      <c r="P535">
        <f t="shared" ref="P535:P566" si="67">IF(O34="CC",1/(((D535-(Vout+D1Vf)*C535/Lm))*Lm/Vindc_rms_min+C535)*1000,IF(O34="DC",1000/(D535*Lm/Vindc_rms_min+C535)))</f>
        <v>6.9594711675528984</v>
      </c>
      <c r="S535">
        <f t="shared" si="65"/>
        <v>291.64327159079585</v>
      </c>
    </row>
    <row r="536" spans="1:19">
      <c r="A536">
        <v>34</v>
      </c>
      <c r="B536">
        <v>534</v>
      </c>
      <c r="C536">
        <f t="shared" si="63"/>
        <v>143.25</v>
      </c>
      <c r="D536">
        <f t="shared" si="64"/>
        <v>166.66666666666666</v>
      </c>
      <c r="L536">
        <f t="shared" si="66"/>
        <v>8.2989719531756787</v>
      </c>
      <c r="P536">
        <f t="shared" si="67"/>
        <v>6.9113716756479846</v>
      </c>
      <c r="S536">
        <f t="shared" si="65"/>
        <v>291.70102804682432</v>
      </c>
    </row>
    <row r="537" spans="1:19">
      <c r="A537">
        <v>35</v>
      </c>
      <c r="B537">
        <v>535</v>
      </c>
      <c r="C537">
        <f t="shared" si="63"/>
        <v>144.25</v>
      </c>
      <c r="D537">
        <f t="shared" si="64"/>
        <v>166.66666666666666</v>
      </c>
      <c r="L537">
        <f t="shared" si="66"/>
        <v>8.2420083699769666</v>
      </c>
      <c r="P537">
        <f t="shared" si="67"/>
        <v>6.8639324870732663</v>
      </c>
      <c r="S537">
        <f t="shared" si="65"/>
        <v>291.75799163002301</v>
      </c>
    </row>
    <row r="538" spans="1:19">
      <c r="A538">
        <v>36</v>
      </c>
      <c r="B538">
        <v>536</v>
      </c>
      <c r="C538">
        <f t="shared" si="63"/>
        <v>145.25</v>
      </c>
      <c r="D538">
        <f t="shared" si="64"/>
        <v>166.66666666666666</v>
      </c>
      <c r="L538">
        <f t="shared" si="66"/>
        <v>8.1858214442325181</v>
      </c>
      <c r="P538">
        <f t="shared" si="67"/>
        <v>6.8171400976878171</v>
      </c>
      <c r="S538">
        <f t="shared" si="65"/>
        <v>291.81417855576746</v>
      </c>
    </row>
    <row r="539" spans="1:19">
      <c r="A539">
        <v>37</v>
      </c>
      <c r="B539">
        <v>537</v>
      </c>
      <c r="C539">
        <f t="shared" si="63"/>
        <v>146.25</v>
      </c>
      <c r="D539">
        <f t="shared" si="64"/>
        <v>166.66666666666666</v>
      </c>
      <c r="L539">
        <f t="shared" si="66"/>
        <v>8.1303953997428753</v>
      </c>
      <c r="P539">
        <f t="shared" si="67"/>
        <v>6.7709813690958569</v>
      </c>
      <c r="S539">
        <f t="shared" si="65"/>
        <v>291.86960460025711</v>
      </c>
    </row>
    <row r="540" spans="1:19">
      <c r="A540">
        <v>38</v>
      </c>
      <c r="B540">
        <v>538</v>
      </c>
      <c r="C540">
        <f t="shared" si="63"/>
        <v>147.25</v>
      </c>
      <c r="D540">
        <f t="shared" si="64"/>
        <v>166.66666666666666</v>
      </c>
      <c r="L540">
        <f t="shared" si="66"/>
        <v>8.07571488471633</v>
      </c>
      <c r="P540">
        <f t="shared" si="67"/>
        <v>6.7254435163477595</v>
      </c>
      <c r="S540">
        <f t="shared" si="65"/>
        <v>291.92428511528368</v>
      </c>
    </row>
    <row r="541" spans="1:19">
      <c r="A541">
        <v>39</v>
      </c>
      <c r="B541">
        <v>539</v>
      </c>
      <c r="C541">
        <f t="shared" si="63"/>
        <v>148.25</v>
      </c>
      <c r="D541">
        <f t="shared" si="64"/>
        <v>166.66666666666666</v>
      </c>
      <c r="L541">
        <f t="shared" si="66"/>
        <v>8.0217649575926231</v>
      </c>
      <c r="P541">
        <f t="shared" si="67"/>
        <v>6.6805140961340452</v>
      </c>
      <c r="S541">
        <f t="shared" si="65"/>
        <v>291.97823504240739</v>
      </c>
    </row>
    <row r="542" spans="1:19">
      <c r="A542">
        <v>40</v>
      </c>
      <c r="B542">
        <v>540</v>
      </c>
      <c r="C542">
        <f t="shared" si="63"/>
        <v>149.25</v>
      </c>
      <c r="D542">
        <f t="shared" si="64"/>
        <v>166.66666666666666</v>
      </c>
      <c r="L542">
        <f t="shared" si="66"/>
        <v>7.9685310734310848</v>
      </c>
      <c r="P542">
        <f t="shared" si="67"/>
        <v>6.6361809954494486</v>
      </c>
      <c r="S542">
        <f t="shared" si="65"/>
        <v>292.03146892656889</v>
      </c>
    </row>
    <row r="543" spans="1:19">
      <c r="A543">
        <v>41</v>
      </c>
      <c r="B543">
        <v>541</v>
      </c>
      <c r="C543">
        <f t="shared" si="63"/>
        <v>150.25</v>
      </c>
      <c r="D543">
        <f t="shared" si="64"/>
        <v>166.66666666666666</v>
      </c>
      <c r="L543">
        <f t="shared" si="66"/>
        <v>7.9159990708371994</v>
      </c>
      <c r="P543">
        <f t="shared" si="67"/>
        <v>6.5924324207053786</v>
      </c>
      <c r="S543">
        <f t="shared" si="65"/>
        <v>292.08400092916281</v>
      </c>
    </row>
    <row r="544" spans="1:19">
      <c r="A544">
        <v>42</v>
      </c>
      <c r="B544">
        <v>542</v>
      </c>
      <c r="C544">
        <f t="shared" si="63"/>
        <v>151.25</v>
      </c>
      <c r="D544">
        <f t="shared" si="64"/>
        <v>166.66666666666666</v>
      </c>
      <c r="L544">
        <f t="shared" si="66"/>
        <v>7.8641551594028938</v>
      </c>
      <c r="P544">
        <f t="shared" si="67"/>
        <v>6.5492568872702099</v>
      </c>
      <c r="S544">
        <f t="shared" si="65"/>
        <v>292.13584484059709</v>
      </c>
    </row>
    <row r="545" spans="1:19">
      <c r="A545">
        <v>43</v>
      </c>
      <c r="B545">
        <v>543</v>
      </c>
      <c r="C545">
        <f t="shared" si="63"/>
        <v>152.25</v>
      </c>
      <c r="D545">
        <f t="shared" si="64"/>
        <v>166.66666666666666</v>
      </c>
      <c r="L545">
        <f t="shared" si="66"/>
        <v>7.8129859076371568</v>
      </c>
      <c r="P545">
        <f t="shared" si="67"/>
        <v>6.5066432094179198</v>
      </c>
      <c r="S545">
        <f t="shared" si="65"/>
        <v>292.18701409236286</v>
      </c>
    </row>
    <row r="546" spans="1:19">
      <c r="A546">
        <v>44</v>
      </c>
      <c r="B546">
        <v>544</v>
      </c>
      <c r="C546">
        <f t="shared" si="63"/>
        <v>153.25</v>
      </c>
      <c r="D546">
        <f t="shared" si="64"/>
        <v>166.66666666666666</v>
      </c>
      <c r="L546">
        <f t="shared" si="66"/>
        <v>7.762478231364792</v>
      </c>
      <c r="P546">
        <f t="shared" si="67"/>
        <v>6.4645804906665889</v>
      </c>
      <c r="S546">
        <f t="shared" si="65"/>
        <v>292.23752176863519</v>
      </c>
    </row>
    <row r="547" spans="1:19">
      <c r="A547">
        <v>45</v>
      </c>
      <c r="B547">
        <v>545</v>
      </c>
      <c r="C547">
        <f t="shared" si="63"/>
        <v>154.25</v>
      </c>
      <c r="D547">
        <f t="shared" si="64"/>
        <v>166.66666666666666</v>
      </c>
      <c r="L547">
        <f t="shared" si="66"/>
        <v>7.7126193825722789</v>
      </c>
      <c r="P547">
        <f t="shared" si="67"/>
        <v>6.423058114489244</v>
      </c>
      <c r="S547">
        <f t="shared" si="65"/>
        <v>292.28738061742774</v>
      </c>
    </row>
    <row r="548" spans="1:19">
      <c r="A548">
        <v>46</v>
      </c>
      <c r="B548">
        <v>546</v>
      </c>
      <c r="C548">
        <f t="shared" si="63"/>
        <v>155.25</v>
      </c>
      <c r="D548">
        <f t="shared" si="64"/>
        <v>166.66666666666666</v>
      </c>
      <c r="L548">
        <f t="shared" si="66"/>
        <v>7.6633969386807337</v>
      </c>
      <c r="P548">
        <f t="shared" si="67"/>
        <v>6.3820657353804053</v>
      </c>
      <c r="S548">
        <f t="shared" si="65"/>
        <v>292.33660306131924</v>
      </c>
    </row>
    <row r="549" spans="1:19">
      <c r="A549">
        <v>47</v>
      </c>
      <c r="B549">
        <v>547</v>
      </c>
      <c r="C549">
        <f t="shared" si="63"/>
        <v>156.25</v>
      </c>
      <c r="D549">
        <f t="shared" si="64"/>
        <v>166.66666666666666</v>
      </c>
      <c r="L549">
        <f t="shared" si="66"/>
        <v>7.6147987922270453</v>
      </c>
      <c r="P549">
        <f t="shared" si="67"/>
        <v>6.3415932702625435</v>
      </c>
      <c r="S549">
        <f t="shared" si="65"/>
        <v>292.38520120777298</v>
      </c>
    </row>
    <row r="550" spans="1:19">
      <c r="A550">
        <v>48</v>
      </c>
      <c r="B550">
        <v>548</v>
      </c>
      <c r="C550">
        <f t="shared" si="63"/>
        <v>157.25</v>
      </c>
      <c r="D550">
        <f t="shared" si="64"/>
        <v>166.66666666666666</v>
      </c>
      <c r="L550">
        <f t="shared" si="66"/>
        <v>7.5668131409351567</v>
      </c>
      <c r="P550">
        <f t="shared" si="67"/>
        <v>6.3016308902174618</v>
      </c>
      <c r="S550">
        <f t="shared" si="65"/>
        <v>292.43318685906485</v>
      </c>
    </row>
    <row r="551" spans="1:19">
      <c r="A551">
        <v>49</v>
      </c>
      <c r="B551">
        <v>549</v>
      </c>
      <c r="C551">
        <f t="shared" si="63"/>
        <v>158.25</v>
      </c>
      <c r="D551">
        <f t="shared" si="64"/>
        <v>166.66666666666666</v>
      </c>
      <c r="L551">
        <f t="shared" si="66"/>
        <v>7.5194284781603997</v>
      </c>
      <c r="P551">
        <f t="shared" si="67"/>
        <v>6.2621690125283509</v>
      </c>
      <c r="S551">
        <f t="shared" si="65"/>
        <v>292.48057152183958</v>
      </c>
    </row>
    <row r="552" spans="1:19">
      <c r="A552">
        <v>50</v>
      </c>
      <c r="B552">
        <v>550</v>
      </c>
      <c r="C552">
        <f t="shared" si="63"/>
        <v>159.25</v>
      </c>
      <c r="D552">
        <f t="shared" si="64"/>
        <v>166.66666666666666</v>
      </c>
      <c r="L552">
        <f t="shared" si="66"/>
        <v>7.4726335836906337</v>
      </c>
      <c r="P552">
        <f t="shared" si="67"/>
        <v>6.2231982930189877</v>
      </c>
      <c r="S552">
        <f t="shared" si="65"/>
        <v>292.52736641630935</v>
      </c>
    </row>
    <row r="553" spans="1:19">
      <c r="A553">
        <v>51</v>
      </c>
      <c r="C553">
        <f t="shared" si="63"/>
        <v>160.25</v>
      </c>
      <c r="D553">
        <f t="shared" si="64"/>
        <v>166.66666666666666</v>
      </c>
      <c r="L553">
        <f t="shared" si="66"/>
        <v>7.4264175148887315</v>
      </c>
      <c r="P553">
        <f t="shared" si="67"/>
        <v>6.1847096186772177</v>
      </c>
      <c r="S553">
        <f t="shared" si="65"/>
        <v>292.57358248511127</v>
      </c>
    </row>
    <row r="554" spans="1:19">
      <c r="A554">
        <v>52</v>
      </c>
      <c r="C554">
        <f t="shared" si="63"/>
        <v>161.25</v>
      </c>
      <c r="D554">
        <f t="shared" si="64"/>
        <v>166.66666666666666</v>
      </c>
      <c r="L554">
        <f t="shared" si="66"/>
        <v>7.3807695981617405</v>
      </c>
      <c r="P554">
        <f t="shared" si="67"/>
        <v>6.1466941005504765</v>
      </c>
      <c r="S554">
        <f t="shared" si="65"/>
        <v>292.61923040183825</v>
      </c>
    </row>
    <row r="555" spans="1:19">
      <c r="A555">
        <v>53</v>
      </c>
      <c r="C555">
        <f t="shared" si="63"/>
        <v>162.25</v>
      </c>
      <c r="D555">
        <f t="shared" si="64"/>
        <v>166.66666666666666</v>
      </c>
      <c r="L555">
        <f t="shared" si="66"/>
        <v>7.335679420742732</v>
      </c>
      <c r="P555">
        <f t="shared" si="67"/>
        <v>6.1091430669017326</v>
      </c>
      <c r="S555">
        <f t="shared" si="65"/>
        <v>292.66432057925726</v>
      </c>
    </row>
    <row r="556" spans="1:19">
      <c r="A556">
        <v>54</v>
      </c>
      <c r="C556">
        <f t="shared" si="63"/>
        <v>163.25</v>
      </c>
      <c r="D556">
        <f t="shared" si="64"/>
        <v>166.66666666666666</v>
      </c>
      <c r="L556">
        <f t="shared" si="66"/>
        <v>7.2911368227720619</v>
      </c>
      <c r="P556">
        <f t="shared" si="67"/>
        <v>6.0720480566147703</v>
      </c>
      <c r="S556">
        <f t="shared" si="65"/>
        <v>292.70886317722795</v>
      </c>
    </row>
    <row r="557" spans="1:19">
      <c r="A557">
        <v>55</v>
      </c>
      <c r="C557">
        <f t="shared" si="63"/>
        <v>164.25</v>
      </c>
      <c r="D557">
        <f t="shared" si="64"/>
        <v>166.66666666666666</v>
      </c>
      <c r="L557">
        <f t="shared" si="66"/>
        <v>7.247131889665388</v>
      </c>
      <c r="P557">
        <f t="shared" si="67"/>
        <v>6.0354008128382848</v>
      </c>
      <c r="S557">
        <f t="shared" si="65"/>
        <v>292.75286811033459</v>
      </c>
    </row>
    <row r="558" spans="1:19">
      <c r="A558">
        <v>56</v>
      </c>
      <c r="C558">
        <f t="shared" si="63"/>
        <v>165.25</v>
      </c>
      <c r="D558">
        <f t="shared" si="64"/>
        <v>166.66666666666666</v>
      </c>
      <c r="L558">
        <f t="shared" si="66"/>
        <v>7.2036549447563987</v>
      </c>
      <c r="P558">
        <f t="shared" si="67"/>
        <v>5.9991932768587573</v>
      </c>
      <c r="S558">
        <f t="shared" si="65"/>
        <v>292.79634505524359</v>
      </c>
    </row>
    <row r="559" spans="1:19">
      <c r="A559">
        <v>57</v>
      </c>
      <c r="C559">
        <f t="shared" si="63"/>
        <v>166.25</v>
      </c>
      <c r="D559">
        <f t="shared" si="64"/>
        <v>166.66666666666666</v>
      </c>
      <c r="L559">
        <f t="shared" si="66"/>
        <v>7.1606965422027899</v>
      </c>
      <c r="P559">
        <f t="shared" si="67"/>
        <v>5.9634175821925659</v>
      </c>
      <c r="S559">
        <f t="shared" si="65"/>
        <v>292.8393034577972</v>
      </c>
    </row>
    <row r="560" spans="1:19">
      <c r="A560">
        <v>58</v>
      </c>
      <c r="C560">
        <f t="shared" si="63"/>
        <v>167.25</v>
      </c>
      <c r="D560">
        <f t="shared" si="64"/>
        <v>166.66666666666666</v>
      </c>
      <c r="L560">
        <f t="shared" si="66"/>
        <v>7.1182474601445662</v>
      </c>
      <c r="P560">
        <f t="shared" si="67"/>
        <v>5.9280660488882271</v>
      </c>
      <c r="S560">
        <f t="shared" si="65"/>
        <v>292.88175253985543</v>
      </c>
    </row>
    <row r="561" spans="1:19">
      <c r="A561">
        <v>59</v>
      </c>
      <c r="C561">
        <f t="shared" si="63"/>
        <v>168.25</v>
      </c>
      <c r="D561">
        <f t="shared" si="64"/>
        <v>166.66666666666666</v>
      </c>
      <c r="L561">
        <f t="shared" si="66"/>
        <v>7.0762986941042545</v>
      </c>
      <c r="P561">
        <f t="shared" si="67"/>
        <v>5.8931311780301021</v>
      </c>
      <c r="S561">
        <f t="shared" si="65"/>
        <v>292.92370130589575</v>
      </c>
    </row>
    <row r="562" spans="1:19">
      <c r="A562">
        <v>60</v>
      </c>
      <c r="C562">
        <f t="shared" si="63"/>
        <v>169.25</v>
      </c>
      <c r="D562">
        <f t="shared" si="64"/>
        <v>166.66666666666666</v>
      </c>
      <c r="L562">
        <f t="shared" si="66"/>
        <v>7.0348414506191128</v>
      </c>
      <c r="P562">
        <f t="shared" si="67"/>
        <v>5.8586056464353113</v>
      </c>
      <c r="S562">
        <f t="shared" si="65"/>
        <v>292.96515854938087</v>
      </c>
    </row>
    <row r="563" spans="1:19">
      <c r="A563">
        <v>61</v>
      </c>
      <c r="C563">
        <f t="shared" si="63"/>
        <v>170.25</v>
      </c>
      <c r="D563">
        <f t="shared" si="64"/>
        <v>166.66666666666666</v>
      </c>
      <c r="L563">
        <f t="shared" si="66"/>
        <v>6.9938671410958699</v>
      </c>
      <c r="P563">
        <f t="shared" si="67"/>
        <v>5.8244823015359701</v>
      </c>
      <c r="S563">
        <f t="shared" si="65"/>
        <v>293.00613285890415</v>
      </c>
    </row>
    <row r="564" spans="1:19">
      <c r="A564">
        <v>62</v>
      </c>
      <c r="C564">
        <f t="shared" si="63"/>
        <v>171.25</v>
      </c>
      <c r="D564">
        <f t="shared" si="64"/>
        <v>166.66666666666666</v>
      </c>
      <c r="L564">
        <f t="shared" si="66"/>
        <v>6.9533673758789858</v>
      </c>
      <c r="P564">
        <f t="shared" si="67"/>
        <v>5.7907541564392435</v>
      </c>
      <c r="S564">
        <f t="shared" si="65"/>
        <v>293.046632624121</v>
      </c>
    </row>
    <row r="565" spans="1:19">
      <c r="A565">
        <v>63</v>
      </c>
      <c r="C565">
        <f t="shared" si="63"/>
        <v>172.25</v>
      </c>
      <c r="D565">
        <f t="shared" si="64"/>
        <v>166.66666666666666</v>
      </c>
      <c r="L565">
        <f t="shared" si="66"/>
        <v>6.9133339585238112</v>
      </c>
      <c r="P565">
        <f t="shared" si="67"/>
        <v>5.7574143851580466</v>
      </c>
      <c r="S565">
        <f t="shared" si="65"/>
        <v>293.08666604147618</v>
      </c>
    </row>
    <row r="566" spans="1:19">
      <c r="A566">
        <v>64</v>
      </c>
      <c r="C566">
        <f t="shared" si="63"/>
        <v>173.25</v>
      </c>
      <c r="D566">
        <f t="shared" si="64"/>
        <v>166.66666666666666</v>
      </c>
      <c r="L566">
        <f t="shared" si="66"/>
        <v>6.8737588802664575</v>
      </c>
      <c r="P566">
        <f t="shared" si="67"/>
        <v>5.7244563180055525</v>
      </c>
      <c r="S566">
        <f t="shared" si="65"/>
        <v>293.12624111973355</v>
      </c>
    </row>
    <row r="567" spans="1:19">
      <c r="A567">
        <v>65</v>
      </c>
      <c r="C567">
        <f t="shared" si="63"/>
        <v>174.25</v>
      </c>
      <c r="D567">
        <f t="shared" si="64"/>
        <v>166.66666666666666</v>
      </c>
      <c r="L567">
        <f t="shared" ref="L567:L598" si="68">IF(O66="DC",0.5*D567*(D567*Lm/Vindc_rms_min+D567*Lm/(Vout+D1Vf))/(D567*Lm/Vindc_rms_min+C567),IF(O66="CC",D567-0.5*(Vout+D1Vf)*C567/Lm))</f>
        <v>6.834634314682515</v>
      </c>
      <c r="P567">
        <f t="shared" ref="P567:P598" si="69">IF(O66="CC",1/(((D567-(Vout+D1Vf)*C567/Lm))*Lm/Vindc_rms_min+C567)*1000,IF(O66="DC",1000/(D567*Lm/Vindc_rms_min+C567)))</f>
        <v>5.691873437146989</v>
      </c>
      <c r="S567">
        <f t="shared" si="65"/>
        <v>293.16536568531751</v>
      </c>
    </row>
    <row r="568" spans="1:19">
      <c r="A568">
        <v>66</v>
      </c>
      <c r="C568">
        <f t="shared" ref="C568:C602" si="70">M67+A568</f>
        <v>175.25</v>
      </c>
      <c r="D568">
        <f t="shared" ref="D568:D602" si="71">D567</f>
        <v>166.66666666666666</v>
      </c>
      <c r="L568">
        <f t="shared" si="68"/>
        <v>6.7959526125271621</v>
      </c>
      <c r="P568">
        <f t="shared" si="69"/>
        <v>5.65965937230248</v>
      </c>
      <c r="S568">
        <f t="shared" si="65"/>
        <v>293.20404738747283</v>
      </c>
    </row>
    <row r="569" spans="1:19">
      <c r="A569">
        <v>67</v>
      </c>
      <c r="C569">
        <f t="shared" si="70"/>
        <v>176.25</v>
      </c>
      <c r="D569">
        <f t="shared" si="71"/>
        <v>166.66666666666666</v>
      </c>
      <c r="L569">
        <f t="shared" si="68"/>
        <v>6.7577062967494967</v>
      </c>
      <c r="P569">
        <f t="shared" si="69"/>
        <v>5.6278078965949989</v>
      </c>
      <c r="S569">
        <f t="shared" si="65"/>
        <v>293.24229370325048</v>
      </c>
    </row>
    <row r="570" spans="1:19">
      <c r="A570">
        <v>68</v>
      </c>
      <c r="C570">
        <f t="shared" si="70"/>
        <v>177.25</v>
      </c>
      <c r="D570">
        <f t="shared" si="71"/>
        <v>166.66666666666666</v>
      </c>
      <c r="L570">
        <f t="shared" si="68"/>
        <v>6.7198880576742823</v>
      </c>
      <c r="P570">
        <f t="shared" si="69"/>
        <v>5.5963129225377237</v>
      </c>
      <c r="S570">
        <f t="shared" si="65"/>
        <v>293.28011194232573</v>
      </c>
    </row>
    <row r="571" spans="1:19">
      <c r="A571">
        <v>69</v>
      </c>
      <c r="C571">
        <f t="shared" si="70"/>
        <v>178.25</v>
      </c>
      <c r="D571">
        <f t="shared" si="71"/>
        <v>166.66666666666666</v>
      </c>
      <c r="L571">
        <f t="shared" si="68"/>
        <v>6.6824907483445832</v>
      </c>
      <c r="P571">
        <f t="shared" si="69"/>
        <v>5.5651684981553968</v>
      </c>
      <c r="S571">
        <f t="shared" si="65"/>
        <v>293.31750925165539</v>
      </c>
    </row>
    <row r="572" spans="1:19">
      <c r="A572">
        <v>70</v>
      </c>
      <c r="C572">
        <f t="shared" si="70"/>
        <v>179.25</v>
      </c>
      <c r="D572">
        <f t="shared" si="71"/>
        <v>166.66666666666666</v>
      </c>
      <c r="L572">
        <f t="shared" si="68"/>
        <v>6.6455073800190423</v>
      </c>
      <c r="P572">
        <f t="shared" si="69"/>
        <v>5.5343688032344627</v>
      </c>
      <c r="S572">
        <f t="shared" si="65"/>
        <v>293.35449261998093</v>
      </c>
    </row>
    <row r="573" spans="1:19">
      <c r="A573">
        <v>71</v>
      </c>
      <c r="C573">
        <f t="shared" si="70"/>
        <v>180.25</v>
      </c>
      <c r="D573">
        <f t="shared" si="71"/>
        <v>166.66666666666666</v>
      </c>
      <c r="L573">
        <f t="shared" si="68"/>
        <v>6.6089311178178649</v>
      </c>
      <c r="P573">
        <f t="shared" si="69"/>
        <v>5.5039081456970491</v>
      </c>
      <c r="S573">
        <f t="shared" si="65"/>
        <v>293.39106888218214</v>
      </c>
    </row>
    <row r="574" spans="1:19">
      <c r="A574">
        <v>72</v>
      </c>
      <c r="C574">
        <f t="shared" si="70"/>
        <v>181.25</v>
      </c>
      <c r="D574">
        <f t="shared" si="71"/>
        <v>166.66666666666666</v>
      </c>
      <c r="L574">
        <f t="shared" si="68"/>
        <v>6.5727552765117991</v>
      </c>
      <c r="P574">
        <f t="shared" si="69"/>
        <v>5.473780958094034</v>
      </c>
      <c r="S574">
        <f t="shared" si="65"/>
        <v>293.42724472348823</v>
      </c>
    </row>
    <row r="575" spans="1:19">
      <c r="A575">
        <v>73</v>
      </c>
      <c r="C575">
        <f t="shared" si="70"/>
        <v>182.25</v>
      </c>
      <c r="D575">
        <f t="shared" si="71"/>
        <v>166.66666666666666</v>
      </c>
      <c r="L575">
        <f t="shared" si="68"/>
        <v>6.5369733164486536</v>
      </c>
      <c r="P575">
        <f t="shared" si="69"/>
        <v>5.4439817942126618</v>
      </c>
      <c r="S575">
        <f t="shared" si="65"/>
        <v>293.46302668355133</v>
      </c>
    </row>
    <row r="576" spans="1:19">
      <c r="A576">
        <v>74</v>
      </c>
      <c r="C576">
        <f t="shared" si="70"/>
        <v>183.25</v>
      </c>
      <c r="D576">
        <f t="shared" si="71"/>
        <v>166.66666666666666</v>
      </c>
      <c r="L576">
        <f t="shared" si="68"/>
        <v>6.5015788396121668</v>
      </c>
      <c r="P576">
        <f t="shared" si="69"/>
        <v>5.4145053257943703</v>
      </c>
      <c r="S576">
        <f t="shared" si="65"/>
        <v>293.49842116038781</v>
      </c>
    </row>
    <row r="577" spans="1:19">
      <c r="A577">
        <v>75</v>
      </c>
      <c r="C577">
        <f t="shared" si="70"/>
        <v>184.25</v>
      </c>
      <c r="D577">
        <f t="shared" si="71"/>
        <v>166.66666666666666</v>
      </c>
      <c r="L577">
        <f t="shared" si="68"/>
        <v>6.4665655858082092</v>
      </c>
      <c r="P577">
        <f t="shared" si="69"/>
        <v>5.3853463393586649</v>
      </c>
      <c r="S577">
        <f t="shared" si="65"/>
        <v>293.53343441419179</v>
      </c>
    </row>
    <row r="578" spans="1:19">
      <c r="A578">
        <v>76</v>
      </c>
      <c r="C578">
        <f t="shared" si="70"/>
        <v>185.25</v>
      </c>
      <c r="D578">
        <f t="shared" si="71"/>
        <v>166.66666666666666</v>
      </c>
      <c r="L578">
        <f t="shared" si="68"/>
        <v>6.431927428973566</v>
      </c>
      <c r="P578">
        <f t="shared" si="69"/>
        <v>5.3564997331290831</v>
      </c>
      <c r="S578">
        <f t="shared" ref="S578:S602" si="72">ABS(L578-Iout)</f>
        <v>293.56807257102645</v>
      </c>
    </row>
    <row r="579" spans="1:19">
      <c r="A579">
        <v>77</v>
      </c>
      <c r="C579">
        <f t="shared" si="70"/>
        <v>186.25</v>
      </c>
      <c r="D579">
        <f t="shared" si="71"/>
        <v>166.66666666666666</v>
      </c>
      <c r="L579">
        <f t="shared" si="68"/>
        <v>6.3976583736027122</v>
      </c>
      <c r="P579">
        <f t="shared" si="69"/>
        <v>5.3279605140574118</v>
      </c>
      <c r="S579">
        <f t="shared" si="72"/>
        <v>293.60234162639728</v>
      </c>
    </row>
    <row r="580" spans="1:19">
      <c r="A580">
        <v>78</v>
      </c>
      <c r="C580">
        <f t="shared" si="70"/>
        <v>187.25</v>
      </c>
      <c r="D580">
        <f t="shared" si="71"/>
        <v>166.66666666666666</v>
      </c>
      <c r="L580">
        <f t="shared" si="68"/>
        <v>6.3637525512882158</v>
      </c>
      <c r="P580">
        <f t="shared" si="69"/>
        <v>5.2997237949425475</v>
      </c>
      <c r="S580">
        <f t="shared" si="72"/>
        <v>293.6362474487118</v>
      </c>
    </row>
    <row r="581" spans="1:19">
      <c r="A581">
        <v>79</v>
      </c>
      <c r="C581">
        <f t="shared" si="70"/>
        <v>188.25</v>
      </c>
      <c r="D581">
        <f t="shared" si="71"/>
        <v>166.66666666666666</v>
      </c>
      <c r="L581">
        <f t="shared" si="68"/>
        <v>6.3302042173705715</v>
      </c>
      <c r="P581">
        <f t="shared" si="69"/>
        <v>5.2717847916404743</v>
      </c>
      <c r="S581">
        <f t="shared" si="72"/>
        <v>293.66979578262942</v>
      </c>
    </row>
    <row r="582" spans="1:19">
      <c r="A582">
        <v>80</v>
      </c>
      <c r="C582">
        <f t="shared" si="70"/>
        <v>189.25</v>
      </c>
      <c r="D582">
        <f t="shared" si="71"/>
        <v>166.66666666666666</v>
      </c>
      <c r="L582">
        <f t="shared" si="68"/>
        <v>6.2970077476934394</v>
      </c>
      <c r="P582">
        <f t="shared" si="69"/>
        <v>5.2441388203620383</v>
      </c>
      <c r="S582">
        <f t="shared" si="72"/>
        <v>293.70299225230656</v>
      </c>
    </row>
    <row r="583" spans="1:19">
      <c r="A583">
        <v>81</v>
      </c>
      <c r="C583">
        <f t="shared" si="70"/>
        <v>190.25</v>
      </c>
      <c r="D583">
        <f t="shared" si="71"/>
        <v>166.66666666666666</v>
      </c>
      <c r="L583">
        <f t="shared" si="68"/>
        <v>6.264157635460454</v>
      </c>
      <c r="P583">
        <f t="shared" si="69"/>
        <v>5.2167812950553003</v>
      </c>
      <c r="S583">
        <f t="shared" si="72"/>
        <v>293.73584236453956</v>
      </c>
    </row>
    <row r="584" spans="1:19">
      <c r="A584">
        <v>82</v>
      </c>
      <c r="C584">
        <f t="shared" si="70"/>
        <v>191.25</v>
      </c>
      <c r="D584">
        <f t="shared" si="71"/>
        <v>166.66666666666666</v>
      </c>
      <c r="L584">
        <f t="shared" si="68"/>
        <v>6.2316484881899052</v>
      </c>
      <c r="P584">
        <f t="shared" si="69"/>
        <v>5.1897077248693977</v>
      </c>
      <c r="S584">
        <f t="shared" si="72"/>
        <v>293.76835151181007</v>
      </c>
    </row>
    <row r="585" spans="1:19">
      <c r="A585">
        <v>83</v>
      </c>
      <c r="C585">
        <f t="shared" si="70"/>
        <v>192.25</v>
      </c>
      <c r="D585">
        <f t="shared" si="71"/>
        <v>166.66666666666666</v>
      </c>
      <c r="L585">
        <f t="shared" si="68"/>
        <v>6.1994750247637533</v>
      </c>
      <c r="P585">
        <f t="shared" si="69"/>
        <v>5.1629137116969694</v>
      </c>
      <c r="S585">
        <f t="shared" si="72"/>
        <v>293.80052497523627</v>
      </c>
    </row>
    <row r="586" spans="1:19">
      <c r="A586">
        <v>84</v>
      </c>
      <c r="C586">
        <f t="shared" si="70"/>
        <v>193.25</v>
      </c>
      <c r="D586">
        <f t="shared" si="71"/>
        <v>166.66666666666666</v>
      </c>
      <c r="L586">
        <f t="shared" si="68"/>
        <v>6.1676320725675922</v>
      </c>
      <c r="P586">
        <f t="shared" si="69"/>
        <v>5.1363949477923221</v>
      </c>
      <c r="S586">
        <f t="shared" si="72"/>
        <v>293.83236792743241</v>
      </c>
    </row>
    <row r="587" spans="1:19">
      <c r="A587">
        <v>85</v>
      </c>
      <c r="C587">
        <f t="shared" si="70"/>
        <v>194.25</v>
      </c>
      <c r="D587">
        <f t="shared" si="71"/>
        <v>166.66666666666666</v>
      </c>
      <c r="L587">
        <f t="shared" si="68"/>
        <v>6.1361145647182989</v>
      </c>
      <c r="P587">
        <f t="shared" si="69"/>
        <v>5.1101472134626169</v>
      </c>
      <c r="S587">
        <f t="shared" si="72"/>
        <v>293.8638854352817</v>
      </c>
    </row>
    <row r="588" spans="1:19">
      <c r="A588">
        <v>86</v>
      </c>
      <c r="C588">
        <f t="shared" si="70"/>
        <v>195.25</v>
      </c>
      <c r="D588">
        <f t="shared" si="71"/>
        <v>166.66666666666666</v>
      </c>
      <c r="L588">
        <f t="shared" si="68"/>
        <v>6.1049175373762559</v>
      </c>
      <c r="P588">
        <f t="shared" si="69"/>
        <v>5.0841663748295023</v>
      </c>
      <c r="S588">
        <f t="shared" si="72"/>
        <v>293.89508246262375</v>
      </c>
    </row>
    <row r="589" spans="1:19">
      <c r="A589">
        <v>87</v>
      </c>
      <c r="C589">
        <f t="shared" si="70"/>
        <v>196.25</v>
      </c>
      <c r="D589">
        <f t="shared" si="71"/>
        <v>166.66666666666666</v>
      </c>
      <c r="L589">
        <f t="shared" si="68"/>
        <v>6.0740361271391556</v>
      </c>
      <c r="P589">
        <f t="shared" si="69"/>
        <v>5.0584483816586623</v>
      </c>
      <c r="S589">
        <f t="shared" si="72"/>
        <v>293.92596387286085</v>
      </c>
    </row>
    <row r="590" spans="1:19">
      <c r="A590">
        <v>88</v>
      </c>
      <c r="C590">
        <f t="shared" si="70"/>
        <v>197.25</v>
      </c>
      <c r="D590">
        <f t="shared" si="71"/>
        <v>166.66666666666666</v>
      </c>
      <c r="L590">
        <f t="shared" si="68"/>
        <v>6.0434655685144936</v>
      </c>
      <c r="P590">
        <f t="shared" si="69"/>
        <v>5.032989265254928</v>
      </c>
      <c r="S590">
        <f t="shared" si="72"/>
        <v>293.95653443148552</v>
      </c>
    </row>
    <row r="591" spans="1:19">
      <c r="A591">
        <v>89</v>
      </c>
      <c r="C591">
        <f t="shared" si="70"/>
        <v>198.25</v>
      </c>
      <c r="D591">
        <f t="shared" si="71"/>
        <v>166.66666666666666</v>
      </c>
      <c r="L591">
        <f t="shared" si="68"/>
        <v>6.013201191468017</v>
      </c>
      <c r="P591">
        <f t="shared" si="69"/>
        <v>5.0077851364206198</v>
      </c>
      <c r="S591">
        <f t="shared" si="72"/>
        <v>293.986798808532</v>
      </c>
    </row>
    <row r="592" spans="1:19">
      <c r="A592">
        <v>90</v>
      </c>
      <c r="C592">
        <f t="shared" si="70"/>
        <v>199.25</v>
      </c>
      <c r="D592">
        <f t="shared" si="71"/>
        <v>166.66666666666666</v>
      </c>
      <c r="L592">
        <f t="shared" si="68"/>
        <v>5.9832384190454606</v>
      </c>
      <c r="P592">
        <f t="shared" si="69"/>
        <v>4.9828321834749358</v>
      </c>
      <c r="S592">
        <f t="shared" si="72"/>
        <v>294.01676158095455</v>
      </c>
    </row>
    <row r="593" spans="1:19">
      <c r="A593">
        <v>91</v>
      </c>
      <c r="C593">
        <f t="shared" si="70"/>
        <v>200.25</v>
      </c>
      <c r="D593">
        <f t="shared" si="71"/>
        <v>166.66666666666666</v>
      </c>
      <c r="L593">
        <f t="shared" si="68"/>
        <v>5.9535727650650347</v>
      </c>
      <c r="P593">
        <f t="shared" si="69"/>
        <v>4.9581266703322591</v>
      </c>
      <c r="S593">
        <f t="shared" si="72"/>
        <v>294.04642723493498</v>
      </c>
    </row>
    <row r="594" spans="1:19">
      <c r="A594">
        <v>92</v>
      </c>
      <c r="C594">
        <f t="shared" si="70"/>
        <v>201.25</v>
      </c>
      <c r="D594">
        <f t="shared" si="71"/>
        <v>166.66666666666666</v>
      </c>
      <c r="L594">
        <f t="shared" si="68"/>
        <v>5.9241998318782212</v>
      </c>
      <c r="P594">
        <f t="shared" si="69"/>
        <v>4.93366493463735</v>
      </c>
      <c r="S594">
        <f t="shared" si="72"/>
        <v>294.07580016812176</v>
      </c>
    </row>
    <row r="595" spans="1:19">
      <c r="A595">
        <v>93</v>
      </c>
      <c r="C595">
        <f t="shared" si="70"/>
        <v>202.25</v>
      </c>
      <c r="D595">
        <f t="shared" si="71"/>
        <v>166.66666666666666</v>
      </c>
      <c r="L595">
        <f t="shared" si="68"/>
        <v>5.8951153081965284</v>
      </c>
      <c r="P595">
        <f t="shared" si="69"/>
        <v>4.9094433859554742</v>
      </c>
      <c r="S595">
        <f t="shared" si="72"/>
        <v>294.10488469180348</v>
      </c>
    </row>
    <row r="596" spans="1:19">
      <c r="A596">
        <v>94</v>
      </c>
      <c r="C596">
        <f t="shared" si="70"/>
        <v>203.25</v>
      </c>
      <c r="D596">
        <f t="shared" si="71"/>
        <v>166.66666666666666</v>
      </c>
      <c r="L596">
        <f t="shared" si="68"/>
        <v>5.866314966981947</v>
      </c>
      <c r="P596">
        <f t="shared" si="69"/>
        <v>4.8854585040155749</v>
      </c>
      <c r="S596">
        <f t="shared" si="72"/>
        <v>294.13368503301803</v>
      </c>
    </row>
    <row r="597" spans="1:19">
      <c r="A597">
        <v>95</v>
      </c>
      <c r="C597">
        <f t="shared" si="70"/>
        <v>204.25</v>
      </c>
      <c r="D597">
        <f t="shared" si="71"/>
        <v>166.66666666666666</v>
      </c>
      <c r="L597">
        <f t="shared" si="68"/>
        <v>5.8377946633989479</v>
      </c>
      <c r="P597">
        <f t="shared" si="69"/>
        <v>4.8617068370047001</v>
      </c>
      <c r="S597">
        <f t="shared" si="72"/>
        <v>294.16220533660106</v>
      </c>
    </row>
    <row r="598" spans="1:19">
      <c r="A598">
        <v>96</v>
      </c>
      <c r="C598">
        <f t="shared" si="70"/>
        <v>205.25</v>
      </c>
      <c r="D598">
        <f t="shared" si="71"/>
        <v>166.66666666666666</v>
      </c>
      <c r="L598">
        <f t="shared" si="68"/>
        <v>5.8095503328259248</v>
      </c>
      <c r="P598">
        <f t="shared" si="69"/>
        <v>4.8381849999119346</v>
      </c>
      <c r="S598">
        <f t="shared" si="72"/>
        <v>294.19044966717405</v>
      </c>
    </row>
    <row r="599" spans="1:19">
      <c r="A599">
        <v>97</v>
      </c>
      <c r="C599">
        <f t="shared" si="70"/>
        <v>206.25</v>
      </c>
      <c r="D599">
        <f t="shared" si="71"/>
        <v>166.66666666666666</v>
      </c>
      <c r="L599">
        <f t="shared" ref="L599:L602" si="73">IF(O98="DC",0.5*D599*(D599*Lm/Vindc_rms_min+D599*Lm/(Vout+D1Vf))/(D599*Lm/Vindc_rms_min+C599),IF(O98="CC",D599-0.5*(Vout+D1Vf)*C599/Lm))</f>
        <v>5.7815779889240915</v>
      </c>
      <c r="P599">
        <f t="shared" ref="P599:P602" si="74">IF(O98="CC",1/(((D599-(Vout+D1Vf)*C599/Lm))*Lm/Vindc_rms_min+C599)*1000,IF(O98="DC",1000/(D599*Lm/Vindc_rms_min+C599)))</f>
        <v>4.8148896729201818</v>
      </c>
      <c r="S599">
        <f t="shared" si="72"/>
        <v>294.21842201107592</v>
      </c>
    </row>
    <row r="600" spans="1:19">
      <c r="A600">
        <v>98</v>
      </c>
      <c r="C600">
        <f t="shared" si="70"/>
        <v>207.25</v>
      </c>
      <c r="D600">
        <f t="shared" si="71"/>
        <v>166.66666666666666</v>
      </c>
      <c r="L600">
        <f t="shared" si="73"/>
        <v>5.7538737217618934</v>
      </c>
      <c r="P600">
        <f t="shared" si="74"/>
        <v>4.7918175998441743</v>
      </c>
      <c r="S600">
        <f t="shared" si="72"/>
        <v>294.24612627823808</v>
      </c>
    </row>
    <row r="601" spans="1:19">
      <c r="A601">
        <v>99</v>
      </c>
      <c r="C601">
        <f t="shared" si="70"/>
        <v>208.25</v>
      </c>
      <c r="D601">
        <f t="shared" si="71"/>
        <v>166.66666666666666</v>
      </c>
      <c r="L601">
        <f t="shared" si="73"/>
        <v>5.7264336959930926</v>
      </c>
      <c r="P601">
        <f t="shared" si="74"/>
        <v>4.7689655866131906</v>
      </c>
      <c r="S601">
        <f t="shared" si="72"/>
        <v>294.27356630400692</v>
      </c>
    </row>
    <row r="602" spans="1:19">
      <c r="A602">
        <v>100</v>
      </c>
      <c r="C602">
        <f t="shared" si="70"/>
        <v>209.25</v>
      </c>
      <c r="D602">
        <f t="shared" si="71"/>
        <v>166.66666666666666</v>
      </c>
      <c r="L602">
        <f t="shared" si="73"/>
        <v>5.6992541490867357</v>
      </c>
      <c r="P602">
        <f t="shared" si="74"/>
        <v>4.746330499796966</v>
      </c>
      <c r="S602">
        <f t="shared" si="72"/>
        <v>294.30074585091324</v>
      </c>
    </row>
  </sheetData>
  <sheetProtection algorithmName="SHA-512" hashValue="M0C6bm1jLZJCfsVJL3yvovohC6FS+rjhb2LinAg3ct3yUFj64CMvz9wK2f7ZgcPxzl+OpZRGxaUwUU5hhLGJ5g==" saltValue="c3VlvmrGj2z1V19S+39JYA==" spinCount="100000" sheet="1" objects="1" scenarios="1"/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54</vt:i4>
      </vt:variant>
    </vt:vector>
  </HeadingPairs>
  <TitlesOfParts>
    <vt:vector size="58" baseType="lpstr">
      <vt:lpstr>Design Tool</vt:lpstr>
      <vt:lpstr>IC data</vt:lpstr>
      <vt:lpstr>interdata</vt:lpstr>
      <vt:lpstr>Ipk-toff</vt:lpstr>
      <vt:lpstr>CCMorDCM</vt:lpstr>
      <vt:lpstr>Cin</vt:lpstr>
      <vt:lpstr>Cout</vt:lpstr>
      <vt:lpstr>Cout_esr</vt:lpstr>
      <vt:lpstr>Csh</vt:lpstr>
      <vt:lpstr>Cshvalue</vt:lpstr>
      <vt:lpstr>D1Vf</vt:lpstr>
      <vt:lpstr>D2Vf</vt:lpstr>
      <vt:lpstr>eff</vt:lpstr>
      <vt:lpstr>fac</vt:lpstr>
      <vt:lpstr>Fsw</vt:lpstr>
      <vt:lpstr>Fsw_max</vt:lpstr>
      <vt:lpstr>Id_rms</vt:lpstr>
      <vt:lpstr>IL_rms</vt:lpstr>
      <vt:lpstr>Io_CCMDCM</vt:lpstr>
      <vt:lpstr>Io_max</vt:lpstr>
      <vt:lpstr>Iout</vt:lpstr>
      <vt:lpstr>Ipeak_max_inL</vt:lpstr>
      <vt:lpstr>Ipeak_min_inL</vt:lpstr>
      <vt:lpstr>Ipkmax_min_B</vt:lpstr>
      <vt:lpstr>Ipkmax_min_C</vt:lpstr>
      <vt:lpstr>Ipkmax_min_D</vt:lpstr>
      <vt:lpstr>Ipkmax_typ_B</vt:lpstr>
      <vt:lpstr>Ipkmax_typ_C</vt:lpstr>
      <vt:lpstr>Ipkmax_typ_D</vt:lpstr>
      <vt:lpstr>Lm</vt:lpstr>
      <vt:lpstr>Lm_min_BCD</vt:lpstr>
      <vt:lpstr>Rfb_down</vt:lpstr>
      <vt:lpstr>Rfb_up</vt:lpstr>
      <vt:lpstr>tminoff_max_B</vt:lpstr>
      <vt:lpstr>tminoff_max_C</vt:lpstr>
      <vt:lpstr>tminoff_max_D</vt:lpstr>
      <vt:lpstr>tminoff_typ_B</vt:lpstr>
      <vt:lpstr>tminoff_typ_C</vt:lpstr>
      <vt:lpstr>tminoff_typ_D</vt:lpstr>
      <vt:lpstr>toff</vt:lpstr>
      <vt:lpstr>toffmax_B</vt:lpstr>
      <vt:lpstr>toffmax_BCD</vt:lpstr>
      <vt:lpstr>toffmax_C</vt:lpstr>
      <vt:lpstr>toffmax_D</vt:lpstr>
      <vt:lpstr>Trr</vt:lpstr>
      <vt:lpstr>typeAP3917</vt:lpstr>
      <vt:lpstr>Vacmax</vt:lpstr>
      <vt:lpstr>Vacmin</vt:lpstr>
      <vt:lpstr>Vf</vt:lpstr>
      <vt:lpstr>Vindc</vt:lpstr>
      <vt:lpstr>Vindc_max</vt:lpstr>
      <vt:lpstr>Vindc_min</vt:lpstr>
      <vt:lpstr>Vindc_rms_max</vt:lpstr>
      <vt:lpstr>Vindc_rms_min</vt:lpstr>
      <vt:lpstr>Vout</vt:lpstr>
      <vt:lpstr>Vripple</vt:lpstr>
      <vt:lpstr>Vrrm</vt:lpstr>
      <vt:lpstr>Workingmode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2020-02-17T18:15:49Z</dcterms:modified>
</cp:coreProperties>
</file>