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2" sheetId="5" r:id="rId1"/>
    <sheet name="Sheet1" sheetId="7" r:id="rId2"/>
  </sheets>
  <calcPr calcId="125725"/>
</workbook>
</file>

<file path=xl/calcChain.xml><?xml version="1.0" encoding="utf-8"?>
<calcChain xmlns="http://schemas.openxmlformats.org/spreadsheetml/2006/main">
  <c r="F26" i="5"/>
  <c r="F32"/>
  <c r="F33" s="1"/>
  <c r="B47"/>
  <c r="B49" s="1"/>
  <c r="B53" s="1"/>
  <c r="B38"/>
  <c r="B39" s="1"/>
  <c r="B52"/>
  <c r="B51"/>
  <c r="F27"/>
  <c r="F29"/>
  <c r="F28"/>
  <c r="F25"/>
  <c r="B48" l="1"/>
  <c r="F30" s="1"/>
  <c r="F31"/>
  <c r="B40"/>
  <c r="B41"/>
</calcChain>
</file>

<file path=xl/sharedStrings.xml><?xml version="1.0" encoding="utf-8"?>
<sst xmlns="http://schemas.openxmlformats.org/spreadsheetml/2006/main" count="68" uniqueCount="51">
  <si>
    <t>V</t>
    <phoneticPr fontId="1" type="noConversion"/>
  </si>
  <si>
    <t>COMP Compensation Capacitance C4</t>
    <phoneticPr fontId="1" type="noConversion"/>
  </si>
  <si>
    <t>Vcc Capacitance C3</t>
    <phoneticPr fontId="1" type="noConversion"/>
  </si>
  <si>
    <t>UF</t>
    <phoneticPr fontId="1" type="noConversion"/>
  </si>
  <si>
    <t xml:space="preserve">Several Capacitance Recommened </t>
    <phoneticPr fontId="1" type="noConversion"/>
  </si>
  <si>
    <t>Input Voltage of Boost</t>
    <phoneticPr fontId="1" type="noConversion"/>
  </si>
  <si>
    <t xml:space="preserve">LED Current </t>
    <phoneticPr fontId="1" type="noConversion"/>
  </si>
  <si>
    <t>V</t>
    <phoneticPr fontId="1" type="noConversion"/>
  </si>
  <si>
    <t>mA</t>
    <phoneticPr fontId="1" type="noConversion"/>
  </si>
  <si>
    <t>KHz</t>
    <phoneticPr fontId="1" type="noConversion"/>
  </si>
  <si>
    <t>Result</t>
    <phoneticPr fontId="1" type="noConversion"/>
  </si>
  <si>
    <t xml:space="preserve">Enter Parameter </t>
    <phoneticPr fontId="1" type="noConversion"/>
  </si>
  <si>
    <t>Ω</t>
    <phoneticPr fontId="1" type="noConversion"/>
  </si>
  <si>
    <t>COMP Compensation Capacitance Voltage</t>
    <phoneticPr fontId="1" type="noConversion"/>
  </si>
  <si>
    <t>Input Peak  Current of Boost</t>
    <phoneticPr fontId="1" type="noConversion"/>
  </si>
  <si>
    <t>Peak-Peak Current of Boost</t>
    <phoneticPr fontId="1" type="noConversion"/>
  </si>
  <si>
    <t>Vallay  Current of Boost</t>
    <phoneticPr fontId="1" type="noConversion"/>
  </si>
  <si>
    <r>
      <t>Boost Hysteric Resistance R</t>
    </r>
    <r>
      <rPr>
        <sz val="8"/>
        <color theme="1"/>
        <rFont val="宋体"/>
        <family val="3"/>
        <charset val="134"/>
        <scheme val="minor"/>
      </rPr>
      <t>HYS</t>
    </r>
    <phoneticPr fontId="1" type="noConversion"/>
  </si>
  <si>
    <r>
      <t>LED Current Sense Resistance R</t>
    </r>
    <r>
      <rPr>
        <sz val="8"/>
        <color theme="1"/>
        <rFont val="宋体"/>
        <family val="3"/>
        <charset val="134"/>
        <scheme val="minor"/>
      </rPr>
      <t>FB</t>
    </r>
    <phoneticPr fontId="1" type="noConversion"/>
  </si>
  <si>
    <r>
      <t>Boost Sense Resistance R</t>
    </r>
    <r>
      <rPr>
        <sz val="9"/>
        <color theme="1"/>
        <rFont val="宋体"/>
        <family val="3"/>
        <charset val="134"/>
        <scheme val="minor"/>
      </rPr>
      <t>SET</t>
    </r>
    <phoneticPr fontId="1" type="noConversion"/>
  </si>
  <si>
    <t>Saturation Current of inductor L</t>
    <phoneticPr fontId="1" type="noConversion"/>
  </si>
  <si>
    <t>Desired Boost Operation Frequency Fsw</t>
    <phoneticPr fontId="1" type="noConversion"/>
  </si>
  <si>
    <t xml:space="preserve">Ratio of L Peak-Peak current to L Peak Current
</t>
    <phoneticPr fontId="1" type="noConversion"/>
  </si>
  <si>
    <r>
      <t>Boost Coil Resistance R</t>
    </r>
    <r>
      <rPr>
        <sz val="6"/>
        <color theme="1"/>
        <rFont val="宋体"/>
        <family val="3"/>
        <charset val="134"/>
        <scheme val="minor"/>
      </rPr>
      <t>L</t>
    </r>
    <phoneticPr fontId="1" type="noConversion"/>
  </si>
  <si>
    <t>Free-wheel diode forward(D5)</t>
    <phoneticPr fontId="1" type="noConversion"/>
  </si>
  <si>
    <t>Illumination</t>
    <phoneticPr fontId="1" type="noConversion"/>
  </si>
  <si>
    <t>Calculated Value Or Recommened Value</t>
    <phoneticPr fontId="1" type="noConversion"/>
  </si>
  <si>
    <t>Enter Paremeter</t>
    <phoneticPr fontId="1" type="noConversion"/>
  </si>
  <si>
    <t>(0-5V)</t>
    <phoneticPr fontId="1" type="noConversion"/>
  </si>
  <si>
    <t>&lt;1MHZ</t>
    <phoneticPr fontId="1" type="noConversion"/>
  </si>
  <si>
    <t>(&lt;2A)</t>
    <phoneticPr fontId="1" type="noConversion"/>
  </si>
  <si>
    <t>Output Voltage</t>
    <phoneticPr fontId="1" type="noConversion"/>
  </si>
  <si>
    <t>V</t>
    <phoneticPr fontId="1" type="noConversion"/>
  </si>
  <si>
    <t>mA</t>
    <phoneticPr fontId="1" type="noConversion"/>
  </si>
  <si>
    <t xml:space="preserve">Drain Peak Voltage of Q1 </t>
    <phoneticPr fontId="1" type="noConversion"/>
  </si>
  <si>
    <t>BOOST Inductance Value L</t>
    <phoneticPr fontId="1" type="noConversion"/>
  </si>
  <si>
    <t>Average Current of Q1</t>
    <phoneticPr fontId="1" type="noConversion"/>
  </si>
  <si>
    <t>Reverse Voltage of D5</t>
    <phoneticPr fontId="1" type="noConversion"/>
  </si>
  <si>
    <t>Average Current of D5</t>
    <phoneticPr fontId="1" type="noConversion"/>
  </si>
  <si>
    <t>A</t>
    <phoneticPr fontId="1" type="noConversion"/>
  </si>
  <si>
    <t>Peak Current of L</t>
    <phoneticPr fontId="1" type="noConversion"/>
  </si>
  <si>
    <t>Peak-peak Current of L</t>
    <phoneticPr fontId="1" type="noConversion"/>
  </si>
  <si>
    <t>Vallay  Current of L</t>
    <phoneticPr fontId="1" type="noConversion"/>
  </si>
  <si>
    <t>(0-1)</t>
    <phoneticPr fontId="1" type="noConversion"/>
  </si>
  <si>
    <t xml:space="preserve">Diodes Average Current </t>
    <phoneticPr fontId="1" type="noConversion"/>
  </si>
  <si>
    <t xml:space="preserve">MOS Average Current </t>
    <phoneticPr fontId="1" type="noConversion"/>
  </si>
  <si>
    <t xml:space="preserve">Input Average Current </t>
    <phoneticPr fontId="1" type="noConversion"/>
  </si>
  <si>
    <t>mΩ</t>
    <phoneticPr fontId="1" type="noConversion"/>
  </si>
  <si>
    <t>Input average current of Boost</t>
    <phoneticPr fontId="1" type="noConversion"/>
  </si>
  <si>
    <t>system Efficiency</t>
    <phoneticPr fontId="1" type="noConversion"/>
  </si>
  <si>
    <t>uH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</si>
</sst>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_);[Red]\(0\)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6"/>
      <color theme="1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45066682943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 applyProtection="1">
      <alignment horizontal="left" vertical="center"/>
      <protection locked="0"/>
    </xf>
    <xf numFmtId="176" fontId="0" fillId="0" borderId="0" xfId="0" applyNumberFormat="1" applyAlignment="1" applyProtection="1">
      <alignment horizontal="left" vertical="center"/>
      <protection locked="0"/>
    </xf>
    <xf numFmtId="0" fontId="0" fillId="0" borderId="0" xfId="0" applyProtection="1">
      <alignment vertical="center"/>
      <protection locked="0"/>
    </xf>
    <xf numFmtId="176" fontId="0" fillId="0" borderId="0" xfId="0" applyNumberFormat="1" applyProtection="1">
      <alignment vertical="center"/>
      <protection locked="0"/>
    </xf>
    <xf numFmtId="0" fontId="0" fillId="6" borderId="2" xfId="0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left" vertical="center"/>
    </xf>
    <xf numFmtId="0" fontId="0" fillId="5" borderId="2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 wrapText="1"/>
    </xf>
    <xf numFmtId="0" fontId="0" fillId="6" borderId="2" xfId="0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176" fontId="0" fillId="0" borderId="0" xfId="0" applyNumberFormat="1" applyProtection="1">
      <alignment vertical="center"/>
    </xf>
    <xf numFmtId="176" fontId="0" fillId="5" borderId="2" xfId="0" applyNumberFormat="1" applyFill="1" applyBorder="1" applyAlignment="1" applyProtection="1">
      <alignment horizontal="center" vertical="center"/>
    </xf>
    <xf numFmtId="177" fontId="0" fillId="5" borderId="2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176" fontId="0" fillId="5" borderId="2" xfId="0" applyNumberFormat="1" applyFill="1" applyBorder="1" applyProtection="1">
      <alignment vertical="center"/>
    </xf>
    <xf numFmtId="0" fontId="0" fillId="3" borderId="2" xfId="0" applyFill="1" applyBorder="1" applyProtection="1">
      <alignment vertical="center"/>
      <protection locked="0"/>
    </xf>
    <xf numFmtId="0" fontId="0" fillId="3" borderId="2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left" vertical="center" wrapText="1"/>
    </xf>
    <xf numFmtId="0" fontId="0" fillId="3" borderId="2" xfId="0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G53"/>
  <sheetViews>
    <sheetView tabSelected="1" topLeftCell="A10" zoomScaleNormal="100" workbookViewId="0">
      <selection activeCell="H15" sqref="H15"/>
    </sheetView>
  </sheetViews>
  <sheetFormatPr defaultRowHeight="13.5"/>
  <cols>
    <col min="1" max="1" width="29.625" style="3" customWidth="1"/>
    <col min="2" max="2" width="9.125" style="3" bestFit="1" customWidth="1"/>
    <col min="3" max="3" width="12.25" style="3" customWidth="1"/>
    <col min="4" max="4" width="9" style="3" customWidth="1"/>
    <col min="5" max="5" width="48.625" style="3" customWidth="1"/>
    <col min="6" max="6" width="12.75" style="4" bestFit="1" customWidth="1"/>
    <col min="7" max="7" width="9" style="3"/>
    <col min="8" max="8" width="25.125" style="3" customWidth="1"/>
    <col min="9" max="16384" width="9" style="3"/>
  </cols>
  <sheetData>
    <row r="16" spans="5:5">
      <c r="E16"/>
    </row>
    <row r="17" spans="1:7">
      <c r="A17" s="22" t="s">
        <v>4</v>
      </c>
      <c r="B17" s="22"/>
      <c r="C17" s="22"/>
      <c r="D17" s="1"/>
      <c r="E17" s="1"/>
      <c r="F17" s="2"/>
      <c r="G17" s="1"/>
    </row>
    <row r="18" spans="1:7">
      <c r="A18" s="23"/>
      <c r="B18" s="23"/>
      <c r="C18" s="23"/>
      <c r="D18" s="1"/>
      <c r="E18" s="8" t="s">
        <v>25</v>
      </c>
    </row>
    <row r="19" spans="1:7">
      <c r="A19" s="6" t="s">
        <v>2</v>
      </c>
      <c r="B19" s="7">
        <v>1</v>
      </c>
      <c r="C19" s="8" t="s">
        <v>3</v>
      </c>
      <c r="D19" s="1"/>
      <c r="E19" s="7" t="s">
        <v>26</v>
      </c>
    </row>
    <row r="20" spans="1:7">
      <c r="A20" s="6" t="s">
        <v>1</v>
      </c>
      <c r="B20" s="7">
        <v>1</v>
      </c>
      <c r="C20" s="8" t="s">
        <v>3</v>
      </c>
      <c r="D20" s="1"/>
      <c r="E20" s="11" t="s">
        <v>27</v>
      </c>
    </row>
    <row r="21" spans="1:7" ht="17.25" customHeight="1">
      <c r="D21" s="1"/>
    </row>
    <row r="22" spans="1:7">
      <c r="A22" s="1"/>
      <c r="B22" s="1"/>
      <c r="C22" s="1"/>
      <c r="D22" s="1"/>
    </row>
    <row r="23" spans="1:7">
      <c r="A23" s="22" t="s">
        <v>11</v>
      </c>
      <c r="B23" s="22"/>
      <c r="C23" s="22"/>
      <c r="D23" s="1"/>
      <c r="E23" s="24" t="s">
        <v>10</v>
      </c>
      <c r="F23" s="24"/>
      <c r="G23" s="24"/>
    </row>
    <row r="24" spans="1:7">
      <c r="A24" s="23"/>
      <c r="B24" s="23"/>
      <c r="C24" s="23"/>
      <c r="D24" s="1"/>
      <c r="E24" s="25"/>
      <c r="F24" s="25"/>
      <c r="G24" s="25"/>
    </row>
    <row r="25" spans="1:7">
      <c r="A25" s="9" t="s">
        <v>5</v>
      </c>
      <c r="B25" s="5">
        <v>9</v>
      </c>
      <c r="C25" s="8" t="s">
        <v>7</v>
      </c>
      <c r="D25" s="1"/>
      <c r="E25" s="20" t="s">
        <v>18</v>
      </c>
      <c r="F25" s="14">
        <f>0.222*1000/B27*0.95</f>
        <v>1.1716666666666666</v>
      </c>
      <c r="G25" s="19" t="s">
        <v>12</v>
      </c>
    </row>
    <row r="26" spans="1:7">
      <c r="A26" s="9" t="s">
        <v>31</v>
      </c>
      <c r="B26" s="5">
        <v>28.23</v>
      </c>
      <c r="C26" s="8" t="s">
        <v>0</v>
      </c>
      <c r="D26" s="1"/>
      <c r="E26" s="18" t="s">
        <v>34</v>
      </c>
      <c r="F26" s="17">
        <f>B26+B28+0.222</f>
        <v>28.852</v>
      </c>
      <c r="G26" s="18" t="s">
        <v>32</v>
      </c>
    </row>
    <row r="27" spans="1:7">
      <c r="A27" s="9" t="s">
        <v>6</v>
      </c>
      <c r="B27" s="5">
        <v>180</v>
      </c>
      <c r="C27" s="8" t="s">
        <v>8</v>
      </c>
      <c r="D27" s="1" t="s">
        <v>30</v>
      </c>
      <c r="E27" s="18" t="s">
        <v>36</v>
      </c>
      <c r="F27" s="17">
        <f>(B26+0.222+B28-B25)/B25*B27/1000</f>
        <v>0.39703999999999995</v>
      </c>
      <c r="G27" s="18" t="s">
        <v>39</v>
      </c>
    </row>
    <row r="28" spans="1:7">
      <c r="A28" s="9" t="s">
        <v>24</v>
      </c>
      <c r="B28" s="5">
        <v>0.4</v>
      </c>
      <c r="C28" s="8" t="s">
        <v>0</v>
      </c>
      <c r="D28" s="1"/>
      <c r="E28" s="18" t="s">
        <v>37</v>
      </c>
      <c r="F28" s="17">
        <f>B26+0.222</f>
        <v>28.452000000000002</v>
      </c>
      <c r="G28" s="18" t="s">
        <v>32</v>
      </c>
    </row>
    <row r="29" spans="1:7">
      <c r="A29" s="9" t="s">
        <v>23</v>
      </c>
      <c r="B29" s="5">
        <v>0.25</v>
      </c>
      <c r="C29" s="8" t="s">
        <v>12</v>
      </c>
      <c r="D29" s="1"/>
      <c r="E29" s="18" t="s">
        <v>38</v>
      </c>
      <c r="F29" s="17">
        <f>B27</f>
        <v>180</v>
      </c>
      <c r="G29" s="18" t="s">
        <v>33</v>
      </c>
    </row>
    <row r="30" spans="1:7">
      <c r="A30" s="9" t="s">
        <v>21</v>
      </c>
      <c r="B30" s="5">
        <v>300</v>
      </c>
      <c r="C30" s="8" t="s">
        <v>9</v>
      </c>
      <c r="D30" s="1" t="s">
        <v>29</v>
      </c>
      <c r="E30" s="18" t="s">
        <v>35</v>
      </c>
      <c r="F30" s="17">
        <f>B25*(B26+B28+0.444-B25)/(B48*(B26+0.444+B28)*B30*10^3)*10^6</f>
        <v>48.459422888368515</v>
      </c>
      <c r="G30" s="18" t="s">
        <v>50</v>
      </c>
    </row>
    <row r="31" spans="1:7">
      <c r="A31" s="9" t="s">
        <v>13</v>
      </c>
      <c r="B31" s="5">
        <v>2.5</v>
      </c>
      <c r="C31" s="8" t="s">
        <v>0</v>
      </c>
      <c r="D31" s="1" t="s">
        <v>28</v>
      </c>
      <c r="E31" s="21" t="s">
        <v>20</v>
      </c>
      <c r="F31" s="17">
        <f>B47*1.4</f>
        <v>1.1968237037037035</v>
      </c>
      <c r="G31" s="18" t="s">
        <v>39</v>
      </c>
    </row>
    <row r="32" spans="1:7" ht="15.75" customHeight="1">
      <c r="A32" s="10" t="s">
        <v>22</v>
      </c>
      <c r="B32" s="5">
        <v>0.5</v>
      </c>
      <c r="C32" s="8"/>
      <c r="D32" s="1" t="s">
        <v>43</v>
      </c>
      <c r="E32" s="21" t="s">
        <v>19</v>
      </c>
      <c r="F32" s="14">
        <f>((B31-1.5)*0.6+1.4)*(2-B32)*B25/(32*(B26+0.222)*(B27/1000)*(1-B32))*1000</f>
        <v>329.50231969633063</v>
      </c>
      <c r="G32" s="19" t="s">
        <v>47</v>
      </c>
    </row>
    <row r="33" spans="1:7">
      <c r="A33" s="1"/>
      <c r="B33" s="1"/>
      <c r="C33" s="1"/>
      <c r="D33" s="1"/>
      <c r="E33" s="21" t="s">
        <v>17</v>
      </c>
      <c r="F33" s="15">
        <f>2*(B26+0.222)*(B27/1000)*B32*(F32/1000)*10^4/(B25*(2-B32))</f>
        <v>1250</v>
      </c>
      <c r="G33" s="19" t="s">
        <v>12</v>
      </c>
    </row>
    <row r="34" spans="1:7">
      <c r="D34" s="1"/>
    </row>
    <row r="35" spans="1:7">
      <c r="A35" s="1"/>
      <c r="B35" s="1"/>
      <c r="C35" s="1"/>
      <c r="D35" s="1"/>
    </row>
    <row r="36" spans="1:7">
      <c r="A36" s="1"/>
      <c r="B36" s="1"/>
      <c r="C36" s="1"/>
      <c r="D36" s="1"/>
    </row>
    <row r="37" spans="1:7" hidden="1">
      <c r="A37" s="1" t="s">
        <v>49</v>
      </c>
      <c r="B37" s="16">
        <v>0.9</v>
      </c>
      <c r="C37" s="1"/>
      <c r="D37" s="1"/>
    </row>
    <row r="38" spans="1:7" hidden="1">
      <c r="A38" s="12" t="s">
        <v>48</v>
      </c>
      <c r="B38" s="16">
        <f>(B26+0.222)*B27/B25/B37/1000</f>
        <v>0.63226666666666675</v>
      </c>
      <c r="C38" s="1" t="s">
        <v>39</v>
      </c>
      <c r="D38" s="1"/>
    </row>
    <row r="39" spans="1:7" hidden="1">
      <c r="A39" s="12" t="s">
        <v>14</v>
      </c>
      <c r="B39" s="16">
        <f>B38*2/(2-B32)</f>
        <v>0.84302222222222234</v>
      </c>
      <c r="C39" s="1" t="s">
        <v>39</v>
      </c>
      <c r="D39" s="1"/>
      <c r="F39" s="3"/>
    </row>
    <row r="40" spans="1:7" s="12" customFormat="1" hidden="1">
      <c r="A40" s="12" t="s">
        <v>15</v>
      </c>
      <c r="B40" s="12">
        <f>B39*B32</f>
        <v>0.42151111111111117</v>
      </c>
      <c r="C40" s="12" t="s">
        <v>39</v>
      </c>
      <c r="E40" s="3"/>
      <c r="F40" s="3"/>
      <c r="G40" s="3"/>
    </row>
    <row r="41" spans="1:7" s="12" customFormat="1" hidden="1">
      <c r="A41" s="12" t="s">
        <v>16</v>
      </c>
      <c r="B41" s="12">
        <f>B39*(1-B32)</f>
        <v>0.42151111111111117</v>
      </c>
      <c r="C41" s="1" t="s">
        <v>39</v>
      </c>
      <c r="E41" s="3"/>
      <c r="F41" s="3"/>
      <c r="G41" s="3"/>
    </row>
    <row r="42" spans="1:7" s="12" customFormat="1" hidden="1">
      <c r="E42" s="3"/>
      <c r="F42" s="3"/>
      <c r="G42" s="3"/>
    </row>
    <row r="43" spans="1:7" s="12" customFormat="1" hidden="1">
      <c r="E43" s="3"/>
      <c r="F43" s="3"/>
      <c r="G43" s="3"/>
    </row>
    <row r="44" spans="1:7" s="12" customFormat="1" hidden="1">
      <c r="F44" s="13"/>
    </row>
    <row r="45" spans="1:7" s="12" customFormat="1" hidden="1">
      <c r="F45" s="13"/>
    </row>
    <row r="46" spans="1:7" s="12" customFormat="1" hidden="1">
      <c r="F46" s="13"/>
    </row>
    <row r="47" spans="1:7" s="12" customFormat="1" hidden="1">
      <c r="A47" s="12" t="s">
        <v>40</v>
      </c>
      <c r="B47" s="12">
        <f>2*(B27/1000)*(B26+0.222+B28)/(B25*(2-B32))/0.9</f>
        <v>0.85487407407407401</v>
      </c>
      <c r="C47" s="12" t="s">
        <v>39</v>
      </c>
      <c r="F47" s="13"/>
    </row>
    <row r="48" spans="1:7" s="12" customFormat="1" hidden="1">
      <c r="A48" s="12" t="s">
        <v>41</v>
      </c>
      <c r="B48" s="12">
        <f>B47*B32</f>
        <v>0.427437037037037</v>
      </c>
      <c r="C48" s="12" t="s">
        <v>39</v>
      </c>
      <c r="F48" s="13"/>
    </row>
    <row r="49" spans="1:6" s="12" customFormat="1" hidden="1">
      <c r="A49" s="12" t="s">
        <v>42</v>
      </c>
      <c r="B49" s="12">
        <f>B47*(1-B32)</f>
        <v>0.427437037037037</v>
      </c>
      <c r="C49" s="12" t="s">
        <v>39</v>
      </c>
      <c r="F49" s="13"/>
    </row>
    <row r="50" spans="1:6" s="12" customFormat="1" hidden="1">
      <c r="F50" s="13"/>
    </row>
    <row r="51" spans="1:6" s="12" customFormat="1" hidden="1">
      <c r="A51" s="12" t="s">
        <v>44</v>
      </c>
      <c r="B51" s="12">
        <f>B27</f>
        <v>180</v>
      </c>
      <c r="C51" s="12" t="s">
        <v>33</v>
      </c>
      <c r="F51" s="13"/>
    </row>
    <row r="52" spans="1:6" hidden="1">
      <c r="A52" s="3" t="s">
        <v>45</v>
      </c>
      <c r="B52" s="12">
        <f>(B26+0.222+B28-B25)/B25*B27/1000</f>
        <v>0.39703999999999995</v>
      </c>
      <c r="C52" s="3" t="s">
        <v>39</v>
      </c>
    </row>
    <row r="53" spans="1:6" hidden="1">
      <c r="A53" s="3" t="s">
        <v>46</v>
      </c>
      <c r="B53" s="12">
        <f>(B47+B49)/2</f>
        <v>0.64115555555555548</v>
      </c>
      <c r="C53" s="3" t="s">
        <v>39</v>
      </c>
    </row>
  </sheetData>
  <sheetProtection selectLockedCells="1"/>
  <mergeCells count="3">
    <mergeCell ref="A23:C24"/>
    <mergeCell ref="E23:G24"/>
    <mergeCell ref="A17:C18"/>
  </mergeCells>
  <phoneticPr fontId="1" type="noConversion"/>
  <pageMargins left="0.7" right="0.7" top="0.75" bottom="0.75" header="0.3" footer="0.3"/>
  <pageSetup paperSize="9" orientation="portrait" r:id="rId1"/>
  <legacyDrawing r:id="rId2"/>
  <oleObjects>
    <oleObject progId="Visio.Drawing.11" shapeId="2051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2017-08-07T06:12:53Z</dcterms:modified>
</cp:coreProperties>
</file>