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'Worksheet'!$A$1:$R$666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<sst xmlns="http://schemas.openxmlformats.org/spreadsheetml/2006/main" uniqueCount="845">
  <si>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</si>
  <si>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</si>
  <si>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</si>
  <si>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</si>
  <si>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AEC Qualified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</si>
  <si>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</si>
  <si>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Configuration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</si>
  <si>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MaximumAverageRectifiedCurrent 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O </t>
    </r>
    <r>
      <rPr>
        <rFont val="Arial"/>
        <b val="true"/>
        <i val="false"/>
        <strike val="false"/>
        <color rgb="FF000000"/>
        <sz val="8"/>
        <u val="none"/>
      </rPr>
      <t xml:space="preserve">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</si>
  <si>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@ TerminalTemperature TT (ºC)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</si>
  <si>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Peak RepetitiveReverse VoltageV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RRM </t>
    </r>
    <r>
      <rPr>
        <rFont val="Arial"/>
        <b val="true"/>
        <i val="false"/>
        <strike val="false"/>
        <color rgb="FF000000"/>
        <sz val="8"/>
        <u val="none"/>
      </rPr>
      <t xml:space="preserve">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</si>
  <si>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Peak ForwardSurge CurrentI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FSM</t>
    </r>
    <r>
      <rPr>
        <rFont val="Arial"/>
        <b val="true"/>
        <i val="false"/>
        <strike val="false"/>
        <color rgb="FF000000"/>
        <sz val="8"/>
        <u val="none"/>
      </rPr>
      <t xml:space="preserve">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</si>
  <si>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Forward VoltageDrop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F</t>
    </r>
    <r>
      <rPr>
        <rFont val="Arial"/>
        <b val="true"/>
        <i val="false"/>
        <strike val="false"/>
        <color rgb="FF000000"/>
        <sz val="8"/>
        <u val="none"/>
      </rPr>
      <t xml:space="preserve">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</si>
  <si>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@ 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F </t>
    </r>
    <r>
      <rPr>
        <rFont val="Arial"/>
        <b val="true"/>
        <i val="false"/>
        <strike val="false"/>
        <color rgb="FF000000"/>
        <sz val="8"/>
        <u val="none"/>
      </rPr>
      <t xml:space="preserve">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</si>
  <si>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ReverseCurrent 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R </t>
    </r>
    <r>
      <rPr>
        <rFont val="Arial"/>
        <b val="true"/>
        <i val="false"/>
        <strike val="false"/>
        <color rgb="FF000000"/>
        <sz val="8"/>
        <u val="none"/>
      </rPr>
      <t xml:space="preserve">(µA)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</si>
  <si>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@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R </t>
    </r>
    <r>
      <rPr>
        <rFont val="Arial"/>
        <b val="true"/>
        <i val="false"/>
        <strike val="false"/>
        <color rgb="FF000000"/>
        <sz val="8"/>
        <u val="none"/>
      </rPr>
      <t xml:space="preserve">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</si>
  <si>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Reverse RecoveryTime trr (ns)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</si>
  <si>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TotalCapacitance C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T </t>
    </r>
    <r>
      <rPr>
        <rFont val="Arial"/>
        <b val="true"/>
        <i val="false"/>
        <strike val="false"/>
        <color rgb="FF000000"/>
        <sz val="8"/>
        <u val="none"/>
      </rPr>
      <t xml:space="preserve">(pF)</t>
    </r>
  </si>
  <si>
    <t>Packages</t>
  </si>
  <si>
    <t>1N5817</t>
  </si>
  <si>
    <t>1.0A Schottky Barrier Rectifier</t>
  </si>
  <si>
    <t>No</t>
  </si>
  <si>
    <t>Standard</t>
  </si>
  <si>
    <t>Single</t>
  </si>
  <si>
    <t>DO-41 (Plastic)</t>
  </si>
  <si>
    <t>1N5818</t>
  </si>
  <si>
    <t>N/A</t>
  </si>
  <si>
    <t>1N5819</t>
  </si>
  <si>
    <t>1N5819HW</t>
  </si>
  <si>
    <t>Schottky</t>
  </si>
  <si>
    <t>Yes</t>
  </si>
  <si>
    <t>SOD123</t>
  </si>
  <si>
    <t>1N5819HW1</t>
  </si>
  <si>
    <t>1A SBR SUPER BARRIER RECTIFIER</t>
  </si>
  <si>
    <t>SOD123F (Type B)</t>
  </si>
  <si>
    <t>20SQ045</t>
  </si>
  <si>
    <t>R6 (LS)</t>
  </si>
  <si>
    <t>B0520LW</t>
  </si>
  <si>
    <t>B0520WS</t>
  </si>
  <si>
    <t>SOD323</t>
  </si>
  <si>
    <t>B0530W</t>
  </si>
  <si>
    <t>B0530WS</t>
  </si>
  <si>
    <t>B0540W</t>
  </si>
  <si>
    <t>B0540WS</t>
  </si>
  <si>
    <t>B0540WSQ</t>
  </si>
  <si>
    <t>Surface-Mount Schottky Barrier Rectifier</t>
  </si>
  <si>
    <t>Automotive</t>
  </si>
  <si>
    <t>B1100</t>
  </si>
  <si>
    <t>SMA</t>
  </si>
  <si>
    <t>B1100B</t>
  </si>
  <si>
    <t>SMB</t>
  </si>
  <si>
    <t>B1100LB</t>
  </si>
  <si>
    <t>B1100LB(LS)</t>
  </si>
  <si>
    <t>SMB (LS)</t>
  </si>
  <si>
    <t>B120</t>
  </si>
  <si>
    <t>B120(LS)</t>
  </si>
  <si>
    <t>SURFACE MOUNT SCHOTTKY BARRIER DIODE</t>
  </si>
  <si>
    <t>SMA (LS)</t>
  </si>
  <si>
    <t>B120AF</t>
  </si>
  <si>
    <t>1.0A SCHOTTKY BARRIER RECTIFIER</t>
  </si>
  <si>
    <t>SMAF</t>
  </si>
  <si>
    <t>B120B</t>
  </si>
  <si>
    <t>B130</t>
  </si>
  <si>
    <t>B130AF</t>
  </si>
  <si>
    <t>B130B</t>
  </si>
  <si>
    <t>B130B(LS)</t>
  </si>
  <si>
    <t>B130L</t>
  </si>
  <si>
    <t>B130LAW</t>
  </si>
  <si>
    <t>B130LB</t>
  </si>
  <si>
    <t>B140</t>
  </si>
  <si>
    <t>B140(LS)</t>
  </si>
  <si>
    <t>B140AF</t>
  </si>
  <si>
    <t>B140AX</t>
  </si>
  <si>
    <t>1A Trench Schottky Barrier Rectifier SMA</t>
  </si>
  <si>
    <t>B140B</t>
  </si>
  <si>
    <t>B140BQ</t>
  </si>
  <si>
    <t>1.0A SURFACE MOUNT SCHOTTKY BARRIER RECTIFIER</t>
  </si>
  <si>
    <t>B140HB</t>
  </si>
  <si>
    <t>B140HW</t>
  </si>
  <si>
    <t>B140Q</t>
  </si>
  <si>
    <t>B140S1F</t>
  </si>
  <si>
    <t>SOD123F (Standard)</t>
  </si>
  <si>
    <t>B140WS</t>
  </si>
  <si>
    <t>B140WSQ</t>
  </si>
  <si>
    <t>B150</t>
  </si>
  <si>
    <t>B150AE</t>
  </si>
  <si>
    <t>B150AF</t>
  </si>
  <si>
    <t>B150B</t>
  </si>
  <si>
    <t>B150BE</t>
  </si>
  <si>
    <t>B150Q</t>
  </si>
  <si>
    <t>B160</t>
  </si>
  <si>
    <t>B160(LS)</t>
  </si>
  <si>
    <t>B160AE</t>
  </si>
  <si>
    <t>B160AF</t>
  </si>
  <si>
    <t>B160AX</t>
  </si>
  <si>
    <t>B160B</t>
  </si>
  <si>
    <t>B160BE</t>
  </si>
  <si>
    <t>B160Q</t>
  </si>
  <si>
    <t>B160S1F</t>
  </si>
  <si>
    <t>B170</t>
  </si>
  <si>
    <t>B170B</t>
  </si>
  <si>
    <t>B180</t>
  </si>
  <si>
    <t>B180B</t>
  </si>
  <si>
    <t>B190</t>
  </si>
  <si>
    <t>B190B</t>
  </si>
  <si>
    <t>B190LB</t>
  </si>
  <si>
    <t>B2100</t>
  </si>
  <si>
    <t>B2100(LS)</t>
  </si>
  <si>
    <t>B2100A</t>
  </si>
  <si>
    <t>2.0A HIGH VOLTAGE SCHOTTKY BARRIER RECTIFIER</t>
  </si>
  <si>
    <t>B2100A(LS)</t>
  </si>
  <si>
    <t>B2100AE</t>
  </si>
  <si>
    <t>B2100AF</t>
  </si>
  <si>
    <t>B2100AQ</t>
  </si>
  <si>
    <t>2.0A High-Voltage Schottky Barrier Rectifier</t>
  </si>
  <si>
    <t>B2150A</t>
  </si>
  <si>
    <t>B220</t>
  </si>
  <si>
    <t>B220(LS)</t>
  </si>
  <si>
    <t>B220A</t>
  </si>
  <si>
    <t>B220A(LS)</t>
  </si>
  <si>
    <t>B220AE</t>
  </si>
  <si>
    <t>B220AF</t>
  </si>
  <si>
    <t>2.0A SCHOTTKY BARRIER RECTIFIER</t>
  </si>
  <si>
    <t>B220BE</t>
  </si>
  <si>
    <t>B230</t>
  </si>
  <si>
    <t>B230A</t>
  </si>
  <si>
    <t>B230AE</t>
  </si>
  <si>
    <t>B230AF</t>
  </si>
  <si>
    <t>B230BE</t>
  </si>
  <si>
    <t>B240</t>
  </si>
  <si>
    <t>B240(LS)</t>
  </si>
  <si>
    <t>B240A</t>
  </si>
  <si>
    <t>B240A(LS)</t>
  </si>
  <si>
    <t>B240AE</t>
  </si>
  <si>
    <t>B240AF</t>
  </si>
  <si>
    <t>B240AX</t>
  </si>
  <si>
    <t>TRENCH SCHOTTKY BARRIER RECTIFIER</t>
  </si>
  <si>
    <t>B240BE</t>
  </si>
  <si>
    <t>B240L</t>
  </si>
  <si>
    <t>B240S1F</t>
  </si>
  <si>
    <t>B240S1FQ</t>
  </si>
  <si>
    <t>2.0A Schottky Barrier Rectifier</t>
  </si>
  <si>
    <t>SOD123F</t>
  </si>
  <si>
    <t>B245AE</t>
  </si>
  <si>
    <t>B245AF</t>
  </si>
  <si>
    <t>B245BE</t>
  </si>
  <si>
    <t>B250</t>
  </si>
  <si>
    <t>B250A</t>
  </si>
  <si>
    <t>B250AE</t>
  </si>
  <si>
    <t>B250AF</t>
  </si>
  <si>
    <t>B250BE</t>
  </si>
  <si>
    <t>B260</t>
  </si>
  <si>
    <t>B260(LS)</t>
  </si>
  <si>
    <t>B260A</t>
  </si>
  <si>
    <t>B260A(LS)</t>
  </si>
  <si>
    <t>B260AE</t>
  </si>
  <si>
    <t>B260AF</t>
  </si>
  <si>
    <t>B260AX</t>
  </si>
  <si>
    <t>2A TRENCH SCHOTTKY BARRIER RECTIFIER</t>
  </si>
  <si>
    <t>B260BE</t>
  </si>
  <si>
    <t>B260S1F</t>
  </si>
  <si>
    <t>B260S1FX</t>
  </si>
  <si>
    <t>TRENCH SCHOTTKY RECTIFIER</t>
  </si>
  <si>
    <t>B270</t>
  </si>
  <si>
    <t>B280</t>
  </si>
  <si>
    <t>B280AE</t>
  </si>
  <si>
    <t>B290</t>
  </si>
  <si>
    <t>B290AE</t>
  </si>
  <si>
    <t>B3100</t>
  </si>
  <si>
    <t>SMC</t>
  </si>
  <si>
    <t>B3100(LS)</t>
  </si>
  <si>
    <t>SURFACE MOUNT SCHOTTKY BARRIER RECTIFIERS</t>
  </si>
  <si>
    <t>SMC (LS)</t>
  </si>
  <si>
    <t>B3100B(LS)</t>
  </si>
  <si>
    <t>B3100BE</t>
  </si>
  <si>
    <t>3.0A SCHOTTKY BARRIER RECTIFIER</t>
  </si>
  <si>
    <t>B3100CE</t>
  </si>
  <si>
    <t>B320</t>
  </si>
  <si>
    <t>B3200B</t>
  </si>
  <si>
    <t>B320A</t>
  </si>
  <si>
    <t>B320A(LS)</t>
  </si>
  <si>
    <t>B320AE</t>
  </si>
  <si>
    <t>B320AF</t>
  </si>
  <si>
    <t>B320AQ</t>
  </si>
  <si>
    <t>3.0A SURFACE MOUNT SCHOTTKY BARRIER RECTIFIER</t>
  </si>
  <si>
    <t>B320B</t>
  </si>
  <si>
    <t>B320BE</t>
  </si>
  <si>
    <t>B320CE</t>
  </si>
  <si>
    <t>B330</t>
  </si>
  <si>
    <t>B330A</t>
  </si>
  <si>
    <t>B330AE</t>
  </si>
  <si>
    <t>B330AF</t>
  </si>
  <si>
    <t>B330AQ</t>
  </si>
  <si>
    <t>B330B</t>
  </si>
  <si>
    <t>B330B(LS)</t>
  </si>
  <si>
    <t>B330BE</t>
  </si>
  <si>
    <t>B330CE</t>
  </si>
  <si>
    <t>B340</t>
  </si>
  <si>
    <t>B340(LS)</t>
  </si>
  <si>
    <t>B340A</t>
  </si>
  <si>
    <t>B340A(LS)</t>
  </si>
  <si>
    <t>B340AE</t>
  </si>
  <si>
    <t>B340AF</t>
  </si>
  <si>
    <t>3A SCHOTTKY BARRIER RECTIFIER</t>
  </si>
  <si>
    <t>B340AQ</t>
  </si>
  <si>
    <t>B340AX</t>
  </si>
  <si>
    <t>B340AXF</t>
  </si>
  <si>
    <t>B340AXS</t>
  </si>
  <si>
    <t>SMA-FS</t>
  </si>
  <si>
    <t>B340B</t>
  </si>
  <si>
    <t>B340B(LS)</t>
  </si>
  <si>
    <t>B340BE</t>
  </si>
  <si>
    <t>B340CE</t>
  </si>
  <si>
    <t>B340LA</t>
  </si>
  <si>
    <t>B340LA(LS)</t>
  </si>
  <si>
    <t>B340LB</t>
  </si>
  <si>
    <t>B340LB(LS)</t>
  </si>
  <si>
    <t>B345AE</t>
  </si>
  <si>
    <t>B345AF</t>
  </si>
  <si>
    <t>B345BE</t>
  </si>
  <si>
    <t>B345CE</t>
  </si>
  <si>
    <t>B350</t>
  </si>
  <si>
    <t>B350A</t>
  </si>
  <si>
    <t>B350A(LS)</t>
  </si>
  <si>
    <t>B350AE</t>
  </si>
  <si>
    <t>B350AF</t>
  </si>
  <si>
    <t>B350AQ</t>
  </si>
  <si>
    <t>B350B</t>
  </si>
  <si>
    <t>B360</t>
  </si>
  <si>
    <t>B360(LS)</t>
  </si>
  <si>
    <t>B360A</t>
  </si>
  <si>
    <t>B360A(LS)</t>
  </si>
  <si>
    <t>B360AE</t>
  </si>
  <si>
    <t>B360AF</t>
  </si>
  <si>
    <t>B360AM</t>
  </si>
  <si>
    <t>B360AQ</t>
  </si>
  <si>
    <t>B360AX</t>
  </si>
  <si>
    <t>3A TRENCH SCHOTTKY BARRIER RECTIFIER</t>
  </si>
  <si>
    <t>B360B</t>
  </si>
  <si>
    <t>B360B(LS)</t>
  </si>
  <si>
    <t>B370</t>
  </si>
  <si>
    <t>B370BE</t>
  </si>
  <si>
    <t>B370CE</t>
  </si>
  <si>
    <t>B380</t>
  </si>
  <si>
    <t>B380B</t>
  </si>
  <si>
    <t>B380BE</t>
  </si>
  <si>
    <t>B380CE</t>
  </si>
  <si>
    <t>B390</t>
  </si>
  <si>
    <t>B390BE</t>
  </si>
  <si>
    <t>B390CE</t>
  </si>
  <si>
    <t>B3L30LP</t>
  </si>
  <si>
    <t>U-DFN3030-8</t>
  </si>
  <si>
    <t>B5100C</t>
  </si>
  <si>
    <t>B5150C</t>
  </si>
  <si>
    <t>B520C</t>
  </si>
  <si>
    <t>B530C</t>
  </si>
  <si>
    <t>B540C</t>
  </si>
  <si>
    <t>B540C(LS)</t>
  </si>
  <si>
    <t>B540CX</t>
  </si>
  <si>
    <t>5A Trench Schottky Barrier Rectifier</t>
  </si>
  <si>
    <t>B550C</t>
  </si>
  <si>
    <t>B560C</t>
  </si>
  <si>
    <t>B560C(LS)</t>
  </si>
  <si>
    <t>B560CX</t>
  </si>
  <si>
    <t>B860C</t>
  </si>
  <si>
    <t>BAT1000</t>
  </si>
  <si>
    <t>SOT23</t>
  </si>
  <si>
    <t>BAT1000Q-7-F</t>
  </si>
  <si>
    <t>1A SURFACE MOUNT SCHOTTKY BARRIER RECTIFIER</t>
  </si>
  <si>
    <t>BAT400D</t>
  </si>
  <si>
    <t>BAT750</t>
  </si>
  <si>
    <t>BAT750(Z)</t>
  </si>
  <si>
    <t>BAT760</t>
  </si>
  <si>
    <t>BAT760Q</t>
  </si>
  <si>
    <t>SURFACE MOUNT SCHOTTKY BARRIER RECTIFIER</t>
  </si>
  <si>
    <t>C1045DW</t>
  </si>
  <si>
    <t>TO-252/DPAK (LS)</t>
  </si>
  <si>
    <t>DFLS1100</t>
  </si>
  <si>
    <t>PowerDI123</t>
  </si>
  <si>
    <t>DFLS1150</t>
  </si>
  <si>
    <t>DFLS1200</t>
  </si>
  <si>
    <t>DFLS1200Q</t>
  </si>
  <si>
    <t>DFLS120L</t>
  </si>
  <si>
    <t>DFLS120LQ</t>
  </si>
  <si>
    <t>DFLS130</t>
  </si>
  <si>
    <t>DFLS130L</t>
  </si>
  <si>
    <t>DFLS130LQ</t>
  </si>
  <si>
    <t>DFLS140</t>
  </si>
  <si>
    <t>DFLS140L</t>
  </si>
  <si>
    <t>DFLS140LQ</t>
  </si>
  <si>
    <t>DFLS140Q</t>
  </si>
  <si>
    <t>DFLS160</t>
  </si>
  <si>
    <t>DFLS2100</t>
  </si>
  <si>
    <t>DFLS2100Q</t>
  </si>
  <si>
    <t>DFLS220L</t>
  </si>
  <si>
    <t>DFLS230</t>
  </si>
  <si>
    <t>DFLS230L</t>
  </si>
  <si>
    <t>DFLS230LH</t>
  </si>
  <si>
    <t>DFLS230LQ</t>
  </si>
  <si>
    <t>DFLS230Q</t>
  </si>
  <si>
    <t>DFLS240</t>
  </si>
  <si>
    <t>DFLS240L</t>
  </si>
  <si>
    <t>DFLS240LQ</t>
  </si>
  <si>
    <t>DFLS240LX</t>
  </si>
  <si>
    <t>Trench Schottky Rectifier</t>
  </si>
  <si>
    <t>DFLS260</t>
  </si>
  <si>
    <t>DFLS260Q</t>
  </si>
  <si>
    <t>DFLS260X</t>
  </si>
  <si>
    <t>2A Trench Schottky Barrier Rectifier PowerDI123</t>
  </si>
  <si>
    <t>FB1100M</t>
  </si>
  <si>
    <t>DO-222AA / MITE-FLAT (LS)</t>
  </si>
  <si>
    <t>FB140E</t>
  </si>
  <si>
    <t>F1A (LS)</t>
  </si>
  <si>
    <t>FB160E</t>
  </si>
  <si>
    <t>FB2100M</t>
  </si>
  <si>
    <t>FB230H</t>
  </si>
  <si>
    <t>SOD-323EP (LS)</t>
  </si>
  <si>
    <t>FB240LM</t>
  </si>
  <si>
    <t>FB240M</t>
  </si>
  <si>
    <t>FB260E</t>
  </si>
  <si>
    <t>FB260M</t>
  </si>
  <si>
    <t>FB3100D</t>
  </si>
  <si>
    <t>F3-D (LS)</t>
  </si>
  <si>
    <t>FB3150D</t>
  </si>
  <si>
    <t>SMA FLAT (LS)</t>
  </si>
  <si>
    <t>FB320LA</t>
  </si>
  <si>
    <t>FB340D</t>
  </si>
  <si>
    <t>FB340E</t>
  </si>
  <si>
    <t>FB340LA</t>
  </si>
  <si>
    <t>FB340LM</t>
  </si>
  <si>
    <t>FB340M</t>
  </si>
  <si>
    <t>FB345D</t>
  </si>
  <si>
    <t>FB360D</t>
  </si>
  <si>
    <t>FB360E</t>
  </si>
  <si>
    <t>FB3A45D</t>
  </si>
  <si>
    <t>FB5100D</t>
  </si>
  <si>
    <t>FB5150D</t>
  </si>
  <si>
    <t>FB540D</t>
  </si>
  <si>
    <t>FB545D</t>
  </si>
  <si>
    <t>FB560D</t>
  </si>
  <si>
    <t>G10100CTFW</t>
  </si>
  <si>
    <t>Dual</t>
  </si>
  <si>
    <t>ITO220AB (LS)</t>
  </si>
  <si>
    <t>G10E100CTFW</t>
  </si>
  <si>
    <t>G10E100CTW</t>
  </si>
  <si>
    <t>TO220AB (LS)</t>
  </si>
  <si>
    <t>G10E100DW</t>
  </si>
  <si>
    <t>G10E120CTSW</t>
  </si>
  <si>
    <t>ITO-220(S)AB - (LS)</t>
  </si>
  <si>
    <t>G10E120CTW</t>
  </si>
  <si>
    <t>G10E120DW</t>
  </si>
  <si>
    <t>G10H150CTW</t>
  </si>
  <si>
    <t>G15H150D5</t>
  </si>
  <si>
    <t>PowerDI5</t>
  </si>
  <si>
    <t>G20100CTFW</t>
  </si>
  <si>
    <t>G20100CTW</t>
  </si>
  <si>
    <t>G20120CTW</t>
  </si>
  <si>
    <t>G2045CTFW</t>
  </si>
  <si>
    <t>G2045CTW</t>
  </si>
  <si>
    <t>G2060CTFW</t>
  </si>
  <si>
    <t>G2060CTW</t>
  </si>
  <si>
    <t>G20C100CTFW</t>
  </si>
  <si>
    <t>G20C100CTW</t>
  </si>
  <si>
    <t>G20C100CVW</t>
  </si>
  <si>
    <t>G20C120CTFW</t>
  </si>
  <si>
    <t>G20C120CTW</t>
  </si>
  <si>
    <t>G20E100CTFW</t>
  </si>
  <si>
    <t>G20E100CTSW</t>
  </si>
  <si>
    <t>G20E100CTW</t>
  </si>
  <si>
    <t>G20E100DW</t>
  </si>
  <si>
    <t>G20E120CTFW</t>
  </si>
  <si>
    <t>G20E120CTSW</t>
  </si>
  <si>
    <t>G20E120CTW</t>
  </si>
  <si>
    <t>G20E120DW</t>
  </si>
  <si>
    <t>G20H100CTFW</t>
  </si>
  <si>
    <t>G20H100CTW</t>
  </si>
  <si>
    <t>G20H120CTFW</t>
  </si>
  <si>
    <t>ITO-220(S)AB(WB) - (LS)</t>
  </si>
  <si>
    <t>G20H120CTW</t>
  </si>
  <si>
    <t>G20S63CDW</t>
  </si>
  <si>
    <t>G20U100CTFW</t>
  </si>
  <si>
    <t>G30100CTFW</t>
  </si>
  <si>
    <t>G30100CTW</t>
  </si>
  <si>
    <t>G30120CTFW</t>
  </si>
  <si>
    <t>G30120CTW</t>
  </si>
  <si>
    <t>G3045CTFW</t>
  </si>
  <si>
    <t>G3045CTW</t>
  </si>
  <si>
    <t>G3060CTFW</t>
  </si>
  <si>
    <t>G3060CTW</t>
  </si>
  <si>
    <t>G30C100CTFW</t>
  </si>
  <si>
    <t>G30C100CTW</t>
  </si>
  <si>
    <t>G30C120CTFW</t>
  </si>
  <si>
    <t>G30C120CTW</t>
  </si>
  <si>
    <t>G30E100CTFW</t>
  </si>
  <si>
    <t>G30E100CTSW</t>
  </si>
  <si>
    <t>G30E100CTW</t>
  </si>
  <si>
    <t>G30E100DW</t>
  </si>
  <si>
    <t>G30E120CTFW</t>
  </si>
  <si>
    <t>G30E120CTSW</t>
  </si>
  <si>
    <t>G30E120CTW</t>
  </si>
  <si>
    <t>G30H100CTFW</t>
  </si>
  <si>
    <t>G30H100CTW</t>
  </si>
  <si>
    <t>G30H120CTFW</t>
  </si>
  <si>
    <t>G30H120CTW</t>
  </si>
  <si>
    <t>G40100CTFW</t>
  </si>
  <si>
    <t>G40100CTW</t>
  </si>
  <si>
    <t>G40C100CTFW</t>
  </si>
  <si>
    <t>G40C100CTW</t>
  </si>
  <si>
    <t>G40C120CTFW</t>
  </si>
  <si>
    <t>G40C120CTW</t>
  </si>
  <si>
    <t>G40E100CF5</t>
  </si>
  <si>
    <t>F5 (LS)</t>
  </si>
  <si>
    <t>G40E100CTFW</t>
  </si>
  <si>
    <t>G40E100CTSW</t>
  </si>
  <si>
    <t>G40E100CTW</t>
  </si>
  <si>
    <t>G40E120CTFW</t>
  </si>
  <si>
    <t>G40E120CTSW</t>
  </si>
  <si>
    <t>G40E120CTW</t>
  </si>
  <si>
    <t>G40H100CTFW</t>
  </si>
  <si>
    <t>G40H100CTW</t>
  </si>
  <si>
    <t>G545B</t>
  </si>
  <si>
    <t>G545C</t>
  </si>
  <si>
    <t>G5E100B</t>
  </si>
  <si>
    <t>G5E100DW</t>
  </si>
  <si>
    <t>SURFACE MOUNT TRENCH SCHOTTKY RECTIFIER</t>
  </si>
  <si>
    <t>MBR0580S1</t>
  </si>
  <si>
    <t>MBR10100C</t>
  </si>
  <si>
    <t>ITO220AB Type BR (TO220F), TO220-3</t>
  </si>
  <si>
    <t>MBR10100CT(LS)</t>
  </si>
  <si>
    <t>MBR10150C</t>
  </si>
  <si>
    <t>HIGH VOLTAGE POWER SCHOTTKY RECTIFIER</t>
  </si>
  <si>
    <t>TO220-3</t>
  </si>
  <si>
    <t>MBR10150CT(LS)</t>
  </si>
  <si>
    <t>MBR10150CTW</t>
  </si>
  <si>
    <t>MBR10200C</t>
  </si>
  <si>
    <t>MBR10200CT(LS)</t>
  </si>
  <si>
    <t>MBR10200CTW</t>
  </si>
  <si>
    <t>MBR1035</t>
  </si>
  <si>
    <t>TO220AC</t>
  </si>
  <si>
    <t>MBR1040</t>
  </si>
  <si>
    <t>MBR1045</t>
  </si>
  <si>
    <t>MBR1045CT</t>
  </si>
  <si>
    <t>TO220AB</t>
  </si>
  <si>
    <t>MBR1045CT(LS)</t>
  </si>
  <si>
    <t>MBR1050</t>
  </si>
  <si>
    <t>MBR1060</t>
  </si>
  <si>
    <t>MBR1530CT</t>
  </si>
  <si>
    <t>MBR1535CT</t>
  </si>
  <si>
    <t>MBR1540CT</t>
  </si>
  <si>
    <t>MBR1550CT</t>
  </si>
  <si>
    <t>MBR1560CT</t>
  </si>
  <si>
    <t>MBR180S1</t>
  </si>
  <si>
    <t>1A Schottky Rectifier</t>
  </si>
  <si>
    <t>MBR20100C</t>
  </si>
  <si>
    <t>MBR20100CT(LS)</t>
  </si>
  <si>
    <t>SCHOTTKY BARRIER RECTIFIER</t>
  </si>
  <si>
    <t>MBR20100CTW</t>
  </si>
  <si>
    <t>MBR20150CT(LS)</t>
  </si>
  <si>
    <t>MBR20150CTW</t>
  </si>
  <si>
    <t>MBR20150SC</t>
  </si>
  <si>
    <t>MBR20200C</t>
  </si>
  <si>
    <t>MBR20200CT(LS)</t>
  </si>
  <si>
    <t>MBR20200CTW</t>
  </si>
  <si>
    <t>MBR2040CT</t>
  </si>
  <si>
    <t>MBR2045C</t>
  </si>
  <si>
    <t>HIGH EFFICIENCY POWER SCHOTTKY RECTIFIER</t>
  </si>
  <si>
    <t>MBR2045CTW</t>
  </si>
  <si>
    <t>MBR2060C</t>
  </si>
  <si>
    <t>MBR20H100CT</t>
  </si>
  <si>
    <t>MBR230S1F</t>
  </si>
  <si>
    <t>MBR30100C</t>
  </si>
  <si>
    <t>MBR30100CT(LS)</t>
  </si>
  <si>
    <t>MBR30150CTW</t>
  </si>
  <si>
    <t>MBR3045CTW</t>
  </si>
  <si>
    <t>MBR30H100CT</t>
  </si>
  <si>
    <t>MBR5H150</t>
  </si>
  <si>
    <t>MBR6035PT</t>
  </si>
  <si>
    <t>TO-3P</t>
  </si>
  <si>
    <t>MBR6045PT</t>
  </si>
  <si>
    <t>MBRB10100CT</t>
  </si>
  <si>
    <t>TO263AB (D2PAK)</t>
  </si>
  <si>
    <t>MBRB10150CT</t>
  </si>
  <si>
    <t>MBRB10200CT</t>
  </si>
  <si>
    <t>MBRB1545CT</t>
  </si>
  <si>
    <t>MBRB20100CT</t>
  </si>
  <si>
    <t>MBRB20150CT</t>
  </si>
  <si>
    <t>MBRB20200CT</t>
  </si>
  <si>
    <t>MBRD10100CT</t>
  </si>
  <si>
    <t>TO252 (DPAK)</t>
  </si>
  <si>
    <t>MBRD10150CT</t>
  </si>
  <si>
    <t>MBRD10200CT</t>
  </si>
  <si>
    <t>MBRD20100CT</t>
  </si>
  <si>
    <t>MBRD20150CT</t>
  </si>
  <si>
    <t>MBRD20200CT</t>
  </si>
  <si>
    <t>MBRF10100CT(LS)</t>
  </si>
  <si>
    <t>MBRF10100CTW</t>
  </si>
  <si>
    <t>MBRF10150CT(LS)</t>
  </si>
  <si>
    <t>MBRF10200CT(LS)</t>
  </si>
  <si>
    <t>MBRF10200W</t>
  </si>
  <si>
    <t>ITO220AC (LS)</t>
  </si>
  <si>
    <t>MBRF1045CT(LS)</t>
  </si>
  <si>
    <t>MBRF20100CT(LS)</t>
  </si>
  <si>
    <t>MBRF20100CTW</t>
  </si>
  <si>
    <t>MBRF20150CT(LS)</t>
  </si>
  <si>
    <t>MBRF20150CTW</t>
  </si>
  <si>
    <t>MBRF20200CT(LS)</t>
  </si>
  <si>
    <t>MBRF30100CT(LS)</t>
  </si>
  <si>
    <t>MBRF30150CTW</t>
  </si>
  <si>
    <t>PD3S120L</t>
  </si>
  <si>
    <t>PowerDI323</t>
  </si>
  <si>
    <t>PD3S120LQ</t>
  </si>
  <si>
    <t>PD3S130H</t>
  </si>
  <si>
    <t>PD3S130HQ</t>
  </si>
  <si>
    <t>Schottky ?Q? Portfolio for Automotive Applications</t>
  </si>
  <si>
    <t>PD3S130L</t>
  </si>
  <si>
    <t>PD3S130LQ</t>
  </si>
  <si>
    <t>PD3S140</t>
  </si>
  <si>
    <t>PD3S140Q</t>
  </si>
  <si>
    <t>PD3S160</t>
  </si>
  <si>
    <t>PD3S160Q</t>
  </si>
  <si>
    <t>PD3S220L</t>
  </si>
  <si>
    <t>PD3S220LQ</t>
  </si>
  <si>
    <t>PD3S230H</t>
  </si>
  <si>
    <t>PD3S230HQ</t>
  </si>
  <si>
    <t>PD3S230L</t>
  </si>
  <si>
    <t>PD3S230LQ</t>
  </si>
  <si>
    <t>PDS1040</t>
  </si>
  <si>
    <t>PDS1040CTL</t>
  </si>
  <si>
    <t>PDS1040L</t>
  </si>
  <si>
    <t>PDS1040Q</t>
  </si>
  <si>
    <t>10A SCHOTTKY BARRIER RECTIFIER</t>
  </si>
  <si>
    <t>PDS1045</t>
  </si>
  <si>
    <t>PDS1045Q</t>
  </si>
  <si>
    <t>10A Schottky Barrier Rectifier</t>
  </si>
  <si>
    <t>PDS1240CTL</t>
  </si>
  <si>
    <t>PDS3100</t>
  </si>
  <si>
    <t>PDS3100Q</t>
  </si>
  <si>
    <t>PDS3200</t>
  </si>
  <si>
    <t>PDS3200Q</t>
  </si>
  <si>
    <t>PDS340</t>
  </si>
  <si>
    <t>PDS340Q</t>
  </si>
  <si>
    <t>PDS360</t>
  </si>
  <si>
    <t>PDS360Q</t>
  </si>
  <si>
    <t>PDS4150</t>
  </si>
  <si>
    <t>PDS4150Q</t>
  </si>
  <si>
    <t>PDS4200H</t>
  </si>
  <si>
    <t>PDS4200HQ</t>
  </si>
  <si>
    <t>4A HIGH VOLTAGE SCHOTTKY BARRIER RECTIFIER</t>
  </si>
  <si>
    <t>PDS5100</t>
  </si>
  <si>
    <t>PDS5100H</t>
  </si>
  <si>
    <t>PDS5100HQ-13</t>
  </si>
  <si>
    <t>5A HIGH VOLTAGE SCHOTTKY BARRIER RECTIFIER</t>
  </si>
  <si>
    <t>PDS5100Q</t>
  </si>
  <si>
    <t>PDS540</t>
  </si>
  <si>
    <t>PDS540Q</t>
  </si>
  <si>
    <t>5A Schottky Barrier Rectifier</t>
  </si>
  <si>
    <t>PDS560</t>
  </si>
  <si>
    <t>PDS560Q</t>
  </si>
  <si>
    <t>PDS760</t>
  </si>
  <si>
    <t>PDS760Q</t>
  </si>
  <si>
    <t>7A Schottky Barrier Rectifier</t>
  </si>
  <si>
    <t>PDS835L</t>
  </si>
  <si>
    <t>SB120</t>
  </si>
  <si>
    <t>SB130</t>
  </si>
  <si>
    <t>SB140</t>
  </si>
  <si>
    <t>SB150</t>
  </si>
  <si>
    <t>SB160</t>
  </si>
  <si>
    <t>SB170</t>
  </si>
  <si>
    <t>SB180</t>
  </si>
  <si>
    <t>SB190</t>
  </si>
  <si>
    <t>SB2100</t>
  </si>
  <si>
    <t>DO-15 (LS)</t>
  </si>
  <si>
    <t>SB3100</t>
  </si>
  <si>
    <t>3.0A Schottky Barrier Rectifier</t>
  </si>
  <si>
    <t>DO-201AD</t>
  </si>
  <si>
    <t>SB3100(LS)</t>
  </si>
  <si>
    <t>DO-201AD (LS)</t>
  </si>
  <si>
    <t>SB3150</t>
  </si>
  <si>
    <t>SB320</t>
  </si>
  <si>
    <t>SB330</t>
  </si>
  <si>
    <t>SB340</t>
  </si>
  <si>
    <t>SB350</t>
  </si>
  <si>
    <t>SB360</t>
  </si>
  <si>
    <t>SB370</t>
  </si>
  <si>
    <t>SB380</t>
  </si>
  <si>
    <t>SB390</t>
  </si>
  <si>
    <t>SB5100</t>
  </si>
  <si>
    <t>SB5100(LS)</t>
  </si>
  <si>
    <t>SB5150(LS)</t>
  </si>
  <si>
    <t>SB520</t>
  </si>
  <si>
    <t>SB530</t>
  </si>
  <si>
    <t>SB540</t>
  </si>
  <si>
    <t>SB550</t>
  </si>
  <si>
    <t>SB560</t>
  </si>
  <si>
    <t>SB560L</t>
  </si>
  <si>
    <t>SCHOTTKY BARRIER RECTIFIERS</t>
  </si>
  <si>
    <t>SB570</t>
  </si>
  <si>
    <t>SB580</t>
  </si>
  <si>
    <t>SB590</t>
  </si>
  <si>
    <t>SBL1040CTW</t>
  </si>
  <si>
    <t>SBL1045CTW</t>
  </si>
  <si>
    <t>SBL1630PT</t>
  </si>
  <si>
    <t>SBL1635PT</t>
  </si>
  <si>
    <t>SBL1645PT</t>
  </si>
  <si>
    <t>SBL1660PT</t>
  </si>
  <si>
    <t>SBL2035CT</t>
  </si>
  <si>
    <t>SBL2040CT</t>
  </si>
  <si>
    <t>SBL2045CT</t>
  </si>
  <si>
    <t>SBL2045CTW</t>
  </si>
  <si>
    <t>SBL2050CT</t>
  </si>
  <si>
    <t>SBL3045PTW</t>
  </si>
  <si>
    <t>TO247 (LS)</t>
  </si>
  <si>
    <t>SBL3060PTW</t>
  </si>
  <si>
    <t>SBL30L30CT</t>
  </si>
  <si>
    <t>SBL4045PTW</t>
  </si>
  <si>
    <t>SBL4060PTW</t>
  </si>
  <si>
    <t>SBL535</t>
  </si>
  <si>
    <t>SBL540</t>
  </si>
  <si>
    <t>SBL545</t>
  </si>
  <si>
    <t>SBL550</t>
  </si>
  <si>
    <t>SBL560</t>
  </si>
  <si>
    <t>SBL6030PT</t>
  </si>
  <si>
    <t>SBL6040PTW</t>
  </si>
  <si>
    <t>SBL6050PT</t>
  </si>
  <si>
    <t>SBL6060PT</t>
  </si>
  <si>
    <t>SBL6060PTW</t>
  </si>
  <si>
    <t>SDM05A30CP3</t>
  </si>
  <si>
    <t>0.5A SCHOTTKY BARRIER RECTIFIER CHIP SCALE PACKAGE</t>
  </si>
  <si>
    <t>X3-WLB0603-2</t>
  </si>
  <si>
    <t>SDM05U20CSP</t>
  </si>
  <si>
    <t>0.5A  SCHOTTKY BARRIER RECTIFIER CSP</t>
  </si>
  <si>
    <t>X3-WLB1006-2</t>
  </si>
  <si>
    <t>SDM05U20S3</t>
  </si>
  <si>
    <t>0.5A SCHOTTKY BARRIER RECTIFIER</t>
  </si>
  <si>
    <t>SDM05U40CSP</t>
  </si>
  <si>
    <t>SDM05U40CSPQ</t>
  </si>
  <si>
    <t>0.5A Schottky Barrier Rectifier</t>
  </si>
  <si>
    <t>SDM100K30L</t>
  </si>
  <si>
    <t>SDM1100LP</t>
  </si>
  <si>
    <t>1A 100 VOLT SCHOTTKY BARRIER RECTIFIER</t>
  </si>
  <si>
    <t>U-DFN2020-2 (Type B)</t>
  </si>
  <si>
    <t>SDM1100S1F</t>
  </si>
  <si>
    <t>SDM160S1F</t>
  </si>
  <si>
    <t>1A SCHOTTKY</t>
  </si>
  <si>
    <t>SDM1A40CP3</t>
  </si>
  <si>
    <t>X3-DSN1006-2</t>
  </si>
  <si>
    <t>SDM1A40CSP</t>
  </si>
  <si>
    <t>1A SCHOTTKY BARRIER RECTIFIER CHIP SCALE PACKAGE</t>
  </si>
  <si>
    <t>SDM1L20DCP3</t>
  </si>
  <si>
    <t>1A DUAL COMMON CATHODE SCHOTTKY BARRIER DIODE DIE SIZE PACKAGE</t>
  </si>
  <si>
    <t>X3-DSN1006-3</t>
  </si>
  <si>
    <t>SDM1L30CSP</t>
  </si>
  <si>
    <t>1A SCHOTTKY BARRIER DIODE CHIP SCALE PACKAGE</t>
  </si>
  <si>
    <t>X2-WLB2010-2</t>
  </si>
  <si>
    <t>SDM1M40LP8</t>
  </si>
  <si>
    <t>U-DFN1608-2</t>
  </si>
  <si>
    <t>SDM1U100S1F</t>
  </si>
  <si>
    <t>1A SCHOTTKY BARRIER RECTIFIER</t>
  </si>
  <si>
    <t>SDM1U100S1FQ</t>
  </si>
  <si>
    <t>1A Schottky Barrier Rectifier</t>
  </si>
  <si>
    <t>SDM1U20CSP</t>
  </si>
  <si>
    <t>1.0A SCHOTTKY BARRIER RECTIFER CHIP SCALE PACKAGE</t>
  </si>
  <si>
    <t>X3-WLB1406-2</t>
  </si>
  <si>
    <t>SDM1U30CP3</t>
  </si>
  <si>
    <t>SDM1U40CSP</t>
  </si>
  <si>
    <t>1A SCHOTTKY BARRIER RECTIFER CHIP SCALE PACKAGE</t>
  </si>
  <si>
    <t>SDM2100S1F</t>
  </si>
  <si>
    <t>2A SCHOTTKY BARRIER RECTIFIER</t>
  </si>
  <si>
    <t>SDM2100S1FQ</t>
  </si>
  <si>
    <t>SDM2A20CSP</t>
  </si>
  <si>
    <t>2.0A SCHOTTKY BARRIER RECTIFER CHIP SCALE PACKAGE</t>
  </si>
  <si>
    <t>SDM2A40CSP</t>
  </si>
  <si>
    <t>2A SCHOTTKY BARRIER RECTIFIER CHIP SCALE PACKAGE</t>
  </si>
  <si>
    <t>X3-WLB1608-2</t>
  </si>
  <si>
    <t>SDM2U20CSP</t>
  </si>
  <si>
    <t>2A SCHOTTKY BARRIER RECTIFER CHIP SCALE PACKAGE</t>
  </si>
  <si>
    <t>SDM2U30CSP</t>
  </si>
  <si>
    <t>SDM2U40CSP</t>
  </si>
  <si>
    <t>SDM4A30EP3</t>
  </si>
  <si>
    <t>4A SCHOTTKY BARRIER RECTIFIER SURFACE MOUNT PACKAGE</t>
  </si>
  <si>
    <t>X3-TSN1608-2</t>
  </si>
  <si>
    <t>SDM4A40EP3</t>
  </si>
  <si>
    <t>SDM5U45EP3</t>
  </si>
  <si>
    <t>5A SCHOTTKY BARRIER DIODE SURFACE MOUNT PACKAGE</t>
  </si>
  <si>
    <t>X3-TSN1616-2</t>
  </si>
  <si>
    <t>SDT05U30CP3</t>
  </si>
  <si>
    <t>0.5A Trench Schottky Barrier Rectifier Chip-Scale Package</t>
  </si>
  <si>
    <t>X3-DSN0603-2</t>
  </si>
  <si>
    <t>SDT05U40CP3</t>
  </si>
  <si>
    <t>SDT10100CT</t>
  </si>
  <si>
    <t>10A TRENCH SCHOTTKY BARRIER RECTIFIER</t>
  </si>
  <si>
    <t>TO220AB (Generic)</t>
  </si>
  <si>
    <t>SDT10100CTFP</t>
  </si>
  <si>
    <t>ITO220AB, ITO220AB (Type HE)</t>
  </si>
  <si>
    <t>SDT10100P5</t>
  </si>
  <si>
    <t>SDT10150GCT</t>
  </si>
  <si>
    <t>10A TRENCH SCHOTTKY RECTIFIER</t>
  </si>
  <si>
    <t>SDT10150GCTSP</t>
  </si>
  <si>
    <t>ITO220AB (Type WX2)</t>
  </si>
  <si>
    <t>SDT10A100CT</t>
  </si>
  <si>
    <t>SDT10A100CTFP</t>
  </si>
  <si>
    <t>ITO220AB</t>
  </si>
  <si>
    <t>SDT10A100P5</t>
  </si>
  <si>
    <t>SDT10A45P5</t>
  </si>
  <si>
    <t>SDT10A60VCT</t>
  </si>
  <si>
    <t>SDT10A60VCTFP</t>
  </si>
  <si>
    <t>SDT10H50P5</t>
  </si>
  <si>
    <t>SDT12A120P5</t>
  </si>
  <si>
    <t>12A TRENCH SCHOTTKY BARRIER RECTIFIER</t>
  </si>
  <si>
    <t>SDT15150VP5</t>
  </si>
  <si>
    <t>15A TRENCH SCHOTTKY BARRIER RECTIFIER</t>
  </si>
  <si>
    <t>SDT15H100P5</t>
  </si>
  <si>
    <t>SDT15H50P5</t>
  </si>
  <si>
    <t>15A TRENCH SCHOTTKY RECTIFIER</t>
  </si>
  <si>
    <t>SDT20100CT</t>
  </si>
  <si>
    <t>20A TRENCH SCHOTTKY RECTIFIER</t>
  </si>
  <si>
    <t>SDT20100CTB</t>
  </si>
  <si>
    <t>SDT20100CTFP</t>
  </si>
  <si>
    <t>SDT20100GCT</t>
  </si>
  <si>
    <t>20A
TRENCH SCHOTTKY BARRIER RECTIFIER</t>
  </si>
  <si>
    <t>SDT20100GCTFP</t>
  </si>
  <si>
    <t>SDT20120CT</t>
  </si>
  <si>
    <t>SDT20120CTFP</t>
  </si>
  <si>
    <t>SDT20120GCT</t>
  </si>
  <si>
    <t>SDT20120GCTFP</t>
  </si>
  <si>
    <t>SDT20150GCT</t>
  </si>
  <si>
    <t>SDT20150GCTSP</t>
  </si>
  <si>
    <t>SDT2060VCT</t>
  </si>
  <si>
    <t>20A Trench schottky rectifier</t>
  </si>
  <si>
    <t>SDT2060VCTFP</t>
  </si>
  <si>
    <t>SDT20A100CT</t>
  </si>
  <si>
    <t>SDT20A100CTFP</t>
  </si>
  <si>
    <t>SDT20A120CT</t>
  </si>
  <si>
    <t>SDT20A120CTFP</t>
  </si>
  <si>
    <t>SDT20A60VCT</t>
  </si>
  <si>
    <t>SDT20A60VCTFP</t>
  </si>
  <si>
    <t>SDT20B100CT</t>
  </si>
  <si>
    <t>SDT20B100CTFP</t>
  </si>
  <si>
    <t>SDT20B100D1</t>
  </si>
  <si>
    <t>SDT20B45VCT</t>
  </si>
  <si>
    <t>SDT20B60VCT</t>
  </si>
  <si>
    <t>SDT20B60VCTFP</t>
  </si>
  <si>
    <t>SDT2L40CP3</t>
  </si>
  <si>
    <t>2A TRENCH SCHOTTKY BARRIER RECTIFIER CHIP SCALE PACKAGE</t>
  </si>
  <si>
    <t>X3-DSN1608-2</t>
  </si>
  <si>
    <t>SDT2U30CP3</t>
  </si>
  <si>
    <t xml:space="preserve"> 2A Trench Schottky Barrier Rectifier Chip-Scale Package</t>
  </si>
  <si>
    <t>X3-DSN1406-2</t>
  </si>
  <si>
    <t>SDT2U40CP3</t>
  </si>
  <si>
    <t>2A Trench Schottky Barrier Rectifier Chip-Scale Package</t>
  </si>
  <si>
    <t>SDT2U60CP3</t>
  </si>
  <si>
    <t>SDT30100CT</t>
  </si>
  <si>
    <t>30A TRENCH SCHOTTKY RECTIFIER</t>
  </si>
  <si>
    <t>SDT30100CTFP</t>
  </si>
  <si>
    <t>SDT30100GCT</t>
  </si>
  <si>
    <t>30A
TRENCH SCHOTTKY BARRIER RECTIFIER</t>
  </si>
  <si>
    <t>SDT30100GCTFP</t>
  </si>
  <si>
    <t>SDT30120CT</t>
  </si>
  <si>
    <t>SDT30150GCT</t>
  </si>
  <si>
    <t>SDT30150GCTSP</t>
  </si>
  <si>
    <t>SDT3045VCT</t>
  </si>
  <si>
    <t>SDT3060VCT</t>
  </si>
  <si>
    <t>SDT3060VCTFP</t>
  </si>
  <si>
    <t>SDT30A100CT</t>
  </si>
  <si>
    <t>SDT30A100CTFP</t>
  </si>
  <si>
    <t>SDT30A120CT</t>
  </si>
  <si>
    <t>SDT30A120CTFP</t>
  </si>
  <si>
    <t>SDT30B100D1</t>
  </si>
  <si>
    <t>SDT30B45VCT</t>
  </si>
  <si>
    <t>SDT3A40SAFS</t>
  </si>
  <si>
    <t>SDT3A45SA</t>
  </si>
  <si>
    <t>SDT3A45SAF</t>
  </si>
  <si>
    <t>SDT3U40P1</t>
  </si>
  <si>
    <t>3A Trench Schottky Barrier Rectifier</t>
  </si>
  <si>
    <t>SDT40100CT</t>
  </si>
  <si>
    <t>40A TRENCH SCHOTTKY RECTIFIER</t>
  </si>
  <si>
    <t>SDT40100CTFP</t>
  </si>
  <si>
    <t>SDT40120CT</t>
  </si>
  <si>
    <t>SDT40120CTFP</t>
  </si>
  <si>
    <t>SDT40150VCT</t>
  </si>
  <si>
    <t>40A Trench Schottky Rectifier</t>
  </si>
  <si>
    <t>SDT40150VCTFP</t>
  </si>
  <si>
    <t>ITO220AB, ITO220AB (Type WX2)</t>
  </si>
  <si>
    <t>SDT40A100CT</t>
  </si>
  <si>
    <t>SDT40A100CTFP</t>
  </si>
  <si>
    <t>SDT40A120CT</t>
  </si>
  <si>
    <t>SDT40A120CTFP</t>
  </si>
  <si>
    <t>SDT40A60VCT</t>
  </si>
  <si>
    <t>SDT40A60VCTFP</t>
  </si>
  <si>
    <t>ITO220AB (Type HE)</t>
  </si>
  <si>
    <t>SDT40B100ST</t>
  </si>
  <si>
    <t>40A TRENCH SCHOTTKY BARRIER RECTIFIER</t>
  </si>
  <si>
    <t>SDT40H100CT</t>
  </si>
  <si>
    <t>SDT40H100CTB</t>
  </si>
  <si>
    <t>TO263AB (Standard)</t>
  </si>
  <si>
    <t>SDT40H100CTFP</t>
  </si>
  <si>
    <t>SDT40H120CT</t>
  </si>
  <si>
    <t>SDT40H120CTFP</t>
  </si>
  <si>
    <t>SDT4U40CP3</t>
  </si>
  <si>
    <t>4A TRENCH SCHOTTKY BARRIER RECTIFIER CHIP SCALE PACKAGE</t>
  </si>
  <si>
    <t>SDT4U40EP3</t>
  </si>
  <si>
    <t>SDT5100D1</t>
  </si>
  <si>
    <t>5A TRENCH SCHOTTKY RECTIFIER</t>
  </si>
  <si>
    <t>SDT5100LP5</t>
  </si>
  <si>
    <t>5A TRENCH SCHOTTKY BARRIER RECTIFIER</t>
  </si>
  <si>
    <t>SDT5A100P5</t>
  </si>
  <si>
    <t>SDT5A100SAF</t>
  </si>
  <si>
    <t>5A TRENCH SCHOTTKY BARRIER RECTIFIER POWERDI</t>
  </si>
  <si>
    <t>SDT5A100SB</t>
  </si>
  <si>
    <t>SDT5A50SA</t>
  </si>
  <si>
    <t>SDT5A50SAF</t>
  </si>
  <si>
    <t>SDT5A60SA</t>
  </si>
  <si>
    <t>5.0A TRENCH SCHOTTKY BARRIER RECTIFIER</t>
  </si>
  <si>
    <t>SDT5A60SAF</t>
  </si>
  <si>
    <t>SDT5H100LP5</t>
  </si>
  <si>
    <t>SDT5H100P5</t>
  </si>
  <si>
    <t>SDT5H100SB</t>
  </si>
  <si>
    <t>SDT60100CTB</t>
  </si>
  <si>
    <t>60A TRENCH SCHOTTKY BARRIER RECTIFIER</t>
  </si>
  <si>
    <t>SDT660VD1</t>
  </si>
  <si>
    <t>6A TRENCH SCHOTTKY RECTIFIER</t>
  </si>
  <si>
    <t>TO252 (DPAK) (Type TH)</t>
  </si>
  <si>
    <t>SDT8A100P5</t>
  </si>
  <si>
    <t>8A TRENCH SCHOTTKY BARRIER RECTIFIER</t>
  </si>
  <si>
    <t>SDT8A120P5</t>
  </si>
  <si>
    <t>SDT8A60VP5</t>
  </si>
  <si>
    <t>8A TRENCH SCHOTTKY RECTIFIER</t>
  </si>
  <si>
    <t>SST20U120CT</t>
  </si>
  <si>
    <t>20A Trench Schottky Rectifier</t>
  </si>
  <si>
    <t>TO220AB, TO220AB (Type WX)</t>
  </si>
  <si>
    <t>ZHCS1000</t>
  </si>
  <si>
    <t>ZHCS2000</t>
  </si>
  <si>
    <t>40V SURFACE MOUNT SCHOTTKY BARRIER DIODE</t>
  </si>
  <si>
    <t>SOT26</t>
  </si>
  <si>
    <t>ZHCS500</t>
  </si>
  <si>
    <t>ZHCS506</t>
  </si>
  <si>
    <t>ZHCS750</t>
  </si>
  <si>
    <t>ZLLS1000</t>
  </si>
  <si>
    <t>ZLLS1000QTA</t>
  </si>
  <si>
    <t>40V HIGH CURRENT LOW LEAKAGE SCHOTTKY DIODE</t>
  </si>
  <si>
    <t>ZLLS2000</t>
  </si>
  <si>
    <t>ZLLS400</t>
  </si>
  <si>
    <t>ZLLS400Q</t>
  </si>
  <si>
    <t>ZLLS410</t>
  </si>
  <si>
    <t>ZLLS500</t>
  </si>
  <si>
    <t>ZLLS500QTA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</si>
</sst>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1N5817-1N5819.pdf" TargetMode="External"/><Relationship Id="rId_hyperlink_2" Type="http://schemas.openxmlformats.org/officeDocument/2006/relationships/hyperlink" Target="https://www.diodes.com/part/view/1N5817" TargetMode="External"/><Relationship Id="rId_hyperlink_3" Type="http://schemas.openxmlformats.org/officeDocument/2006/relationships/hyperlink" Target="https://www.diodes.com/assets/Datasheets/1N5817-1N5819.pdf" TargetMode="External"/><Relationship Id="rId_hyperlink_4" Type="http://schemas.openxmlformats.org/officeDocument/2006/relationships/hyperlink" Target="https://www.diodes.com/part/view/1N5818" TargetMode="External"/><Relationship Id="rId_hyperlink_5" Type="http://schemas.openxmlformats.org/officeDocument/2006/relationships/hyperlink" Target="https://www.diodes.com/assets/Datasheets/1N5817-1N5819.pdf" TargetMode="External"/><Relationship Id="rId_hyperlink_6" Type="http://schemas.openxmlformats.org/officeDocument/2006/relationships/hyperlink" Target="https://www.diodes.com/part/view/1N5819" TargetMode="External"/><Relationship Id="rId_hyperlink_7" Type="http://schemas.openxmlformats.org/officeDocument/2006/relationships/hyperlink" Target="https://www.diodes.com/assets/Datasheets/1N5819HW.pdf" TargetMode="External"/><Relationship Id="rId_hyperlink_8" Type="http://schemas.openxmlformats.org/officeDocument/2006/relationships/hyperlink" Target="https://www.diodes.com/part/view/1N5819HW" TargetMode="External"/><Relationship Id="rId_hyperlink_9" Type="http://schemas.openxmlformats.org/officeDocument/2006/relationships/hyperlink" Target="https://www.diodes.com/assets/Datasheets/1N5819HW1.pdf" TargetMode="External"/><Relationship Id="rId_hyperlink_10" Type="http://schemas.openxmlformats.org/officeDocument/2006/relationships/hyperlink" Target="https://www.diodes.com/part/view/1N5819HW1" TargetMode="External"/><Relationship Id="rId_hyperlink_11" Type="http://schemas.openxmlformats.org/officeDocument/2006/relationships/hyperlink" Target="https://www.diodes.com/assets/Datasheets/20SQ045.pdf" TargetMode="External"/><Relationship Id="rId_hyperlink_12" Type="http://schemas.openxmlformats.org/officeDocument/2006/relationships/hyperlink" Target="https://www.diodes.com/part/view/20SQ045" TargetMode="External"/><Relationship Id="rId_hyperlink_13" Type="http://schemas.openxmlformats.org/officeDocument/2006/relationships/hyperlink" Target="https://www.diodes.com/assets/Datasheets/B0520LW.pdf" TargetMode="External"/><Relationship Id="rId_hyperlink_14" Type="http://schemas.openxmlformats.org/officeDocument/2006/relationships/hyperlink" Target="https://www.diodes.com/part/view/B0520LW" TargetMode="External"/><Relationship Id="rId_hyperlink_15" Type="http://schemas.openxmlformats.org/officeDocument/2006/relationships/hyperlink" Target="https://www.diodes.com/assets/Datasheets/B0520WS.pdf" TargetMode="External"/><Relationship Id="rId_hyperlink_16" Type="http://schemas.openxmlformats.org/officeDocument/2006/relationships/hyperlink" Target="https://www.diodes.com/part/view/B0520WS" TargetMode="External"/><Relationship Id="rId_hyperlink_17" Type="http://schemas.openxmlformats.org/officeDocument/2006/relationships/hyperlink" Target="https://www.diodes.com/assets/Datasheets/B0530W.pdf" TargetMode="External"/><Relationship Id="rId_hyperlink_18" Type="http://schemas.openxmlformats.org/officeDocument/2006/relationships/hyperlink" Target="https://www.diodes.com/part/view/B0530W" TargetMode="External"/><Relationship Id="rId_hyperlink_19" Type="http://schemas.openxmlformats.org/officeDocument/2006/relationships/hyperlink" Target="https://www.diodes.com/assets/Datasheets/B0530WS.pdf" TargetMode="External"/><Relationship Id="rId_hyperlink_20" Type="http://schemas.openxmlformats.org/officeDocument/2006/relationships/hyperlink" Target="https://www.diodes.com/part/view/B0530WS" TargetMode="External"/><Relationship Id="rId_hyperlink_21" Type="http://schemas.openxmlformats.org/officeDocument/2006/relationships/hyperlink" Target="https://www.diodes.com/assets/Datasheets/B0540W.pdf" TargetMode="External"/><Relationship Id="rId_hyperlink_22" Type="http://schemas.openxmlformats.org/officeDocument/2006/relationships/hyperlink" Target="https://www.diodes.com/part/view/B0540W" TargetMode="External"/><Relationship Id="rId_hyperlink_23" Type="http://schemas.openxmlformats.org/officeDocument/2006/relationships/hyperlink" Target="https://www.diodes.com/assets/Datasheets/B0540WS.pdf" TargetMode="External"/><Relationship Id="rId_hyperlink_24" Type="http://schemas.openxmlformats.org/officeDocument/2006/relationships/hyperlink" Target="https://www.diodes.com/part/view/B0540WS" TargetMode="External"/><Relationship Id="rId_hyperlink_25" Type="http://schemas.openxmlformats.org/officeDocument/2006/relationships/hyperlink" Target="https://www.diodes.com/assets/Datasheets/B0540WSQ.pdf" TargetMode="External"/><Relationship Id="rId_hyperlink_26" Type="http://schemas.openxmlformats.org/officeDocument/2006/relationships/hyperlink" Target="https://www.diodes.com/part/view/B0540WSQ" TargetMode="External"/><Relationship Id="rId_hyperlink_27" Type="http://schemas.openxmlformats.org/officeDocument/2006/relationships/hyperlink" Target="https://www.diodes.com/assets/Datasheets/B170B_B1100B.pdf" TargetMode="External"/><Relationship Id="rId_hyperlink_28" Type="http://schemas.openxmlformats.org/officeDocument/2006/relationships/hyperlink" Target="https://www.diodes.com/part/view/B1100" TargetMode="External"/><Relationship Id="rId_hyperlink_29" Type="http://schemas.openxmlformats.org/officeDocument/2006/relationships/hyperlink" Target="https://www.diodes.com/assets/Datasheets/B170B_B1100B.pdf" TargetMode="External"/><Relationship Id="rId_hyperlink_30" Type="http://schemas.openxmlformats.org/officeDocument/2006/relationships/hyperlink" Target="https://www.diodes.com/part/view/B1100B" TargetMode="External"/><Relationship Id="rId_hyperlink_31" Type="http://schemas.openxmlformats.org/officeDocument/2006/relationships/hyperlink" Target="https://www.diodes.com/assets/Datasheets/ds30077.pdf" TargetMode="External"/><Relationship Id="rId_hyperlink_32" Type="http://schemas.openxmlformats.org/officeDocument/2006/relationships/hyperlink" Target="https://www.diodes.com/part/view/B1100LB" TargetMode="External"/><Relationship Id="rId_hyperlink_33" Type="http://schemas.openxmlformats.org/officeDocument/2006/relationships/hyperlink" Target="https://www.diodes.com/assets/Datasheets/B1100LB_LS.pdf" TargetMode="External"/><Relationship Id="rId_hyperlink_34" Type="http://schemas.openxmlformats.org/officeDocument/2006/relationships/hyperlink" Target="https://www.diodes.com/part/view/B1100LB%28LS%29" TargetMode="External"/><Relationship Id="rId_hyperlink_35" Type="http://schemas.openxmlformats.org/officeDocument/2006/relationships/hyperlink" Target="https://www.diodes.com/assets/Datasheets/B120_B-B160_B.pdf" TargetMode="External"/><Relationship Id="rId_hyperlink_36" Type="http://schemas.openxmlformats.org/officeDocument/2006/relationships/hyperlink" Target="https://www.diodes.com/part/view/B120" TargetMode="External"/><Relationship Id="rId_hyperlink_37" Type="http://schemas.openxmlformats.org/officeDocument/2006/relationships/hyperlink" Target="https://www.diodes.com/assets/Datasheets/B120_thru_140.pdf" TargetMode="External"/><Relationship Id="rId_hyperlink_38" Type="http://schemas.openxmlformats.org/officeDocument/2006/relationships/hyperlink" Target="https://www.diodes.com/part/view/B120%28LS%29" TargetMode="External"/><Relationship Id="rId_hyperlink_39" Type="http://schemas.openxmlformats.org/officeDocument/2006/relationships/hyperlink" Target="https://www.diodes.com/assets/Datasheets/B120AF-B140AF.pdf" TargetMode="External"/><Relationship Id="rId_hyperlink_40" Type="http://schemas.openxmlformats.org/officeDocument/2006/relationships/hyperlink" Target="https://www.diodes.com/part/view/B120AF" TargetMode="External"/><Relationship Id="rId_hyperlink_41" Type="http://schemas.openxmlformats.org/officeDocument/2006/relationships/hyperlink" Target="https://www.diodes.com/assets/Datasheets/B120_B-B160_B.pdf" TargetMode="External"/><Relationship Id="rId_hyperlink_42" Type="http://schemas.openxmlformats.org/officeDocument/2006/relationships/hyperlink" Target="https://www.diodes.com/part/view/B120B" TargetMode="External"/><Relationship Id="rId_hyperlink_43" Type="http://schemas.openxmlformats.org/officeDocument/2006/relationships/hyperlink" Target="https://www.diodes.com/assets/Datasheets/B120_B-B160_B.pdf" TargetMode="External"/><Relationship Id="rId_hyperlink_44" Type="http://schemas.openxmlformats.org/officeDocument/2006/relationships/hyperlink" Target="https://www.diodes.com/part/view/B130" TargetMode="External"/><Relationship Id="rId_hyperlink_45" Type="http://schemas.openxmlformats.org/officeDocument/2006/relationships/hyperlink" Target="https://www.diodes.com/assets/Datasheets/B120AF-B140AF.pdf" TargetMode="External"/><Relationship Id="rId_hyperlink_46" Type="http://schemas.openxmlformats.org/officeDocument/2006/relationships/hyperlink" Target="https://www.diodes.com/part/view/B130AF" TargetMode="External"/><Relationship Id="rId_hyperlink_47" Type="http://schemas.openxmlformats.org/officeDocument/2006/relationships/hyperlink" Target="https://www.diodes.com/assets/Datasheets/B120_B-B160_B.pdf" TargetMode="External"/><Relationship Id="rId_hyperlink_48" Type="http://schemas.openxmlformats.org/officeDocument/2006/relationships/hyperlink" Target="https://www.diodes.com/part/view/B130B" TargetMode="External"/><Relationship Id="rId_hyperlink_49" Type="http://schemas.openxmlformats.org/officeDocument/2006/relationships/hyperlink" Target="https://www.diodes.com/assets/Datasheets/B130B_LS.pdf" TargetMode="External"/><Relationship Id="rId_hyperlink_50" Type="http://schemas.openxmlformats.org/officeDocument/2006/relationships/hyperlink" Target="https://www.diodes.com/part/view/B130B%28LS%29" TargetMode="External"/><Relationship Id="rId_hyperlink_51" Type="http://schemas.openxmlformats.org/officeDocument/2006/relationships/hyperlink" Target="https://www.diodes.com/assets/Datasheets/B130L.pdf" TargetMode="External"/><Relationship Id="rId_hyperlink_52" Type="http://schemas.openxmlformats.org/officeDocument/2006/relationships/hyperlink" Target="https://www.diodes.com/part/view/B130L" TargetMode="External"/><Relationship Id="rId_hyperlink_53" Type="http://schemas.openxmlformats.org/officeDocument/2006/relationships/hyperlink" Target="https://www.diodes.com/assets/Datasheets/B130LAW.pdf" TargetMode="External"/><Relationship Id="rId_hyperlink_54" Type="http://schemas.openxmlformats.org/officeDocument/2006/relationships/hyperlink" Target="https://www.diodes.com/part/view/B130LAW" TargetMode="External"/><Relationship Id="rId_hyperlink_55" Type="http://schemas.openxmlformats.org/officeDocument/2006/relationships/hyperlink" Target="https://www.diodes.com/assets/Datasheets/ds30043.pdf" TargetMode="External"/><Relationship Id="rId_hyperlink_56" Type="http://schemas.openxmlformats.org/officeDocument/2006/relationships/hyperlink" Target="https://www.diodes.com/part/view/B130LB" TargetMode="External"/><Relationship Id="rId_hyperlink_57" Type="http://schemas.openxmlformats.org/officeDocument/2006/relationships/hyperlink" Target="https://www.diodes.com/assets/Datasheets/B120_B-B160_B.pdf" TargetMode="External"/><Relationship Id="rId_hyperlink_58" Type="http://schemas.openxmlformats.org/officeDocument/2006/relationships/hyperlink" Target="https://www.diodes.com/part/view/B140" TargetMode="External"/><Relationship Id="rId_hyperlink_59" Type="http://schemas.openxmlformats.org/officeDocument/2006/relationships/hyperlink" Target="https://www.diodes.com/assets/Datasheets/B120_thru_140.pdf" TargetMode="External"/><Relationship Id="rId_hyperlink_60" Type="http://schemas.openxmlformats.org/officeDocument/2006/relationships/hyperlink" Target="https://www.diodes.com/part/view/B140%28LS%29" TargetMode="External"/><Relationship Id="rId_hyperlink_61" Type="http://schemas.openxmlformats.org/officeDocument/2006/relationships/hyperlink" Target="https://www.diodes.com/assets/Datasheets/B120AF-B140AF.pdf" TargetMode="External"/><Relationship Id="rId_hyperlink_62" Type="http://schemas.openxmlformats.org/officeDocument/2006/relationships/hyperlink" Target="https://www.diodes.com/part/view/B140AF" TargetMode="External"/><Relationship Id="rId_hyperlink_63" Type="http://schemas.openxmlformats.org/officeDocument/2006/relationships/hyperlink" Target="https://www.diodes.com/assets/Datasheets/B140AX.pdf" TargetMode="External"/><Relationship Id="rId_hyperlink_64" Type="http://schemas.openxmlformats.org/officeDocument/2006/relationships/hyperlink" Target="https://www.diodes.com/part/view/B140AX" TargetMode="External"/><Relationship Id="rId_hyperlink_65" Type="http://schemas.openxmlformats.org/officeDocument/2006/relationships/hyperlink" Target="https://www.diodes.com/assets/Datasheets/B120_B-B160_B.pdf" TargetMode="External"/><Relationship Id="rId_hyperlink_66" Type="http://schemas.openxmlformats.org/officeDocument/2006/relationships/hyperlink" Target="https://www.diodes.com/part/view/B140B" TargetMode="External"/><Relationship Id="rId_hyperlink_67" Type="http://schemas.openxmlformats.org/officeDocument/2006/relationships/hyperlink" Target="https://www.diodes.com/assets/Datasheets/B120Q-BQ-B160Q-BQ.pdf" TargetMode="External"/><Relationship Id="rId_hyperlink_68" Type="http://schemas.openxmlformats.org/officeDocument/2006/relationships/hyperlink" Target="https://www.diodes.com/part/view/B140BQ" TargetMode="External"/><Relationship Id="rId_hyperlink_69" Type="http://schemas.openxmlformats.org/officeDocument/2006/relationships/hyperlink" Target="https://www.diodes.com/assets/Datasheets/ds30128.pdf" TargetMode="External"/><Relationship Id="rId_hyperlink_70" Type="http://schemas.openxmlformats.org/officeDocument/2006/relationships/hyperlink" Target="https://www.diodes.com/part/view/B140HB" TargetMode="External"/><Relationship Id="rId_hyperlink_71" Type="http://schemas.openxmlformats.org/officeDocument/2006/relationships/hyperlink" Target="https://www.diodes.com/assets/Datasheets/B140HW.pdf" TargetMode="External"/><Relationship Id="rId_hyperlink_72" Type="http://schemas.openxmlformats.org/officeDocument/2006/relationships/hyperlink" Target="https://www.diodes.com/part/view/B140HW" TargetMode="External"/><Relationship Id="rId_hyperlink_73" Type="http://schemas.openxmlformats.org/officeDocument/2006/relationships/hyperlink" Target="https://www.diodes.com/assets/Datasheets/B120Q-BQ-B160Q-BQ.pdf" TargetMode="External"/><Relationship Id="rId_hyperlink_74" Type="http://schemas.openxmlformats.org/officeDocument/2006/relationships/hyperlink" Target="https://www.diodes.com/part/view/B140Q" TargetMode="External"/><Relationship Id="rId_hyperlink_75" Type="http://schemas.openxmlformats.org/officeDocument/2006/relationships/hyperlink" Target="https://www.diodes.com/assets/Datasheets/B140S1F.pdf" TargetMode="External"/><Relationship Id="rId_hyperlink_76" Type="http://schemas.openxmlformats.org/officeDocument/2006/relationships/hyperlink" Target="https://www.diodes.com/part/view/B140S1F" TargetMode="External"/><Relationship Id="rId_hyperlink_77" Type="http://schemas.openxmlformats.org/officeDocument/2006/relationships/hyperlink" Target="https://www.diodes.com/assets/Datasheets/ds31543.pdf" TargetMode="External"/><Relationship Id="rId_hyperlink_78" Type="http://schemas.openxmlformats.org/officeDocument/2006/relationships/hyperlink" Target="https://www.diodes.com/part/view/B140WS" TargetMode="External"/><Relationship Id="rId_hyperlink_79" Type="http://schemas.openxmlformats.org/officeDocument/2006/relationships/hyperlink" Target="https://www.diodes.com/assets/Datasheets/B140WSQ.pdf" TargetMode="External"/><Relationship Id="rId_hyperlink_80" Type="http://schemas.openxmlformats.org/officeDocument/2006/relationships/hyperlink" Target="https://www.diodes.com/part/view/B140WSQ" TargetMode="External"/><Relationship Id="rId_hyperlink_81" Type="http://schemas.openxmlformats.org/officeDocument/2006/relationships/hyperlink" Target="https://www.diodes.com/assets/Datasheets/B120_B-B160_B.pdf" TargetMode="External"/><Relationship Id="rId_hyperlink_82" Type="http://schemas.openxmlformats.org/officeDocument/2006/relationships/hyperlink" Target="https://www.diodes.com/part/view/B150" TargetMode="External"/><Relationship Id="rId_hyperlink_83" Type="http://schemas.openxmlformats.org/officeDocument/2006/relationships/hyperlink" Target="https://www.diodes.com/assets/Datasheets/B150AEBE-B160AEBE.pdf" TargetMode="External"/><Relationship Id="rId_hyperlink_84" Type="http://schemas.openxmlformats.org/officeDocument/2006/relationships/hyperlink" Target="https://www.diodes.com/part/view/B150AE" TargetMode="External"/><Relationship Id="rId_hyperlink_85" Type="http://schemas.openxmlformats.org/officeDocument/2006/relationships/hyperlink" Target="https://www.diodes.com/assets/Datasheets/B150A-B160AF.pdf" TargetMode="External"/><Relationship Id="rId_hyperlink_86" Type="http://schemas.openxmlformats.org/officeDocument/2006/relationships/hyperlink" Target="https://www.diodes.com/part/view/B150AF" TargetMode="External"/><Relationship Id="rId_hyperlink_87" Type="http://schemas.openxmlformats.org/officeDocument/2006/relationships/hyperlink" Target="https://www.diodes.com/assets/Datasheets/B120_B-B160_B.pdf" TargetMode="External"/><Relationship Id="rId_hyperlink_88" Type="http://schemas.openxmlformats.org/officeDocument/2006/relationships/hyperlink" Target="https://www.diodes.com/part/view/B150B" TargetMode="External"/><Relationship Id="rId_hyperlink_89" Type="http://schemas.openxmlformats.org/officeDocument/2006/relationships/hyperlink" Target="https://www.diodes.com/assets/Datasheets/B150AEBE-B160AEBE.pdf" TargetMode="External"/><Relationship Id="rId_hyperlink_90" Type="http://schemas.openxmlformats.org/officeDocument/2006/relationships/hyperlink" Target="https://www.diodes.com/part/view/B150BE" TargetMode="External"/><Relationship Id="rId_hyperlink_91" Type="http://schemas.openxmlformats.org/officeDocument/2006/relationships/hyperlink" Target="https://www.diodes.com/assets/Datasheets/B120Q-BQ-B160Q-BQ.pdf" TargetMode="External"/><Relationship Id="rId_hyperlink_92" Type="http://schemas.openxmlformats.org/officeDocument/2006/relationships/hyperlink" Target="https://www.diodes.com/part/view/B150Q" TargetMode="External"/><Relationship Id="rId_hyperlink_93" Type="http://schemas.openxmlformats.org/officeDocument/2006/relationships/hyperlink" Target="https://www.diodes.com/assets/Datasheets/B120_B-B160_B.pdf" TargetMode="External"/><Relationship Id="rId_hyperlink_94" Type="http://schemas.openxmlformats.org/officeDocument/2006/relationships/hyperlink" Target="https://www.diodes.com/part/view/B160" TargetMode="External"/><Relationship Id="rId_hyperlink_95" Type="http://schemas.openxmlformats.org/officeDocument/2006/relationships/hyperlink" Target="https://www.diodes.com/assets/Datasheets/B160_LS.pdf" TargetMode="External"/><Relationship Id="rId_hyperlink_96" Type="http://schemas.openxmlformats.org/officeDocument/2006/relationships/hyperlink" Target="https://www.diodes.com/part/view/B160%28LS%29" TargetMode="External"/><Relationship Id="rId_hyperlink_97" Type="http://schemas.openxmlformats.org/officeDocument/2006/relationships/hyperlink" Target="https://www.diodes.com/assets/Datasheets/B150AEBE-B160AEBE.pdf" TargetMode="External"/><Relationship Id="rId_hyperlink_98" Type="http://schemas.openxmlformats.org/officeDocument/2006/relationships/hyperlink" Target="https://www.diodes.com/part/view/B160AE" TargetMode="External"/><Relationship Id="rId_hyperlink_99" Type="http://schemas.openxmlformats.org/officeDocument/2006/relationships/hyperlink" Target="https://www.diodes.com/assets/Datasheets/B150A-B160AF.pdf" TargetMode="External"/><Relationship Id="rId_hyperlink_100" Type="http://schemas.openxmlformats.org/officeDocument/2006/relationships/hyperlink" Target="https://www.diodes.com/part/view/B160AF" TargetMode="External"/><Relationship Id="rId_hyperlink_101" Type="http://schemas.openxmlformats.org/officeDocument/2006/relationships/hyperlink" Target="https://www.diodes.com/assets/Datasheets/B160AX.pdf" TargetMode="External"/><Relationship Id="rId_hyperlink_102" Type="http://schemas.openxmlformats.org/officeDocument/2006/relationships/hyperlink" Target="https://www.diodes.com/part/view/B160AX" TargetMode="External"/><Relationship Id="rId_hyperlink_103" Type="http://schemas.openxmlformats.org/officeDocument/2006/relationships/hyperlink" Target="https://www.diodes.com/assets/Datasheets/B120_B-B160_B.pdf" TargetMode="External"/><Relationship Id="rId_hyperlink_104" Type="http://schemas.openxmlformats.org/officeDocument/2006/relationships/hyperlink" Target="https://www.diodes.com/part/view/B160B" TargetMode="External"/><Relationship Id="rId_hyperlink_105" Type="http://schemas.openxmlformats.org/officeDocument/2006/relationships/hyperlink" Target="https://www.diodes.com/assets/Datasheets/B150AEBE-B160AEBE.pdf" TargetMode="External"/><Relationship Id="rId_hyperlink_106" Type="http://schemas.openxmlformats.org/officeDocument/2006/relationships/hyperlink" Target="https://www.diodes.com/part/view/B160BE" TargetMode="External"/><Relationship Id="rId_hyperlink_107" Type="http://schemas.openxmlformats.org/officeDocument/2006/relationships/hyperlink" Target="https://www.diodes.com/assets/Datasheets/B120Q-BQ-B160Q-BQ.pdf" TargetMode="External"/><Relationship Id="rId_hyperlink_108" Type="http://schemas.openxmlformats.org/officeDocument/2006/relationships/hyperlink" Target="https://www.diodes.com/part/view/B160Q" TargetMode="External"/><Relationship Id="rId_hyperlink_109" Type="http://schemas.openxmlformats.org/officeDocument/2006/relationships/hyperlink" Target="https://www.diodes.com/assets/Datasheets/B160S1F.pdf" TargetMode="External"/><Relationship Id="rId_hyperlink_110" Type="http://schemas.openxmlformats.org/officeDocument/2006/relationships/hyperlink" Target="https://www.diodes.com/part/view/B160S1F" TargetMode="External"/><Relationship Id="rId_hyperlink_111" Type="http://schemas.openxmlformats.org/officeDocument/2006/relationships/hyperlink" Target="https://www.diodes.com/assets/Datasheets/B170B_B1100B.pdf" TargetMode="External"/><Relationship Id="rId_hyperlink_112" Type="http://schemas.openxmlformats.org/officeDocument/2006/relationships/hyperlink" Target="https://www.diodes.com/part/view/B170" TargetMode="External"/><Relationship Id="rId_hyperlink_113" Type="http://schemas.openxmlformats.org/officeDocument/2006/relationships/hyperlink" Target="https://www.diodes.com/assets/Datasheets/B170B_B1100B.pdf" TargetMode="External"/><Relationship Id="rId_hyperlink_114" Type="http://schemas.openxmlformats.org/officeDocument/2006/relationships/hyperlink" Target="https://www.diodes.com/part/view/B170B" TargetMode="External"/><Relationship Id="rId_hyperlink_115" Type="http://schemas.openxmlformats.org/officeDocument/2006/relationships/hyperlink" Target="https://www.diodes.com/assets/Datasheets/B170B_B1100B.pdf" TargetMode="External"/><Relationship Id="rId_hyperlink_116" Type="http://schemas.openxmlformats.org/officeDocument/2006/relationships/hyperlink" Target="https://www.diodes.com/part/view/B180" TargetMode="External"/><Relationship Id="rId_hyperlink_117" Type="http://schemas.openxmlformats.org/officeDocument/2006/relationships/hyperlink" Target="https://www.diodes.com/assets/Datasheets/B170B_B1100B.pdf" TargetMode="External"/><Relationship Id="rId_hyperlink_118" Type="http://schemas.openxmlformats.org/officeDocument/2006/relationships/hyperlink" Target="https://www.diodes.com/part/view/B180B" TargetMode="External"/><Relationship Id="rId_hyperlink_119" Type="http://schemas.openxmlformats.org/officeDocument/2006/relationships/hyperlink" Target="https://www.diodes.com/assets/Datasheets/B170B_B1100B.pdf" TargetMode="External"/><Relationship Id="rId_hyperlink_120" Type="http://schemas.openxmlformats.org/officeDocument/2006/relationships/hyperlink" Target="https://www.diodes.com/part/view/B190" TargetMode="External"/><Relationship Id="rId_hyperlink_121" Type="http://schemas.openxmlformats.org/officeDocument/2006/relationships/hyperlink" Target="https://www.diodes.com/assets/Datasheets/B170B_B1100B.pdf" TargetMode="External"/><Relationship Id="rId_hyperlink_122" Type="http://schemas.openxmlformats.org/officeDocument/2006/relationships/hyperlink" Target="https://www.diodes.com/part/view/B190B" TargetMode="External"/><Relationship Id="rId_hyperlink_123" Type="http://schemas.openxmlformats.org/officeDocument/2006/relationships/hyperlink" Target="https://www.diodes.com/assets/Datasheets/B190LB.pdf" TargetMode="External"/><Relationship Id="rId_hyperlink_124" Type="http://schemas.openxmlformats.org/officeDocument/2006/relationships/hyperlink" Target="https://www.diodes.com/part/view/B190LB" TargetMode="External"/><Relationship Id="rId_hyperlink_125" Type="http://schemas.openxmlformats.org/officeDocument/2006/relationships/hyperlink" Target="https://www.diodes.com/assets/Datasheets/ds30021.pdf" TargetMode="External"/><Relationship Id="rId_hyperlink_126" Type="http://schemas.openxmlformats.org/officeDocument/2006/relationships/hyperlink" Target="https://www.diodes.com/part/view/B2100" TargetMode="External"/><Relationship Id="rId_hyperlink_127" Type="http://schemas.openxmlformats.org/officeDocument/2006/relationships/hyperlink" Target="https://www.diodes.com/assets/Datasheets/B2100_LS.pdf" TargetMode="External"/><Relationship Id="rId_hyperlink_128" Type="http://schemas.openxmlformats.org/officeDocument/2006/relationships/hyperlink" Target="https://www.diodes.com/part/view/B2100%28LS%29" TargetMode="External"/><Relationship Id="rId_hyperlink_129" Type="http://schemas.openxmlformats.org/officeDocument/2006/relationships/hyperlink" Target="https://www.diodes.com/assets/Datasheets/B2100A.pdf" TargetMode="External"/><Relationship Id="rId_hyperlink_130" Type="http://schemas.openxmlformats.org/officeDocument/2006/relationships/hyperlink" Target="https://www.diodes.com/part/view/B2100A" TargetMode="External"/><Relationship Id="rId_hyperlink_131" Type="http://schemas.openxmlformats.org/officeDocument/2006/relationships/hyperlink" Target="https://www.diodes.com/assets/Datasheets/B2100A_LS.pdf" TargetMode="External"/><Relationship Id="rId_hyperlink_132" Type="http://schemas.openxmlformats.org/officeDocument/2006/relationships/hyperlink" Target="https://www.diodes.com/part/view/B2100A%28LS%29" TargetMode="External"/><Relationship Id="rId_hyperlink_133" Type="http://schemas.openxmlformats.org/officeDocument/2006/relationships/hyperlink" Target="https://www.diodes.com/assets/Datasheets/B280AEB290AEB2100AE.pdf" TargetMode="External"/><Relationship Id="rId_hyperlink_134" Type="http://schemas.openxmlformats.org/officeDocument/2006/relationships/hyperlink" Target="https://www.diodes.com/part/view/B2100AE" TargetMode="External"/><Relationship Id="rId_hyperlink_135" Type="http://schemas.openxmlformats.org/officeDocument/2006/relationships/hyperlink" Target="https://www.diodes.com/assets/Datasheets/B2100AF.pdf" TargetMode="External"/><Relationship Id="rId_hyperlink_136" Type="http://schemas.openxmlformats.org/officeDocument/2006/relationships/hyperlink" Target="https://www.diodes.com/part/view/B2100AF" TargetMode="External"/><Relationship Id="rId_hyperlink_137" Type="http://schemas.openxmlformats.org/officeDocument/2006/relationships/hyperlink" Target="https://www.diodes.com/assets/Datasheets/B2100AQ.pdf" TargetMode="External"/><Relationship Id="rId_hyperlink_138" Type="http://schemas.openxmlformats.org/officeDocument/2006/relationships/hyperlink" Target="https://www.diodes.com/part/view/B2100AQ" TargetMode="External"/><Relationship Id="rId_hyperlink_139" Type="http://schemas.openxmlformats.org/officeDocument/2006/relationships/hyperlink" Target="https://www.diodes.com/assets/Datasheets/B2150A.pdf" TargetMode="External"/><Relationship Id="rId_hyperlink_140" Type="http://schemas.openxmlformats.org/officeDocument/2006/relationships/hyperlink" Target="https://www.diodes.com/part/view/B2150A" TargetMode="External"/><Relationship Id="rId_hyperlink_141" Type="http://schemas.openxmlformats.org/officeDocument/2006/relationships/hyperlink" Target="https://www.diodes.com/assets/Datasheets/B220_A-B260_A.pdf" TargetMode="External"/><Relationship Id="rId_hyperlink_142" Type="http://schemas.openxmlformats.org/officeDocument/2006/relationships/hyperlink" Target="https://www.diodes.com/part/view/B220" TargetMode="External"/><Relationship Id="rId_hyperlink_143" Type="http://schemas.openxmlformats.org/officeDocument/2006/relationships/hyperlink" Target="https://www.diodes.com/assets/Datasheets/B220_thru_B240.pdf" TargetMode="External"/><Relationship Id="rId_hyperlink_144" Type="http://schemas.openxmlformats.org/officeDocument/2006/relationships/hyperlink" Target="https://www.diodes.com/part/view/B220%28LS%29" TargetMode="External"/><Relationship Id="rId_hyperlink_145" Type="http://schemas.openxmlformats.org/officeDocument/2006/relationships/hyperlink" Target="https://www.diodes.com/assets/Datasheets/B220_A-B260_A.pdf" TargetMode="External"/><Relationship Id="rId_hyperlink_146" Type="http://schemas.openxmlformats.org/officeDocument/2006/relationships/hyperlink" Target="https://www.diodes.com/part/view/B220A" TargetMode="External"/><Relationship Id="rId_hyperlink_147" Type="http://schemas.openxmlformats.org/officeDocument/2006/relationships/hyperlink" Target="https://www.diodes.com/assets/Datasheets/B220A_thru_B240A.pdf" TargetMode="External"/><Relationship Id="rId_hyperlink_148" Type="http://schemas.openxmlformats.org/officeDocument/2006/relationships/hyperlink" Target="https://www.diodes.com/part/view/B220A%28LS%29" TargetMode="External"/><Relationship Id="rId_hyperlink_149" Type="http://schemas.openxmlformats.org/officeDocument/2006/relationships/hyperlink" Target="https://www.diodes.com/assets/Datasheets/B220AEBE-B245AEBE.pdf" TargetMode="External"/><Relationship Id="rId_hyperlink_150" Type="http://schemas.openxmlformats.org/officeDocument/2006/relationships/hyperlink" Target="https://www.diodes.com/part/view/B220AE" TargetMode="External"/><Relationship Id="rId_hyperlink_151" Type="http://schemas.openxmlformats.org/officeDocument/2006/relationships/hyperlink" Target="https://www.diodes.com/assets/Datasheets/B220AFB230AFB240AFB245AF.pdf" TargetMode="External"/><Relationship Id="rId_hyperlink_152" Type="http://schemas.openxmlformats.org/officeDocument/2006/relationships/hyperlink" Target="https://www.diodes.com/part/view/B220AF" TargetMode="External"/><Relationship Id="rId_hyperlink_153" Type="http://schemas.openxmlformats.org/officeDocument/2006/relationships/hyperlink" Target="https://www.diodes.com/assets/Datasheets/B220AEBE-B245AEBE.pdf" TargetMode="External"/><Relationship Id="rId_hyperlink_154" Type="http://schemas.openxmlformats.org/officeDocument/2006/relationships/hyperlink" Target="https://www.diodes.com/part/view/B220BE" TargetMode="External"/><Relationship Id="rId_hyperlink_155" Type="http://schemas.openxmlformats.org/officeDocument/2006/relationships/hyperlink" Target="https://www.diodes.com/assets/Datasheets/B220_A-B260_A.pdf" TargetMode="External"/><Relationship Id="rId_hyperlink_156" Type="http://schemas.openxmlformats.org/officeDocument/2006/relationships/hyperlink" Target="https://www.diodes.com/part/view/B230" TargetMode="External"/><Relationship Id="rId_hyperlink_157" Type="http://schemas.openxmlformats.org/officeDocument/2006/relationships/hyperlink" Target="https://www.diodes.com/assets/Datasheets/B220_A-B260_A.pdf" TargetMode="External"/><Relationship Id="rId_hyperlink_158" Type="http://schemas.openxmlformats.org/officeDocument/2006/relationships/hyperlink" Target="https://www.diodes.com/part/view/B230A" TargetMode="External"/><Relationship Id="rId_hyperlink_159" Type="http://schemas.openxmlformats.org/officeDocument/2006/relationships/hyperlink" Target="https://www.diodes.com/assets/Datasheets/B220AEBE-B245AEBE.pdf" TargetMode="External"/><Relationship Id="rId_hyperlink_160" Type="http://schemas.openxmlformats.org/officeDocument/2006/relationships/hyperlink" Target="https://www.diodes.com/part/view/B230AE" TargetMode="External"/><Relationship Id="rId_hyperlink_161" Type="http://schemas.openxmlformats.org/officeDocument/2006/relationships/hyperlink" Target="https://www.diodes.com/assets/Datasheets/B220AFB230AFB240AFB245AF.pdf" TargetMode="External"/><Relationship Id="rId_hyperlink_162" Type="http://schemas.openxmlformats.org/officeDocument/2006/relationships/hyperlink" Target="https://www.diodes.com/part/view/B230AF" TargetMode="External"/><Relationship Id="rId_hyperlink_163" Type="http://schemas.openxmlformats.org/officeDocument/2006/relationships/hyperlink" Target="https://www.diodes.com/assets/Datasheets/B220AEBE-B245AEBE.pdf" TargetMode="External"/><Relationship Id="rId_hyperlink_164" Type="http://schemas.openxmlformats.org/officeDocument/2006/relationships/hyperlink" Target="https://www.diodes.com/part/view/B230BE" TargetMode="External"/><Relationship Id="rId_hyperlink_165" Type="http://schemas.openxmlformats.org/officeDocument/2006/relationships/hyperlink" Target="https://www.diodes.com/assets/Datasheets/B220_A-B260_A.pdf" TargetMode="External"/><Relationship Id="rId_hyperlink_166" Type="http://schemas.openxmlformats.org/officeDocument/2006/relationships/hyperlink" Target="https://www.diodes.com/part/view/B240" TargetMode="External"/><Relationship Id="rId_hyperlink_167" Type="http://schemas.openxmlformats.org/officeDocument/2006/relationships/hyperlink" Target="https://www.diodes.com/assets/Datasheets/B220_thru_B240.pdf" TargetMode="External"/><Relationship Id="rId_hyperlink_168" Type="http://schemas.openxmlformats.org/officeDocument/2006/relationships/hyperlink" Target="https://www.diodes.com/part/view/B240%28LS%29" TargetMode="External"/><Relationship Id="rId_hyperlink_169" Type="http://schemas.openxmlformats.org/officeDocument/2006/relationships/hyperlink" Target="https://www.diodes.com/assets/Datasheets/B220_A-B260_A.pdf" TargetMode="External"/><Relationship Id="rId_hyperlink_170" Type="http://schemas.openxmlformats.org/officeDocument/2006/relationships/hyperlink" Target="https://www.diodes.com/part/view/B240A" TargetMode="External"/><Relationship Id="rId_hyperlink_171" Type="http://schemas.openxmlformats.org/officeDocument/2006/relationships/hyperlink" Target="https://www.diodes.com/assets/Datasheets/B220A_thru_B240A.pdf" TargetMode="External"/><Relationship Id="rId_hyperlink_172" Type="http://schemas.openxmlformats.org/officeDocument/2006/relationships/hyperlink" Target="https://www.diodes.com/part/view/B240A%28LS%29" TargetMode="External"/><Relationship Id="rId_hyperlink_173" Type="http://schemas.openxmlformats.org/officeDocument/2006/relationships/hyperlink" Target="https://www.diodes.com/assets/Datasheets/B220AEBE-B245AEBE.pdf" TargetMode="External"/><Relationship Id="rId_hyperlink_174" Type="http://schemas.openxmlformats.org/officeDocument/2006/relationships/hyperlink" Target="https://www.diodes.com/part/view/B240AE" TargetMode="External"/><Relationship Id="rId_hyperlink_175" Type="http://schemas.openxmlformats.org/officeDocument/2006/relationships/hyperlink" Target="https://www.diodes.com/assets/Datasheets/B220AFB230AFB240AFB245AF.pdf" TargetMode="External"/><Relationship Id="rId_hyperlink_176" Type="http://schemas.openxmlformats.org/officeDocument/2006/relationships/hyperlink" Target="https://www.diodes.com/part/view/B240AF" TargetMode="External"/><Relationship Id="rId_hyperlink_177" Type="http://schemas.openxmlformats.org/officeDocument/2006/relationships/hyperlink" Target="https://www.diodes.com/assets/Datasheets/B240AX.pdf" TargetMode="External"/><Relationship Id="rId_hyperlink_178" Type="http://schemas.openxmlformats.org/officeDocument/2006/relationships/hyperlink" Target="https://www.diodes.com/part/view/B240AX" TargetMode="External"/><Relationship Id="rId_hyperlink_179" Type="http://schemas.openxmlformats.org/officeDocument/2006/relationships/hyperlink" Target="https://www.diodes.com/assets/Datasheets/B220AEBE-B245AEBE.pdf" TargetMode="External"/><Relationship Id="rId_hyperlink_180" Type="http://schemas.openxmlformats.org/officeDocument/2006/relationships/hyperlink" Target="https://www.diodes.com/part/view/B240BE" TargetMode="External"/><Relationship Id="rId_hyperlink_181" Type="http://schemas.openxmlformats.org/officeDocument/2006/relationships/hyperlink" Target="https://www.diodes.com/assets/Datasheets/B240L.pdf" TargetMode="External"/><Relationship Id="rId_hyperlink_182" Type="http://schemas.openxmlformats.org/officeDocument/2006/relationships/hyperlink" Target="https://www.diodes.com/part/view/B240L" TargetMode="External"/><Relationship Id="rId_hyperlink_183" Type="http://schemas.openxmlformats.org/officeDocument/2006/relationships/hyperlink" Target="https://www.diodes.com/assets/Datasheets/B240S1F.pdf" TargetMode="External"/><Relationship Id="rId_hyperlink_184" Type="http://schemas.openxmlformats.org/officeDocument/2006/relationships/hyperlink" Target="https://www.diodes.com/part/view/B240S1F" TargetMode="External"/><Relationship Id="rId_hyperlink_185" Type="http://schemas.openxmlformats.org/officeDocument/2006/relationships/hyperlink" Target="https://www.diodes.com/assets/Datasheets/B240S1FQ.pdf" TargetMode="External"/><Relationship Id="rId_hyperlink_186" Type="http://schemas.openxmlformats.org/officeDocument/2006/relationships/hyperlink" Target="https://www.diodes.com/part/view/B240S1FQ" TargetMode="External"/><Relationship Id="rId_hyperlink_187" Type="http://schemas.openxmlformats.org/officeDocument/2006/relationships/hyperlink" Target="https://www.diodes.com/assets/Datasheets/B220AEBE-B245AEBE.pdf" TargetMode="External"/><Relationship Id="rId_hyperlink_188" Type="http://schemas.openxmlformats.org/officeDocument/2006/relationships/hyperlink" Target="https://www.diodes.com/part/view/B245AE" TargetMode="External"/><Relationship Id="rId_hyperlink_189" Type="http://schemas.openxmlformats.org/officeDocument/2006/relationships/hyperlink" Target="https://www.diodes.com/assets/Datasheets/B220AFB230AFB240AFB245AF.pdf" TargetMode="External"/><Relationship Id="rId_hyperlink_190" Type="http://schemas.openxmlformats.org/officeDocument/2006/relationships/hyperlink" Target="https://www.diodes.com/part/view/B245AF" TargetMode="External"/><Relationship Id="rId_hyperlink_191" Type="http://schemas.openxmlformats.org/officeDocument/2006/relationships/hyperlink" Target="https://www.diodes.com/assets/Datasheets/B220AEBE-B245AEBE.pdf" TargetMode="External"/><Relationship Id="rId_hyperlink_192" Type="http://schemas.openxmlformats.org/officeDocument/2006/relationships/hyperlink" Target="https://www.diodes.com/part/view/B245BE" TargetMode="External"/><Relationship Id="rId_hyperlink_193" Type="http://schemas.openxmlformats.org/officeDocument/2006/relationships/hyperlink" Target="https://www.diodes.com/assets/Datasheets/B220_A-B260_A.pdf" TargetMode="External"/><Relationship Id="rId_hyperlink_194" Type="http://schemas.openxmlformats.org/officeDocument/2006/relationships/hyperlink" Target="https://www.diodes.com/part/view/B250" TargetMode="External"/><Relationship Id="rId_hyperlink_195" Type="http://schemas.openxmlformats.org/officeDocument/2006/relationships/hyperlink" Target="https://www.diodes.com/assets/Datasheets/B220_A-B260_A.pdf" TargetMode="External"/><Relationship Id="rId_hyperlink_196" Type="http://schemas.openxmlformats.org/officeDocument/2006/relationships/hyperlink" Target="https://www.diodes.com/part/view/B250A" TargetMode="External"/><Relationship Id="rId_hyperlink_197" Type="http://schemas.openxmlformats.org/officeDocument/2006/relationships/hyperlink" Target="https://www.diodes.com/assets/Datasheets/B250AE-B260AE.pdf" TargetMode="External"/><Relationship Id="rId_hyperlink_198" Type="http://schemas.openxmlformats.org/officeDocument/2006/relationships/hyperlink" Target="https://www.diodes.com/part/view/B250AE" TargetMode="External"/><Relationship Id="rId_hyperlink_199" Type="http://schemas.openxmlformats.org/officeDocument/2006/relationships/hyperlink" Target="https://www.diodes.com/assets/Datasheets/B250AF-B260AF.pdf" TargetMode="External"/><Relationship Id="rId_hyperlink_200" Type="http://schemas.openxmlformats.org/officeDocument/2006/relationships/hyperlink" Target="https://www.diodes.com/part/view/B250AF" TargetMode="External"/><Relationship Id="rId_hyperlink_201" Type="http://schemas.openxmlformats.org/officeDocument/2006/relationships/hyperlink" Target="https://www.diodes.com/assets/Datasheets/B250AE-B260AE.pdf" TargetMode="External"/><Relationship Id="rId_hyperlink_202" Type="http://schemas.openxmlformats.org/officeDocument/2006/relationships/hyperlink" Target="https://www.diodes.com/part/view/B250BE" TargetMode="External"/><Relationship Id="rId_hyperlink_203" Type="http://schemas.openxmlformats.org/officeDocument/2006/relationships/hyperlink" Target="https://www.diodes.com/assets/Datasheets/B220_A-B260_A.pdf" TargetMode="External"/><Relationship Id="rId_hyperlink_204" Type="http://schemas.openxmlformats.org/officeDocument/2006/relationships/hyperlink" Target="https://www.diodes.com/part/view/B260" TargetMode="External"/><Relationship Id="rId_hyperlink_205" Type="http://schemas.openxmlformats.org/officeDocument/2006/relationships/hyperlink" Target="https://www.diodes.com/assets/Datasheets/B250-B260_LS.pdf" TargetMode="External"/><Relationship Id="rId_hyperlink_206" Type="http://schemas.openxmlformats.org/officeDocument/2006/relationships/hyperlink" Target="https://www.diodes.com/part/view/B260%28LS%29" TargetMode="External"/><Relationship Id="rId_hyperlink_207" Type="http://schemas.openxmlformats.org/officeDocument/2006/relationships/hyperlink" Target="https://www.diodes.com/assets/Datasheets/B220_A-B260_A.pdf" TargetMode="External"/><Relationship Id="rId_hyperlink_208" Type="http://schemas.openxmlformats.org/officeDocument/2006/relationships/hyperlink" Target="https://www.diodes.com/part/view/B260A" TargetMode="External"/><Relationship Id="rId_hyperlink_209" Type="http://schemas.openxmlformats.org/officeDocument/2006/relationships/hyperlink" Target="https://www.diodes.com/assets/Datasheets/B260A_LS.pdf" TargetMode="External"/><Relationship Id="rId_hyperlink_210" Type="http://schemas.openxmlformats.org/officeDocument/2006/relationships/hyperlink" Target="https://www.diodes.com/part/view/B260A%28LS%29" TargetMode="External"/><Relationship Id="rId_hyperlink_211" Type="http://schemas.openxmlformats.org/officeDocument/2006/relationships/hyperlink" Target="https://www.diodes.com/assets/Datasheets/B250AE-B260AE.pdf" TargetMode="External"/><Relationship Id="rId_hyperlink_212" Type="http://schemas.openxmlformats.org/officeDocument/2006/relationships/hyperlink" Target="https://www.diodes.com/part/view/B260AE" TargetMode="External"/><Relationship Id="rId_hyperlink_213" Type="http://schemas.openxmlformats.org/officeDocument/2006/relationships/hyperlink" Target="https://www.diodes.com/assets/Datasheets/B250AF-B260AF.pdf" TargetMode="External"/><Relationship Id="rId_hyperlink_214" Type="http://schemas.openxmlformats.org/officeDocument/2006/relationships/hyperlink" Target="https://www.diodes.com/part/view/B260AF" TargetMode="External"/><Relationship Id="rId_hyperlink_215" Type="http://schemas.openxmlformats.org/officeDocument/2006/relationships/hyperlink" Target="https://www.diodes.com/assets/Datasheets/B260AX.pdf" TargetMode="External"/><Relationship Id="rId_hyperlink_216" Type="http://schemas.openxmlformats.org/officeDocument/2006/relationships/hyperlink" Target="https://www.diodes.com/part/view/B260AX" TargetMode="External"/><Relationship Id="rId_hyperlink_217" Type="http://schemas.openxmlformats.org/officeDocument/2006/relationships/hyperlink" Target="https://www.diodes.com/assets/Datasheets/B250AE-B260AE.pdf" TargetMode="External"/><Relationship Id="rId_hyperlink_218" Type="http://schemas.openxmlformats.org/officeDocument/2006/relationships/hyperlink" Target="https://www.diodes.com/part/view/B260BE" TargetMode="External"/><Relationship Id="rId_hyperlink_219" Type="http://schemas.openxmlformats.org/officeDocument/2006/relationships/hyperlink" Target="https://www.diodes.com/assets/Datasheets/B260S1F.pdf" TargetMode="External"/><Relationship Id="rId_hyperlink_220" Type="http://schemas.openxmlformats.org/officeDocument/2006/relationships/hyperlink" Target="https://www.diodes.com/part/view/B260S1F" TargetMode="External"/><Relationship Id="rId_hyperlink_221" Type="http://schemas.openxmlformats.org/officeDocument/2006/relationships/hyperlink" Target="https://www.diodes.com/assets/Datasheets/B260S1FX.pdf" TargetMode="External"/><Relationship Id="rId_hyperlink_222" Type="http://schemas.openxmlformats.org/officeDocument/2006/relationships/hyperlink" Target="https://www.diodes.com/part/view/B260S1FX" TargetMode="External"/><Relationship Id="rId_hyperlink_223" Type="http://schemas.openxmlformats.org/officeDocument/2006/relationships/hyperlink" Target="https://www.diodes.com/assets/Datasheets/ds30021.pdf" TargetMode="External"/><Relationship Id="rId_hyperlink_224" Type="http://schemas.openxmlformats.org/officeDocument/2006/relationships/hyperlink" Target="https://www.diodes.com/part/view/B270" TargetMode="External"/><Relationship Id="rId_hyperlink_225" Type="http://schemas.openxmlformats.org/officeDocument/2006/relationships/hyperlink" Target="https://www.diodes.com/assets/Datasheets/ds30021.pdf" TargetMode="External"/><Relationship Id="rId_hyperlink_226" Type="http://schemas.openxmlformats.org/officeDocument/2006/relationships/hyperlink" Target="https://www.diodes.com/part/view/B280" TargetMode="External"/><Relationship Id="rId_hyperlink_227" Type="http://schemas.openxmlformats.org/officeDocument/2006/relationships/hyperlink" Target="https://www.diodes.com/assets/Datasheets/B280AEB290AEB2100AE.pdf" TargetMode="External"/><Relationship Id="rId_hyperlink_228" Type="http://schemas.openxmlformats.org/officeDocument/2006/relationships/hyperlink" Target="https://www.diodes.com/part/view/B280AE" TargetMode="External"/><Relationship Id="rId_hyperlink_229" Type="http://schemas.openxmlformats.org/officeDocument/2006/relationships/hyperlink" Target="https://www.diodes.com/assets/Datasheets/ds30021.pdf" TargetMode="External"/><Relationship Id="rId_hyperlink_230" Type="http://schemas.openxmlformats.org/officeDocument/2006/relationships/hyperlink" Target="https://www.diodes.com/part/view/B290" TargetMode="External"/><Relationship Id="rId_hyperlink_231" Type="http://schemas.openxmlformats.org/officeDocument/2006/relationships/hyperlink" Target="https://www.diodes.com/assets/Datasheets/B280AEB290AEB2100AE.pdf" TargetMode="External"/><Relationship Id="rId_hyperlink_232" Type="http://schemas.openxmlformats.org/officeDocument/2006/relationships/hyperlink" Target="https://www.diodes.com/part/view/B290AE" TargetMode="External"/><Relationship Id="rId_hyperlink_233" Type="http://schemas.openxmlformats.org/officeDocument/2006/relationships/hyperlink" Target="https://www.diodes.com/assets/Datasheets/B370-B3100.pdf" TargetMode="External"/><Relationship Id="rId_hyperlink_234" Type="http://schemas.openxmlformats.org/officeDocument/2006/relationships/hyperlink" Target="https://www.diodes.com/part/view/B3100" TargetMode="External"/><Relationship Id="rId_hyperlink_235" Type="http://schemas.openxmlformats.org/officeDocument/2006/relationships/hyperlink" Target="https://www.diodes.com/assets/Datasheets/B3100_LS.pdf" TargetMode="External"/><Relationship Id="rId_hyperlink_236" Type="http://schemas.openxmlformats.org/officeDocument/2006/relationships/hyperlink" Target="https://www.diodes.com/part/view/B3100%28LS%29" TargetMode="External"/><Relationship Id="rId_hyperlink_237" Type="http://schemas.openxmlformats.org/officeDocument/2006/relationships/hyperlink" Target="https://www.diodes.com/assets/Datasheets/B3100B_LS.pdf" TargetMode="External"/><Relationship Id="rId_hyperlink_238" Type="http://schemas.openxmlformats.org/officeDocument/2006/relationships/hyperlink" Target="https://www.diodes.com/part/view/B3100B%28LS%29" TargetMode="External"/><Relationship Id="rId_hyperlink_239" Type="http://schemas.openxmlformats.org/officeDocument/2006/relationships/hyperlink" Target="https://www.diodes.com/assets/Datasheets/B370BE-B380BE-B390BE-B3100BE-B370CE-B380CE-B390CE-B3100CE.pdf" TargetMode="External"/><Relationship Id="rId_hyperlink_240" Type="http://schemas.openxmlformats.org/officeDocument/2006/relationships/hyperlink" Target="https://www.diodes.com/part/view/B3100BE" TargetMode="External"/><Relationship Id="rId_hyperlink_241" Type="http://schemas.openxmlformats.org/officeDocument/2006/relationships/hyperlink" Target="https://www.diodes.com/assets/Datasheets/B370BE-B380BE-B390BE-B3100BE-B370CE-B380CE-B390CE-B3100CE.pdf" TargetMode="External"/><Relationship Id="rId_hyperlink_242" Type="http://schemas.openxmlformats.org/officeDocument/2006/relationships/hyperlink" Target="https://www.diodes.com/part/view/B3100CE" TargetMode="External"/><Relationship Id="rId_hyperlink_243" Type="http://schemas.openxmlformats.org/officeDocument/2006/relationships/hyperlink" Target="https://www.diodes.com/assets/Datasheets/B320-B360.pdf" TargetMode="External"/><Relationship Id="rId_hyperlink_244" Type="http://schemas.openxmlformats.org/officeDocument/2006/relationships/hyperlink" Target="https://www.diodes.com/part/view/B320" TargetMode="External"/><Relationship Id="rId_hyperlink_245" Type="http://schemas.openxmlformats.org/officeDocument/2006/relationships/hyperlink" Target="https://www.diodes.com/assets/Datasheets/B3200B.pdf" TargetMode="External"/><Relationship Id="rId_hyperlink_246" Type="http://schemas.openxmlformats.org/officeDocument/2006/relationships/hyperlink" Target="https://www.diodes.com/part/view/B3200B" TargetMode="External"/><Relationship Id="rId_hyperlink_247" Type="http://schemas.openxmlformats.org/officeDocument/2006/relationships/hyperlink" Target="https://www.diodes.com/assets/Datasheets/B320A_B360A.pdf" TargetMode="External"/><Relationship Id="rId_hyperlink_248" Type="http://schemas.openxmlformats.org/officeDocument/2006/relationships/hyperlink" Target="https://www.diodes.com/part/view/B320A" TargetMode="External"/><Relationship Id="rId_hyperlink_249" Type="http://schemas.openxmlformats.org/officeDocument/2006/relationships/hyperlink" Target="https://www.diodes.com/assets/Datasheets/B320A-B360A_LS.pdf" TargetMode="External"/><Relationship Id="rId_hyperlink_250" Type="http://schemas.openxmlformats.org/officeDocument/2006/relationships/hyperlink" Target="https://www.diodes.com/part/view/B320A%28LS%29" TargetMode="External"/><Relationship Id="rId_hyperlink_251" Type="http://schemas.openxmlformats.org/officeDocument/2006/relationships/hyperlink" Target="https://www.diodes.com/assets/Datasheets/B320AE/B340AE.pdf" TargetMode="External"/><Relationship Id="rId_hyperlink_252" Type="http://schemas.openxmlformats.org/officeDocument/2006/relationships/hyperlink" Target="https://www.diodes.com/part/view/B320AE" TargetMode="External"/><Relationship Id="rId_hyperlink_253" Type="http://schemas.openxmlformats.org/officeDocument/2006/relationships/hyperlink" Target="https://www.diodes.com/assets/Datasheets/B320AF-B330AF.pdf" TargetMode="External"/><Relationship Id="rId_hyperlink_254" Type="http://schemas.openxmlformats.org/officeDocument/2006/relationships/hyperlink" Target="https://www.diodes.com/part/view/B320AF" TargetMode="External"/><Relationship Id="rId_hyperlink_255" Type="http://schemas.openxmlformats.org/officeDocument/2006/relationships/hyperlink" Target="https://www.diodes.com/assets/Datasheets/B320AQ-B360AQ.pdf" TargetMode="External"/><Relationship Id="rId_hyperlink_256" Type="http://schemas.openxmlformats.org/officeDocument/2006/relationships/hyperlink" Target="https://www.diodes.com/part/view/B320AQ" TargetMode="External"/><Relationship Id="rId_hyperlink_257" Type="http://schemas.openxmlformats.org/officeDocument/2006/relationships/hyperlink" Target="https://www.diodes.com/assets/Datasheets/B320B-B360B.pdf" TargetMode="External"/><Relationship Id="rId_hyperlink_258" Type="http://schemas.openxmlformats.org/officeDocument/2006/relationships/hyperlink" Target="https://www.diodes.com/part/view/B320B" TargetMode="External"/><Relationship Id="rId_hyperlink_259" Type="http://schemas.openxmlformats.org/officeDocument/2006/relationships/hyperlink" Target="https://www.diodes.com/assets/Datasheets/B320BE-B345BE-B320CE-B345CE.pdf" TargetMode="External"/><Relationship Id="rId_hyperlink_260" Type="http://schemas.openxmlformats.org/officeDocument/2006/relationships/hyperlink" Target="https://www.diodes.com/part/view/B320BE" TargetMode="External"/><Relationship Id="rId_hyperlink_261" Type="http://schemas.openxmlformats.org/officeDocument/2006/relationships/hyperlink" Target="https://www.diodes.com/assets/Datasheets/B320BE-B345BE-B320CE-B345CE.pdf" TargetMode="External"/><Relationship Id="rId_hyperlink_262" Type="http://schemas.openxmlformats.org/officeDocument/2006/relationships/hyperlink" Target="https://www.diodes.com/part/view/B320CE" TargetMode="External"/><Relationship Id="rId_hyperlink_263" Type="http://schemas.openxmlformats.org/officeDocument/2006/relationships/hyperlink" Target="https://www.diodes.com/assets/Datasheets/B320-B360.pdf" TargetMode="External"/><Relationship Id="rId_hyperlink_264" Type="http://schemas.openxmlformats.org/officeDocument/2006/relationships/hyperlink" Target="https://www.diodes.com/part/view/B330" TargetMode="External"/><Relationship Id="rId_hyperlink_265" Type="http://schemas.openxmlformats.org/officeDocument/2006/relationships/hyperlink" Target="https://www.diodes.com/assets/Datasheets/B320A_B360A.pdf" TargetMode="External"/><Relationship Id="rId_hyperlink_266" Type="http://schemas.openxmlformats.org/officeDocument/2006/relationships/hyperlink" Target="https://www.diodes.com/part/view/B330A" TargetMode="External"/><Relationship Id="rId_hyperlink_267" Type="http://schemas.openxmlformats.org/officeDocument/2006/relationships/hyperlink" Target="https://www.diodes.com/assets/Datasheets/B320AE/B340AE.pdf" TargetMode="External"/><Relationship Id="rId_hyperlink_268" Type="http://schemas.openxmlformats.org/officeDocument/2006/relationships/hyperlink" Target="https://www.diodes.com/part/view/B330AE" TargetMode="External"/><Relationship Id="rId_hyperlink_269" Type="http://schemas.openxmlformats.org/officeDocument/2006/relationships/hyperlink" Target="https://www.diodes.com/assets/Datasheets/B320AF-B330AF.pdf" TargetMode="External"/><Relationship Id="rId_hyperlink_270" Type="http://schemas.openxmlformats.org/officeDocument/2006/relationships/hyperlink" Target="https://www.diodes.com/part/view/B330AF" TargetMode="External"/><Relationship Id="rId_hyperlink_271" Type="http://schemas.openxmlformats.org/officeDocument/2006/relationships/hyperlink" Target="https://www.diodes.com/assets/Datasheets/B320AQ-B360AQ.pdf" TargetMode="External"/><Relationship Id="rId_hyperlink_272" Type="http://schemas.openxmlformats.org/officeDocument/2006/relationships/hyperlink" Target="https://www.diodes.com/part/view/B330AQ" TargetMode="External"/><Relationship Id="rId_hyperlink_273" Type="http://schemas.openxmlformats.org/officeDocument/2006/relationships/hyperlink" Target="https://www.diodes.com/assets/Datasheets/B320BE-B345BE-B320CE-B345CE.pdf" TargetMode="External"/><Relationship Id="rId_hyperlink_274" Type="http://schemas.openxmlformats.org/officeDocument/2006/relationships/hyperlink" Target="https://www.diodes.com/part/view/B330B" TargetMode="External"/><Relationship Id="rId_hyperlink_275" Type="http://schemas.openxmlformats.org/officeDocument/2006/relationships/hyperlink" Target="https://www.diodes.com/assets/Datasheets/B330B-B340B_LS.pdf" TargetMode="External"/><Relationship Id="rId_hyperlink_276" Type="http://schemas.openxmlformats.org/officeDocument/2006/relationships/hyperlink" Target="https://www.diodes.com/part/view/B330B%28LS%29" TargetMode="External"/><Relationship Id="rId_hyperlink_277" Type="http://schemas.openxmlformats.org/officeDocument/2006/relationships/hyperlink" Target="https://www.diodes.com/assets/Datasheets/B320BE-B345BE-B320CE-B345CE.pdf" TargetMode="External"/><Relationship Id="rId_hyperlink_278" Type="http://schemas.openxmlformats.org/officeDocument/2006/relationships/hyperlink" Target="https://www.diodes.com/part/view/B330BE" TargetMode="External"/><Relationship Id="rId_hyperlink_279" Type="http://schemas.openxmlformats.org/officeDocument/2006/relationships/hyperlink" Target="https://www.diodes.com/assets/Datasheets/B320BE-B345BE-B320CE-B345CE.pdf" TargetMode="External"/><Relationship Id="rId_hyperlink_280" Type="http://schemas.openxmlformats.org/officeDocument/2006/relationships/hyperlink" Target="https://www.diodes.com/part/view/B330CE" TargetMode="External"/><Relationship Id="rId_hyperlink_281" Type="http://schemas.openxmlformats.org/officeDocument/2006/relationships/hyperlink" Target="https://www.diodes.com/assets/Datasheets/B320-B360.pdf" TargetMode="External"/><Relationship Id="rId_hyperlink_282" Type="http://schemas.openxmlformats.org/officeDocument/2006/relationships/hyperlink" Target="https://www.diodes.com/part/view/B340" TargetMode="External"/><Relationship Id="rId_hyperlink_283" Type="http://schemas.openxmlformats.org/officeDocument/2006/relationships/hyperlink" Target="https://www.diodes.com/assets/Datasheets/B340_LS.pdf" TargetMode="External"/><Relationship Id="rId_hyperlink_284" Type="http://schemas.openxmlformats.org/officeDocument/2006/relationships/hyperlink" Target="https://www.diodes.com/part/view/B340%28LS%29" TargetMode="External"/><Relationship Id="rId_hyperlink_285" Type="http://schemas.openxmlformats.org/officeDocument/2006/relationships/hyperlink" Target="https://www.diodes.com/assets/Datasheets/B320A_B360A.pdf" TargetMode="External"/><Relationship Id="rId_hyperlink_286" Type="http://schemas.openxmlformats.org/officeDocument/2006/relationships/hyperlink" Target="https://www.diodes.com/part/view/B340A" TargetMode="External"/><Relationship Id="rId_hyperlink_287" Type="http://schemas.openxmlformats.org/officeDocument/2006/relationships/hyperlink" Target="https://www.diodes.com/assets/Datasheets/B320A-B360A_LS.pdf" TargetMode="External"/><Relationship Id="rId_hyperlink_288" Type="http://schemas.openxmlformats.org/officeDocument/2006/relationships/hyperlink" Target="https://www.diodes.com/part/view/B340A%28LS%29" TargetMode="External"/><Relationship Id="rId_hyperlink_289" Type="http://schemas.openxmlformats.org/officeDocument/2006/relationships/hyperlink" Target="https://www.diodes.com/assets/Datasheets/B320AE/B340AE.pdf" TargetMode="External"/><Relationship Id="rId_hyperlink_290" Type="http://schemas.openxmlformats.org/officeDocument/2006/relationships/hyperlink" Target="https://www.diodes.com/part/view/B340AE" TargetMode="External"/><Relationship Id="rId_hyperlink_291" Type="http://schemas.openxmlformats.org/officeDocument/2006/relationships/hyperlink" Target="https://www.diodes.com/assets/Datasheets/B340AF_B345AF.pdf" TargetMode="External"/><Relationship Id="rId_hyperlink_292" Type="http://schemas.openxmlformats.org/officeDocument/2006/relationships/hyperlink" Target="https://www.diodes.com/part/view/B340AF" TargetMode="External"/><Relationship Id="rId_hyperlink_293" Type="http://schemas.openxmlformats.org/officeDocument/2006/relationships/hyperlink" Target="https://www.diodes.com/assets/Datasheets/B320AQ-B360AQ.pdf" TargetMode="External"/><Relationship Id="rId_hyperlink_294" Type="http://schemas.openxmlformats.org/officeDocument/2006/relationships/hyperlink" Target="https://www.diodes.com/part/view/B340AQ" TargetMode="External"/><Relationship Id="rId_hyperlink_295" Type="http://schemas.openxmlformats.org/officeDocument/2006/relationships/hyperlink" Target="https://www.diodes.com/assets/Datasheets/B340AX.pdf" TargetMode="External"/><Relationship Id="rId_hyperlink_296" Type="http://schemas.openxmlformats.org/officeDocument/2006/relationships/hyperlink" Target="https://www.diodes.com/part/view/B340AX" TargetMode="External"/><Relationship Id="rId_hyperlink_297" Type="http://schemas.openxmlformats.org/officeDocument/2006/relationships/hyperlink" Target="https://www.diodes.com/assets/Datasheets/B340AXF.pdf" TargetMode="External"/><Relationship Id="rId_hyperlink_298" Type="http://schemas.openxmlformats.org/officeDocument/2006/relationships/hyperlink" Target="https://www.diodes.com/part/view/B340AXF" TargetMode="External"/><Relationship Id="rId_hyperlink_299" Type="http://schemas.openxmlformats.org/officeDocument/2006/relationships/hyperlink" Target="https://www.diodes.com/assets/Datasheets/B340AXS.pdf" TargetMode="External"/><Relationship Id="rId_hyperlink_300" Type="http://schemas.openxmlformats.org/officeDocument/2006/relationships/hyperlink" Target="https://www.diodes.com/part/view/B340AXS" TargetMode="External"/><Relationship Id="rId_hyperlink_301" Type="http://schemas.openxmlformats.org/officeDocument/2006/relationships/hyperlink" Target="https://www.diodes.com/assets/Datasheets/B320B-B360B.pdf" TargetMode="External"/><Relationship Id="rId_hyperlink_302" Type="http://schemas.openxmlformats.org/officeDocument/2006/relationships/hyperlink" Target="https://www.diodes.com/part/view/B340B" TargetMode="External"/><Relationship Id="rId_hyperlink_303" Type="http://schemas.openxmlformats.org/officeDocument/2006/relationships/hyperlink" Target="https://www.diodes.com/assets/Datasheets/B330B-B340B_LS.pdf" TargetMode="External"/><Relationship Id="rId_hyperlink_304" Type="http://schemas.openxmlformats.org/officeDocument/2006/relationships/hyperlink" Target="https://www.diodes.com/part/view/B340B%28LS%29" TargetMode="External"/><Relationship Id="rId_hyperlink_305" Type="http://schemas.openxmlformats.org/officeDocument/2006/relationships/hyperlink" Target="https://www.diodes.com/assets/Datasheets/B320BE-B345BE-B320CE-B345CE.pdf" TargetMode="External"/><Relationship Id="rId_hyperlink_306" Type="http://schemas.openxmlformats.org/officeDocument/2006/relationships/hyperlink" Target="https://www.diodes.com/part/view/B340BE" TargetMode="External"/><Relationship Id="rId_hyperlink_307" Type="http://schemas.openxmlformats.org/officeDocument/2006/relationships/hyperlink" Target="https://www.diodes.com/assets/Datasheets/B320BE-B345BE-B320CE-B345CE.pdf" TargetMode="External"/><Relationship Id="rId_hyperlink_308" Type="http://schemas.openxmlformats.org/officeDocument/2006/relationships/hyperlink" Target="https://www.diodes.com/part/view/B340CE" TargetMode="External"/><Relationship Id="rId_hyperlink_309" Type="http://schemas.openxmlformats.org/officeDocument/2006/relationships/hyperlink" Target="https://www.diodes.com/assets/Datasheets/B340LA_B.pdf" TargetMode="External"/><Relationship Id="rId_hyperlink_310" Type="http://schemas.openxmlformats.org/officeDocument/2006/relationships/hyperlink" Target="https://www.diodes.com/part/view/B340LA" TargetMode="External"/><Relationship Id="rId_hyperlink_311" Type="http://schemas.openxmlformats.org/officeDocument/2006/relationships/hyperlink" Target="https://www.diodes.com/assets/Datasheets/B340LA_LS.pdf" TargetMode="External"/><Relationship Id="rId_hyperlink_312" Type="http://schemas.openxmlformats.org/officeDocument/2006/relationships/hyperlink" Target="https://www.diodes.com/part/view/B340LA%28LS%29" TargetMode="External"/><Relationship Id="rId_hyperlink_313" Type="http://schemas.openxmlformats.org/officeDocument/2006/relationships/hyperlink" Target="https://www.diodes.com/assets/Datasheets/B340LA_B.pdf" TargetMode="External"/><Relationship Id="rId_hyperlink_314" Type="http://schemas.openxmlformats.org/officeDocument/2006/relationships/hyperlink" Target="https://www.diodes.com/part/view/B340LB" TargetMode="External"/><Relationship Id="rId_hyperlink_315" Type="http://schemas.openxmlformats.org/officeDocument/2006/relationships/hyperlink" Target="https://www.diodes.com/assets/Datasheets/B340LB_LS.pdf" TargetMode="External"/><Relationship Id="rId_hyperlink_316" Type="http://schemas.openxmlformats.org/officeDocument/2006/relationships/hyperlink" Target="https://www.diodes.com/part/view/B340LB%28LS%29" TargetMode="External"/><Relationship Id="rId_hyperlink_317" Type="http://schemas.openxmlformats.org/officeDocument/2006/relationships/hyperlink" Target="https://www.diodes.com/assets/Datasheets/B320AE/B340AE.pdf" TargetMode="External"/><Relationship Id="rId_hyperlink_318" Type="http://schemas.openxmlformats.org/officeDocument/2006/relationships/hyperlink" Target="https://www.diodes.com/part/view/B345AE" TargetMode="External"/><Relationship Id="rId_hyperlink_319" Type="http://schemas.openxmlformats.org/officeDocument/2006/relationships/hyperlink" Target="https://www.diodes.com/assets/Datasheets/B340AF_B345AF.pdf" TargetMode="External"/><Relationship Id="rId_hyperlink_320" Type="http://schemas.openxmlformats.org/officeDocument/2006/relationships/hyperlink" Target="https://www.diodes.com/part/view/B345AF" TargetMode="External"/><Relationship Id="rId_hyperlink_321" Type="http://schemas.openxmlformats.org/officeDocument/2006/relationships/hyperlink" Target="https://www.diodes.com/assets/Datasheets/B320BE-B345BE-B320CE-B345CE.pdf" TargetMode="External"/><Relationship Id="rId_hyperlink_322" Type="http://schemas.openxmlformats.org/officeDocument/2006/relationships/hyperlink" Target="https://www.diodes.com/part/view/B345BE" TargetMode="External"/><Relationship Id="rId_hyperlink_323" Type="http://schemas.openxmlformats.org/officeDocument/2006/relationships/hyperlink" Target="https://www.diodes.com/assets/Datasheets/B320BE-B345BE-B320CE-B345CE.pdf" TargetMode="External"/><Relationship Id="rId_hyperlink_324" Type="http://schemas.openxmlformats.org/officeDocument/2006/relationships/hyperlink" Target="https://www.diodes.com/part/view/B345CE" TargetMode="External"/><Relationship Id="rId_hyperlink_325" Type="http://schemas.openxmlformats.org/officeDocument/2006/relationships/hyperlink" Target="https://www.diodes.com/assets/Datasheets/B320-B360.pdf" TargetMode="External"/><Relationship Id="rId_hyperlink_326" Type="http://schemas.openxmlformats.org/officeDocument/2006/relationships/hyperlink" Target="https://www.diodes.com/part/view/B350" TargetMode="External"/><Relationship Id="rId_hyperlink_327" Type="http://schemas.openxmlformats.org/officeDocument/2006/relationships/hyperlink" Target="https://www.diodes.com/assets/Datasheets/B320A_B360A.pdf" TargetMode="External"/><Relationship Id="rId_hyperlink_328" Type="http://schemas.openxmlformats.org/officeDocument/2006/relationships/hyperlink" Target="https://www.diodes.com/part/view/B350A" TargetMode="External"/><Relationship Id="rId_hyperlink_329" Type="http://schemas.openxmlformats.org/officeDocument/2006/relationships/hyperlink" Target="https://www.diodes.com/assets/Datasheets/B320A-B360A_LS.pdf" TargetMode="External"/><Relationship Id="rId_hyperlink_330" Type="http://schemas.openxmlformats.org/officeDocument/2006/relationships/hyperlink" Target="https://www.diodes.com/part/view/B350A%28LS%29" TargetMode="External"/><Relationship Id="rId_hyperlink_331" Type="http://schemas.openxmlformats.org/officeDocument/2006/relationships/hyperlink" Target="https://www.diodes.com/assets/Datasheets/B350AE-B360AE.pdf" TargetMode="External"/><Relationship Id="rId_hyperlink_332" Type="http://schemas.openxmlformats.org/officeDocument/2006/relationships/hyperlink" Target="https://www.diodes.com/part/view/B350AE" TargetMode="External"/><Relationship Id="rId_hyperlink_333" Type="http://schemas.openxmlformats.org/officeDocument/2006/relationships/hyperlink" Target="https://www.diodes.com/assets/Datasheets/B350AF-B360AF.pdf" TargetMode="External"/><Relationship Id="rId_hyperlink_334" Type="http://schemas.openxmlformats.org/officeDocument/2006/relationships/hyperlink" Target="https://www.diodes.com/part/view/B350AF" TargetMode="External"/><Relationship Id="rId_hyperlink_335" Type="http://schemas.openxmlformats.org/officeDocument/2006/relationships/hyperlink" Target="https://www.diodes.com/assets/Datasheets/B320AQ-B360AQ.pdf" TargetMode="External"/><Relationship Id="rId_hyperlink_336" Type="http://schemas.openxmlformats.org/officeDocument/2006/relationships/hyperlink" Target="https://www.diodes.com/part/view/B350AQ" TargetMode="External"/><Relationship Id="rId_hyperlink_337" Type="http://schemas.openxmlformats.org/officeDocument/2006/relationships/hyperlink" Target="https://www.diodes.com/assets/Datasheets/B320B-B360B.pdf" TargetMode="External"/><Relationship Id="rId_hyperlink_338" Type="http://schemas.openxmlformats.org/officeDocument/2006/relationships/hyperlink" Target="https://www.diodes.com/part/view/B350B" TargetMode="External"/><Relationship Id="rId_hyperlink_339" Type="http://schemas.openxmlformats.org/officeDocument/2006/relationships/hyperlink" Target="https://www.diodes.com/assets/Datasheets/B320-B360.pdf" TargetMode="External"/><Relationship Id="rId_hyperlink_340" Type="http://schemas.openxmlformats.org/officeDocument/2006/relationships/hyperlink" Target="https://www.diodes.com/part/view/B360" TargetMode="External"/><Relationship Id="rId_hyperlink_341" Type="http://schemas.openxmlformats.org/officeDocument/2006/relationships/hyperlink" Target="https://www.diodes.com/assets/Datasheets/B360_LS.pdf" TargetMode="External"/><Relationship Id="rId_hyperlink_342" Type="http://schemas.openxmlformats.org/officeDocument/2006/relationships/hyperlink" Target="https://www.diodes.com/part/view/B360%28LS%29" TargetMode="External"/><Relationship Id="rId_hyperlink_343" Type="http://schemas.openxmlformats.org/officeDocument/2006/relationships/hyperlink" Target="https://www.diodes.com/assets/Datasheets/B320A_B360A.pdf" TargetMode="External"/><Relationship Id="rId_hyperlink_344" Type="http://schemas.openxmlformats.org/officeDocument/2006/relationships/hyperlink" Target="https://www.diodes.com/part/view/B360A" TargetMode="External"/><Relationship Id="rId_hyperlink_345" Type="http://schemas.openxmlformats.org/officeDocument/2006/relationships/hyperlink" Target="https://www.diodes.com/assets/Datasheets/B320A-B360A_LS.pdf" TargetMode="External"/><Relationship Id="rId_hyperlink_346" Type="http://schemas.openxmlformats.org/officeDocument/2006/relationships/hyperlink" Target="https://www.diodes.com/part/view/B360A%28LS%29" TargetMode="External"/><Relationship Id="rId_hyperlink_347" Type="http://schemas.openxmlformats.org/officeDocument/2006/relationships/hyperlink" Target="https://www.diodes.com/assets/Datasheets/B350AE-B360AE.pdf" TargetMode="External"/><Relationship Id="rId_hyperlink_348" Type="http://schemas.openxmlformats.org/officeDocument/2006/relationships/hyperlink" Target="https://www.diodes.com/part/view/B360AE" TargetMode="External"/><Relationship Id="rId_hyperlink_349" Type="http://schemas.openxmlformats.org/officeDocument/2006/relationships/hyperlink" Target="https://www.diodes.com/assets/Datasheets/B350AF-B360AF.pdf" TargetMode="External"/><Relationship Id="rId_hyperlink_350" Type="http://schemas.openxmlformats.org/officeDocument/2006/relationships/hyperlink" Target="https://www.diodes.com/part/view/B360AF" TargetMode="External"/><Relationship Id="rId_hyperlink_351" Type="http://schemas.openxmlformats.org/officeDocument/2006/relationships/hyperlink" Target="https://www.diodes.com/assets/Datasheets/B360AM.pdf" TargetMode="External"/><Relationship Id="rId_hyperlink_352" Type="http://schemas.openxmlformats.org/officeDocument/2006/relationships/hyperlink" Target="https://www.diodes.com/part/view/B360AM" TargetMode="External"/><Relationship Id="rId_hyperlink_353" Type="http://schemas.openxmlformats.org/officeDocument/2006/relationships/hyperlink" Target="https://www.diodes.com/assets/Datasheets/B320AQ-B360AQ.pdf" TargetMode="External"/><Relationship Id="rId_hyperlink_354" Type="http://schemas.openxmlformats.org/officeDocument/2006/relationships/hyperlink" Target="https://www.diodes.com/part/view/B360AQ" TargetMode="External"/><Relationship Id="rId_hyperlink_355" Type="http://schemas.openxmlformats.org/officeDocument/2006/relationships/hyperlink" Target="https://www.diodes.com/assets/Datasheets/B360AX.pdf" TargetMode="External"/><Relationship Id="rId_hyperlink_356" Type="http://schemas.openxmlformats.org/officeDocument/2006/relationships/hyperlink" Target="https://www.diodes.com/part/view/B360AX" TargetMode="External"/><Relationship Id="rId_hyperlink_357" Type="http://schemas.openxmlformats.org/officeDocument/2006/relationships/hyperlink" Target="https://www.diodes.com/assets/Datasheets/B320B-B360B.pdf" TargetMode="External"/><Relationship Id="rId_hyperlink_358" Type="http://schemas.openxmlformats.org/officeDocument/2006/relationships/hyperlink" Target="https://www.diodes.com/part/view/B360B" TargetMode="External"/><Relationship Id="rId_hyperlink_359" Type="http://schemas.openxmlformats.org/officeDocument/2006/relationships/hyperlink" Target="https://www.diodes.com/assets/Datasheets/B360B_LS.pdf" TargetMode="External"/><Relationship Id="rId_hyperlink_360" Type="http://schemas.openxmlformats.org/officeDocument/2006/relationships/hyperlink" Target="https://www.diodes.com/part/view/B360B%28LS%29" TargetMode="External"/><Relationship Id="rId_hyperlink_361" Type="http://schemas.openxmlformats.org/officeDocument/2006/relationships/hyperlink" Target="https://www.diodes.com/assets/Datasheets/B370-B3100.pdf" TargetMode="External"/><Relationship Id="rId_hyperlink_362" Type="http://schemas.openxmlformats.org/officeDocument/2006/relationships/hyperlink" Target="https://www.diodes.com/part/view/B370" TargetMode="External"/><Relationship Id="rId_hyperlink_363" Type="http://schemas.openxmlformats.org/officeDocument/2006/relationships/hyperlink" Target="https://www.diodes.com/assets/Datasheets/B370BE-B380BE-B390BE-B3100BE-B370CE-B380CE-B390CE-B3100CE.pdf" TargetMode="External"/><Relationship Id="rId_hyperlink_364" Type="http://schemas.openxmlformats.org/officeDocument/2006/relationships/hyperlink" Target="https://www.diodes.com/part/view/B370BE" TargetMode="External"/><Relationship Id="rId_hyperlink_365" Type="http://schemas.openxmlformats.org/officeDocument/2006/relationships/hyperlink" Target="https://www.diodes.com/assets/Datasheets/B370BE-B380BE-B390BE-B3100BE-B370CE-B380CE-B390CE-B3100CE.pdf" TargetMode="External"/><Relationship Id="rId_hyperlink_366" Type="http://schemas.openxmlformats.org/officeDocument/2006/relationships/hyperlink" Target="https://www.diodes.com/part/view/B370CE" TargetMode="External"/><Relationship Id="rId_hyperlink_367" Type="http://schemas.openxmlformats.org/officeDocument/2006/relationships/hyperlink" Target="https://www.diodes.com/assets/Datasheets/B370-B3100.pdf" TargetMode="External"/><Relationship Id="rId_hyperlink_368" Type="http://schemas.openxmlformats.org/officeDocument/2006/relationships/hyperlink" Target="https://www.diodes.com/part/view/B380" TargetMode="External"/><Relationship Id="rId_hyperlink_369" Type="http://schemas.openxmlformats.org/officeDocument/2006/relationships/hyperlink" Target="https://www.diodes.com/assets/Datasheets/ds30849.pdf" TargetMode="External"/><Relationship Id="rId_hyperlink_370" Type="http://schemas.openxmlformats.org/officeDocument/2006/relationships/hyperlink" Target="https://www.diodes.com/part/view/B380B" TargetMode="External"/><Relationship Id="rId_hyperlink_371" Type="http://schemas.openxmlformats.org/officeDocument/2006/relationships/hyperlink" Target="https://www.diodes.com/assets/Datasheets/B370BE-B380BE-B390BE-B3100BE-B370CE-B380CE-B390CE-B3100CE.pdf" TargetMode="External"/><Relationship Id="rId_hyperlink_372" Type="http://schemas.openxmlformats.org/officeDocument/2006/relationships/hyperlink" Target="https://www.diodes.com/part/view/B380BE" TargetMode="External"/><Relationship Id="rId_hyperlink_373" Type="http://schemas.openxmlformats.org/officeDocument/2006/relationships/hyperlink" Target="https://www.diodes.com/assets/Datasheets/B370BE-B380BE-B390BE-B3100BE-B370CE-B380CE-B390CE-B3100CE.pdf" TargetMode="External"/><Relationship Id="rId_hyperlink_374" Type="http://schemas.openxmlformats.org/officeDocument/2006/relationships/hyperlink" Target="https://www.diodes.com/part/view/B380CE" TargetMode="External"/><Relationship Id="rId_hyperlink_375" Type="http://schemas.openxmlformats.org/officeDocument/2006/relationships/hyperlink" Target="https://www.diodes.com/assets/Datasheets/B370-B3100.pdf" TargetMode="External"/><Relationship Id="rId_hyperlink_376" Type="http://schemas.openxmlformats.org/officeDocument/2006/relationships/hyperlink" Target="https://www.diodes.com/part/view/B390" TargetMode="External"/><Relationship Id="rId_hyperlink_377" Type="http://schemas.openxmlformats.org/officeDocument/2006/relationships/hyperlink" Target="https://www.diodes.com/assets/Datasheets/B370BE-B380BE-B390BE-B3100BE-B370CE-B380CE-B390CE-B3100CE.pdf" TargetMode="External"/><Relationship Id="rId_hyperlink_378" Type="http://schemas.openxmlformats.org/officeDocument/2006/relationships/hyperlink" Target="https://www.diodes.com/part/view/B390BE" TargetMode="External"/><Relationship Id="rId_hyperlink_379" Type="http://schemas.openxmlformats.org/officeDocument/2006/relationships/hyperlink" Target="https://www.diodes.com/assets/Datasheets/B370BE-B380BE-B390BE-B3100BE-B370CE-B380CE-B390CE-B3100CE.pdf" TargetMode="External"/><Relationship Id="rId_hyperlink_380" Type="http://schemas.openxmlformats.org/officeDocument/2006/relationships/hyperlink" Target="https://www.diodes.com/part/view/B390CE" TargetMode="External"/><Relationship Id="rId_hyperlink_381" Type="http://schemas.openxmlformats.org/officeDocument/2006/relationships/hyperlink" Target="https://www.diodes.com/assets/Datasheets/ds30915.pdf" TargetMode="External"/><Relationship Id="rId_hyperlink_382" Type="http://schemas.openxmlformats.org/officeDocument/2006/relationships/hyperlink" Target="https://www.diodes.com/part/view/B3L30LP" TargetMode="External"/><Relationship Id="rId_hyperlink_383" Type="http://schemas.openxmlformats.org/officeDocument/2006/relationships/hyperlink" Target="https://www.diodes.com/assets/Datasheets/B5100C.pdf" TargetMode="External"/><Relationship Id="rId_hyperlink_384" Type="http://schemas.openxmlformats.org/officeDocument/2006/relationships/hyperlink" Target="https://www.diodes.com/part/view/B5100C" TargetMode="External"/><Relationship Id="rId_hyperlink_385" Type="http://schemas.openxmlformats.org/officeDocument/2006/relationships/hyperlink" Target="https://www.diodes.com/assets/Datasheets/B5150C.pdf" TargetMode="External"/><Relationship Id="rId_hyperlink_386" Type="http://schemas.openxmlformats.org/officeDocument/2006/relationships/hyperlink" Target="https://www.diodes.com/part/view/B5150C" TargetMode="External"/><Relationship Id="rId_hyperlink_387" Type="http://schemas.openxmlformats.org/officeDocument/2006/relationships/hyperlink" Target="https://www.diodes.com/assets/Datasheets/B520C-B560C.pdf" TargetMode="External"/><Relationship Id="rId_hyperlink_388" Type="http://schemas.openxmlformats.org/officeDocument/2006/relationships/hyperlink" Target="https://www.diodes.com/part/view/B520C" TargetMode="External"/><Relationship Id="rId_hyperlink_389" Type="http://schemas.openxmlformats.org/officeDocument/2006/relationships/hyperlink" Target="https://www.diodes.com/assets/Datasheets/B520C-B560C.pdf" TargetMode="External"/><Relationship Id="rId_hyperlink_390" Type="http://schemas.openxmlformats.org/officeDocument/2006/relationships/hyperlink" Target="https://www.diodes.com/part/view/B530C" TargetMode="External"/><Relationship Id="rId_hyperlink_391" Type="http://schemas.openxmlformats.org/officeDocument/2006/relationships/hyperlink" Target="https://www.diodes.com/assets/Datasheets/B520C-B560C.pdf" TargetMode="External"/><Relationship Id="rId_hyperlink_392" Type="http://schemas.openxmlformats.org/officeDocument/2006/relationships/hyperlink" Target="https://www.diodes.com/part/view/B540C" TargetMode="External"/><Relationship Id="rId_hyperlink_393" Type="http://schemas.openxmlformats.org/officeDocument/2006/relationships/hyperlink" Target="https://www.diodes.com/assets/Datasheets/B540C_LS.pdf" TargetMode="External"/><Relationship Id="rId_hyperlink_394" Type="http://schemas.openxmlformats.org/officeDocument/2006/relationships/hyperlink" Target="https://www.diodes.com/part/view/B540C%28LS%29" TargetMode="External"/><Relationship Id="rId_hyperlink_395" Type="http://schemas.openxmlformats.org/officeDocument/2006/relationships/hyperlink" Target="https://www.diodes.com/assets/Datasheets/B540CX.pdf" TargetMode="External"/><Relationship Id="rId_hyperlink_396" Type="http://schemas.openxmlformats.org/officeDocument/2006/relationships/hyperlink" Target="https://www.diodes.com/part/view/B540CX" TargetMode="External"/><Relationship Id="rId_hyperlink_397" Type="http://schemas.openxmlformats.org/officeDocument/2006/relationships/hyperlink" Target="https://www.diodes.com/assets/Datasheets/B520C-B560C.pdf" TargetMode="External"/><Relationship Id="rId_hyperlink_398" Type="http://schemas.openxmlformats.org/officeDocument/2006/relationships/hyperlink" Target="https://www.diodes.com/part/view/B550C" TargetMode="External"/><Relationship Id="rId_hyperlink_399" Type="http://schemas.openxmlformats.org/officeDocument/2006/relationships/hyperlink" Target="https://www.diodes.com/assets/Datasheets/B520C-B560C.pdf" TargetMode="External"/><Relationship Id="rId_hyperlink_400" Type="http://schemas.openxmlformats.org/officeDocument/2006/relationships/hyperlink" Target="https://www.diodes.com/part/view/B560C" TargetMode="External"/><Relationship Id="rId_hyperlink_401" Type="http://schemas.openxmlformats.org/officeDocument/2006/relationships/hyperlink" Target="https://www.diodes.com/assets/Datasheets/B560C_LS.pdf" TargetMode="External"/><Relationship Id="rId_hyperlink_402" Type="http://schemas.openxmlformats.org/officeDocument/2006/relationships/hyperlink" Target="https://www.diodes.com/part/view/B560C%28LS%29" TargetMode="External"/><Relationship Id="rId_hyperlink_403" Type="http://schemas.openxmlformats.org/officeDocument/2006/relationships/hyperlink" Target="https://www.diodes.com/assets/Datasheets/B560CX.pdf" TargetMode="External"/><Relationship Id="rId_hyperlink_404" Type="http://schemas.openxmlformats.org/officeDocument/2006/relationships/hyperlink" Target="https://www.diodes.com/part/view/B560CX" TargetMode="External"/><Relationship Id="rId_hyperlink_405" Type="http://schemas.openxmlformats.org/officeDocument/2006/relationships/hyperlink" Target="https://www.diodes.com/assets/Datasheets/B860C.pdf" TargetMode="External"/><Relationship Id="rId_hyperlink_406" Type="http://schemas.openxmlformats.org/officeDocument/2006/relationships/hyperlink" Target="https://www.diodes.com/part/view/B860C" TargetMode="External"/><Relationship Id="rId_hyperlink_407" Type="http://schemas.openxmlformats.org/officeDocument/2006/relationships/hyperlink" Target="https://www.diodes.com/assets/Datasheets/BAT1000.pdf" TargetMode="External"/><Relationship Id="rId_hyperlink_408" Type="http://schemas.openxmlformats.org/officeDocument/2006/relationships/hyperlink" Target="https://www.diodes.com/part/view/BAT1000" TargetMode="External"/><Relationship Id="rId_hyperlink_409" Type="http://schemas.openxmlformats.org/officeDocument/2006/relationships/hyperlink" Target="https://www.diodes.com/assets/Datasheets/BAT1000.pdf" TargetMode="External"/><Relationship Id="rId_hyperlink_410" Type="http://schemas.openxmlformats.org/officeDocument/2006/relationships/hyperlink" Target="https://www.diodes.com/part/view/BAT1000Q-7-F" TargetMode="External"/><Relationship Id="rId_hyperlink_411" Type="http://schemas.openxmlformats.org/officeDocument/2006/relationships/hyperlink" Target="https://www.diodes.com/assets/Datasheets/BAT400D.pdf" TargetMode="External"/><Relationship Id="rId_hyperlink_412" Type="http://schemas.openxmlformats.org/officeDocument/2006/relationships/hyperlink" Target="https://www.diodes.com/part/view/BAT400D" TargetMode="External"/><Relationship Id="rId_hyperlink_413" Type="http://schemas.openxmlformats.org/officeDocument/2006/relationships/hyperlink" Target="https://www.diodes.com/assets/Datasheets/BAT750.pdf" TargetMode="External"/><Relationship Id="rId_hyperlink_414" Type="http://schemas.openxmlformats.org/officeDocument/2006/relationships/hyperlink" Target="https://www.diodes.com/part/view/BAT750" TargetMode="External"/><Relationship Id="rId_hyperlink_415" Type="http://schemas.openxmlformats.org/officeDocument/2006/relationships/hyperlink" Target="https://www.diodes.com/assets/Datasheets/BAT750Z.pdf" TargetMode="External"/><Relationship Id="rId_hyperlink_416" Type="http://schemas.openxmlformats.org/officeDocument/2006/relationships/hyperlink" Target="https://www.diodes.com/part/view/BAT750%28Z%29" TargetMode="External"/><Relationship Id="rId_hyperlink_417" Type="http://schemas.openxmlformats.org/officeDocument/2006/relationships/hyperlink" Target="https://www.diodes.com/assets/Datasheets/BAT760.pdf" TargetMode="External"/><Relationship Id="rId_hyperlink_418" Type="http://schemas.openxmlformats.org/officeDocument/2006/relationships/hyperlink" Target="https://www.diodes.com/part/view/BAT760" TargetMode="External"/><Relationship Id="rId_hyperlink_419" Type="http://schemas.openxmlformats.org/officeDocument/2006/relationships/hyperlink" Target="https://www.diodes.com/assets/Datasheets/BAT760Q.pdf" TargetMode="External"/><Relationship Id="rId_hyperlink_420" Type="http://schemas.openxmlformats.org/officeDocument/2006/relationships/hyperlink" Target="https://www.diodes.com/part/view/BAT760Q" TargetMode="External"/><Relationship Id="rId_hyperlink_421" Type="http://schemas.openxmlformats.org/officeDocument/2006/relationships/hyperlink" Target="https://www.diodes.com/assets/Datasheets/C1045DW.pdf" TargetMode="External"/><Relationship Id="rId_hyperlink_422" Type="http://schemas.openxmlformats.org/officeDocument/2006/relationships/hyperlink" Target="https://www.diodes.com/part/view/C1045DW" TargetMode="External"/><Relationship Id="rId_hyperlink_423" Type="http://schemas.openxmlformats.org/officeDocument/2006/relationships/hyperlink" Target="https://www.diodes.com/assets/Datasheets/ds30497.pdf" TargetMode="External"/><Relationship Id="rId_hyperlink_424" Type="http://schemas.openxmlformats.org/officeDocument/2006/relationships/hyperlink" Target="https://www.diodes.com/part/view/DFLS1100" TargetMode="External"/><Relationship Id="rId_hyperlink_425" Type="http://schemas.openxmlformats.org/officeDocument/2006/relationships/hyperlink" Target="https://www.diodes.com/assets/Datasheets/DFLS1150.pdf" TargetMode="External"/><Relationship Id="rId_hyperlink_426" Type="http://schemas.openxmlformats.org/officeDocument/2006/relationships/hyperlink" Target="https://www.diodes.com/part/view/DFLS1150" TargetMode="External"/><Relationship Id="rId_hyperlink_427" Type="http://schemas.openxmlformats.org/officeDocument/2006/relationships/hyperlink" Target="https://www.diodes.com/assets/Datasheets/ds30628.pdf" TargetMode="External"/><Relationship Id="rId_hyperlink_428" Type="http://schemas.openxmlformats.org/officeDocument/2006/relationships/hyperlink" Target="https://www.diodes.com/part/view/DFLS1200" TargetMode="External"/><Relationship Id="rId_hyperlink_429" Type="http://schemas.openxmlformats.org/officeDocument/2006/relationships/hyperlink" Target="https://www.diodes.com/assets/Datasheets/DFLS1200Q.pdf" TargetMode="External"/><Relationship Id="rId_hyperlink_430" Type="http://schemas.openxmlformats.org/officeDocument/2006/relationships/hyperlink" Target="https://www.diodes.com/part/view/DFLS1200Q" TargetMode="External"/><Relationship Id="rId_hyperlink_431" Type="http://schemas.openxmlformats.org/officeDocument/2006/relationships/hyperlink" Target="https://www.diodes.com/assets/Datasheets/ds30444.pdf" TargetMode="External"/><Relationship Id="rId_hyperlink_432" Type="http://schemas.openxmlformats.org/officeDocument/2006/relationships/hyperlink" Target="https://www.diodes.com/part/view/DFLS120L" TargetMode="External"/><Relationship Id="rId_hyperlink_433" Type="http://schemas.openxmlformats.org/officeDocument/2006/relationships/hyperlink" Target="https://www.diodes.com/assets/Datasheets/DFLS120LQ.pdf" TargetMode="External"/><Relationship Id="rId_hyperlink_434" Type="http://schemas.openxmlformats.org/officeDocument/2006/relationships/hyperlink" Target="https://www.diodes.com/part/view/DFLS120LQ" TargetMode="External"/><Relationship Id="rId_hyperlink_435" Type="http://schemas.openxmlformats.org/officeDocument/2006/relationships/hyperlink" Target="https://www.diodes.com/assets/Datasheets/ds30445.pdf" TargetMode="External"/><Relationship Id="rId_hyperlink_436" Type="http://schemas.openxmlformats.org/officeDocument/2006/relationships/hyperlink" Target="https://www.diodes.com/part/view/DFLS130" TargetMode="External"/><Relationship Id="rId_hyperlink_437" Type="http://schemas.openxmlformats.org/officeDocument/2006/relationships/hyperlink" Target="https://www.diodes.com/assets/Datasheets/DFLS130L.pdf" TargetMode="External"/><Relationship Id="rId_hyperlink_438" Type="http://schemas.openxmlformats.org/officeDocument/2006/relationships/hyperlink" Target="https://www.diodes.com/part/view/DFLS130L" TargetMode="External"/><Relationship Id="rId_hyperlink_439" Type="http://schemas.openxmlformats.org/officeDocument/2006/relationships/hyperlink" Target="https://www.diodes.com/assets/Datasheets/DFLS130LQ.pdf" TargetMode="External"/><Relationship Id="rId_hyperlink_440" Type="http://schemas.openxmlformats.org/officeDocument/2006/relationships/hyperlink" Target="https://www.diodes.com/part/view/DFLS130LQ" TargetMode="External"/><Relationship Id="rId_hyperlink_441" Type="http://schemas.openxmlformats.org/officeDocument/2006/relationships/hyperlink" Target="https://www.diodes.com/assets/Datasheets/DFLS140.pdf" TargetMode="External"/><Relationship Id="rId_hyperlink_442" Type="http://schemas.openxmlformats.org/officeDocument/2006/relationships/hyperlink" Target="https://www.diodes.com/part/view/DFLS140" TargetMode="External"/><Relationship Id="rId_hyperlink_443" Type="http://schemas.openxmlformats.org/officeDocument/2006/relationships/hyperlink" Target="https://www.diodes.com/assets/Datasheets/DFLS140L.pdf" TargetMode="External"/><Relationship Id="rId_hyperlink_444" Type="http://schemas.openxmlformats.org/officeDocument/2006/relationships/hyperlink" Target="https://www.diodes.com/part/view/DFLS140L" TargetMode="External"/><Relationship Id="rId_hyperlink_445" Type="http://schemas.openxmlformats.org/officeDocument/2006/relationships/hyperlink" Target="https://www.diodes.com/assets/Datasheets/DFLS140LQ.pdf" TargetMode="External"/><Relationship Id="rId_hyperlink_446" Type="http://schemas.openxmlformats.org/officeDocument/2006/relationships/hyperlink" Target="https://www.diodes.com/part/view/DFLS140LQ" TargetMode="External"/><Relationship Id="rId_hyperlink_447" Type="http://schemas.openxmlformats.org/officeDocument/2006/relationships/hyperlink" Target="https://www.diodes.com/assets/Datasheets/DFLS140Q.pdf" TargetMode="External"/><Relationship Id="rId_hyperlink_448" Type="http://schemas.openxmlformats.org/officeDocument/2006/relationships/hyperlink" Target="https://www.diodes.com/part/view/DFLS140Q" TargetMode="External"/><Relationship Id="rId_hyperlink_449" Type="http://schemas.openxmlformats.org/officeDocument/2006/relationships/hyperlink" Target="https://www.diodes.com/assets/Datasheets/DFLS160.pdf" TargetMode="External"/><Relationship Id="rId_hyperlink_450" Type="http://schemas.openxmlformats.org/officeDocument/2006/relationships/hyperlink" Target="https://www.diodes.com/part/view/DFLS160" TargetMode="External"/><Relationship Id="rId_hyperlink_451" Type="http://schemas.openxmlformats.org/officeDocument/2006/relationships/hyperlink" Target="https://www.diodes.com/assets/Datasheets/DFLS2100.pdf" TargetMode="External"/><Relationship Id="rId_hyperlink_452" Type="http://schemas.openxmlformats.org/officeDocument/2006/relationships/hyperlink" Target="https://www.diodes.com/part/view/DFLS2100" TargetMode="External"/><Relationship Id="rId_hyperlink_453" Type="http://schemas.openxmlformats.org/officeDocument/2006/relationships/hyperlink" Target="https://www.diodes.com/assets/Datasheets/DFLS2100Q.pdf" TargetMode="External"/><Relationship Id="rId_hyperlink_454" Type="http://schemas.openxmlformats.org/officeDocument/2006/relationships/hyperlink" Target="https://www.diodes.com/part/view/DFLS2100Q" TargetMode="External"/><Relationship Id="rId_hyperlink_455" Type="http://schemas.openxmlformats.org/officeDocument/2006/relationships/hyperlink" Target="https://www.diodes.com/assets/Datasheets/DFLS220L.pdf" TargetMode="External"/><Relationship Id="rId_hyperlink_456" Type="http://schemas.openxmlformats.org/officeDocument/2006/relationships/hyperlink" Target="https://www.diodes.com/part/view/DFLS220L" TargetMode="External"/><Relationship Id="rId_hyperlink_457" Type="http://schemas.openxmlformats.org/officeDocument/2006/relationships/hyperlink" Target="https://www.diodes.com/assets/Datasheets/DFLS230.pdf" TargetMode="External"/><Relationship Id="rId_hyperlink_458" Type="http://schemas.openxmlformats.org/officeDocument/2006/relationships/hyperlink" Target="https://www.diodes.com/part/view/DFLS230" TargetMode="External"/><Relationship Id="rId_hyperlink_459" Type="http://schemas.openxmlformats.org/officeDocument/2006/relationships/hyperlink" Target="https://www.diodes.com/assets/Datasheets/DFLS230L.pdf" TargetMode="External"/><Relationship Id="rId_hyperlink_460" Type="http://schemas.openxmlformats.org/officeDocument/2006/relationships/hyperlink" Target="https://www.diodes.com/part/view/DFLS230L" TargetMode="External"/><Relationship Id="rId_hyperlink_461" Type="http://schemas.openxmlformats.org/officeDocument/2006/relationships/hyperlink" Target="https://www.diodes.com/assets/Datasheets/DFLS230LH.pdf" TargetMode="External"/><Relationship Id="rId_hyperlink_462" Type="http://schemas.openxmlformats.org/officeDocument/2006/relationships/hyperlink" Target="https://www.diodes.com/part/view/DFLS230LH" TargetMode="External"/><Relationship Id="rId_hyperlink_463" Type="http://schemas.openxmlformats.org/officeDocument/2006/relationships/hyperlink" Target="https://www.diodes.com/assets/Datasheets/DFLS230LQ.pdf" TargetMode="External"/><Relationship Id="rId_hyperlink_464" Type="http://schemas.openxmlformats.org/officeDocument/2006/relationships/hyperlink" Target="https://www.diodes.com/part/view/DFLS230LQ" TargetMode="External"/><Relationship Id="rId_hyperlink_465" Type="http://schemas.openxmlformats.org/officeDocument/2006/relationships/hyperlink" Target="https://www.diodes.com/assets/Datasheets/DFLS230Q.pdf" TargetMode="External"/><Relationship Id="rId_hyperlink_466" Type="http://schemas.openxmlformats.org/officeDocument/2006/relationships/hyperlink" Target="https://www.diodes.com/part/view/DFLS230Q" TargetMode="External"/><Relationship Id="rId_hyperlink_467" Type="http://schemas.openxmlformats.org/officeDocument/2006/relationships/hyperlink" Target="https://www.diodes.com/assets/Datasheets/DFLS240.pdf" TargetMode="External"/><Relationship Id="rId_hyperlink_468" Type="http://schemas.openxmlformats.org/officeDocument/2006/relationships/hyperlink" Target="https://www.diodes.com/part/view/DFLS240" TargetMode="External"/><Relationship Id="rId_hyperlink_469" Type="http://schemas.openxmlformats.org/officeDocument/2006/relationships/hyperlink" Target="https://www.diodes.com/assets/Datasheets/DFLS240L.pdf" TargetMode="External"/><Relationship Id="rId_hyperlink_470" Type="http://schemas.openxmlformats.org/officeDocument/2006/relationships/hyperlink" Target="https://www.diodes.com/part/view/DFLS240L" TargetMode="External"/><Relationship Id="rId_hyperlink_471" Type="http://schemas.openxmlformats.org/officeDocument/2006/relationships/hyperlink" Target="https://www.diodes.com/assets/Datasheets/DFLS240LQ.pdf" TargetMode="External"/><Relationship Id="rId_hyperlink_472" Type="http://schemas.openxmlformats.org/officeDocument/2006/relationships/hyperlink" Target="https://www.diodes.com/part/view/DFLS240LQ" TargetMode="External"/><Relationship Id="rId_hyperlink_473" Type="http://schemas.openxmlformats.org/officeDocument/2006/relationships/hyperlink" Target="https://www.diodes.com/assets/Datasheets/DFLS240LX.pdf" TargetMode="External"/><Relationship Id="rId_hyperlink_474" Type="http://schemas.openxmlformats.org/officeDocument/2006/relationships/hyperlink" Target="https://www.diodes.com/part/view/DFLS240LX" TargetMode="External"/><Relationship Id="rId_hyperlink_475" Type="http://schemas.openxmlformats.org/officeDocument/2006/relationships/hyperlink" Target="https://www.diodes.com/assets/Datasheets/DFLS260.pdf" TargetMode="External"/><Relationship Id="rId_hyperlink_476" Type="http://schemas.openxmlformats.org/officeDocument/2006/relationships/hyperlink" Target="https://www.diodes.com/part/view/DFLS260" TargetMode="External"/><Relationship Id="rId_hyperlink_477" Type="http://schemas.openxmlformats.org/officeDocument/2006/relationships/hyperlink" Target="https://www.diodes.com/assets/Datasheets/DFLS260Q.pdf" TargetMode="External"/><Relationship Id="rId_hyperlink_478" Type="http://schemas.openxmlformats.org/officeDocument/2006/relationships/hyperlink" Target="https://www.diodes.com/part/view/DFLS260Q" TargetMode="External"/><Relationship Id="rId_hyperlink_479" Type="http://schemas.openxmlformats.org/officeDocument/2006/relationships/hyperlink" Target="https://www.diodes.com/assets/Datasheets/DFLS260X.pdf" TargetMode="External"/><Relationship Id="rId_hyperlink_480" Type="http://schemas.openxmlformats.org/officeDocument/2006/relationships/hyperlink" Target="https://www.diodes.com/part/view/DFLS260X" TargetMode="External"/><Relationship Id="rId_hyperlink_481" Type="http://schemas.openxmlformats.org/officeDocument/2006/relationships/hyperlink" Target="https://www.diodes.com/assets/Datasheets/FB1100M.pdf" TargetMode="External"/><Relationship Id="rId_hyperlink_482" Type="http://schemas.openxmlformats.org/officeDocument/2006/relationships/hyperlink" Target="https://www.diodes.com/part/view/FB1100M" TargetMode="External"/><Relationship Id="rId_hyperlink_483" Type="http://schemas.openxmlformats.org/officeDocument/2006/relationships/hyperlink" Target="https://www.diodes.com/assets/Datasheets/FB140E.pdf" TargetMode="External"/><Relationship Id="rId_hyperlink_484" Type="http://schemas.openxmlformats.org/officeDocument/2006/relationships/hyperlink" Target="https://www.diodes.com/part/view/FB140E" TargetMode="External"/><Relationship Id="rId_hyperlink_485" Type="http://schemas.openxmlformats.org/officeDocument/2006/relationships/hyperlink" Target="https://www.diodes.com/assets/Datasheets/FB160E.pdf" TargetMode="External"/><Relationship Id="rId_hyperlink_486" Type="http://schemas.openxmlformats.org/officeDocument/2006/relationships/hyperlink" Target="https://www.diodes.com/part/view/FB160E" TargetMode="External"/><Relationship Id="rId_hyperlink_487" Type="http://schemas.openxmlformats.org/officeDocument/2006/relationships/hyperlink" Target="https://www.diodes.com/assets/Datasheets/FB2100M.pdf" TargetMode="External"/><Relationship Id="rId_hyperlink_488" Type="http://schemas.openxmlformats.org/officeDocument/2006/relationships/hyperlink" Target="https://www.diodes.com/part/view/FB2100M" TargetMode="External"/><Relationship Id="rId_hyperlink_489" Type="http://schemas.openxmlformats.org/officeDocument/2006/relationships/hyperlink" Target="https://www.diodes.com/assets/Datasheets/FB230H.pdf" TargetMode="External"/><Relationship Id="rId_hyperlink_490" Type="http://schemas.openxmlformats.org/officeDocument/2006/relationships/hyperlink" Target="https://www.diodes.com/part/view/FB230H" TargetMode="External"/><Relationship Id="rId_hyperlink_491" Type="http://schemas.openxmlformats.org/officeDocument/2006/relationships/hyperlink" Target="https://www.diodes.com/assets/Datasheets/FB240LM.pdf" TargetMode="External"/><Relationship Id="rId_hyperlink_492" Type="http://schemas.openxmlformats.org/officeDocument/2006/relationships/hyperlink" Target="https://www.diodes.com/part/view/FB240LM" TargetMode="External"/><Relationship Id="rId_hyperlink_493" Type="http://schemas.openxmlformats.org/officeDocument/2006/relationships/hyperlink" Target="https://www.diodes.com/assets/Datasheets/FB240M.pdf" TargetMode="External"/><Relationship Id="rId_hyperlink_494" Type="http://schemas.openxmlformats.org/officeDocument/2006/relationships/hyperlink" Target="https://www.diodes.com/part/view/FB240M" TargetMode="External"/><Relationship Id="rId_hyperlink_495" Type="http://schemas.openxmlformats.org/officeDocument/2006/relationships/hyperlink" Target="https://www.diodes.com/assets/Datasheets/FB260E.pdf" TargetMode="External"/><Relationship Id="rId_hyperlink_496" Type="http://schemas.openxmlformats.org/officeDocument/2006/relationships/hyperlink" Target="https://www.diodes.com/part/view/FB260E" TargetMode="External"/><Relationship Id="rId_hyperlink_497" Type="http://schemas.openxmlformats.org/officeDocument/2006/relationships/hyperlink" Target="https://www.diodes.com/assets/Datasheets/FB250M-FB260M.pdf" TargetMode="External"/><Relationship Id="rId_hyperlink_498" Type="http://schemas.openxmlformats.org/officeDocument/2006/relationships/hyperlink" Target="https://www.diodes.com/part/view/FB260M" TargetMode="External"/><Relationship Id="rId_hyperlink_499" Type="http://schemas.openxmlformats.org/officeDocument/2006/relationships/hyperlink" Target="https://www.diodes.com/assets/Datasheets/FB3100D.pdf" TargetMode="External"/><Relationship Id="rId_hyperlink_500" Type="http://schemas.openxmlformats.org/officeDocument/2006/relationships/hyperlink" Target="https://www.diodes.com/part/view/FB3100D" TargetMode="External"/><Relationship Id="rId_hyperlink_501" Type="http://schemas.openxmlformats.org/officeDocument/2006/relationships/hyperlink" Target="https://www.diodes.com/assets/Datasheets/FB3150D.pdf" TargetMode="External"/><Relationship Id="rId_hyperlink_502" Type="http://schemas.openxmlformats.org/officeDocument/2006/relationships/hyperlink" Target="https://www.diodes.com/part/view/FB3150D" TargetMode="External"/><Relationship Id="rId_hyperlink_503" Type="http://schemas.openxmlformats.org/officeDocument/2006/relationships/hyperlink" Target="https://www.diodes.com/assets/Datasheets/FB320LA.pdf" TargetMode="External"/><Relationship Id="rId_hyperlink_504" Type="http://schemas.openxmlformats.org/officeDocument/2006/relationships/hyperlink" Target="https://www.diodes.com/part/view/FB320LA" TargetMode="External"/><Relationship Id="rId_hyperlink_505" Type="http://schemas.openxmlformats.org/officeDocument/2006/relationships/hyperlink" Target="https://www.diodes.com/assets/Datasheets/FB340D.pdf" TargetMode="External"/><Relationship Id="rId_hyperlink_506" Type="http://schemas.openxmlformats.org/officeDocument/2006/relationships/hyperlink" Target="https://www.diodes.com/part/view/FB340D" TargetMode="External"/><Relationship Id="rId_hyperlink_507" Type="http://schemas.openxmlformats.org/officeDocument/2006/relationships/hyperlink" Target="https://www.diodes.com/assets/Datasheets/FB340E.pdf" TargetMode="External"/><Relationship Id="rId_hyperlink_508" Type="http://schemas.openxmlformats.org/officeDocument/2006/relationships/hyperlink" Target="https://www.diodes.com/part/view/FB340E" TargetMode="External"/><Relationship Id="rId_hyperlink_509" Type="http://schemas.openxmlformats.org/officeDocument/2006/relationships/hyperlink" Target="https://www.diodes.com/assets/Datasheets/FB340LA.pdf" TargetMode="External"/><Relationship Id="rId_hyperlink_510" Type="http://schemas.openxmlformats.org/officeDocument/2006/relationships/hyperlink" Target="https://www.diodes.com/part/view/FB340LA" TargetMode="External"/><Relationship Id="rId_hyperlink_511" Type="http://schemas.openxmlformats.org/officeDocument/2006/relationships/hyperlink" Target="https://www.diodes.com/assets/Datasheets/FB340LM.pdf" TargetMode="External"/><Relationship Id="rId_hyperlink_512" Type="http://schemas.openxmlformats.org/officeDocument/2006/relationships/hyperlink" Target="https://www.diodes.com/part/view/FB340LM" TargetMode="External"/><Relationship Id="rId_hyperlink_513" Type="http://schemas.openxmlformats.org/officeDocument/2006/relationships/hyperlink" Target="https://www.diodes.com/assets/Datasheets/FB340M.pdf" TargetMode="External"/><Relationship Id="rId_hyperlink_514" Type="http://schemas.openxmlformats.org/officeDocument/2006/relationships/hyperlink" Target="https://www.diodes.com/part/view/FB340M" TargetMode="External"/><Relationship Id="rId_hyperlink_515" Type="http://schemas.openxmlformats.org/officeDocument/2006/relationships/hyperlink" Target="https://www.diodes.com/assets/Datasheets/FB345D.pdf" TargetMode="External"/><Relationship Id="rId_hyperlink_516" Type="http://schemas.openxmlformats.org/officeDocument/2006/relationships/hyperlink" Target="https://www.diodes.com/part/view/FB345D" TargetMode="External"/><Relationship Id="rId_hyperlink_517" Type="http://schemas.openxmlformats.org/officeDocument/2006/relationships/hyperlink" Target="https://www.diodes.com/assets/Datasheets/FB360D.pdf" TargetMode="External"/><Relationship Id="rId_hyperlink_518" Type="http://schemas.openxmlformats.org/officeDocument/2006/relationships/hyperlink" Target="https://www.diodes.com/part/view/FB360D" TargetMode="External"/><Relationship Id="rId_hyperlink_519" Type="http://schemas.openxmlformats.org/officeDocument/2006/relationships/hyperlink" Target="https://www.diodes.com/assets/Datasheets/FB360E.pdf" TargetMode="External"/><Relationship Id="rId_hyperlink_520" Type="http://schemas.openxmlformats.org/officeDocument/2006/relationships/hyperlink" Target="https://www.diodes.com/part/view/FB360E" TargetMode="External"/><Relationship Id="rId_hyperlink_521" Type="http://schemas.openxmlformats.org/officeDocument/2006/relationships/hyperlink" Target="https://www.diodes.com/assets/Datasheets/FB3A45D.pdf" TargetMode="External"/><Relationship Id="rId_hyperlink_522" Type="http://schemas.openxmlformats.org/officeDocument/2006/relationships/hyperlink" Target="https://www.diodes.com/part/view/FB3A45D" TargetMode="External"/><Relationship Id="rId_hyperlink_523" Type="http://schemas.openxmlformats.org/officeDocument/2006/relationships/hyperlink" Target="https://www.diodes.com/assets/Datasheets/FB5100D.pdf" TargetMode="External"/><Relationship Id="rId_hyperlink_524" Type="http://schemas.openxmlformats.org/officeDocument/2006/relationships/hyperlink" Target="https://www.diodes.com/part/view/FB5100D" TargetMode="External"/><Relationship Id="rId_hyperlink_525" Type="http://schemas.openxmlformats.org/officeDocument/2006/relationships/hyperlink" Target="https://www.diodes.com/assets/Datasheets/FB5150D.pdf" TargetMode="External"/><Relationship Id="rId_hyperlink_526" Type="http://schemas.openxmlformats.org/officeDocument/2006/relationships/hyperlink" Target="https://www.diodes.com/part/view/FB5150D" TargetMode="External"/><Relationship Id="rId_hyperlink_527" Type="http://schemas.openxmlformats.org/officeDocument/2006/relationships/hyperlink" Target="https://www.diodes.com/assets/Datasheets/FB540D.pdf" TargetMode="External"/><Relationship Id="rId_hyperlink_528" Type="http://schemas.openxmlformats.org/officeDocument/2006/relationships/hyperlink" Target="https://www.diodes.com/part/view/FB540D" TargetMode="External"/><Relationship Id="rId_hyperlink_529" Type="http://schemas.openxmlformats.org/officeDocument/2006/relationships/hyperlink" Target="https://www.diodes.com/assets/Datasheets/FB545D.pdf" TargetMode="External"/><Relationship Id="rId_hyperlink_530" Type="http://schemas.openxmlformats.org/officeDocument/2006/relationships/hyperlink" Target="https://www.diodes.com/part/view/FB545D" TargetMode="External"/><Relationship Id="rId_hyperlink_531" Type="http://schemas.openxmlformats.org/officeDocument/2006/relationships/hyperlink" Target="https://www.diodes.com/assets/Datasheets/FB560D.pdf" TargetMode="External"/><Relationship Id="rId_hyperlink_532" Type="http://schemas.openxmlformats.org/officeDocument/2006/relationships/hyperlink" Target="https://www.diodes.com/part/view/FB560D" TargetMode="External"/><Relationship Id="rId_hyperlink_533" Type="http://schemas.openxmlformats.org/officeDocument/2006/relationships/hyperlink" Target="https://www.diodes.com/assets/Datasheets/G10100CTFW.pdf" TargetMode="External"/><Relationship Id="rId_hyperlink_534" Type="http://schemas.openxmlformats.org/officeDocument/2006/relationships/hyperlink" Target="https://www.diodes.com/part/view/G10100CTFW" TargetMode="External"/><Relationship Id="rId_hyperlink_535" Type="http://schemas.openxmlformats.org/officeDocument/2006/relationships/hyperlink" Target="https://www.diodes.com/assets/Datasheets/G10E100CTFW.pdf" TargetMode="External"/><Relationship Id="rId_hyperlink_536" Type="http://schemas.openxmlformats.org/officeDocument/2006/relationships/hyperlink" Target="https://www.diodes.com/part/view/G10E100CTFW" TargetMode="External"/><Relationship Id="rId_hyperlink_537" Type="http://schemas.openxmlformats.org/officeDocument/2006/relationships/hyperlink" Target="https://www.diodes.com/assets/Datasheets/G10E100CTW.pdf" TargetMode="External"/><Relationship Id="rId_hyperlink_538" Type="http://schemas.openxmlformats.org/officeDocument/2006/relationships/hyperlink" Target="https://www.diodes.com/part/view/G10E100CTW" TargetMode="External"/><Relationship Id="rId_hyperlink_539" Type="http://schemas.openxmlformats.org/officeDocument/2006/relationships/hyperlink" Target="https://www.diodes.com/assets/Datasheets/G10E100DW.pdf" TargetMode="External"/><Relationship Id="rId_hyperlink_540" Type="http://schemas.openxmlformats.org/officeDocument/2006/relationships/hyperlink" Target="https://www.diodes.com/part/view/G10E100DW" TargetMode="External"/><Relationship Id="rId_hyperlink_541" Type="http://schemas.openxmlformats.org/officeDocument/2006/relationships/hyperlink" Target="https://www.diodes.com/assets/Datasheets/G10E120CTSW.pdf" TargetMode="External"/><Relationship Id="rId_hyperlink_542" Type="http://schemas.openxmlformats.org/officeDocument/2006/relationships/hyperlink" Target="https://www.diodes.com/part/view/G10E120CTSW" TargetMode="External"/><Relationship Id="rId_hyperlink_543" Type="http://schemas.openxmlformats.org/officeDocument/2006/relationships/hyperlink" Target="https://www.diodes.com/assets/Datasheets/G10E120CTW.pdf" TargetMode="External"/><Relationship Id="rId_hyperlink_544" Type="http://schemas.openxmlformats.org/officeDocument/2006/relationships/hyperlink" Target="https://www.diodes.com/part/view/G10E120CTW" TargetMode="External"/><Relationship Id="rId_hyperlink_545" Type="http://schemas.openxmlformats.org/officeDocument/2006/relationships/hyperlink" Target="https://www.diodes.com/assets/Datasheets/G10E120DW.pdf" TargetMode="External"/><Relationship Id="rId_hyperlink_546" Type="http://schemas.openxmlformats.org/officeDocument/2006/relationships/hyperlink" Target="https://www.diodes.com/part/view/G10E120DW" TargetMode="External"/><Relationship Id="rId_hyperlink_547" Type="http://schemas.openxmlformats.org/officeDocument/2006/relationships/hyperlink" Target="https://www.diodes.com/assets/Datasheets/G10H150CTW.pdf" TargetMode="External"/><Relationship Id="rId_hyperlink_548" Type="http://schemas.openxmlformats.org/officeDocument/2006/relationships/hyperlink" Target="https://www.diodes.com/part/view/G10H150CTW" TargetMode="External"/><Relationship Id="rId_hyperlink_549" Type="http://schemas.openxmlformats.org/officeDocument/2006/relationships/hyperlink" Target="https://www.diodes.com/assets/Datasheets/G15H150D5.pdf" TargetMode="External"/><Relationship Id="rId_hyperlink_550" Type="http://schemas.openxmlformats.org/officeDocument/2006/relationships/hyperlink" Target="https://www.diodes.com/part/view/G15H150D5" TargetMode="External"/><Relationship Id="rId_hyperlink_551" Type="http://schemas.openxmlformats.org/officeDocument/2006/relationships/hyperlink" Target="https://www.diodes.com/assets/Datasheets/G20100CTFW.pdf" TargetMode="External"/><Relationship Id="rId_hyperlink_552" Type="http://schemas.openxmlformats.org/officeDocument/2006/relationships/hyperlink" Target="https://www.diodes.com/part/view/G20100CTFW" TargetMode="External"/><Relationship Id="rId_hyperlink_553" Type="http://schemas.openxmlformats.org/officeDocument/2006/relationships/hyperlink" Target="https://www.diodes.com/assets/Datasheets/G20100CTW.pdf" TargetMode="External"/><Relationship Id="rId_hyperlink_554" Type="http://schemas.openxmlformats.org/officeDocument/2006/relationships/hyperlink" Target="https://www.diodes.com/part/view/G20100CTW" TargetMode="External"/><Relationship Id="rId_hyperlink_555" Type="http://schemas.openxmlformats.org/officeDocument/2006/relationships/hyperlink" Target="https://www.diodes.com/assets/Datasheets/G20120CTW.pdf" TargetMode="External"/><Relationship Id="rId_hyperlink_556" Type="http://schemas.openxmlformats.org/officeDocument/2006/relationships/hyperlink" Target="https://www.diodes.com/part/view/G20120CTW" TargetMode="External"/><Relationship Id="rId_hyperlink_557" Type="http://schemas.openxmlformats.org/officeDocument/2006/relationships/hyperlink" Target="https://www.diodes.com/assets/Datasheets/G2045CTFW.pdf" TargetMode="External"/><Relationship Id="rId_hyperlink_558" Type="http://schemas.openxmlformats.org/officeDocument/2006/relationships/hyperlink" Target="https://www.diodes.com/part/view/G2045CTFW" TargetMode="External"/><Relationship Id="rId_hyperlink_559" Type="http://schemas.openxmlformats.org/officeDocument/2006/relationships/hyperlink" Target="https://www.diodes.com/assets/Datasheets/G2045CTW.pdf" TargetMode="External"/><Relationship Id="rId_hyperlink_560" Type="http://schemas.openxmlformats.org/officeDocument/2006/relationships/hyperlink" Target="https://www.diodes.com/part/view/G2045CTW" TargetMode="External"/><Relationship Id="rId_hyperlink_561" Type="http://schemas.openxmlformats.org/officeDocument/2006/relationships/hyperlink" Target="https://www.diodes.com/assets/Datasheets/G2060CTFW.pdf" TargetMode="External"/><Relationship Id="rId_hyperlink_562" Type="http://schemas.openxmlformats.org/officeDocument/2006/relationships/hyperlink" Target="https://www.diodes.com/part/view/G2060CTFW" TargetMode="External"/><Relationship Id="rId_hyperlink_563" Type="http://schemas.openxmlformats.org/officeDocument/2006/relationships/hyperlink" Target="https://www.diodes.com/assets/Datasheets/G2060CTW.pdf" TargetMode="External"/><Relationship Id="rId_hyperlink_564" Type="http://schemas.openxmlformats.org/officeDocument/2006/relationships/hyperlink" Target="https://www.diodes.com/part/view/G2060CTW" TargetMode="External"/><Relationship Id="rId_hyperlink_565" Type="http://schemas.openxmlformats.org/officeDocument/2006/relationships/hyperlink" Target="https://www.diodes.com/assets/Datasheets/G20C100CTFW.pdf" TargetMode="External"/><Relationship Id="rId_hyperlink_566" Type="http://schemas.openxmlformats.org/officeDocument/2006/relationships/hyperlink" Target="https://www.diodes.com/part/view/G20C100CTFW" TargetMode="External"/><Relationship Id="rId_hyperlink_567" Type="http://schemas.openxmlformats.org/officeDocument/2006/relationships/hyperlink" Target="https://www.diodes.com/assets/Datasheets/G20C100CTW.pdf" TargetMode="External"/><Relationship Id="rId_hyperlink_568" Type="http://schemas.openxmlformats.org/officeDocument/2006/relationships/hyperlink" Target="https://www.diodes.com/part/view/G20C100CTW" TargetMode="External"/><Relationship Id="rId_hyperlink_569" Type="http://schemas.openxmlformats.org/officeDocument/2006/relationships/hyperlink" Target="https://www.diodes.com/assets/Datasheets/G20C100CVW.pdf" TargetMode="External"/><Relationship Id="rId_hyperlink_570" Type="http://schemas.openxmlformats.org/officeDocument/2006/relationships/hyperlink" Target="https://www.diodes.com/part/view/G20C100CVW" TargetMode="External"/><Relationship Id="rId_hyperlink_571" Type="http://schemas.openxmlformats.org/officeDocument/2006/relationships/hyperlink" Target="https://www.diodes.com/assets/Datasheets/G20C120CTFW.pdf" TargetMode="External"/><Relationship Id="rId_hyperlink_572" Type="http://schemas.openxmlformats.org/officeDocument/2006/relationships/hyperlink" Target="https://www.diodes.com/part/view/G20C120CTFW" TargetMode="External"/><Relationship Id="rId_hyperlink_573" Type="http://schemas.openxmlformats.org/officeDocument/2006/relationships/hyperlink" Target="https://www.diodes.com/assets/Datasheets/G20C120CTW.pdf" TargetMode="External"/><Relationship Id="rId_hyperlink_574" Type="http://schemas.openxmlformats.org/officeDocument/2006/relationships/hyperlink" Target="https://www.diodes.com/part/view/G20C120CTW" TargetMode="External"/><Relationship Id="rId_hyperlink_575" Type="http://schemas.openxmlformats.org/officeDocument/2006/relationships/hyperlink" Target="https://www.diodes.com/assets/Datasheets/G20E100CTFW.pdf" TargetMode="External"/><Relationship Id="rId_hyperlink_576" Type="http://schemas.openxmlformats.org/officeDocument/2006/relationships/hyperlink" Target="https://www.diodes.com/part/view/G20E100CTFW" TargetMode="External"/><Relationship Id="rId_hyperlink_577" Type="http://schemas.openxmlformats.org/officeDocument/2006/relationships/hyperlink" Target="https://www.diodes.com/assets/Datasheets/G20E100CTSW.pdf" TargetMode="External"/><Relationship Id="rId_hyperlink_578" Type="http://schemas.openxmlformats.org/officeDocument/2006/relationships/hyperlink" Target="https://www.diodes.com/part/view/G20E100CTSW" TargetMode="External"/><Relationship Id="rId_hyperlink_579" Type="http://schemas.openxmlformats.org/officeDocument/2006/relationships/hyperlink" Target="https://www.diodes.com/assets/Datasheets/G20E100CTW.pdf" TargetMode="External"/><Relationship Id="rId_hyperlink_580" Type="http://schemas.openxmlformats.org/officeDocument/2006/relationships/hyperlink" Target="https://www.diodes.com/part/view/G20E100CTW" TargetMode="External"/><Relationship Id="rId_hyperlink_581" Type="http://schemas.openxmlformats.org/officeDocument/2006/relationships/hyperlink" Target="https://www.diodes.com/assets/Datasheets/G20E100DW.pdf" TargetMode="External"/><Relationship Id="rId_hyperlink_582" Type="http://schemas.openxmlformats.org/officeDocument/2006/relationships/hyperlink" Target="https://www.diodes.com/part/view/G20E100DW" TargetMode="External"/><Relationship Id="rId_hyperlink_583" Type="http://schemas.openxmlformats.org/officeDocument/2006/relationships/hyperlink" Target="https://www.diodes.com/assets/Datasheets/G20E120CTFW.pdf" TargetMode="External"/><Relationship Id="rId_hyperlink_584" Type="http://schemas.openxmlformats.org/officeDocument/2006/relationships/hyperlink" Target="https://www.diodes.com/part/view/G20E120CTFW" TargetMode="External"/><Relationship Id="rId_hyperlink_585" Type="http://schemas.openxmlformats.org/officeDocument/2006/relationships/hyperlink" Target="https://www.diodes.com/assets/Datasheets/G20E120CTSW.pdf" TargetMode="External"/><Relationship Id="rId_hyperlink_586" Type="http://schemas.openxmlformats.org/officeDocument/2006/relationships/hyperlink" Target="https://www.diodes.com/part/view/G20E120CTSW" TargetMode="External"/><Relationship Id="rId_hyperlink_587" Type="http://schemas.openxmlformats.org/officeDocument/2006/relationships/hyperlink" Target="https://www.diodes.com/assets/Datasheets/G20E120CTW.pdf" TargetMode="External"/><Relationship Id="rId_hyperlink_588" Type="http://schemas.openxmlformats.org/officeDocument/2006/relationships/hyperlink" Target="https://www.diodes.com/part/view/G20E120CTW" TargetMode="External"/><Relationship Id="rId_hyperlink_589" Type="http://schemas.openxmlformats.org/officeDocument/2006/relationships/hyperlink" Target="https://www.diodes.com/assets/Datasheets/G20E120DW.pdf" TargetMode="External"/><Relationship Id="rId_hyperlink_590" Type="http://schemas.openxmlformats.org/officeDocument/2006/relationships/hyperlink" Target="https://www.diodes.com/part/view/G20E120DW" TargetMode="External"/><Relationship Id="rId_hyperlink_591" Type="http://schemas.openxmlformats.org/officeDocument/2006/relationships/hyperlink" Target="https://www.diodes.com/assets/Datasheets/G20H100CTFW.pdf" TargetMode="External"/><Relationship Id="rId_hyperlink_592" Type="http://schemas.openxmlformats.org/officeDocument/2006/relationships/hyperlink" Target="https://www.diodes.com/part/view/G20H100CTFW" TargetMode="External"/><Relationship Id="rId_hyperlink_593" Type="http://schemas.openxmlformats.org/officeDocument/2006/relationships/hyperlink" Target="https://www.diodes.com/assets/Datasheets/G20H100CTW.pdf" TargetMode="External"/><Relationship Id="rId_hyperlink_594" Type="http://schemas.openxmlformats.org/officeDocument/2006/relationships/hyperlink" Target="https://www.diodes.com/part/view/G20H100CTW" TargetMode="External"/><Relationship Id="rId_hyperlink_595" Type="http://schemas.openxmlformats.org/officeDocument/2006/relationships/hyperlink" Target="https://www.diodes.com/assets/Datasheets/G20H120CTFW.pdf" TargetMode="External"/><Relationship Id="rId_hyperlink_596" Type="http://schemas.openxmlformats.org/officeDocument/2006/relationships/hyperlink" Target="https://www.diodes.com/part/view/G20H120CTFW" TargetMode="External"/><Relationship Id="rId_hyperlink_597" Type="http://schemas.openxmlformats.org/officeDocument/2006/relationships/hyperlink" Target="https://www.diodes.com/assets/Datasheets/G20H120CTW.pdf" TargetMode="External"/><Relationship Id="rId_hyperlink_598" Type="http://schemas.openxmlformats.org/officeDocument/2006/relationships/hyperlink" Target="https://www.diodes.com/part/view/G20H120CTW" TargetMode="External"/><Relationship Id="rId_hyperlink_599" Type="http://schemas.openxmlformats.org/officeDocument/2006/relationships/hyperlink" Target="https://www.diodes.com/assets/Datasheets/G20S63CDW.pdf" TargetMode="External"/><Relationship Id="rId_hyperlink_600" Type="http://schemas.openxmlformats.org/officeDocument/2006/relationships/hyperlink" Target="https://www.diodes.com/part/view/G20S63CDW" TargetMode="External"/><Relationship Id="rId_hyperlink_601" Type="http://schemas.openxmlformats.org/officeDocument/2006/relationships/hyperlink" Target="https://www.diodes.com/assets/Datasheets/G20U100CTFW.pdf" TargetMode="External"/><Relationship Id="rId_hyperlink_602" Type="http://schemas.openxmlformats.org/officeDocument/2006/relationships/hyperlink" Target="https://www.diodes.com/part/view/G20U100CTFW" TargetMode="External"/><Relationship Id="rId_hyperlink_603" Type="http://schemas.openxmlformats.org/officeDocument/2006/relationships/hyperlink" Target="https://www.diodes.com/assets/Datasheets/G30100CTFW.pdf" TargetMode="External"/><Relationship Id="rId_hyperlink_604" Type="http://schemas.openxmlformats.org/officeDocument/2006/relationships/hyperlink" Target="https://www.diodes.com/part/view/G30100CTFW" TargetMode="External"/><Relationship Id="rId_hyperlink_605" Type="http://schemas.openxmlformats.org/officeDocument/2006/relationships/hyperlink" Target="https://www.diodes.com/assets/Datasheets/G30100CTW.pdf" TargetMode="External"/><Relationship Id="rId_hyperlink_606" Type="http://schemas.openxmlformats.org/officeDocument/2006/relationships/hyperlink" Target="https://www.diodes.com/part/view/G30100CTW" TargetMode="External"/><Relationship Id="rId_hyperlink_607" Type="http://schemas.openxmlformats.org/officeDocument/2006/relationships/hyperlink" Target="https://www.diodes.com/assets/Datasheets/G30120CTFW.pdf" TargetMode="External"/><Relationship Id="rId_hyperlink_608" Type="http://schemas.openxmlformats.org/officeDocument/2006/relationships/hyperlink" Target="https://www.diodes.com/part/view/G30120CTFW" TargetMode="External"/><Relationship Id="rId_hyperlink_609" Type="http://schemas.openxmlformats.org/officeDocument/2006/relationships/hyperlink" Target="https://www.diodes.com/assets/Datasheets/G30120CTW.pdf" TargetMode="External"/><Relationship Id="rId_hyperlink_610" Type="http://schemas.openxmlformats.org/officeDocument/2006/relationships/hyperlink" Target="https://www.diodes.com/part/view/G30120CTW" TargetMode="External"/><Relationship Id="rId_hyperlink_611" Type="http://schemas.openxmlformats.org/officeDocument/2006/relationships/hyperlink" Target="https://www.diodes.com/assets/Datasheets/G3045CTFW.pdf" TargetMode="External"/><Relationship Id="rId_hyperlink_612" Type="http://schemas.openxmlformats.org/officeDocument/2006/relationships/hyperlink" Target="https://www.diodes.com/part/view/G3045CTFW" TargetMode="External"/><Relationship Id="rId_hyperlink_613" Type="http://schemas.openxmlformats.org/officeDocument/2006/relationships/hyperlink" Target="https://www.diodes.com/assets/Datasheets/G3045CTW.pdf" TargetMode="External"/><Relationship Id="rId_hyperlink_614" Type="http://schemas.openxmlformats.org/officeDocument/2006/relationships/hyperlink" Target="https://www.diodes.com/part/view/G3045CTW" TargetMode="External"/><Relationship Id="rId_hyperlink_615" Type="http://schemas.openxmlformats.org/officeDocument/2006/relationships/hyperlink" Target="https://www.diodes.com/assets/Datasheets/G3060CTFW.pdf" TargetMode="External"/><Relationship Id="rId_hyperlink_616" Type="http://schemas.openxmlformats.org/officeDocument/2006/relationships/hyperlink" Target="https://www.diodes.com/part/view/G3060CTFW" TargetMode="External"/><Relationship Id="rId_hyperlink_617" Type="http://schemas.openxmlformats.org/officeDocument/2006/relationships/hyperlink" Target="https://www.diodes.com/assets/Datasheets/G3060CTW.pdf" TargetMode="External"/><Relationship Id="rId_hyperlink_618" Type="http://schemas.openxmlformats.org/officeDocument/2006/relationships/hyperlink" Target="https://www.diodes.com/part/view/G3060CTW" TargetMode="External"/><Relationship Id="rId_hyperlink_619" Type="http://schemas.openxmlformats.org/officeDocument/2006/relationships/hyperlink" Target="https://www.diodes.com/assets/Datasheets/G30C100CTFW.pdf" TargetMode="External"/><Relationship Id="rId_hyperlink_620" Type="http://schemas.openxmlformats.org/officeDocument/2006/relationships/hyperlink" Target="https://www.diodes.com/part/view/G30C100CTFW" TargetMode="External"/><Relationship Id="rId_hyperlink_621" Type="http://schemas.openxmlformats.org/officeDocument/2006/relationships/hyperlink" Target="https://www.diodes.com/assets/Datasheets/G30C100CTW.pdf" TargetMode="External"/><Relationship Id="rId_hyperlink_622" Type="http://schemas.openxmlformats.org/officeDocument/2006/relationships/hyperlink" Target="https://www.diodes.com/part/view/G30C100CTW" TargetMode="External"/><Relationship Id="rId_hyperlink_623" Type="http://schemas.openxmlformats.org/officeDocument/2006/relationships/hyperlink" Target="https://www.diodes.com/assets/Datasheets/G30C120CTFW.pdf" TargetMode="External"/><Relationship Id="rId_hyperlink_624" Type="http://schemas.openxmlformats.org/officeDocument/2006/relationships/hyperlink" Target="https://www.diodes.com/part/view/G30C120CTFW" TargetMode="External"/><Relationship Id="rId_hyperlink_625" Type="http://schemas.openxmlformats.org/officeDocument/2006/relationships/hyperlink" Target="https://www.diodes.com/assets/Datasheets/G30C120CTW.pdf" TargetMode="External"/><Relationship Id="rId_hyperlink_626" Type="http://schemas.openxmlformats.org/officeDocument/2006/relationships/hyperlink" Target="https://www.diodes.com/part/view/G30C120CTW" TargetMode="External"/><Relationship Id="rId_hyperlink_627" Type="http://schemas.openxmlformats.org/officeDocument/2006/relationships/hyperlink" Target="https://www.diodes.com/assets/Datasheets/G30E100CTFW.pdf" TargetMode="External"/><Relationship Id="rId_hyperlink_628" Type="http://schemas.openxmlformats.org/officeDocument/2006/relationships/hyperlink" Target="https://www.diodes.com/part/view/G30E100CTFW" TargetMode="External"/><Relationship Id="rId_hyperlink_629" Type="http://schemas.openxmlformats.org/officeDocument/2006/relationships/hyperlink" Target="https://www.diodes.com/assets/Datasheets/G30E100CTSW.pdf" TargetMode="External"/><Relationship Id="rId_hyperlink_630" Type="http://schemas.openxmlformats.org/officeDocument/2006/relationships/hyperlink" Target="https://www.diodes.com/part/view/G30E100CTSW" TargetMode="External"/><Relationship Id="rId_hyperlink_631" Type="http://schemas.openxmlformats.org/officeDocument/2006/relationships/hyperlink" Target="https://www.diodes.com/assets/Datasheets/G30E100CTW.pdf" TargetMode="External"/><Relationship Id="rId_hyperlink_632" Type="http://schemas.openxmlformats.org/officeDocument/2006/relationships/hyperlink" Target="https://www.diodes.com/part/view/G30E100CTW" TargetMode="External"/><Relationship Id="rId_hyperlink_633" Type="http://schemas.openxmlformats.org/officeDocument/2006/relationships/hyperlink" Target="https://www.diodes.com/assets/Datasheets/G30E100DW.pdf" TargetMode="External"/><Relationship Id="rId_hyperlink_634" Type="http://schemas.openxmlformats.org/officeDocument/2006/relationships/hyperlink" Target="https://www.diodes.com/part/view/G30E100DW" TargetMode="External"/><Relationship Id="rId_hyperlink_635" Type="http://schemas.openxmlformats.org/officeDocument/2006/relationships/hyperlink" Target="https://www.diodes.com/assets/Datasheets/G30E120CTFW.pdf" TargetMode="External"/><Relationship Id="rId_hyperlink_636" Type="http://schemas.openxmlformats.org/officeDocument/2006/relationships/hyperlink" Target="https://www.diodes.com/part/view/G30E120CTFW" TargetMode="External"/><Relationship Id="rId_hyperlink_637" Type="http://schemas.openxmlformats.org/officeDocument/2006/relationships/hyperlink" Target="https://www.diodes.com/assets/Datasheets/G30E120CTSW.pdf" TargetMode="External"/><Relationship Id="rId_hyperlink_638" Type="http://schemas.openxmlformats.org/officeDocument/2006/relationships/hyperlink" Target="https://www.diodes.com/part/view/G30E120CTSW" TargetMode="External"/><Relationship Id="rId_hyperlink_639" Type="http://schemas.openxmlformats.org/officeDocument/2006/relationships/hyperlink" Target="https://www.diodes.com/assets/Datasheets/G30E120CTW.pdf" TargetMode="External"/><Relationship Id="rId_hyperlink_640" Type="http://schemas.openxmlformats.org/officeDocument/2006/relationships/hyperlink" Target="https://www.diodes.com/part/view/G30E120CTW" TargetMode="External"/><Relationship Id="rId_hyperlink_641" Type="http://schemas.openxmlformats.org/officeDocument/2006/relationships/hyperlink" Target="https://www.diodes.com/assets/Datasheets/G30H100CTFW.pdf" TargetMode="External"/><Relationship Id="rId_hyperlink_642" Type="http://schemas.openxmlformats.org/officeDocument/2006/relationships/hyperlink" Target="https://www.diodes.com/part/view/G30H100CTFW" TargetMode="External"/><Relationship Id="rId_hyperlink_643" Type="http://schemas.openxmlformats.org/officeDocument/2006/relationships/hyperlink" Target="https://www.diodes.com/assets/Datasheets/G30H100CTW.pdf" TargetMode="External"/><Relationship Id="rId_hyperlink_644" Type="http://schemas.openxmlformats.org/officeDocument/2006/relationships/hyperlink" Target="https://www.diodes.com/part/view/G30H100CTW" TargetMode="External"/><Relationship Id="rId_hyperlink_645" Type="http://schemas.openxmlformats.org/officeDocument/2006/relationships/hyperlink" Target="https://www.diodes.com/assets/Datasheets/G30H120CTFW.pdf" TargetMode="External"/><Relationship Id="rId_hyperlink_646" Type="http://schemas.openxmlformats.org/officeDocument/2006/relationships/hyperlink" Target="https://www.diodes.com/part/view/G30H120CTFW" TargetMode="External"/><Relationship Id="rId_hyperlink_647" Type="http://schemas.openxmlformats.org/officeDocument/2006/relationships/hyperlink" Target="https://www.diodes.com/assets/Datasheets/G30H120CTW.pdf" TargetMode="External"/><Relationship Id="rId_hyperlink_648" Type="http://schemas.openxmlformats.org/officeDocument/2006/relationships/hyperlink" Target="https://www.diodes.com/part/view/G30H120CTW" TargetMode="External"/><Relationship Id="rId_hyperlink_649" Type="http://schemas.openxmlformats.org/officeDocument/2006/relationships/hyperlink" Target="https://www.diodes.com/assets/Datasheets/G40100CTFW.pdf" TargetMode="External"/><Relationship Id="rId_hyperlink_650" Type="http://schemas.openxmlformats.org/officeDocument/2006/relationships/hyperlink" Target="https://www.diodes.com/part/view/G40100CTFW" TargetMode="External"/><Relationship Id="rId_hyperlink_651" Type="http://schemas.openxmlformats.org/officeDocument/2006/relationships/hyperlink" Target="https://www.diodes.com/assets/Datasheets/G40100CTW.pdf" TargetMode="External"/><Relationship Id="rId_hyperlink_652" Type="http://schemas.openxmlformats.org/officeDocument/2006/relationships/hyperlink" Target="https://www.diodes.com/part/view/G40100CTW" TargetMode="External"/><Relationship Id="rId_hyperlink_653" Type="http://schemas.openxmlformats.org/officeDocument/2006/relationships/hyperlink" Target="https://www.diodes.com/assets/Datasheets/G40C100CTFW.pdf" TargetMode="External"/><Relationship Id="rId_hyperlink_654" Type="http://schemas.openxmlformats.org/officeDocument/2006/relationships/hyperlink" Target="https://www.diodes.com/part/view/G40C100CTFW" TargetMode="External"/><Relationship Id="rId_hyperlink_655" Type="http://schemas.openxmlformats.org/officeDocument/2006/relationships/hyperlink" Target="https://www.diodes.com/assets/Datasheets/G40C100CTW.pdf" TargetMode="External"/><Relationship Id="rId_hyperlink_656" Type="http://schemas.openxmlformats.org/officeDocument/2006/relationships/hyperlink" Target="https://www.diodes.com/part/view/G40C100CTW" TargetMode="External"/><Relationship Id="rId_hyperlink_657" Type="http://schemas.openxmlformats.org/officeDocument/2006/relationships/hyperlink" Target="https://www.diodes.com/assets/Datasheets/G40C120CTFW.pdf" TargetMode="External"/><Relationship Id="rId_hyperlink_658" Type="http://schemas.openxmlformats.org/officeDocument/2006/relationships/hyperlink" Target="https://www.diodes.com/part/view/G40C120CTFW" TargetMode="External"/><Relationship Id="rId_hyperlink_659" Type="http://schemas.openxmlformats.org/officeDocument/2006/relationships/hyperlink" Target="https://www.diodes.com/assets/Datasheets/G40C120CTW.pdf" TargetMode="External"/><Relationship Id="rId_hyperlink_660" Type="http://schemas.openxmlformats.org/officeDocument/2006/relationships/hyperlink" Target="https://www.diodes.com/part/view/G40C120CTW" TargetMode="External"/><Relationship Id="rId_hyperlink_661" Type="http://schemas.openxmlformats.org/officeDocument/2006/relationships/hyperlink" Target="https://www.diodes.com/assets/Datasheets/G40E100CF5.pdf" TargetMode="External"/><Relationship Id="rId_hyperlink_662" Type="http://schemas.openxmlformats.org/officeDocument/2006/relationships/hyperlink" Target="https://www.diodes.com/part/view/G40E100CF5" TargetMode="External"/><Relationship Id="rId_hyperlink_663" Type="http://schemas.openxmlformats.org/officeDocument/2006/relationships/hyperlink" Target="https://www.diodes.com/assets/Datasheets/G40E100CTFW.pdf" TargetMode="External"/><Relationship Id="rId_hyperlink_664" Type="http://schemas.openxmlformats.org/officeDocument/2006/relationships/hyperlink" Target="https://www.diodes.com/part/view/G40E100CTFW" TargetMode="External"/><Relationship Id="rId_hyperlink_665" Type="http://schemas.openxmlformats.org/officeDocument/2006/relationships/hyperlink" Target="https://www.diodes.com/assets/Datasheets/G40E100CTSW.pdf" TargetMode="External"/><Relationship Id="rId_hyperlink_666" Type="http://schemas.openxmlformats.org/officeDocument/2006/relationships/hyperlink" Target="https://www.diodes.com/part/view/G40E100CTSW" TargetMode="External"/><Relationship Id="rId_hyperlink_667" Type="http://schemas.openxmlformats.org/officeDocument/2006/relationships/hyperlink" Target="https://www.diodes.com/assets/Datasheets/G40E100CTW.pdf" TargetMode="External"/><Relationship Id="rId_hyperlink_668" Type="http://schemas.openxmlformats.org/officeDocument/2006/relationships/hyperlink" Target="https://www.diodes.com/part/view/G40E100CTW" TargetMode="External"/><Relationship Id="rId_hyperlink_669" Type="http://schemas.openxmlformats.org/officeDocument/2006/relationships/hyperlink" Target="https://www.diodes.com/assets/Datasheets/G40E120CTFW.pdf" TargetMode="External"/><Relationship Id="rId_hyperlink_670" Type="http://schemas.openxmlformats.org/officeDocument/2006/relationships/hyperlink" Target="https://www.diodes.com/part/view/G40E120CTFW" TargetMode="External"/><Relationship Id="rId_hyperlink_671" Type="http://schemas.openxmlformats.org/officeDocument/2006/relationships/hyperlink" Target="https://www.diodes.com/assets/Datasheets/G40E120CTSW.pdf" TargetMode="External"/><Relationship Id="rId_hyperlink_672" Type="http://schemas.openxmlformats.org/officeDocument/2006/relationships/hyperlink" Target="https://www.diodes.com/part/view/G40E120CTSW" TargetMode="External"/><Relationship Id="rId_hyperlink_673" Type="http://schemas.openxmlformats.org/officeDocument/2006/relationships/hyperlink" Target="https://www.diodes.com/assets/Datasheets/G40E120CTW.pdf" TargetMode="External"/><Relationship Id="rId_hyperlink_674" Type="http://schemas.openxmlformats.org/officeDocument/2006/relationships/hyperlink" Target="https://www.diodes.com/part/view/G40E120CTW" TargetMode="External"/><Relationship Id="rId_hyperlink_675" Type="http://schemas.openxmlformats.org/officeDocument/2006/relationships/hyperlink" Target="https://www.diodes.com/assets/Datasheets/G40H100CTFW.pdf" TargetMode="External"/><Relationship Id="rId_hyperlink_676" Type="http://schemas.openxmlformats.org/officeDocument/2006/relationships/hyperlink" Target="https://www.diodes.com/part/view/G40H100CTFW" TargetMode="External"/><Relationship Id="rId_hyperlink_677" Type="http://schemas.openxmlformats.org/officeDocument/2006/relationships/hyperlink" Target="https://www.diodes.com/assets/Datasheets/G40H100CTW.pdf" TargetMode="External"/><Relationship Id="rId_hyperlink_678" Type="http://schemas.openxmlformats.org/officeDocument/2006/relationships/hyperlink" Target="https://www.diodes.com/part/view/G40H100CTW" TargetMode="External"/><Relationship Id="rId_hyperlink_679" Type="http://schemas.openxmlformats.org/officeDocument/2006/relationships/hyperlink" Target="https://www.diodes.com/assets/Datasheets/G545B.pdf" TargetMode="External"/><Relationship Id="rId_hyperlink_680" Type="http://schemas.openxmlformats.org/officeDocument/2006/relationships/hyperlink" Target="https://www.diodes.com/part/view/G545B" TargetMode="External"/><Relationship Id="rId_hyperlink_681" Type="http://schemas.openxmlformats.org/officeDocument/2006/relationships/hyperlink" Target="https://www.diodes.com/assets/Datasheets/G545C.pdf" TargetMode="External"/><Relationship Id="rId_hyperlink_682" Type="http://schemas.openxmlformats.org/officeDocument/2006/relationships/hyperlink" Target="https://www.diodes.com/part/view/G545C" TargetMode="External"/><Relationship Id="rId_hyperlink_683" Type="http://schemas.openxmlformats.org/officeDocument/2006/relationships/hyperlink" Target="https://www.diodes.com/assets/Datasheets/G5E100B.pdf" TargetMode="External"/><Relationship Id="rId_hyperlink_684" Type="http://schemas.openxmlformats.org/officeDocument/2006/relationships/hyperlink" Target="https://www.diodes.com/part/view/G5E100B" TargetMode="External"/><Relationship Id="rId_hyperlink_685" Type="http://schemas.openxmlformats.org/officeDocument/2006/relationships/hyperlink" Target="https://www.diodes.com/assets/Datasheets/G5E100DW.pdf" TargetMode="External"/><Relationship Id="rId_hyperlink_686" Type="http://schemas.openxmlformats.org/officeDocument/2006/relationships/hyperlink" Target="https://www.diodes.com/part/view/G5E100DW" TargetMode="External"/><Relationship Id="rId_hyperlink_687" Type="http://schemas.openxmlformats.org/officeDocument/2006/relationships/hyperlink" Target="https://www.diodes.com/assets/Datasheets/MBR0580S1.pdf" TargetMode="External"/><Relationship Id="rId_hyperlink_688" Type="http://schemas.openxmlformats.org/officeDocument/2006/relationships/hyperlink" Target="https://www.diodes.com/part/view/MBR0580S1" TargetMode="External"/><Relationship Id="rId_hyperlink_689" Type="http://schemas.openxmlformats.org/officeDocument/2006/relationships/hyperlink" Target="https://www.diodes.com/assets/Datasheets/MBR10100C.pdf" TargetMode="External"/><Relationship Id="rId_hyperlink_690" Type="http://schemas.openxmlformats.org/officeDocument/2006/relationships/hyperlink" Target="https://www.diodes.com/part/view/MBR10100C" TargetMode="External"/><Relationship Id="rId_hyperlink_691" Type="http://schemas.openxmlformats.org/officeDocument/2006/relationships/hyperlink" Target="https://www.diodes.com/assets/Datasheets/MBR10100CT_LS.pdf" TargetMode="External"/><Relationship Id="rId_hyperlink_692" Type="http://schemas.openxmlformats.org/officeDocument/2006/relationships/hyperlink" Target="https://www.diodes.com/part/view/MBR10100CT%28LS%29" TargetMode="External"/><Relationship Id="rId_hyperlink_693" Type="http://schemas.openxmlformats.org/officeDocument/2006/relationships/hyperlink" Target="https://www.diodes.com/assets/Datasheets/MBR10150C.pdf" TargetMode="External"/><Relationship Id="rId_hyperlink_694" Type="http://schemas.openxmlformats.org/officeDocument/2006/relationships/hyperlink" Target="https://www.diodes.com/part/view/MBR10150C" TargetMode="External"/><Relationship Id="rId_hyperlink_695" Type="http://schemas.openxmlformats.org/officeDocument/2006/relationships/hyperlink" Target="https://www.diodes.com/assets/Datasheets/MBR10150CT_LS.pdf" TargetMode="External"/><Relationship Id="rId_hyperlink_696" Type="http://schemas.openxmlformats.org/officeDocument/2006/relationships/hyperlink" Target="https://www.diodes.com/part/view/MBR10150CT%28LS%29" TargetMode="External"/><Relationship Id="rId_hyperlink_697" Type="http://schemas.openxmlformats.org/officeDocument/2006/relationships/hyperlink" Target="https://www.diodes.com/assets/Datasheets/MBR10150CTW.pdf" TargetMode="External"/><Relationship Id="rId_hyperlink_698" Type="http://schemas.openxmlformats.org/officeDocument/2006/relationships/hyperlink" Target="https://www.diodes.com/part/view/MBR10150CTW" TargetMode="External"/><Relationship Id="rId_hyperlink_699" Type="http://schemas.openxmlformats.org/officeDocument/2006/relationships/hyperlink" Target="https://www.diodes.com/assets/Datasheets/MBR10200C.pdf" TargetMode="External"/><Relationship Id="rId_hyperlink_700" Type="http://schemas.openxmlformats.org/officeDocument/2006/relationships/hyperlink" Target="https://www.diodes.com/part/view/MBR10200C" TargetMode="External"/><Relationship Id="rId_hyperlink_701" Type="http://schemas.openxmlformats.org/officeDocument/2006/relationships/hyperlink" Target="https://www.diodes.com/assets/Datasheets/MBR10200CT_LS.pdf" TargetMode="External"/><Relationship Id="rId_hyperlink_702" Type="http://schemas.openxmlformats.org/officeDocument/2006/relationships/hyperlink" Target="https://www.diodes.com/part/view/MBR10200CT%28LS%29" TargetMode="External"/><Relationship Id="rId_hyperlink_703" Type="http://schemas.openxmlformats.org/officeDocument/2006/relationships/hyperlink" Target="https://www.diodes.com/assets/Datasheets/MBR10200CTW.pdf" TargetMode="External"/><Relationship Id="rId_hyperlink_704" Type="http://schemas.openxmlformats.org/officeDocument/2006/relationships/hyperlink" Target="https://www.diodes.com/part/view/MBR10200CTW" TargetMode="External"/><Relationship Id="rId_hyperlink_705" Type="http://schemas.openxmlformats.org/officeDocument/2006/relationships/hyperlink" Target="https://www.diodes.com/assets/Datasheets/ds23009.pdf" TargetMode="External"/><Relationship Id="rId_hyperlink_706" Type="http://schemas.openxmlformats.org/officeDocument/2006/relationships/hyperlink" Target="https://www.diodes.com/part/view/MBR1035" TargetMode="External"/><Relationship Id="rId_hyperlink_707" Type="http://schemas.openxmlformats.org/officeDocument/2006/relationships/hyperlink" Target="https://www.diodes.com/assets/Datasheets/ds23009.pdf" TargetMode="External"/><Relationship Id="rId_hyperlink_708" Type="http://schemas.openxmlformats.org/officeDocument/2006/relationships/hyperlink" Target="https://www.diodes.com/part/view/MBR1040" TargetMode="External"/><Relationship Id="rId_hyperlink_709" Type="http://schemas.openxmlformats.org/officeDocument/2006/relationships/hyperlink" Target="https://www.diodes.com/assets/Datasheets/ds23009.pdf" TargetMode="External"/><Relationship Id="rId_hyperlink_710" Type="http://schemas.openxmlformats.org/officeDocument/2006/relationships/hyperlink" Target="https://www.diodes.com/part/view/MBR1045" TargetMode="External"/><Relationship Id="rId_hyperlink_711" Type="http://schemas.openxmlformats.org/officeDocument/2006/relationships/hyperlink" Target="https://www.diodes.com/assets/Datasheets/ds30027.pdf" TargetMode="External"/><Relationship Id="rId_hyperlink_712" Type="http://schemas.openxmlformats.org/officeDocument/2006/relationships/hyperlink" Target="https://www.diodes.com/part/view/MBR1045CT" TargetMode="External"/><Relationship Id="rId_hyperlink_713" Type="http://schemas.openxmlformats.org/officeDocument/2006/relationships/hyperlink" Target="https://www.diodes.com/assets/Datasheets/MBR1045CT_LS.pdf" TargetMode="External"/><Relationship Id="rId_hyperlink_714" Type="http://schemas.openxmlformats.org/officeDocument/2006/relationships/hyperlink" Target="https://www.diodes.com/part/view/MBR1045CT%28LS%29" TargetMode="External"/><Relationship Id="rId_hyperlink_715" Type="http://schemas.openxmlformats.org/officeDocument/2006/relationships/hyperlink" Target="https://www.diodes.com/assets/Datasheets/ds23009.pdf" TargetMode="External"/><Relationship Id="rId_hyperlink_716" Type="http://schemas.openxmlformats.org/officeDocument/2006/relationships/hyperlink" Target="https://www.diodes.com/part/view/MBR1050" TargetMode="External"/><Relationship Id="rId_hyperlink_717" Type="http://schemas.openxmlformats.org/officeDocument/2006/relationships/hyperlink" Target="https://www.diodes.com/assets/Datasheets/ds23009.pdf" TargetMode="External"/><Relationship Id="rId_hyperlink_718" Type="http://schemas.openxmlformats.org/officeDocument/2006/relationships/hyperlink" Target="https://www.diodes.com/part/view/MBR1060" TargetMode="External"/><Relationship Id="rId_hyperlink_719" Type="http://schemas.openxmlformats.org/officeDocument/2006/relationships/hyperlink" Target="https://www.diodes.com/assets/Datasheets/products_inactive_data/MBR1545CT-MBR1560CT.pdf" TargetMode="External"/><Relationship Id="rId_hyperlink_720" Type="http://schemas.openxmlformats.org/officeDocument/2006/relationships/hyperlink" Target="https://www.diodes.com/part/view/MBR1530CT" TargetMode="External"/><Relationship Id="rId_hyperlink_721" Type="http://schemas.openxmlformats.org/officeDocument/2006/relationships/hyperlink" Target="https://www.diodes.com/part/view/MBR1535CT" TargetMode="External"/><Relationship Id="rId_hyperlink_722" Type="http://schemas.openxmlformats.org/officeDocument/2006/relationships/hyperlink" Target="https://www.diodes.com/part/view/MBR1540CT" TargetMode="External"/><Relationship Id="rId_hyperlink_723" Type="http://schemas.openxmlformats.org/officeDocument/2006/relationships/hyperlink" Target="https://www.diodes.com/assets/Datasheets/ds23013.pdf" TargetMode="External"/><Relationship Id="rId_hyperlink_724" Type="http://schemas.openxmlformats.org/officeDocument/2006/relationships/hyperlink" Target="https://www.diodes.com/part/view/MBR1550CT" TargetMode="External"/><Relationship Id="rId_hyperlink_725" Type="http://schemas.openxmlformats.org/officeDocument/2006/relationships/hyperlink" Target="https://www.diodes.com/assets/Datasheets/ds23013.pdf" TargetMode="External"/><Relationship Id="rId_hyperlink_726" Type="http://schemas.openxmlformats.org/officeDocument/2006/relationships/hyperlink" Target="https://www.diodes.com/part/view/MBR1560CT" TargetMode="External"/><Relationship Id="rId_hyperlink_727" Type="http://schemas.openxmlformats.org/officeDocument/2006/relationships/hyperlink" Target="https://www.diodes.com/assets/Datasheets/MBR180S1.pdf" TargetMode="External"/><Relationship Id="rId_hyperlink_728" Type="http://schemas.openxmlformats.org/officeDocument/2006/relationships/hyperlink" Target="https://www.diodes.com/part/view/MBR180S1" TargetMode="External"/><Relationship Id="rId_hyperlink_729" Type="http://schemas.openxmlformats.org/officeDocument/2006/relationships/hyperlink" Target="https://www.diodes.com/assets/Datasheets/MBR20100C.pdf" TargetMode="External"/><Relationship Id="rId_hyperlink_730" Type="http://schemas.openxmlformats.org/officeDocument/2006/relationships/hyperlink" Target="https://www.diodes.com/part/view/MBR20100C" TargetMode="External"/><Relationship Id="rId_hyperlink_731" Type="http://schemas.openxmlformats.org/officeDocument/2006/relationships/hyperlink" Target="https://www.diodes.com/assets/Datasheets/MBR20100CT-LS.pdf" TargetMode="External"/><Relationship Id="rId_hyperlink_732" Type="http://schemas.openxmlformats.org/officeDocument/2006/relationships/hyperlink" Target="https://www.diodes.com/part/view/MBR20100CT%28LS%29" TargetMode="External"/><Relationship Id="rId_hyperlink_733" Type="http://schemas.openxmlformats.org/officeDocument/2006/relationships/hyperlink" Target="https://www.diodes.com/assets/Datasheets/MBR20100CTW.pdf" TargetMode="External"/><Relationship Id="rId_hyperlink_734" Type="http://schemas.openxmlformats.org/officeDocument/2006/relationships/hyperlink" Target="https://www.diodes.com/part/view/MBR20100CTW" TargetMode="External"/><Relationship Id="rId_hyperlink_735" Type="http://schemas.openxmlformats.org/officeDocument/2006/relationships/hyperlink" Target="https://www.diodes.com/assets/Datasheets/MBR20150CT_LS.pdf" TargetMode="External"/><Relationship Id="rId_hyperlink_736" Type="http://schemas.openxmlformats.org/officeDocument/2006/relationships/hyperlink" Target="https://www.diodes.com/part/view/MBR20150CT%28LS%29" TargetMode="External"/><Relationship Id="rId_hyperlink_737" Type="http://schemas.openxmlformats.org/officeDocument/2006/relationships/hyperlink" Target="https://www.diodes.com/assets/Datasheets/MBR20150CTW.pdf" TargetMode="External"/><Relationship Id="rId_hyperlink_738" Type="http://schemas.openxmlformats.org/officeDocument/2006/relationships/hyperlink" Target="https://www.diodes.com/part/view/MBR20150CTW" TargetMode="External"/><Relationship Id="rId_hyperlink_739" Type="http://schemas.openxmlformats.org/officeDocument/2006/relationships/hyperlink" Target="https://www.diodes.com/assets/Datasheets/MBR20150SC.pdf" TargetMode="External"/><Relationship Id="rId_hyperlink_740" Type="http://schemas.openxmlformats.org/officeDocument/2006/relationships/hyperlink" Target="https://www.diodes.com/part/view/MBR20150SC" TargetMode="External"/><Relationship Id="rId_hyperlink_741" Type="http://schemas.openxmlformats.org/officeDocument/2006/relationships/hyperlink" Target="https://www.diodes.com/assets/Datasheets/MBR20200C.pdf" TargetMode="External"/><Relationship Id="rId_hyperlink_742" Type="http://schemas.openxmlformats.org/officeDocument/2006/relationships/hyperlink" Target="https://www.diodes.com/part/view/MBR20200C" TargetMode="External"/><Relationship Id="rId_hyperlink_743" Type="http://schemas.openxmlformats.org/officeDocument/2006/relationships/hyperlink" Target="https://www.diodes.com/assets/Datasheets/MBR20200CT_LS.pdf" TargetMode="External"/><Relationship Id="rId_hyperlink_744" Type="http://schemas.openxmlformats.org/officeDocument/2006/relationships/hyperlink" Target="https://www.diodes.com/part/view/MBR20200CT%28LS%29" TargetMode="External"/><Relationship Id="rId_hyperlink_745" Type="http://schemas.openxmlformats.org/officeDocument/2006/relationships/hyperlink" Target="https://www.diodes.com/assets/Datasheets/MBR20200CTW.pdf" TargetMode="External"/><Relationship Id="rId_hyperlink_746" Type="http://schemas.openxmlformats.org/officeDocument/2006/relationships/hyperlink" Target="https://www.diodes.com/part/view/MBR20200CTW" TargetMode="External"/><Relationship Id="rId_hyperlink_747" Type="http://schemas.openxmlformats.org/officeDocument/2006/relationships/hyperlink" Target="https://www.diodes.com/part/view/MBR2040CT" TargetMode="External"/><Relationship Id="rId_hyperlink_748" Type="http://schemas.openxmlformats.org/officeDocument/2006/relationships/hyperlink" Target="https://www.diodes.com/assets/Datasheets/MBR2045C.pdf" TargetMode="External"/><Relationship Id="rId_hyperlink_749" Type="http://schemas.openxmlformats.org/officeDocument/2006/relationships/hyperlink" Target="https://www.diodes.com/part/view/MBR2045C" TargetMode="External"/><Relationship Id="rId_hyperlink_750" Type="http://schemas.openxmlformats.org/officeDocument/2006/relationships/hyperlink" Target="https://www.diodes.com/assets/Datasheets/MBR2045CTW.pdf" TargetMode="External"/><Relationship Id="rId_hyperlink_751" Type="http://schemas.openxmlformats.org/officeDocument/2006/relationships/hyperlink" Target="https://www.diodes.com/part/view/MBR2045CTW" TargetMode="External"/><Relationship Id="rId_hyperlink_752" Type="http://schemas.openxmlformats.org/officeDocument/2006/relationships/hyperlink" Target="https://www.diodes.com/assets/Datasheets/MBR2060C.pdf" TargetMode="External"/><Relationship Id="rId_hyperlink_753" Type="http://schemas.openxmlformats.org/officeDocument/2006/relationships/hyperlink" Target="https://www.diodes.com/part/view/MBR2060C" TargetMode="External"/><Relationship Id="rId_hyperlink_754" Type="http://schemas.openxmlformats.org/officeDocument/2006/relationships/hyperlink" Target="https://www.diodes.com/assets/Datasheets/MBR20H100CT.pdf" TargetMode="External"/><Relationship Id="rId_hyperlink_755" Type="http://schemas.openxmlformats.org/officeDocument/2006/relationships/hyperlink" Target="https://www.diodes.com/part/view/MBR20H100CT" TargetMode="External"/><Relationship Id="rId_hyperlink_756" Type="http://schemas.openxmlformats.org/officeDocument/2006/relationships/hyperlink" Target="https://www.diodes.com/assets/Datasheets/MBR230S1F.pdf" TargetMode="External"/><Relationship Id="rId_hyperlink_757" Type="http://schemas.openxmlformats.org/officeDocument/2006/relationships/hyperlink" Target="https://www.diodes.com/part/view/MBR230S1F" TargetMode="External"/><Relationship Id="rId_hyperlink_758" Type="http://schemas.openxmlformats.org/officeDocument/2006/relationships/hyperlink" Target="https://www.diodes.com/assets/Datasheets/MBR30100C.pdf" TargetMode="External"/><Relationship Id="rId_hyperlink_759" Type="http://schemas.openxmlformats.org/officeDocument/2006/relationships/hyperlink" Target="https://www.diodes.com/part/view/MBR30100C" TargetMode="External"/><Relationship Id="rId_hyperlink_760" Type="http://schemas.openxmlformats.org/officeDocument/2006/relationships/hyperlink" Target="https://www.diodes.com/assets/Datasheets/MBR30100CT_LS.pdf" TargetMode="External"/><Relationship Id="rId_hyperlink_761" Type="http://schemas.openxmlformats.org/officeDocument/2006/relationships/hyperlink" Target="https://www.diodes.com/part/view/MBR30100CT%28LS%29" TargetMode="External"/><Relationship Id="rId_hyperlink_762" Type="http://schemas.openxmlformats.org/officeDocument/2006/relationships/hyperlink" Target="https://www.diodes.com/assets/Datasheets/MBR30150CTW.pdf" TargetMode="External"/><Relationship Id="rId_hyperlink_763" Type="http://schemas.openxmlformats.org/officeDocument/2006/relationships/hyperlink" Target="https://www.diodes.com/part/view/MBR30150CTW" TargetMode="External"/><Relationship Id="rId_hyperlink_764" Type="http://schemas.openxmlformats.org/officeDocument/2006/relationships/hyperlink" Target="https://www.diodes.com/assets/Datasheets/MBR3045CTW.pdf" TargetMode="External"/><Relationship Id="rId_hyperlink_765" Type="http://schemas.openxmlformats.org/officeDocument/2006/relationships/hyperlink" Target="https://www.diodes.com/part/view/MBR3045CTW" TargetMode="External"/><Relationship Id="rId_hyperlink_766" Type="http://schemas.openxmlformats.org/officeDocument/2006/relationships/hyperlink" Target="https://www.diodes.com/assets/Datasheets/MBR30H100CT.pdf" TargetMode="External"/><Relationship Id="rId_hyperlink_767" Type="http://schemas.openxmlformats.org/officeDocument/2006/relationships/hyperlink" Target="https://www.diodes.com/part/view/MBR30H100CT" TargetMode="External"/><Relationship Id="rId_hyperlink_768" Type="http://schemas.openxmlformats.org/officeDocument/2006/relationships/hyperlink" Target="https://www.diodes.com/assets/Datasheets/MBR5H150.pdf" TargetMode="External"/><Relationship Id="rId_hyperlink_769" Type="http://schemas.openxmlformats.org/officeDocument/2006/relationships/hyperlink" Target="https://www.diodes.com/part/view/MBR5H150" TargetMode="External"/><Relationship Id="rId_hyperlink_770" Type="http://schemas.openxmlformats.org/officeDocument/2006/relationships/hyperlink" Target="https://www.diodes.com/assets/Datasheets/ds30053.pdf" TargetMode="External"/><Relationship Id="rId_hyperlink_771" Type="http://schemas.openxmlformats.org/officeDocument/2006/relationships/hyperlink" Target="https://www.diodes.com/part/view/MBR6035PT" TargetMode="External"/><Relationship Id="rId_hyperlink_772" Type="http://schemas.openxmlformats.org/officeDocument/2006/relationships/hyperlink" Target="https://www.diodes.com/assets/Datasheets/ds30053.pdf" TargetMode="External"/><Relationship Id="rId_hyperlink_773" Type="http://schemas.openxmlformats.org/officeDocument/2006/relationships/hyperlink" Target="https://www.diodes.com/part/view/MBR6045PT" TargetMode="External"/><Relationship Id="rId_hyperlink_774" Type="http://schemas.openxmlformats.org/officeDocument/2006/relationships/hyperlink" Target="https://www.diodes.com/assets/Datasheets/MBRB10100CT.pdf" TargetMode="External"/><Relationship Id="rId_hyperlink_775" Type="http://schemas.openxmlformats.org/officeDocument/2006/relationships/hyperlink" Target="https://www.diodes.com/part/view/MBRB10100CT" TargetMode="External"/><Relationship Id="rId_hyperlink_776" Type="http://schemas.openxmlformats.org/officeDocument/2006/relationships/hyperlink" Target="https://www.diodes.com/assets/Datasheets/MBRB10150CT.pdf" TargetMode="External"/><Relationship Id="rId_hyperlink_777" Type="http://schemas.openxmlformats.org/officeDocument/2006/relationships/hyperlink" Target="https://www.diodes.com/part/view/MBRB10150CT" TargetMode="External"/><Relationship Id="rId_hyperlink_778" Type="http://schemas.openxmlformats.org/officeDocument/2006/relationships/hyperlink" Target="https://www.diodes.com/assets/Datasheets/MBRB10200CT.pdf" TargetMode="External"/><Relationship Id="rId_hyperlink_779" Type="http://schemas.openxmlformats.org/officeDocument/2006/relationships/hyperlink" Target="https://www.diodes.com/part/view/MBRB10200CT" TargetMode="External"/><Relationship Id="rId_hyperlink_780" Type="http://schemas.openxmlformats.org/officeDocument/2006/relationships/hyperlink" Target="https://www.diodes.com/part/view/MBRB1545CT" TargetMode="External"/><Relationship Id="rId_hyperlink_781" Type="http://schemas.openxmlformats.org/officeDocument/2006/relationships/hyperlink" Target="https://www.diodes.com/assets/Datasheets/MBRB20100CT.pdf" TargetMode="External"/><Relationship Id="rId_hyperlink_782" Type="http://schemas.openxmlformats.org/officeDocument/2006/relationships/hyperlink" Target="https://www.diodes.com/part/view/MBRB20100CT" TargetMode="External"/><Relationship Id="rId_hyperlink_783" Type="http://schemas.openxmlformats.org/officeDocument/2006/relationships/hyperlink" Target="https://www.diodes.com/assets/Datasheets/MBRB20150CT.pdf" TargetMode="External"/><Relationship Id="rId_hyperlink_784" Type="http://schemas.openxmlformats.org/officeDocument/2006/relationships/hyperlink" Target="https://www.diodes.com/part/view/MBRB20150CT" TargetMode="External"/><Relationship Id="rId_hyperlink_785" Type="http://schemas.openxmlformats.org/officeDocument/2006/relationships/hyperlink" Target="https://www.diodes.com/assets/Datasheets/MBRB20200CT.pdf" TargetMode="External"/><Relationship Id="rId_hyperlink_786" Type="http://schemas.openxmlformats.org/officeDocument/2006/relationships/hyperlink" Target="https://www.diodes.com/part/view/MBRB20200CT" TargetMode="External"/><Relationship Id="rId_hyperlink_787" Type="http://schemas.openxmlformats.org/officeDocument/2006/relationships/hyperlink" Target="https://www.diodes.com/assets/Datasheets/MBRD10100CT.pdf" TargetMode="External"/><Relationship Id="rId_hyperlink_788" Type="http://schemas.openxmlformats.org/officeDocument/2006/relationships/hyperlink" Target="https://www.diodes.com/part/view/MBRD10100CT" TargetMode="External"/><Relationship Id="rId_hyperlink_789" Type="http://schemas.openxmlformats.org/officeDocument/2006/relationships/hyperlink" Target="https://www.diodes.com/assets/Datasheets/MBRD10150CT.pdf" TargetMode="External"/><Relationship Id="rId_hyperlink_790" Type="http://schemas.openxmlformats.org/officeDocument/2006/relationships/hyperlink" Target="https://www.diodes.com/part/view/MBRD10150CT" TargetMode="External"/><Relationship Id="rId_hyperlink_791" Type="http://schemas.openxmlformats.org/officeDocument/2006/relationships/hyperlink" Target="https://www.diodes.com/assets/Datasheets/MBRD10200CT.pdf" TargetMode="External"/><Relationship Id="rId_hyperlink_792" Type="http://schemas.openxmlformats.org/officeDocument/2006/relationships/hyperlink" Target="https://www.diodes.com/part/view/MBRD10200CT" TargetMode="External"/><Relationship Id="rId_hyperlink_793" Type="http://schemas.openxmlformats.org/officeDocument/2006/relationships/hyperlink" Target="https://www.diodes.com/assets/Datasheets/MBRD20100CT.pdf" TargetMode="External"/><Relationship Id="rId_hyperlink_794" Type="http://schemas.openxmlformats.org/officeDocument/2006/relationships/hyperlink" Target="https://www.diodes.com/part/view/MBRD20100CT" TargetMode="External"/><Relationship Id="rId_hyperlink_795" Type="http://schemas.openxmlformats.org/officeDocument/2006/relationships/hyperlink" Target="https://www.diodes.com/assets/Datasheets/MBRD20150CT.pdf" TargetMode="External"/><Relationship Id="rId_hyperlink_796" Type="http://schemas.openxmlformats.org/officeDocument/2006/relationships/hyperlink" Target="https://www.diodes.com/part/view/MBRD20150CT" TargetMode="External"/><Relationship Id="rId_hyperlink_797" Type="http://schemas.openxmlformats.org/officeDocument/2006/relationships/hyperlink" Target="https://www.diodes.com/assets/Datasheets/MBRD20200CT.pdf" TargetMode="External"/><Relationship Id="rId_hyperlink_798" Type="http://schemas.openxmlformats.org/officeDocument/2006/relationships/hyperlink" Target="https://www.diodes.com/part/view/MBRD20200CT" TargetMode="External"/><Relationship Id="rId_hyperlink_799" Type="http://schemas.openxmlformats.org/officeDocument/2006/relationships/hyperlink" Target="https://www.diodes.com/assets/Datasheets/MBRF10100CT_LS.pdf" TargetMode="External"/><Relationship Id="rId_hyperlink_800" Type="http://schemas.openxmlformats.org/officeDocument/2006/relationships/hyperlink" Target="https://www.diodes.com/part/view/MBRF10100CT%28LS%29" TargetMode="External"/><Relationship Id="rId_hyperlink_801" Type="http://schemas.openxmlformats.org/officeDocument/2006/relationships/hyperlink" Target="https://www.diodes.com/assets/Datasheets/MBRF10100CTW.pdf" TargetMode="External"/><Relationship Id="rId_hyperlink_802" Type="http://schemas.openxmlformats.org/officeDocument/2006/relationships/hyperlink" Target="https://www.diodes.com/part/view/MBRF10100CTW" TargetMode="External"/><Relationship Id="rId_hyperlink_803" Type="http://schemas.openxmlformats.org/officeDocument/2006/relationships/hyperlink" Target="https://www.diodes.com/assets/Datasheets/MBRF10150CT_LS.pdf" TargetMode="External"/><Relationship Id="rId_hyperlink_804" Type="http://schemas.openxmlformats.org/officeDocument/2006/relationships/hyperlink" Target="https://www.diodes.com/part/view/MBRF10150CT%28LS%29" TargetMode="External"/><Relationship Id="rId_hyperlink_805" Type="http://schemas.openxmlformats.org/officeDocument/2006/relationships/hyperlink" Target="https://www.diodes.com/assets/Datasheets/MBRF10200CT_LS.pdf" TargetMode="External"/><Relationship Id="rId_hyperlink_806" Type="http://schemas.openxmlformats.org/officeDocument/2006/relationships/hyperlink" Target="https://www.diodes.com/part/view/MBRF10200CT%28LS%29" TargetMode="External"/><Relationship Id="rId_hyperlink_807" Type="http://schemas.openxmlformats.org/officeDocument/2006/relationships/hyperlink" Target="https://www.diodes.com/assets/Datasheets/MBRF10200W.pdf" TargetMode="External"/><Relationship Id="rId_hyperlink_808" Type="http://schemas.openxmlformats.org/officeDocument/2006/relationships/hyperlink" Target="https://www.diodes.com/part/view/MBRF10200W" TargetMode="External"/><Relationship Id="rId_hyperlink_809" Type="http://schemas.openxmlformats.org/officeDocument/2006/relationships/hyperlink" Target="https://www.diodes.com/assets/Datasheets/MBRF1045CT_LS.pdf" TargetMode="External"/><Relationship Id="rId_hyperlink_810" Type="http://schemas.openxmlformats.org/officeDocument/2006/relationships/hyperlink" Target="https://www.diodes.com/part/view/MBRF1045CT%28LS%29" TargetMode="External"/><Relationship Id="rId_hyperlink_811" Type="http://schemas.openxmlformats.org/officeDocument/2006/relationships/hyperlink" Target="https://www.diodes.com/assets/Datasheets/MBRF20100CT_LS.pdf" TargetMode="External"/><Relationship Id="rId_hyperlink_812" Type="http://schemas.openxmlformats.org/officeDocument/2006/relationships/hyperlink" Target="https://www.diodes.com/part/view/MBRF20100CT%28LS%29" TargetMode="External"/><Relationship Id="rId_hyperlink_813" Type="http://schemas.openxmlformats.org/officeDocument/2006/relationships/hyperlink" Target="https://www.diodes.com/assets/Datasheets/MBRF20100CTW.pdf" TargetMode="External"/><Relationship Id="rId_hyperlink_814" Type="http://schemas.openxmlformats.org/officeDocument/2006/relationships/hyperlink" Target="https://www.diodes.com/part/view/MBRF20100CTW" TargetMode="External"/><Relationship Id="rId_hyperlink_815" Type="http://schemas.openxmlformats.org/officeDocument/2006/relationships/hyperlink" Target="https://www.diodes.com/assets/Datasheets/MBRF20150CT_LS.pdf" TargetMode="External"/><Relationship Id="rId_hyperlink_816" Type="http://schemas.openxmlformats.org/officeDocument/2006/relationships/hyperlink" Target="https://www.diodes.com/part/view/MBRF20150CT%28LS%29" TargetMode="External"/><Relationship Id="rId_hyperlink_817" Type="http://schemas.openxmlformats.org/officeDocument/2006/relationships/hyperlink" Target="https://www.diodes.com/assets/Datasheets/MBRF20150CTW.pdf" TargetMode="External"/><Relationship Id="rId_hyperlink_818" Type="http://schemas.openxmlformats.org/officeDocument/2006/relationships/hyperlink" Target="https://www.diodes.com/part/view/MBRF20150CTW" TargetMode="External"/><Relationship Id="rId_hyperlink_819" Type="http://schemas.openxmlformats.org/officeDocument/2006/relationships/hyperlink" Target="https://www.diodes.com/assets/Datasheets/MBRF20200CT_LS.pdf" TargetMode="External"/><Relationship Id="rId_hyperlink_820" Type="http://schemas.openxmlformats.org/officeDocument/2006/relationships/hyperlink" Target="https://www.diodes.com/part/view/MBRF20200CT%28LS%29" TargetMode="External"/><Relationship Id="rId_hyperlink_821" Type="http://schemas.openxmlformats.org/officeDocument/2006/relationships/hyperlink" Target="https://www.diodes.com/assets/Datasheets/MBRF30100CT_LS.pdf" TargetMode="External"/><Relationship Id="rId_hyperlink_822" Type="http://schemas.openxmlformats.org/officeDocument/2006/relationships/hyperlink" Target="https://www.diodes.com/part/view/MBRF30100CT%28LS%29" TargetMode="External"/><Relationship Id="rId_hyperlink_823" Type="http://schemas.openxmlformats.org/officeDocument/2006/relationships/hyperlink" Target="https://www.diodes.com/assets/Datasheets/MBRF30150CTW.pdf" TargetMode="External"/><Relationship Id="rId_hyperlink_824" Type="http://schemas.openxmlformats.org/officeDocument/2006/relationships/hyperlink" Target="https://www.diodes.com/part/view/MBRF30150CTW" TargetMode="External"/><Relationship Id="rId_hyperlink_825" Type="http://schemas.openxmlformats.org/officeDocument/2006/relationships/hyperlink" Target="https://www.diodes.com/assets/Datasheets/ds30793.pdf" TargetMode="External"/><Relationship Id="rId_hyperlink_826" Type="http://schemas.openxmlformats.org/officeDocument/2006/relationships/hyperlink" Target="https://www.diodes.com/part/view/PD3S120L" TargetMode="External"/><Relationship Id="rId_hyperlink_827" Type="http://schemas.openxmlformats.org/officeDocument/2006/relationships/hyperlink" Target="https://www.diodes.com/assets/Datasheets/PD3S120LQ.pdf" TargetMode="External"/><Relationship Id="rId_hyperlink_828" Type="http://schemas.openxmlformats.org/officeDocument/2006/relationships/hyperlink" Target="https://www.diodes.com/part/view/PD3S120LQ" TargetMode="External"/><Relationship Id="rId_hyperlink_829" Type="http://schemas.openxmlformats.org/officeDocument/2006/relationships/hyperlink" Target="https://www.diodes.com/assets/Datasheets/ds30694.pdf" TargetMode="External"/><Relationship Id="rId_hyperlink_830" Type="http://schemas.openxmlformats.org/officeDocument/2006/relationships/hyperlink" Target="https://www.diodes.com/part/view/PD3S130H" TargetMode="External"/><Relationship Id="rId_hyperlink_831" Type="http://schemas.openxmlformats.org/officeDocument/2006/relationships/hyperlink" Target="https://www.diodes.com/assets/Datasheets/PD3S130HQ.pdf" TargetMode="External"/><Relationship Id="rId_hyperlink_832" Type="http://schemas.openxmlformats.org/officeDocument/2006/relationships/hyperlink" Target="https://www.diodes.com/part/view/PD3S130HQ" TargetMode="External"/><Relationship Id="rId_hyperlink_833" Type="http://schemas.openxmlformats.org/officeDocument/2006/relationships/hyperlink" Target="https://www.diodes.com/assets/Datasheets/ds30671.pdf" TargetMode="External"/><Relationship Id="rId_hyperlink_834" Type="http://schemas.openxmlformats.org/officeDocument/2006/relationships/hyperlink" Target="https://www.diodes.com/part/view/PD3S130L" TargetMode="External"/><Relationship Id="rId_hyperlink_835" Type="http://schemas.openxmlformats.org/officeDocument/2006/relationships/hyperlink" Target="https://www.diodes.com/assets/Datasheets/PD3S130LQ.pdf" TargetMode="External"/><Relationship Id="rId_hyperlink_836" Type="http://schemas.openxmlformats.org/officeDocument/2006/relationships/hyperlink" Target="https://www.diodes.com/part/view/PD3S130LQ" TargetMode="External"/><Relationship Id="rId_hyperlink_837" Type="http://schemas.openxmlformats.org/officeDocument/2006/relationships/hyperlink" Target="https://www.diodes.com/assets/Datasheets/ds30862.pdf" TargetMode="External"/><Relationship Id="rId_hyperlink_838" Type="http://schemas.openxmlformats.org/officeDocument/2006/relationships/hyperlink" Target="https://www.diodes.com/part/view/PD3S140" TargetMode="External"/><Relationship Id="rId_hyperlink_839" Type="http://schemas.openxmlformats.org/officeDocument/2006/relationships/hyperlink" Target="https://www.diodes.com/assets/Datasheets/PD3S140Q.pdf" TargetMode="External"/><Relationship Id="rId_hyperlink_840" Type="http://schemas.openxmlformats.org/officeDocument/2006/relationships/hyperlink" Target="https://www.diodes.com/part/view/PD3S140Q" TargetMode="External"/><Relationship Id="rId_hyperlink_841" Type="http://schemas.openxmlformats.org/officeDocument/2006/relationships/hyperlink" Target="https://www.diodes.com/assets/Datasheets/ds30899.pdf" TargetMode="External"/><Relationship Id="rId_hyperlink_842" Type="http://schemas.openxmlformats.org/officeDocument/2006/relationships/hyperlink" Target="https://www.diodes.com/part/view/PD3S160" TargetMode="External"/><Relationship Id="rId_hyperlink_843" Type="http://schemas.openxmlformats.org/officeDocument/2006/relationships/hyperlink" Target="https://www.diodes.com/assets/Datasheets/PD3S160Q.pdf" TargetMode="External"/><Relationship Id="rId_hyperlink_844" Type="http://schemas.openxmlformats.org/officeDocument/2006/relationships/hyperlink" Target="https://www.diodes.com/part/view/PD3S160Q" TargetMode="External"/><Relationship Id="rId_hyperlink_845" Type="http://schemas.openxmlformats.org/officeDocument/2006/relationships/hyperlink" Target="https://www.diodes.com/assets/Datasheets/ds31733.pdf" TargetMode="External"/><Relationship Id="rId_hyperlink_846" Type="http://schemas.openxmlformats.org/officeDocument/2006/relationships/hyperlink" Target="https://www.diodes.com/part/view/PD3S220L" TargetMode="External"/><Relationship Id="rId_hyperlink_847" Type="http://schemas.openxmlformats.org/officeDocument/2006/relationships/hyperlink" Target="https://www.diodes.com/assets/Datasheets/PD3S220LQ.pdf" TargetMode="External"/><Relationship Id="rId_hyperlink_848" Type="http://schemas.openxmlformats.org/officeDocument/2006/relationships/hyperlink" Target="https://www.diodes.com/part/view/PD3S220LQ" TargetMode="External"/><Relationship Id="rId_hyperlink_849" Type="http://schemas.openxmlformats.org/officeDocument/2006/relationships/hyperlink" Target="https://www.diodes.com/assets/Datasheets/ds31752.pdf" TargetMode="External"/><Relationship Id="rId_hyperlink_850" Type="http://schemas.openxmlformats.org/officeDocument/2006/relationships/hyperlink" Target="https://www.diodes.com/part/view/PD3S230H" TargetMode="External"/><Relationship Id="rId_hyperlink_851" Type="http://schemas.openxmlformats.org/officeDocument/2006/relationships/hyperlink" Target="https://www.diodes.com/assets/Datasheets/PD3S230HQ.pdf" TargetMode="External"/><Relationship Id="rId_hyperlink_852" Type="http://schemas.openxmlformats.org/officeDocument/2006/relationships/hyperlink" Target="https://www.diodes.com/part/view/PD3S230HQ" TargetMode="External"/><Relationship Id="rId_hyperlink_853" Type="http://schemas.openxmlformats.org/officeDocument/2006/relationships/hyperlink" Target="https://www.diodes.com/assets/Datasheets/ds31751.pdf" TargetMode="External"/><Relationship Id="rId_hyperlink_854" Type="http://schemas.openxmlformats.org/officeDocument/2006/relationships/hyperlink" Target="https://www.diodes.com/part/view/PD3S230L" TargetMode="External"/><Relationship Id="rId_hyperlink_855" Type="http://schemas.openxmlformats.org/officeDocument/2006/relationships/hyperlink" Target="https://www.diodes.com/assets/Datasheets/ds31751.pdf" TargetMode="External"/><Relationship Id="rId_hyperlink_856" Type="http://schemas.openxmlformats.org/officeDocument/2006/relationships/hyperlink" Target="https://www.diodes.com/part/view/PD3S230LQ" TargetMode="External"/><Relationship Id="rId_hyperlink_857" Type="http://schemas.openxmlformats.org/officeDocument/2006/relationships/hyperlink" Target="https://www.diodes.com/assets/Datasheets/PDS1040.pdf" TargetMode="External"/><Relationship Id="rId_hyperlink_858" Type="http://schemas.openxmlformats.org/officeDocument/2006/relationships/hyperlink" Target="https://www.diodes.com/part/view/PDS1040" TargetMode="External"/><Relationship Id="rId_hyperlink_859" Type="http://schemas.openxmlformats.org/officeDocument/2006/relationships/hyperlink" Target="https://www.diodes.com/assets/Datasheets/ds30485.pdf" TargetMode="External"/><Relationship Id="rId_hyperlink_860" Type="http://schemas.openxmlformats.org/officeDocument/2006/relationships/hyperlink" Target="https://www.diodes.com/part/view/PDS1040CTL" TargetMode="External"/><Relationship Id="rId_hyperlink_861" Type="http://schemas.openxmlformats.org/officeDocument/2006/relationships/hyperlink" Target="https://www.diodes.com/assets/Datasheets/ds30486.pdf" TargetMode="External"/><Relationship Id="rId_hyperlink_862" Type="http://schemas.openxmlformats.org/officeDocument/2006/relationships/hyperlink" Target="https://www.diodes.com/part/view/PDS1040L" TargetMode="External"/><Relationship Id="rId_hyperlink_863" Type="http://schemas.openxmlformats.org/officeDocument/2006/relationships/hyperlink" Target="https://www.diodes.com/assets/Datasheets/PDS1040.pdf" TargetMode="External"/><Relationship Id="rId_hyperlink_864" Type="http://schemas.openxmlformats.org/officeDocument/2006/relationships/hyperlink" Target="https://www.diodes.com/part/view/PDS1040Q" TargetMode="External"/><Relationship Id="rId_hyperlink_865" Type="http://schemas.openxmlformats.org/officeDocument/2006/relationships/hyperlink" Target="https://www.diodes.com/assets/Datasheets/ds30539.pdf" TargetMode="External"/><Relationship Id="rId_hyperlink_866" Type="http://schemas.openxmlformats.org/officeDocument/2006/relationships/hyperlink" Target="https://www.diodes.com/part/view/PDS1045" TargetMode="External"/><Relationship Id="rId_hyperlink_867" Type="http://schemas.openxmlformats.org/officeDocument/2006/relationships/hyperlink" Target="https://www.diodes.com/assets/Datasheets/PDS1045Q.pdf" TargetMode="External"/><Relationship Id="rId_hyperlink_868" Type="http://schemas.openxmlformats.org/officeDocument/2006/relationships/hyperlink" Target="https://www.diodes.com/part/view/PDS1045Q" TargetMode="External"/><Relationship Id="rId_hyperlink_869" Type="http://schemas.openxmlformats.org/officeDocument/2006/relationships/hyperlink" Target="https://www.diodes.com/assets/Datasheets/PDS1240CTL.pdf" TargetMode="External"/><Relationship Id="rId_hyperlink_870" Type="http://schemas.openxmlformats.org/officeDocument/2006/relationships/hyperlink" Target="https://www.diodes.com/part/view/PDS1240CTL" TargetMode="External"/><Relationship Id="rId_hyperlink_871" Type="http://schemas.openxmlformats.org/officeDocument/2006/relationships/hyperlink" Target="https://www.diodes.com/assets/Datasheets/ds30487.pdf" TargetMode="External"/><Relationship Id="rId_hyperlink_872" Type="http://schemas.openxmlformats.org/officeDocument/2006/relationships/hyperlink" Target="https://www.diodes.com/part/view/PDS3100" TargetMode="External"/><Relationship Id="rId_hyperlink_873" Type="http://schemas.openxmlformats.org/officeDocument/2006/relationships/hyperlink" Target="https://www.diodes.com/assets/Datasheets/PDS3100Q.pdf" TargetMode="External"/><Relationship Id="rId_hyperlink_874" Type="http://schemas.openxmlformats.org/officeDocument/2006/relationships/hyperlink" Target="https://www.diodes.com/part/view/PDS3100Q" TargetMode="External"/><Relationship Id="rId_hyperlink_875" Type="http://schemas.openxmlformats.org/officeDocument/2006/relationships/hyperlink" Target="https://www.diodes.com/assets/Datasheets/ds30470.pdf" TargetMode="External"/><Relationship Id="rId_hyperlink_876" Type="http://schemas.openxmlformats.org/officeDocument/2006/relationships/hyperlink" Target="https://www.diodes.com/part/view/PDS3200" TargetMode="External"/><Relationship Id="rId_hyperlink_877" Type="http://schemas.openxmlformats.org/officeDocument/2006/relationships/hyperlink" Target="https://www.diodes.com/assets/Datasheets/ds30470.pdf" TargetMode="External"/><Relationship Id="rId_hyperlink_878" Type="http://schemas.openxmlformats.org/officeDocument/2006/relationships/hyperlink" Target="https://www.diodes.com/part/view/PDS3200Q" TargetMode="External"/><Relationship Id="rId_hyperlink_879" Type="http://schemas.openxmlformats.org/officeDocument/2006/relationships/hyperlink" Target="https://www.diodes.com/assets/Datasheets/ds30478.pdf" TargetMode="External"/><Relationship Id="rId_hyperlink_880" Type="http://schemas.openxmlformats.org/officeDocument/2006/relationships/hyperlink" Target="https://www.diodes.com/part/view/PDS340" TargetMode="External"/><Relationship Id="rId_hyperlink_881" Type="http://schemas.openxmlformats.org/officeDocument/2006/relationships/hyperlink" Target="https://www.diodes.com/assets/Datasheets/PDS340Q.pdf" TargetMode="External"/><Relationship Id="rId_hyperlink_882" Type="http://schemas.openxmlformats.org/officeDocument/2006/relationships/hyperlink" Target="https://www.diodes.com/part/view/PDS340Q" TargetMode="External"/><Relationship Id="rId_hyperlink_883" Type="http://schemas.openxmlformats.org/officeDocument/2006/relationships/hyperlink" Target="https://www.diodes.com/assets/Datasheets/ds30479.pdf" TargetMode="External"/><Relationship Id="rId_hyperlink_884" Type="http://schemas.openxmlformats.org/officeDocument/2006/relationships/hyperlink" Target="https://www.diodes.com/part/view/PDS360" TargetMode="External"/><Relationship Id="rId_hyperlink_885" Type="http://schemas.openxmlformats.org/officeDocument/2006/relationships/hyperlink" Target="https://www.diodes.com/assets/Datasheets/PDS360Q.pdf" TargetMode="External"/><Relationship Id="rId_hyperlink_886" Type="http://schemas.openxmlformats.org/officeDocument/2006/relationships/hyperlink" Target="https://www.diodes.com/part/view/PDS360Q" TargetMode="External"/><Relationship Id="rId_hyperlink_887" Type="http://schemas.openxmlformats.org/officeDocument/2006/relationships/hyperlink" Target="https://www.diodes.com/assets/Datasheets/ds30473.pdf" TargetMode="External"/><Relationship Id="rId_hyperlink_888" Type="http://schemas.openxmlformats.org/officeDocument/2006/relationships/hyperlink" Target="https://www.diodes.com/part/view/PDS4150" TargetMode="External"/><Relationship Id="rId_hyperlink_889" Type="http://schemas.openxmlformats.org/officeDocument/2006/relationships/hyperlink" Target="https://www.diodes.com/assets/Datasheets/ds30473.pdf" TargetMode="External"/><Relationship Id="rId_hyperlink_890" Type="http://schemas.openxmlformats.org/officeDocument/2006/relationships/hyperlink" Target="https://www.diodes.com/part/view/PDS4150Q" TargetMode="External"/><Relationship Id="rId_hyperlink_891" Type="http://schemas.openxmlformats.org/officeDocument/2006/relationships/hyperlink" Target="https://www.diodes.com/assets/Datasheets/ds30596.pdf" TargetMode="External"/><Relationship Id="rId_hyperlink_892" Type="http://schemas.openxmlformats.org/officeDocument/2006/relationships/hyperlink" Target="https://www.diodes.com/part/view/PDS4200H" TargetMode="External"/><Relationship Id="rId_hyperlink_893" Type="http://schemas.openxmlformats.org/officeDocument/2006/relationships/hyperlink" Target="https://www.diodes.com/assets/Datasheets/PDS4200HQ.pdf" TargetMode="External"/><Relationship Id="rId_hyperlink_894" Type="http://schemas.openxmlformats.org/officeDocument/2006/relationships/hyperlink" Target="https://www.diodes.com/part/view/PDS4200HQ" TargetMode="External"/><Relationship Id="rId_hyperlink_895" Type="http://schemas.openxmlformats.org/officeDocument/2006/relationships/hyperlink" Target="https://www.diodes.com/assets/Datasheets/ds30483.pdf" TargetMode="External"/><Relationship Id="rId_hyperlink_896" Type="http://schemas.openxmlformats.org/officeDocument/2006/relationships/hyperlink" Target="https://www.diodes.com/part/view/PDS5100" TargetMode="External"/><Relationship Id="rId_hyperlink_897" Type="http://schemas.openxmlformats.org/officeDocument/2006/relationships/hyperlink" Target="https://www.diodes.com/assets/Datasheets/ds30471.pdf" TargetMode="External"/><Relationship Id="rId_hyperlink_898" Type="http://schemas.openxmlformats.org/officeDocument/2006/relationships/hyperlink" Target="https://www.diodes.com/part/view/PDS5100H" TargetMode="External"/><Relationship Id="rId_hyperlink_899" Type="http://schemas.openxmlformats.org/officeDocument/2006/relationships/hyperlink" Target="https://www.diodes.com/assets/Datasheets/ds30471.pdf" TargetMode="External"/><Relationship Id="rId_hyperlink_900" Type="http://schemas.openxmlformats.org/officeDocument/2006/relationships/hyperlink" Target="https://www.diodes.com/part/view/PDS5100HQ-13" TargetMode="External"/><Relationship Id="rId_hyperlink_901" Type="http://schemas.openxmlformats.org/officeDocument/2006/relationships/hyperlink" Target="https://www.diodes.com/assets/Datasheets/PDS5100Q.pdf" TargetMode="External"/><Relationship Id="rId_hyperlink_902" Type="http://schemas.openxmlformats.org/officeDocument/2006/relationships/hyperlink" Target="https://www.diodes.com/part/view/PDS5100Q" TargetMode="External"/><Relationship Id="rId_hyperlink_903" Type="http://schemas.openxmlformats.org/officeDocument/2006/relationships/hyperlink" Target="https://www.diodes.com/assets/Datasheets/PDS540.pdf" TargetMode="External"/><Relationship Id="rId_hyperlink_904" Type="http://schemas.openxmlformats.org/officeDocument/2006/relationships/hyperlink" Target="https://www.diodes.com/part/view/PDS540" TargetMode="External"/><Relationship Id="rId_hyperlink_905" Type="http://schemas.openxmlformats.org/officeDocument/2006/relationships/hyperlink" Target="https://www.diodes.com/assets/Datasheets/PDS540Q.pdf" TargetMode="External"/><Relationship Id="rId_hyperlink_906" Type="http://schemas.openxmlformats.org/officeDocument/2006/relationships/hyperlink" Target="https://www.diodes.com/part/view/PDS540Q" TargetMode="External"/><Relationship Id="rId_hyperlink_907" Type="http://schemas.openxmlformats.org/officeDocument/2006/relationships/hyperlink" Target="https://www.diodes.com/assets/Datasheets/ds30480.pdf" TargetMode="External"/><Relationship Id="rId_hyperlink_908" Type="http://schemas.openxmlformats.org/officeDocument/2006/relationships/hyperlink" Target="https://www.diodes.com/part/view/PDS560" TargetMode="External"/><Relationship Id="rId_hyperlink_909" Type="http://schemas.openxmlformats.org/officeDocument/2006/relationships/hyperlink" Target="https://www.diodes.com/assets/Datasheets/PDS560Q.pdf" TargetMode="External"/><Relationship Id="rId_hyperlink_910" Type="http://schemas.openxmlformats.org/officeDocument/2006/relationships/hyperlink" Target="https://www.diodes.com/part/view/PDS560Q" TargetMode="External"/><Relationship Id="rId_hyperlink_911" Type="http://schemas.openxmlformats.org/officeDocument/2006/relationships/hyperlink" Target="https://www.diodes.com/assets/Datasheets/PDS760.pdf" TargetMode="External"/><Relationship Id="rId_hyperlink_912" Type="http://schemas.openxmlformats.org/officeDocument/2006/relationships/hyperlink" Target="https://www.diodes.com/part/view/PDS760" TargetMode="External"/><Relationship Id="rId_hyperlink_913" Type="http://schemas.openxmlformats.org/officeDocument/2006/relationships/hyperlink" Target="https://www.diodes.com/assets/Datasheets/PDS760Q.pdf" TargetMode="External"/><Relationship Id="rId_hyperlink_914" Type="http://schemas.openxmlformats.org/officeDocument/2006/relationships/hyperlink" Target="https://www.diodes.com/part/view/PDS760Q" TargetMode="External"/><Relationship Id="rId_hyperlink_915" Type="http://schemas.openxmlformats.org/officeDocument/2006/relationships/hyperlink" Target="https://www.diodes.com/assets/Datasheets/ds30488.pdf" TargetMode="External"/><Relationship Id="rId_hyperlink_916" Type="http://schemas.openxmlformats.org/officeDocument/2006/relationships/hyperlink" Target="https://www.diodes.com/part/view/PDS835L" TargetMode="External"/><Relationship Id="rId_hyperlink_917" Type="http://schemas.openxmlformats.org/officeDocument/2006/relationships/hyperlink" Target="https://www.diodes.com/assets/Datasheets/ds23022.pdf" TargetMode="External"/><Relationship Id="rId_hyperlink_918" Type="http://schemas.openxmlformats.org/officeDocument/2006/relationships/hyperlink" Target="https://www.diodes.com/part/view/SB120" TargetMode="External"/><Relationship Id="rId_hyperlink_919" Type="http://schemas.openxmlformats.org/officeDocument/2006/relationships/hyperlink" Target="https://www.diodes.com/assets/Datasheets/ds23022.pdf" TargetMode="External"/><Relationship Id="rId_hyperlink_920" Type="http://schemas.openxmlformats.org/officeDocument/2006/relationships/hyperlink" Target="https://www.diodes.com/part/view/SB130" TargetMode="External"/><Relationship Id="rId_hyperlink_921" Type="http://schemas.openxmlformats.org/officeDocument/2006/relationships/hyperlink" Target="https://www.diodes.com/assets/Datasheets/ds23022.pdf" TargetMode="External"/><Relationship Id="rId_hyperlink_922" Type="http://schemas.openxmlformats.org/officeDocument/2006/relationships/hyperlink" Target="https://www.diodes.com/part/view/SB140" TargetMode="External"/><Relationship Id="rId_hyperlink_923" Type="http://schemas.openxmlformats.org/officeDocument/2006/relationships/hyperlink" Target="https://www.diodes.com/assets/Datasheets/ds23022.pdf" TargetMode="External"/><Relationship Id="rId_hyperlink_924" Type="http://schemas.openxmlformats.org/officeDocument/2006/relationships/hyperlink" Target="https://www.diodes.com/part/view/SB150" TargetMode="External"/><Relationship Id="rId_hyperlink_925" Type="http://schemas.openxmlformats.org/officeDocument/2006/relationships/hyperlink" Target="https://www.diodes.com/assets/Datasheets/ds23022.pdf" TargetMode="External"/><Relationship Id="rId_hyperlink_926" Type="http://schemas.openxmlformats.org/officeDocument/2006/relationships/hyperlink" Target="https://www.diodes.com/part/view/SB160" TargetMode="External"/><Relationship Id="rId_hyperlink_927" Type="http://schemas.openxmlformats.org/officeDocument/2006/relationships/hyperlink" Target="https://www.diodes.com/assets/Datasheets/ds30116.pdf" TargetMode="External"/><Relationship Id="rId_hyperlink_928" Type="http://schemas.openxmlformats.org/officeDocument/2006/relationships/hyperlink" Target="https://www.diodes.com/part/view/SB170" TargetMode="External"/><Relationship Id="rId_hyperlink_929" Type="http://schemas.openxmlformats.org/officeDocument/2006/relationships/hyperlink" Target="https://www.diodes.com/assets/Datasheets/ds30116.pdf" TargetMode="External"/><Relationship Id="rId_hyperlink_930" Type="http://schemas.openxmlformats.org/officeDocument/2006/relationships/hyperlink" Target="https://www.diodes.com/part/view/SB180" TargetMode="External"/><Relationship Id="rId_hyperlink_931" Type="http://schemas.openxmlformats.org/officeDocument/2006/relationships/hyperlink" Target="https://www.diodes.com/assets/Datasheets/ds30116.pdf" TargetMode="External"/><Relationship Id="rId_hyperlink_932" Type="http://schemas.openxmlformats.org/officeDocument/2006/relationships/hyperlink" Target="https://www.diodes.com/part/view/SB190" TargetMode="External"/><Relationship Id="rId_hyperlink_933" Type="http://schemas.openxmlformats.org/officeDocument/2006/relationships/hyperlink" Target="https://www.diodes.com/assets/Datasheets/SB2100.pdf" TargetMode="External"/><Relationship Id="rId_hyperlink_934" Type="http://schemas.openxmlformats.org/officeDocument/2006/relationships/hyperlink" Target="https://www.diodes.com/part/view/SB2100" TargetMode="External"/><Relationship Id="rId_hyperlink_935" Type="http://schemas.openxmlformats.org/officeDocument/2006/relationships/hyperlink" Target="https://www.diodes.com/assets/Datasheets/SB380-SB3100.pdf" TargetMode="External"/><Relationship Id="rId_hyperlink_936" Type="http://schemas.openxmlformats.org/officeDocument/2006/relationships/hyperlink" Target="https://www.diodes.com/part/view/SB3100" TargetMode="External"/><Relationship Id="rId_hyperlink_937" Type="http://schemas.openxmlformats.org/officeDocument/2006/relationships/hyperlink" Target="https://www.diodes.com/assets/Datasheets/SB3100_LS.pdf" TargetMode="External"/><Relationship Id="rId_hyperlink_938" Type="http://schemas.openxmlformats.org/officeDocument/2006/relationships/hyperlink" Target="https://www.diodes.com/part/view/SB3100%28LS%29" TargetMode="External"/><Relationship Id="rId_hyperlink_939" Type="http://schemas.openxmlformats.org/officeDocument/2006/relationships/hyperlink" Target="https://www.diodes.com/assets/Datasheets/SB3150.pdf" TargetMode="External"/><Relationship Id="rId_hyperlink_940" Type="http://schemas.openxmlformats.org/officeDocument/2006/relationships/hyperlink" Target="https://www.diodes.com/part/view/SB3150" TargetMode="External"/><Relationship Id="rId_hyperlink_941" Type="http://schemas.openxmlformats.org/officeDocument/2006/relationships/hyperlink" Target="https://www.diodes.com/assets/Datasheets/ds23023.pdf" TargetMode="External"/><Relationship Id="rId_hyperlink_942" Type="http://schemas.openxmlformats.org/officeDocument/2006/relationships/hyperlink" Target="https://www.diodes.com/part/view/SB320" TargetMode="External"/><Relationship Id="rId_hyperlink_943" Type="http://schemas.openxmlformats.org/officeDocument/2006/relationships/hyperlink" Target="https://www.diodes.com/assets/Datasheets/ds23023.pdf" TargetMode="External"/><Relationship Id="rId_hyperlink_944" Type="http://schemas.openxmlformats.org/officeDocument/2006/relationships/hyperlink" Target="https://www.diodes.com/part/view/SB330" TargetMode="External"/><Relationship Id="rId_hyperlink_945" Type="http://schemas.openxmlformats.org/officeDocument/2006/relationships/hyperlink" Target="https://www.diodes.com/assets/Datasheets/ds23023.pdf" TargetMode="External"/><Relationship Id="rId_hyperlink_946" Type="http://schemas.openxmlformats.org/officeDocument/2006/relationships/hyperlink" Target="https://www.diodes.com/part/view/SB340" TargetMode="External"/><Relationship Id="rId_hyperlink_947" Type="http://schemas.openxmlformats.org/officeDocument/2006/relationships/hyperlink" Target="https://www.diodes.com/assets/Datasheets/ds23023.pdf" TargetMode="External"/><Relationship Id="rId_hyperlink_948" Type="http://schemas.openxmlformats.org/officeDocument/2006/relationships/hyperlink" Target="https://www.diodes.com/part/view/SB350" TargetMode="External"/><Relationship Id="rId_hyperlink_949" Type="http://schemas.openxmlformats.org/officeDocument/2006/relationships/hyperlink" Target="https://www.diodes.com/assets/Datasheets/ds23023.pdf" TargetMode="External"/><Relationship Id="rId_hyperlink_950" Type="http://schemas.openxmlformats.org/officeDocument/2006/relationships/hyperlink" Target="https://www.diodes.com/part/view/SB360" TargetMode="External"/><Relationship Id="rId_hyperlink_951" Type="http://schemas.openxmlformats.org/officeDocument/2006/relationships/hyperlink" Target="https://www.diodes.com/assets/Datasheets/SB380-SB3100.pdf" TargetMode="External"/><Relationship Id="rId_hyperlink_952" Type="http://schemas.openxmlformats.org/officeDocument/2006/relationships/hyperlink" Target="https://www.diodes.com/part/view/SB370" TargetMode="External"/><Relationship Id="rId_hyperlink_953" Type="http://schemas.openxmlformats.org/officeDocument/2006/relationships/hyperlink" Target="https://www.diodes.com/assets/Datasheets/SB380-SB3100.pdf" TargetMode="External"/><Relationship Id="rId_hyperlink_954" Type="http://schemas.openxmlformats.org/officeDocument/2006/relationships/hyperlink" Target="https://www.diodes.com/part/view/SB380" TargetMode="External"/><Relationship Id="rId_hyperlink_955" Type="http://schemas.openxmlformats.org/officeDocument/2006/relationships/hyperlink" Target="https://www.diodes.com/assets/Datasheets/SB380-SB3100.pdf" TargetMode="External"/><Relationship Id="rId_hyperlink_956" Type="http://schemas.openxmlformats.org/officeDocument/2006/relationships/hyperlink" Target="https://www.diodes.com/part/view/SB390" TargetMode="External"/><Relationship Id="rId_hyperlink_957" Type="http://schemas.openxmlformats.org/officeDocument/2006/relationships/hyperlink" Target="https://www.diodes.com/assets/Datasheets/ds30135.pdf" TargetMode="External"/><Relationship Id="rId_hyperlink_958" Type="http://schemas.openxmlformats.org/officeDocument/2006/relationships/hyperlink" Target="https://www.diodes.com/part/view/SB5100" TargetMode="External"/><Relationship Id="rId_hyperlink_959" Type="http://schemas.openxmlformats.org/officeDocument/2006/relationships/hyperlink" Target="https://www.diodes.com/assets/Datasheets/SB5100_LS.pdf" TargetMode="External"/><Relationship Id="rId_hyperlink_960" Type="http://schemas.openxmlformats.org/officeDocument/2006/relationships/hyperlink" Target="https://www.diodes.com/part/view/SB5100%28LS%29" TargetMode="External"/><Relationship Id="rId_hyperlink_961" Type="http://schemas.openxmlformats.org/officeDocument/2006/relationships/hyperlink" Target="https://www.diodes.com/assets/Datasheets/SB5150_LS.pdf" TargetMode="External"/><Relationship Id="rId_hyperlink_962" Type="http://schemas.openxmlformats.org/officeDocument/2006/relationships/hyperlink" Target="https://www.diodes.com/part/view/SB5150%28LS%29" TargetMode="External"/><Relationship Id="rId_hyperlink_963" Type="http://schemas.openxmlformats.org/officeDocument/2006/relationships/hyperlink" Target="https://www.diodes.com/assets/Datasheets/ds23024.pdf" TargetMode="External"/><Relationship Id="rId_hyperlink_964" Type="http://schemas.openxmlformats.org/officeDocument/2006/relationships/hyperlink" Target="https://www.diodes.com/part/view/SB520" TargetMode="External"/><Relationship Id="rId_hyperlink_965" Type="http://schemas.openxmlformats.org/officeDocument/2006/relationships/hyperlink" Target="https://www.diodes.com/assets/Datasheets/ds23024.pdf" TargetMode="External"/><Relationship Id="rId_hyperlink_966" Type="http://schemas.openxmlformats.org/officeDocument/2006/relationships/hyperlink" Target="https://www.diodes.com/part/view/SB530" TargetMode="External"/><Relationship Id="rId_hyperlink_967" Type="http://schemas.openxmlformats.org/officeDocument/2006/relationships/hyperlink" Target="https://www.diodes.com/assets/Datasheets/ds23024.pdf" TargetMode="External"/><Relationship Id="rId_hyperlink_968" Type="http://schemas.openxmlformats.org/officeDocument/2006/relationships/hyperlink" Target="https://www.diodes.com/part/view/SB540" TargetMode="External"/><Relationship Id="rId_hyperlink_969" Type="http://schemas.openxmlformats.org/officeDocument/2006/relationships/hyperlink" Target="https://www.diodes.com/assets/Datasheets/ds23024.pdf" TargetMode="External"/><Relationship Id="rId_hyperlink_970" Type="http://schemas.openxmlformats.org/officeDocument/2006/relationships/hyperlink" Target="https://www.diodes.com/part/view/SB550" TargetMode="External"/><Relationship Id="rId_hyperlink_971" Type="http://schemas.openxmlformats.org/officeDocument/2006/relationships/hyperlink" Target="https://www.diodes.com/assets/Datasheets/ds23024.pdf" TargetMode="External"/><Relationship Id="rId_hyperlink_972" Type="http://schemas.openxmlformats.org/officeDocument/2006/relationships/hyperlink" Target="https://www.diodes.com/part/view/SB560" TargetMode="External"/><Relationship Id="rId_hyperlink_973" Type="http://schemas.openxmlformats.org/officeDocument/2006/relationships/hyperlink" Target="https://www.diodes.com/assets/Datasheets/SB560L.pdf" TargetMode="External"/><Relationship Id="rId_hyperlink_974" Type="http://schemas.openxmlformats.org/officeDocument/2006/relationships/hyperlink" Target="https://www.diodes.com/part/view/SB560L" TargetMode="External"/><Relationship Id="rId_hyperlink_975" Type="http://schemas.openxmlformats.org/officeDocument/2006/relationships/hyperlink" Target="https://www.diodes.com/assets/Datasheets/ds30135.pdf" TargetMode="External"/><Relationship Id="rId_hyperlink_976" Type="http://schemas.openxmlformats.org/officeDocument/2006/relationships/hyperlink" Target="https://www.diodes.com/part/view/SB570" TargetMode="External"/><Relationship Id="rId_hyperlink_977" Type="http://schemas.openxmlformats.org/officeDocument/2006/relationships/hyperlink" Target="https://www.diodes.com/assets/Datasheets/ds30135.pdf" TargetMode="External"/><Relationship Id="rId_hyperlink_978" Type="http://schemas.openxmlformats.org/officeDocument/2006/relationships/hyperlink" Target="https://www.diodes.com/part/view/SB580" TargetMode="External"/><Relationship Id="rId_hyperlink_979" Type="http://schemas.openxmlformats.org/officeDocument/2006/relationships/hyperlink" Target="https://www.diodes.com/assets/Datasheets/ds30135.pdf" TargetMode="External"/><Relationship Id="rId_hyperlink_980" Type="http://schemas.openxmlformats.org/officeDocument/2006/relationships/hyperlink" Target="https://www.diodes.com/part/view/SB590" TargetMode="External"/><Relationship Id="rId_hyperlink_981" Type="http://schemas.openxmlformats.org/officeDocument/2006/relationships/hyperlink" Target="https://www.diodes.com/assets/Datasheets/SBL1040CTW-SBL1045CTW.pdf" TargetMode="External"/><Relationship Id="rId_hyperlink_982" Type="http://schemas.openxmlformats.org/officeDocument/2006/relationships/hyperlink" Target="https://www.diodes.com/part/view/SBL1040CTW" TargetMode="External"/><Relationship Id="rId_hyperlink_983" Type="http://schemas.openxmlformats.org/officeDocument/2006/relationships/hyperlink" Target="https://www.diodes.com/assets/Datasheets/SBL1040CTW-SBL1045CTW.pdf" TargetMode="External"/><Relationship Id="rId_hyperlink_984" Type="http://schemas.openxmlformats.org/officeDocument/2006/relationships/hyperlink" Target="https://www.diodes.com/part/view/SBL1045CTW" TargetMode="External"/><Relationship Id="rId_hyperlink_985" Type="http://schemas.openxmlformats.org/officeDocument/2006/relationships/hyperlink" Target="https://www.diodes.com/assets/Datasheets/products_inactive_data/ds23046.pdf" TargetMode="External"/><Relationship Id="rId_hyperlink_986" Type="http://schemas.openxmlformats.org/officeDocument/2006/relationships/hyperlink" Target="https://www.diodes.com/part/view/SBL1630PT" TargetMode="External"/><Relationship Id="rId_hyperlink_987" Type="http://schemas.openxmlformats.org/officeDocument/2006/relationships/hyperlink" Target="https://www.diodes.com/assets/Datasheets/products_inactive_data/ds23046.pdf" TargetMode="External"/><Relationship Id="rId_hyperlink_988" Type="http://schemas.openxmlformats.org/officeDocument/2006/relationships/hyperlink" Target="https://www.diodes.com/part/view/SBL1635PT" TargetMode="External"/><Relationship Id="rId_hyperlink_989" Type="http://schemas.openxmlformats.org/officeDocument/2006/relationships/hyperlink" Target="https://www.diodes.com/assets/Datasheets/products_inactive_data/ds23046.pdf" TargetMode="External"/><Relationship Id="rId_hyperlink_990" Type="http://schemas.openxmlformats.org/officeDocument/2006/relationships/hyperlink" Target="https://www.diodes.com/part/view/SBL1645PT" TargetMode="External"/><Relationship Id="rId_hyperlink_991" Type="http://schemas.openxmlformats.org/officeDocument/2006/relationships/hyperlink" Target="https://www.diodes.com/assets/Datasheets/products_inactive_data/ds23046.pdf" TargetMode="External"/><Relationship Id="rId_hyperlink_992" Type="http://schemas.openxmlformats.org/officeDocument/2006/relationships/hyperlink" Target="https://www.diodes.com/part/view/SBL1660PT" TargetMode="External"/><Relationship Id="rId_hyperlink_993" Type="http://schemas.openxmlformats.org/officeDocument/2006/relationships/hyperlink" Target="https://www.diodes.com/assets/Datasheets/ds23015.pdf" TargetMode="External"/><Relationship Id="rId_hyperlink_994" Type="http://schemas.openxmlformats.org/officeDocument/2006/relationships/hyperlink" Target="https://www.diodes.com/part/view/SBL2035CT" TargetMode="External"/><Relationship Id="rId_hyperlink_995" Type="http://schemas.openxmlformats.org/officeDocument/2006/relationships/hyperlink" Target="https://www.diodes.com/assets/Datasheets/ds23015.pdf" TargetMode="External"/><Relationship Id="rId_hyperlink_996" Type="http://schemas.openxmlformats.org/officeDocument/2006/relationships/hyperlink" Target="https://www.diodes.com/part/view/SBL2040CT" TargetMode="External"/><Relationship Id="rId_hyperlink_997" Type="http://schemas.openxmlformats.org/officeDocument/2006/relationships/hyperlink" Target="https://www.diodes.com/assets/Datasheets/ds23015.pdf" TargetMode="External"/><Relationship Id="rId_hyperlink_998" Type="http://schemas.openxmlformats.org/officeDocument/2006/relationships/hyperlink" Target="https://www.diodes.com/part/view/SBL2045CT" TargetMode="External"/><Relationship Id="rId_hyperlink_999" Type="http://schemas.openxmlformats.org/officeDocument/2006/relationships/hyperlink" Target="https://www.diodes.com/assets/Datasheets/SBL2045CTW.pdf" TargetMode="External"/><Relationship Id="rId_hyperlink_1000" Type="http://schemas.openxmlformats.org/officeDocument/2006/relationships/hyperlink" Target="https://www.diodes.com/part/view/SBL2045CTW" TargetMode="External"/><Relationship Id="rId_hyperlink_1001" Type="http://schemas.openxmlformats.org/officeDocument/2006/relationships/hyperlink" Target="https://www.diodes.com/assets/Datasheets/ds23015.pdf" TargetMode="External"/><Relationship Id="rId_hyperlink_1002" Type="http://schemas.openxmlformats.org/officeDocument/2006/relationships/hyperlink" Target="https://www.diodes.com/part/view/SBL2050CT" TargetMode="External"/><Relationship Id="rId_hyperlink_1003" Type="http://schemas.openxmlformats.org/officeDocument/2006/relationships/hyperlink" Target="https://www.diodes.com/assets/Datasheets/SBL3045PTW.pdf" TargetMode="External"/><Relationship Id="rId_hyperlink_1004" Type="http://schemas.openxmlformats.org/officeDocument/2006/relationships/hyperlink" Target="https://www.diodes.com/part/view/SBL3045PTW" TargetMode="External"/><Relationship Id="rId_hyperlink_1005" Type="http://schemas.openxmlformats.org/officeDocument/2006/relationships/hyperlink" Target="https://www.diodes.com/assets/Datasheets/SBL3060PTW.pdf" TargetMode="External"/><Relationship Id="rId_hyperlink_1006" Type="http://schemas.openxmlformats.org/officeDocument/2006/relationships/hyperlink" Target="https://www.diodes.com/part/view/SBL3060PTW" TargetMode="External"/><Relationship Id="rId_hyperlink_1007" Type="http://schemas.openxmlformats.org/officeDocument/2006/relationships/hyperlink" Target="https://www.diodes.com/assets/Datasheets/ds30757.pdf" TargetMode="External"/><Relationship Id="rId_hyperlink_1008" Type="http://schemas.openxmlformats.org/officeDocument/2006/relationships/hyperlink" Target="https://www.diodes.com/part/view/SBL30L30CT" TargetMode="External"/><Relationship Id="rId_hyperlink_1009" Type="http://schemas.openxmlformats.org/officeDocument/2006/relationships/hyperlink" Target="https://www.diodes.com/assets/Datasheets/SBL4045PTW.pdf" TargetMode="External"/><Relationship Id="rId_hyperlink_1010" Type="http://schemas.openxmlformats.org/officeDocument/2006/relationships/hyperlink" Target="https://www.diodes.com/part/view/SBL4045PTW" TargetMode="External"/><Relationship Id="rId_hyperlink_1011" Type="http://schemas.openxmlformats.org/officeDocument/2006/relationships/hyperlink" Target="https://www.diodes.com/assets/Datasheets/SBL4060PTW.pdf" TargetMode="External"/><Relationship Id="rId_hyperlink_1012" Type="http://schemas.openxmlformats.org/officeDocument/2006/relationships/hyperlink" Target="https://www.diodes.com/part/view/SBL4060PTW" TargetMode="External"/><Relationship Id="rId_hyperlink_1013" Type="http://schemas.openxmlformats.org/officeDocument/2006/relationships/hyperlink" Target="https://www.diodes.com/assets/Datasheets/products_inactive_data/ds23043.pdf" TargetMode="External"/><Relationship Id="rId_hyperlink_1014" Type="http://schemas.openxmlformats.org/officeDocument/2006/relationships/hyperlink" Target="https://www.diodes.com/part/view/SBL535" TargetMode="External"/><Relationship Id="rId_hyperlink_1015" Type="http://schemas.openxmlformats.org/officeDocument/2006/relationships/hyperlink" Target="https://www.diodes.com/assets/Datasheets/products_inactive_data/ds23043.pdf" TargetMode="External"/><Relationship Id="rId_hyperlink_1016" Type="http://schemas.openxmlformats.org/officeDocument/2006/relationships/hyperlink" Target="https://www.diodes.com/part/view/SBL540" TargetMode="External"/><Relationship Id="rId_hyperlink_1017" Type="http://schemas.openxmlformats.org/officeDocument/2006/relationships/hyperlink" Target="https://www.diodes.com/assets/Datasheets/products_inactive_data/ds23043.pdf" TargetMode="External"/><Relationship Id="rId_hyperlink_1018" Type="http://schemas.openxmlformats.org/officeDocument/2006/relationships/hyperlink" Target="https://www.diodes.com/part/view/SBL545" TargetMode="External"/><Relationship Id="rId_hyperlink_1019" Type="http://schemas.openxmlformats.org/officeDocument/2006/relationships/hyperlink" Target="https://www.diodes.com/assets/Datasheets/products_inactive_data/ds23043.pdf" TargetMode="External"/><Relationship Id="rId_hyperlink_1020" Type="http://schemas.openxmlformats.org/officeDocument/2006/relationships/hyperlink" Target="https://www.diodes.com/part/view/SBL550" TargetMode="External"/><Relationship Id="rId_hyperlink_1021" Type="http://schemas.openxmlformats.org/officeDocument/2006/relationships/hyperlink" Target="https://www.diodes.com/assets/Datasheets/products_inactive_data/ds23043.pdf" TargetMode="External"/><Relationship Id="rId_hyperlink_1022" Type="http://schemas.openxmlformats.org/officeDocument/2006/relationships/hyperlink" Target="https://www.diodes.com/part/view/SBL560" TargetMode="External"/><Relationship Id="rId_hyperlink_1023" Type="http://schemas.openxmlformats.org/officeDocument/2006/relationships/hyperlink" Target="https://www.diodes.com/assets/Datasheets/products_inactive_data/ds30050.pdf" TargetMode="External"/><Relationship Id="rId_hyperlink_1024" Type="http://schemas.openxmlformats.org/officeDocument/2006/relationships/hyperlink" Target="https://www.diodes.com/part/view/SBL6030PT" TargetMode="External"/><Relationship Id="rId_hyperlink_1025" Type="http://schemas.openxmlformats.org/officeDocument/2006/relationships/hyperlink" Target="https://www.diodes.com/assets/Datasheets/SBL6040PTW.pdf" TargetMode="External"/><Relationship Id="rId_hyperlink_1026" Type="http://schemas.openxmlformats.org/officeDocument/2006/relationships/hyperlink" Target="https://www.diodes.com/part/view/SBL6040PTW" TargetMode="External"/><Relationship Id="rId_hyperlink_1027" Type="http://schemas.openxmlformats.org/officeDocument/2006/relationships/hyperlink" Target="https://www.diodes.com/assets/Datasheets/products_inactive_data/ds30050.pdf" TargetMode="External"/><Relationship Id="rId_hyperlink_1028" Type="http://schemas.openxmlformats.org/officeDocument/2006/relationships/hyperlink" Target="https://www.diodes.com/part/view/SBL6050PT" TargetMode="External"/><Relationship Id="rId_hyperlink_1029" Type="http://schemas.openxmlformats.org/officeDocument/2006/relationships/hyperlink" Target="https://www.diodes.com/assets/Datasheets/products_inactive_data/ds30050.pdf" TargetMode="External"/><Relationship Id="rId_hyperlink_1030" Type="http://schemas.openxmlformats.org/officeDocument/2006/relationships/hyperlink" Target="https://www.diodes.com/part/view/SBL6060PT" TargetMode="External"/><Relationship Id="rId_hyperlink_1031" Type="http://schemas.openxmlformats.org/officeDocument/2006/relationships/hyperlink" Target="https://www.diodes.com/assets/Datasheets/SBL6060PTW.pdf" TargetMode="External"/><Relationship Id="rId_hyperlink_1032" Type="http://schemas.openxmlformats.org/officeDocument/2006/relationships/hyperlink" Target="https://www.diodes.com/part/view/SBL6060PTW" TargetMode="External"/><Relationship Id="rId_hyperlink_1033" Type="http://schemas.openxmlformats.org/officeDocument/2006/relationships/hyperlink" Target="https://www.diodes.com/assets/Datasheets/SDM05A30CP3.pdf" TargetMode="External"/><Relationship Id="rId_hyperlink_1034" Type="http://schemas.openxmlformats.org/officeDocument/2006/relationships/hyperlink" Target="https://www.diodes.com/part/view/SDM05A30CP3" TargetMode="External"/><Relationship Id="rId_hyperlink_1035" Type="http://schemas.openxmlformats.org/officeDocument/2006/relationships/hyperlink" Target="https://www.diodes.com/assets/Datasheets/SDM05U20CSP.pdf" TargetMode="External"/><Relationship Id="rId_hyperlink_1036" Type="http://schemas.openxmlformats.org/officeDocument/2006/relationships/hyperlink" Target="https://www.diodes.com/part/view/SDM05U20CSP" TargetMode="External"/><Relationship Id="rId_hyperlink_1037" Type="http://schemas.openxmlformats.org/officeDocument/2006/relationships/hyperlink" Target="https://www.diodes.com/assets/Datasheets/SDM05U20S3.pdf" TargetMode="External"/><Relationship Id="rId_hyperlink_1038" Type="http://schemas.openxmlformats.org/officeDocument/2006/relationships/hyperlink" Target="https://www.diodes.com/part/view/SDM05U20S3" TargetMode="External"/><Relationship Id="rId_hyperlink_1039" Type="http://schemas.openxmlformats.org/officeDocument/2006/relationships/hyperlink" Target="https://www.diodes.com/assets/Datasheets/SDM05U40CSP.pdf" TargetMode="External"/><Relationship Id="rId_hyperlink_1040" Type="http://schemas.openxmlformats.org/officeDocument/2006/relationships/hyperlink" Target="https://www.diodes.com/part/view/SDM05U40CSP" TargetMode="External"/><Relationship Id="rId_hyperlink_1041" Type="http://schemas.openxmlformats.org/officeDocument/2006/relationships/hyperlink" Target="https://www.diodes.com/assets/Datasheets/SDM05U40CSPQ.pdf" TargetMode="External"/><Relationship Id="rId_hyperlink_1042" Type="http://schemas.openxmlformats.org/officeDocument/2006/relationships/hyperlink" Target="https://www.diodes.com/part/view/SDM05U40CSPQ" TargetMode="External"/><Relationship Id="rId_hyperlink_1043" Type="http://schemas.openxmlformats.org/officeDocument/2006/relationships/hyperlink" Target="https://www.diodes.com/assets/Datasheets/SDM100K30L.pdf" TargetMode="External"/><Relationship Id="rId_hyperlink_1044" Type="http://schemas.openxmlformats.org/officeDocument/2006/relationships/hyperlink" Target="https://www.diodes.com/part/view/SDM100K30L" TargetMode="External"/><Relationship Id="rId_hyperlink_1045" Type="http://schemas.openxmlformats.org/officeDocument/2006/relationships/hyperlink" Target="https://www.diodes.com/assets/Datasheets/SDM1100LP.pdf" TargetMode="External"/><Relationship Id="rId_hyperlink_1046" Type="http://schemas.openxmlformats.org/officeDocument/2006/relationships/hyperlink" Target="https://www.diodes.com/part/view/SDM1100LP" TargetMode="External"/><Relationship Id="rId_hyperlink_1047" Type="http://schemas.openxmlformats.org/officeDocument/2006/relationships/hyperlink" Target="https://www.diodes.com/assets/Datasheets/SDM1100S1F.pdf" TargetMode="External"/><Relationship Id="rId_hyperlink_1048" Type="http://schemas.openxmlformats.org/officeDocument/2006/relationships/hyperlink" Target="https://www.diodes.com/part/view/SDM1100S1F" TargetMode="External"/><Relationship Id="rId_hyperlink_1049" Type="http://schemas.openxmlformats.org/officeDocument/2006/relationships/hyperlink" Target="https://www.diodes.com/assets/Datasheets/SDM160S1F.pdf" TargetMode="External"/><Relationship Id="rId_hyperlink_1050" Type="http://schemas.openxmlformats.org/officeDocument/2006/relationships/hyperlink" Target="https://www.diodes.com/part/view/SDM160S1F" TargetMode="External"/><Relationship Id="rId_hyperlink_1051" Type="http://schemas.openxmlformats.org/officeDocument/2006/relationships/hyperlink" Target="https://www.diodes.com/assets/Datasheets/SDM1A40CP3.pdf" TargetMode="External"/><Relationship Id="rId_hyperlink_1052" Type="http://schemas.openxmlformats.org/officeDocument/2006/relationships/hyperlink" Target="https://www.diodes.com/part/view/SDM1A40CP3" TargetMode="External"/><Relationship Id="rId_hyperlink_1053" Type="http://schemas.openxmlformats.org/officeDocument/2006/relationships/hyperlink" Target="https://www.diodes.com/assets/Datasheets/SDM1A40CSP.pdf" TargetMode="External"/><Relationship Id="rId_hyperlink_1054" Type="http://schemas.openxmlformats.org/officeDocument/2006/relationships/hyperlink" Target="https://www.diodes.com/part/view/SDM1A40CSP" TargetMode="External"/><Relationship Id="rId_hyperlink_1055" Type="http://schemas.openxmlformats.org/officeDocument/2006/relationships/hyperlink" Target="https://www.diodes.com/assets/Datasheets/SDM1L20DCP3.pdf" TargetMode="External"/><Relationship Id="rId_hyperlink_1056" Type="http://schemas.openxmlformats.org/officeDocument/2006/relationships/hyperlink" Target="https://www.diodes.com/part/view/SDM1L20DCP3" TargetMode="External"/><Relationship Id="rId_hyperlink_1057" Type="http://schemas.openxmlformats.org/officeDocument/2006/relationships/hyperlink" Target="https://www.diodes.com/assets/Datasheets/SDM1L30CSP.pdf" TargetMode="External"/><Relationship Id="rId_hyperlink_1058" Type="http://schemas.openxmlformats.org/officeDocument/2006/relationships/hyperlink" Target="https://www.diodes.com/part/view/SDM1L30CSP" TargetMode="External"/><Relationship Id="rId_hyperlink_1059" Type="http://schemas.openxmlformats.org/officeDocument/2006/relationships/hyperlink" Target="https://www.diodes.com/assets/Datasheets/SDM1M40LP8.pdf" TargetMode="External"/><Relationship Id="rId_hyperlink_1060" Type="http://schemas.openxmlformats.org/officeDocument/2006/relationships/hyperlink" Target="https://www.diodes.com/part/view/SDM1M40LP8" TargetMode="External"/><Relationship Id="rId_hyperlink_1061" Type="http://schemas.openxmlformats.org/officeDocument/2006/relationships/hyperlink" Target="https://www.diodes.com/assets/Datasheets/SDM1U100S1F.pdf" TargetMode="External"/><Relationship Id="rId_hyperlink_1062" Type="http://schemas.openxmlformats.org/officeDocument/2006/relationships/hyperlink" Target="https://www.diodes.com/part/view/SDM1U100S1F" TargetMode="External"/><Relationship Id="rId_hyperlink_1063" Type="http://schemas.openxmlformats.org/officeDocument/2006/relationships/hyperlink" Target="https://www.diodes.com/assets/Datasheets/SDM1U100S1FQ.pdf" TargetMode="External"/><Relationship Id="rId_hyperlink_1064" Type="http://schemas.openxmlformats.org/officeDocument/2006/relationships/hyperlink" Target="https://www.diodes.com/part/view/SDM1U100S1FQ" TargetMode="External"/><Relationship Id="rId_hyperlink_1065" Type="http://schemas.openxmlformats.org/officeDocument/2006/relationships/hyperlink" Target="https://www.diodes.com/assets/Datasheets/SDM1U20CSP.pdf" TargetMode="External"/><Relationship Id="rId_hyperlink_1066" Type="http://schemas.openxmlformats.org/officeDocument/2006/relationships/hyperlink" Target="https://www.diodes.com/part/view/SDM1U20CSP" TargetMode="External"/><Relationship Id="rId_hyperlink_1067" Type="http://schemas.openxmlformats.org/officeDocument/2006/relationships/hyperlink" Target="https://www.diodes.com/assets/Datasheets/SDM1U30CP3.pdf" TargetMode="External"/><Relationship Id="rId_hyperlink_1068" Type="http://schemas.openxmlformats.org/officeDocument/2006/relationships/hyperlink" Target="https://www.diodes.com/part/view/SDM1U30CP3" TargetMode="External"/><Relationship Id="rId_hyperlink_1069" Type="http://schemas.openxmlformats.org/officeDocument/2006/relationships/hyperlink" Target="https://www.diodes.com/assets/Datasheets/SDM1U40CSP.pdf" TargetMode="External"/><Relationship Id="rId_hyperlink_1070" Type="http://schemas.openxmlformats.org/officeDocument/2006/relationships/hyperlink" Target="https://www.diodes.com/part/view/SDM1U40CSP" TargetMode="External"/><Relationship Id="rId_hyperlink_1071" Type="http://schemas.openxmlformats.org/officeDocument/2006/relationships/hyperlink" Target="https://www.diodes.com/assets/Datasheets/SDM2100S1F.pdf" TargetMode="External"/><Relationship Id="rId_hyperlink_1072" Type="http://schemas.openxmlformats.org/officeDocument/2006/relationships/hyperlink" Target="https://www.diodes.com/part/view/SDM2100S1F" TargetMode="External"/><Relationship Id="rId_hyperlink_1073" Type="http://schemas.openxmlformats.org/officeDocument/2006/relationships/hyperlink" Target="https://www.diodes.com/assets/Datasheets/SDM2100S1FQ.pdf" TargetMode="External"/><Relationship Id="rId_hyperlink_1074" Type="http://schemas.openxmlformats.org/officeDocument/2006/relationships/hyperlink" Target="https://www.diodes.com/part/view/SDM2100S1FQ" TargetMode="External"/><Relationship Id="rId_hyperlink_1075" Type="http://schemas.openxmlformats.org/officeDocument/2006/relationships/hyperlink" Target="https://www.diodes.com/assets/Datasheets/SDM2A20CSP.pdf" TargetMode="External"/><Relationship Id="rId_hyperlink_1076" Type="http://schemas.openxmlformats.org/officeDocument/2006/relationships/hyperlink" Target="https://www.diodes.com/part/view/SDM2A20CSP" TargetMode="External"/><Relationship Id="rId_hyperlink_1077" Type="http://schemas.openxmlformats.org/officeDocument/2006/relationships/hyperlink" Target="https://www.diodes.com/assets/Datasheets/SDM2A40CSP.pdf" TargetMode="External"/><Relationship Id="rId_hyperlink_1078" Type="http://schemas.openxmlformats.org/officeDocument/2006/relationships/hyperlink" Target="https://www.diodes.com/part/view/SDM2A40CSP" TargetMode="External"/><Relationship Id="rId_hyperlink_1079" Type="http://schemas.openxmlformats.org/officeDocument/2006/relationships/hyperlink" Target="https://www.diodes.com/assets/Datasheets/SDM2U20CSP.pdf" TargetMode="External"/><Relationship Id="rId_hyperlink_1080" Type="http://schemas.openxmlformats.org/officeDocument/2006/relationships/hyperlink" Target="https://www.diodes.com/part/view/SDM2U20CSP" TargetMode="External"/><Relationship Id="rId_hyperlink_1081" Type="http://schemas.openxmlformats.org/officeDocument/2006/relationships/hyperlink" Target="https://www.diodes.com/assets/Datasheets/SDM2U30CSP.pdf" TargetMode="External"/><Relationship Id="rId_hyperlink_1082" Type="http://schemas.openxmlformats.org/officeDocument/2006/relationships/hyperlink" Target="https://www.diodes.com/part/view/SDM2U30CSP" TargetMode="External"/><Relationship Id="rId_hyperlink_1083" Type="http://schemas.openxmlformats.org/officeDocument/2006/relationships/hyperlink" Target="https://www.diodes.com/assets/Datasheets/SDM2U40CSP.pdf" TargetMode="External"/><Relationship Id="rId_hyperlink_1084" Type="http://schemas.openxmlformats.org/officeDocument/2006/relationships/hyperlink" Target="https://www.diodes.com/part/view/SDM2U40CSP" TargetMode="External"/><Relationship Id="rId_hyperlink_1085" Type="http://schemas.openxmlformats.org/officeDocument/2006/relationships/hyperlink" Target="https://www.diodes.com/assets/Datasheets/SDM4A30EP3.pdf" TargetMode="External"/><Relationship Id="rId_hyperlink_1086" Type="http://schemas.openxmlformats.org/officeDocument/2006/relationships/hyperlink" Target="https://www.diodes.com/part/view/SDM4A30EP3" TargetMode="External"/><Relationship Id="rId_hyperlink_1087" Type="http://schemas.openxmlformats.org/officeDocument/2006/relationships/hyperlink" Target="https://www.diodes.com/assets/Datasheets/SDM4A40EP3.pdf" TargetMode="External"/><Relationship Id="rId_hyperlink_1088" Type="http://schemas.openxmlformats.org/officeDocument/2006/relationships/hyperlink" Target="https://www.diodes.com/part/view/SDM4A40EP3" TargetMode="External"/><Relationship Id="rId_hyperlink_1089" Type="http://schemas.openxmlformats.org/officeDocument/2006/relationships/hyperlink" Target="https://www.diodes.com/assets/Datasheets/SDM5U45EP3.pdf" TargetMode="External"/><Relationship Id="rId_hyperlink_1090" Type="http://schemas.openxmlformats.org/officeDocument/2006/relationships/hyperlink" Target="https://www.diodes.com/part/view/SDM5U45EP3" TargetMode="External"/><Relationship Id="rId_hyperlink_1091" Type="http://schemas.openxmlformats.org/officeDocument/2006/relationships/hyperlink" Target="https://www.diodes.com/assets/Datasheets/SDT05U30CP3.pdf" TargetMode="External"/><Relationship Id="rId_hyperlink_1092" Type="http://schemas.openxmlformats.org/officeDocument/2006/relationships/hyperlink" Target="https://www.diodes.com/part/view/SDT05U30CP3" TargetMode="External"/><Relationship Id="rId_hyperlink_1093" Type="http://schemas.openxmlformats.org/officeDocument/2006/relationships/hyperlink" Target="https://www.diodes.com/assets/Datasheets/SDT05U40CP3.pdf" TargetMode="External"/><Relationship Id="rId_hyperlink_1094" Type="http://schemas.openxmlformats.org/officeDocument/2006/relationships/hyperlink" Target="https://www.diodes.com/part/view/SDT05U40CP3" TargetMode="External"/><Relationship Id="rId_hyperlink_1095" Type="http://schemas.openxmlformats.org/officeDocument/2006/relationships/hyperlink" Target="https://www.diodes.com/assets/Datasheets/SDT10100CT-SDT10100CTFP.pdf" TargetMode="External"/><Relationship Id="rId_hyperlink_1096" Type="http://schemas.openxmlformats.org/officeDocument/2006/relationships/hyperlink" Target="https://www.diodes.com/part/view/SDT10100CT" TargetMode="External"/><Relationship Id="rId_hyperlink_1097" Type="http://schemas.openxmlformats.org/officeDocument/2006/relationships/hyperlink" Target="https://www.diodes.com/assets/Datasheets/SDT10100CT-SDT10100CTFP.pdf" TargetMode="External"/><Relationship Id="rId_hyperlink_1098" Type="http://schemas.openxmlformats.org/officeDocument/2006/relationships/hyperlink" Target="https://www.diodes.com/part/view/SDT10100CTFP" TargetMode="External"/><Relationship Id="rId_hyperlink_1099" Type="http://schemas.openxmlformats.org/officeDocument/2006/relationships/hyperlink" Target="https://www.diodes.com/assets/Datasheets/SDT10100P5.pdf" TargetMode="External"/><Relationship Id="rId_hyperlink_1100" Type="http://schemas.openxmlformats.org/officeDocument/2006/relationships/hyperlink" Target="https://www.diodes.com/part/view/SDT10100P5" TargetMode="External"/><Relationship Id="rId_hyperlink_1101" Type="http://schemas.openxmlformats.org/officeDocument/2006/relationships/hyperlink" Target="https://www.diodes.com/assets/Datasheets/SDT10150GCT_SDT10150GCTSP.pdf" TargetMode="External"/><Relationship Id="rId_hyperlink_1102" Type="http://schemas.openxmlformats.org/officeDocument/2006/relationships/hyperlink" Target="https://www.diodes.com/part/view/SDT10150GCT" TargetMode="External"/><Relationship Id="rId_hyperlink_1103" Type="http://schemas.openxmlformats.org/officeDocument/2006/relationships/hyperlink" Target="https://www.diodes.com/assets/Datasheets/SDT10150GCT_SDT10150GCTSP.pdf" TargetMode="External"/><Relationship Id="rId_hyperlink_1104" Type="http://schemas.openxmlformats.org/officeDocument/2006/relationships/hyperlink" Target="https://www.diodes.com/part/view/SDT10150GCTSP" TargetMode="External"/><Relationship Id="rId_hyperlink_1105" Type="http://schemas.openxmlformats.org/officeDocument/2006/relationships/hyperlink" Target="https://www.diodes.com/assets/Datasheets/SDT10A100CT-SDT10A100CTFP.pdf" TargetMode="External"/><Relationship Id="rId_hyperlink_1106" Type="http://schemas.openxmlformats.org/officeDocument/2006/relationships/hyperlink" Target="https://www.diodes.com/part/view/SDT10A100CT" TargetMode="External"/><Relationship Id="rId_hyperlink_1107" Type="http://schemas.openxmlformats.org/officeDocument/2006/relationships/hyperlink" Target="https://www.diodes.com/assets/Datasheets/SDT10A100CT-SDT10A100CTFP.pdf" TargetMode="External"/><Relationship Id="rId_hyperlink_1108" Type="http://schemas.openxmlformats.org/officeDocument/2006/relationships/hyperlink" Target="https://www.diodes.com/part/view/SDT10A100CTFP" TargetMode="External"/><Relationship Id="rId_hyperlink_1109" Type="http://schemas.openxmlformats.org/officeDocument/2006/relationships/hyperlink" Target="https://www.diodes.com/assets/Datasheets/SDT10A100P5.pdf" TargetMode="External"/><Relationship Id="rId_hyperlink_1110" Type="http://schemas.openxmlformats.org/officeDocument/2006/relationships/hyperlink" Target="https://www.diodes.com/part/view/SDT10A100P5" TargetMode="External"/><Relationship Id="rId_hyperlink_1111" Type="http://schemas.openxmlformats.org/officeDocument/2006/relationships/hyperlink" Target="https://www.diodes.com/assets/Datasheets/SDT10A45P5.pdf" TargetMode="External"/><Relationship Id="rId_hyperlink_1112" Type="http://schemas.openxmlformats.org/officeDocument/2006/relationships/hyperlink" Target="https://www.diodes.com/part/view/SDT10A45P5" TargetMode="External"/><Relationship Id="rId_hyperlink_1113" Type="http://schemas.openxmlformats.org/officeDocument/2006/relationships/hyperlink" Target="https://www.diodes.com/assets/Datasheets/SDT10A60VCT-SDT10A60VCTFP.pdf" TargetMode="External"/><Relationship Id="rId_hyperlink_1114" Type="http://schemas.openxmlformats.org/officeDocument/2006/relationships/hyperlink" Target="https://www.diodes.com/part/view/SDT10A60VCT" TargetMode="External"/><Relationship Id="rId_hyperlink_1115" Type="http://schemas.openxmlformats.org/officeDocument/2006/relationships/hyperlink" Target="https://www.diodes.com/assets/Datasheets/SDT10A60VCT-SDT10A60VCTFP.pdf" TargetMode="External"/><Relationship Id="rId_hyperlink_1116" Type="http://schemas.openxmlformats.org/officeDocument/2006/relationships/hyperlink" Target="https://www.diodes.com/part/view/SDT10A60VCTFP" TargetMode="External"/><Relationship Id="rId_hyperlink_1117" Type="http://schemas.openxmlformats.org/officeDocument/2006/relationships/hyperlink" Target="https://www.diodes.com/assets/Datasheets/SDT10H50P5.pdf" TargetMode="External"/><Relationship Id="rId_hyperlink_1118" Type="http://schemas.openxmlformats.org/officeDocument/2006/relationships/hyperlink" Target="https://www.diodes.com/part/view/SDT10H50P5" TargetMode="External"/><Relationship Id="rId_hyperlink_1119" Type="http://schemas.openxmlformats.org/officeDocument/2006/relationships/hyperlink" Target="https://www.diodes.com/assets/Datasheets/SDT12A120P5.pdf" TargetMode="External"/><Relationship Id="rId_hyperlink_1120" Type="http://schemas.openxmlformats.org/officeDocument/2006/relationships/hyperlink" Target="https://www.diodes.com/part/view/SDT12A120P5" TargetMode="External"/><Relationship Id="rId_hyperlink_1121" Type="http://schemas.openxmlformats.org/officeDocument/2006/relationships/hyperlink" Target="https://www.diodes.com/assets/Datasheets/SDT15150VP5.pdf" TargetMode="External"/><Relationship Id="rId_hyperlink_1122" Type="http://schemas.openxmlformats.org/officeDocument/2006/relationships/hyperlink" Target="https://www.diodes.com/part/view/SDT15150VP5" TargetMode="External"/><Relationship Id="rId_hyperlink_1123" Type="http://schemas.openxmlformats.org/officeDocument/2006/relationships/hyperlink" Target="https://www.diodes.com/assets/Datasheets/SDT15H100P5.pdf" TargetMode="External"/><Relationship Id="rId_hyperlink_1124" Type="http://schemas.openxmlformats.org/officeDocument/2006/relationships/hyperlink" Target="https://www.diodes.com/part/view/SDT15H100P5" TargetMode="External"/><Relationship Id="rId_hyperlink_1125" Type="http://schemas.openxmlformats.org/officeDocument/2006/relationships/hyperlink" Target="https://www.diodes.com/assets/Datasheets/SDT15H50P5.pdf" TargetMode="External"/><Relationship Id="rId_hyperlink_1126" Type="http://schemas.openxmlformats.org/officeDocument/2006/relationships/hyperlink" Target="https://www.diodes.com/part/view/SDT15H50P5" TargetMode="External"/><Relationship Id="rId_hyperlink_1127" Type="http://schemas.openxmlformats.org/officeDocument/2006/relationships/hyperlink" Target="https://www.diodes.com/assets/Datasheets/SDT20100CT-SDT20100CTFP.pdf" TargetMode="External"/><Relationship Id="rId_hyperlink_1128" Type="http://schemas.openxmlformats.org/officeDocument/2006/relationships/hyperlink" Target="https://www.diodes.com/part/view/SDT20100CT" TargetMode="External"/><Relationship Id="rId_hyperlink_1129" Type="http://schemas.openxmlformats.org/officeDocument/2006/relationships/hyperlink" Target="https://www.diodes.com/assets/Datasheets/SDT20100CTB.pdf" TargetMode="External"/><Relationship Id="rId_hyperlink_1130" Type="http://schemas.openxmlformats.org/officeDocument/2006/relationships/hyperlink" Target="https://www.diodes.com/part/view/SDT20100CTB" TargetMode="External"/><Relationship Id="rId_hyperlink_1131" Type="http://schemas.openxmlformats.org/officeDocument/2006/relationships/hyperlink" Target="https://www.diodes.com/assets/Datasheets/SDT20100CT-SDT20100CTFP.pdf" TargetMode="External"/><Relationship Id="rId_hyperlink_1132" Type="http://schemas.openxmlformats.org/officeDocument/2006/relationships/hyperlink" Target="https://www.diodes.com/part/view/SDT20100CTFP" TargetMode="External"/><Relationship Id="rId_hyperlink_1133" Type="http://schemas.openxmlformats.org/officeDocument/2006/relationships/hyperlink" Target="https://www.diodes.com/assets/Datasheets/SDT20100GCT_SDT20100GCTFP.pdf" TargetMode="External"/><Relationship Id="rId_hyperlink_1134" Type="http://schemas.openxmlformats.org/officeDocument/2006/relationships/hyperlink" Target="https://www.diodes.com/part/view/SDT20100GCT" TargetMode="External"/><Relationship Id="rId_hyperlink_1135" Type="http://schemas.openxmlformats.org/officeDocument/2006/relationships/hyperlink" Target="https://www.diodes.com/assets/Datasheets/SDT20100GCT_SDT20100GCTFP.pdf" TargetMode="External"/><Relationship Id="rId_hyperlink_1136" Type="http://schemas.openxmlformats.org/officeDocument/2006/relationships/hyperlink" Target="https://www.diodes.com/part/view/SDT20100GCTFP" TargetMode="External"/><Relationship Id="rId_hyperlink_1137" Type="http://schemas.openxmlformats.org/officeDocument/2006/relationships/hyperlink" Target="https://www.diodes.com/assets/Datasheets/SDT20120CT-SDT20120CTFP.pdf" TargetMode="External"/><Relationship Id="rId_hyperlink_1138" Type="http://schemas.openxmlformats.org/officeDocument/2006/relationships/hyperlink" Target="https://www.diodes.com/part/view/SDT20120CT" TargetMode="External"/><Relationship Id="rId_hyperlink_1139" Type="http://schemas.openxmlformats.org/officeDocument/2006/relationships/hyperlink" Target="https://www.diodes.com/assets/Datasheets/SDT20120CT-SDT20120CTFP.pdf" TargetMode="External"/><Relationship Id="rId_hyperlink_1140" Type="http://schemas.openxmlformats.org/officeDocument/2006/relationships/hyperlink" Target="https://www.diodes.com/part/view/SDT20120CTFP" TargetMode="External"/><Relationship Id="rId_hyperlink_1141" Type="http://schemas.openxmlformats.org/officeDocument/2006/relationships/hyperlink" Target="https://www.diodes.com/assets/Datasheets/SDT20120GCT_SDT20120GCTFP.pdf" TargetMode="External"/><Relationship Id="rId_hyperlink_1142" Type="http://schemas.openxmlformats.org/officeDocument/2006/relationships/hyperlink" Target="https://www.diodes.com/part/view/SDT20120GCT" TargetMode="External"/><Relationship Id="rId_hyperlink_1143" Type="http://schemas.openxmlformats.org/officeDocument/2006/relationships/hyperlink" Target="https://www.diodes.com/assets/Datasheets/SDT20120GCT_SDT20120GCTFP.pdf" TargetMode="External"/><Relationship Id="rId_hyperlink_1144" Type="http://schemas.openxmlformats.org/officeDocument/2006/relationships/hyperlink" Target="https://www.diodes.com/part/view/SDT20120GCTFP" TargetMode="External"/><Relationship Id="rId_hyperlink_1145" Type="http://schemas.openxmlformats.org/officeDocument/2006/relationships/hyperlink" Target="https://www.diodes.com/assets/Datasheets/SDT20150GCT_SDT20150GCTSP.pdf" TargetMode="External"/><Relationship Id="rId_hyperlink_1146" Type="http://schemas.openxmlformats.org/officeDocument/2006/relationships/hyperlink" Target="https://www.diodes.com/part/view/SDT20150GCT" TargetMode="External"/><Relationship Id="rId_hyperlink_1147" Type="http://schemas.openxmlformats.org/officeDocument/2006/relationships/hyperlink" Target="https://www.diodes.com/assets/Datasheets/SDT20150GCT_SDT20150GCTSP.pdf" TargetMode="External"/><Relationship Id="rId_hyperlink_1148" Type="http://schemas.openxmlformats.org/officeDocument/2006/relationships/hyperlink" Target="https://www.diodes.com/part/view/SDT20150GCTSP" TargetMode="External"/><Relationship Id="rId_hyperlink_1149" Type="http://schemas.openxmlformats.org/officeDocument/2006/relationships/hyperlink" Target="https://www.diodes.com/assets/Datasheets/SDT2060VCT_SDT2060VCTFP.pdf" TargetMode="External"/><Relationship Id="rId_hyperlink_1150" Type="http://schemas.openxmlformats.org/officeDocument/2006/relationships/hyperlink" Target="https://www.diodes.com/part/view/SDT2060VCT" TargetMode="External"/><Relationship Id="rId_hyperlink_1151" Type="http://schemas.openxmlformats.org/officeDocument/2006/relationships/hyperlink" Target="https://www.diodes.com/assets/Datasheets/SDT2060VCT_SDT2060VCTFP.pdf" TargetMode="External"/><Relationship Id="rId_hyperlink_1152" Type="http://schemas.openxmlformats.org/officeDocument/2006/relationships/hyperlink" Target="https://www.diodes.com/part/view/SDT2060VCTFP" TargetMode="External"/><Relationship Id="rId_hyperlink_1153" Type="http://schemas.openxmlformats.org/officeDocument/2006/relationships/hyperlink" Target="https://www.diodes.com/assets/Datasheets/SDT20A100CT-SDT20A100CTFP.pdf" TargetMode="External"/><Relationship Id="rId_hyperlink_1154" Type="http://schemas.openxmlformats.org/officeDocument/2006/relationships/hyperlink" Target="https://www.diodes.com/part/view/SDT20A100CT" TargetMode="External"/><Relationship Id="rId_hyperlink_1155" Type="http://schemas.openxmlformats.org/officeDocument/2006/relationships/hyperlink" Target="https://www.diodes.com/assets/Datasheets/SDT20A100CT-SDT20A100CTFP.pdf" TargetMode="External"/><Relationship Id="rId_hyperlink_1156" Type="http://schemas.openxmlformats.org/officeDocument/2006/relationships/hyperlink" Target="https://www.diodes.com/part/view/SDT20A100CTFP" TargetMode="External"/><Relationship Id="rId_hyperlink_1157" Type="http://schemas.openxmlformats.org/officeDocument/2006/relationships/hyperlink" Target="https://www.diodes.com/assets/Datasheets/SDT20A120CT-SDT20A120CTFP.pdf" TargetMode="External"/><Relationship Id="rId_hyperlink_1158" Type="http://schemas.openxmlformats.org/officeDocument/2006/relationships/hyperlink" Target="https://www.diodes.com/part/view/SDT20A120CT" TargetMode="External"/><Relationship Id="rId_hyperlink_1159" Type="http://schemas.openxmlformats.org/officeDocument/2006/relationships/hyperlink" Target="https://www.diodes.com/assets/Datasheets/SDT20A120CT-SDT20A120CTFP.pdf" TargetMode="External"/><Relationship Id="rId_hyperlink_1160" Type="http://schemas.openxmlformats.org/officeDocument/2006/relationships/hyperlink" Target="https://www.diodes.com/part/view/SDT20A120CTFP" TargetMode="External"/><Relationship Id="rId_hyperlink_1161" Type="http://schemas.openxmlformats.org/officeDocument/2006/relationships/hyperlink" Target="https://www.diodes.com/assets/Datasheets/SDT20A60VCT-SDT20A60VCTFP.pdf" TargetMode="External"/><Relationship Id="rId_hyperlink_1162" Type="http://schemas.openxmlformats.org/officeDocument/2006/relationships/hyperlink" Target="https://www.diodes.com/part/view/SDT20A60VCT" TargetMode="External"/><Relationship Id="rId_hyperlink_1163" Type="http://schemas.openxmlformats.org/officeDocument/2006/relationships/hyperlink" Target="https://www.diodes.com/assets/Datasheets/SDT20A60VCT-SDT20A60VCTFP.pdf" TargetMode="External"/><Relationship Id="rId_hyperlink_1164" Type="http://schemas.openxmlformats.org/officeDocument/2006/relationships/hyperlink" Target="https://www.diodes.com/part/view/SDT20A60VCTFP" TargetMode="External"/><Relationship Id="rId_hyperlink_1165" Type="http://schemas.openxmlformats.org/officeDocument/2006/relationships/hyperlink" Target="https://www.diodes.com/assets/Datasheets/SDT20B100CT-SDT20B100CTFP.pdf" TargetMode="External"/><Relationship Id="rId_hyperlink_1166" Type="http://schemas.openxmlformats.org/officeDocument/2006/relationships/hyperlink" Target="https://www.diodes.com/part/view/SDT20B100CT" TargetMode="External"/><Relationship Id="rId_hyperlink_1167" Type="http://schemas.openxmlformats.org/officeDocument/2006/relationships/hyperlink" Target="https://www.diodes.com/assets/Datasheets/SDT20B100CT-SDT20B100CTFP.pdf" TargetMode="External"/><Relationship Id="rId_hyperlink_1168" Type="http://schemas.openxmlformats.org/officeDocument/2006/relationships/hyperlink" Target="https://www.diodes.com/part/view/SDT20B100CTFP" TargetMode="External"/><Relationship Id="rId_hyperlink_1169" Type="http://schemas.openxmlformats.org/officeDocument/2006/relationships/hyperlink" Target="https://www.diodes.com/assets/Datasheets/SDT20B100D1.pdf" TargetMode="External"/><Relationship Id="rId_hyperlink_1170" Type="http://schemas.openxmlformats.org/officeDocument/2006/relationships/hyperlink" Target="https://www.diodes.com/part/view/SDT20B100D1" TargetMode="External"/><Relationship Id="rId_hyperlink_1171" Type="http://schemas.openxmlformats.org/officeDocument/2006/relationships/hyperlink" Target="https://www.diodes.com/assets/Datasheets/SDT20B45VCT.pdf" TargetMode="External"/><Relationship Id="rId_hyperlink_1172" Type="http://schemas.openxmlformats.org/officeDocument/2006/relationships/hyperlink" Target="https://www.diodes.com/part/view/SDT20B45VCT" TargetMode="External"/><Relationship Id="rId_hyperlink_1173" Type="http://schemas.openxmlformats.org/officeDocument/2006/relationships/hyperlink" Target="https://www.diodes.com/assets/Datasheets/SDT20B60VCT-SDT20B60VCTFP.pdf" TargetMode="External"/><Relationship Id="rId_hyperlink_1174" Type="http://schemas.openxmlformats.org/officeDocument/2006/relationships/hyperlink" Target="https://www.diodes.com/part/view/SDT20B60VCT" TargetMode="External"/><Relationship Id="rId_hyperlink_1175" Type="http://schemas.openxmlformats.org/officeDocument/2006/relationships/hyperlink" Target="https://www.diodes.com/assets/Datasheets/SDT20B60VCT-SDT20B60VCTFP.pdf" TargetMode="External"/><Relationship Id="rId_hyperlink_1176" Type="http://schemas.openxmlformats.org/officeDocument/2006/relationships/hyperlink" Target="https://www.diodes.com/part/view/SDT20B60VCTFP" TargetMode="External"/><Relationship Id="rId_hyperlink_1177" Type="http://schemas.openxmlformats.org/officeDocument/2006/relationships/hyperlink" Target="https://www.diodes.com/assets/Datasheets/SDT2L40CP3.pdf" TargetMode="External"/><Relationship Id="rId_hyperlink_1178" Type="http://schemas.openxmlformats.org/officeDocument/2006/relationships/hyperlink" Target="https://www.diodes.com/part/view/SDT2L40CP3" TargetMode="External"/><Relationship Id="rId_hyperlink_1179" Type="http://schemas.openxmlformats.org/officeDocument/2006/relationships/hyperlink" Target="https://www.diodes.com/assets/Datasheets/SDT2U30CP3.pdf" TargetMode="External"/><Relationship Id="rId_hyperlink_1180" Type="http://schemas.openxmlformats.org/officeDocument/2006/relationships/hyperlink" Target="https://www.diodes.com/part/view/SDT2U30CP3" TargetMode="External"/><Relationship Id="rId_hyperlink_1181" Type="http://schemas.openxmlformats.org/officeDocument/2006/relationships/hyperlink" Target="https://www.diodes.com/assets/Datasheets/SDT2U40CP3.pdf" TargetMode="External"/><Relationship Id="rId_hyperlink_1182" Type="http://schemas.openxmlformats.org/officeDocument/2006/relationships/hyperlink" Target="https://www.diodes.com/part/view/SDT2U40CP3" TargetMode="External"/><Relationship Id="rId_hyperlink_1183" Type="http://schemas.openxmlformats.org/officeDocument/2006/relationships/hyperlink" Target="https://www.diodes.com/assets/Datasheets/SDT2U60CP3.pdf" TargetMode="External"/><Relationship Id="rId_hyperlink_1184" Type="http://schemas.openxmlformats.org/officeDocument/2006/relationships/hyperlink" Target="https://www.diodes.com/part/view/SDT2U60CP3" TargetMode="External"/><Relationship Id="rId_hyperlink_1185" Type="http://schemas.openxmlformats.org/officeDocument/2006/relationships/hyperlink" Target="https://www.diodes.com/assets/Datasheets/SDT30100CT-SDT30100CTFP.pdf" TargetMode="External"/><Relationship Id="rId_hyperlink_1186" Type="http://schemas.openxmlformats.org/officeDocument/2006/relationships/hyperlink" Target="https://www.diodes.com/part/view/SDT30100CT" TargetMode="External"/><Relationship Id="rId_hyperlink_1187" Type="http://schemas.openxmlformats.org/officeDocument/2006/relationships/hyperlink" Target="https://www.diodes.com/assets/Datasheets/SDT30100CT-SDT30100CTFP.pdf" TargetMode="External"/><Relationship Id="rId_hyperlink_1188" Type="http://schemas.openxmlformats.org/officeDocument/2006/relationships/hyperlink" Target="https://www.diodes.com/part/view/SDT30100CTFP" TargetMode="External"/><Relationship Id="rId_hyperlink_1189" Type="http://schemas.openxmlformats.org/officeDocument/2006/relationships/hyperlink" Target="https://www.diodes.com/assets/Datasheets/SDT30100GCT_SDT30100GCTFP.pdf" TargetMode="External"/><Relationship Id="rId_hyperlink_1190" Type="http://schemas.openxmlformats.org/officeDocument/2006/relationships/hyperlink" Target="https://www.diodes.com/part/view/SDT30100GCT" TargetMode="External"/><Relationship Id="rId_hyperlink_1191" Type="http://schemas.openxmlformats.org/officeDocument/2006/relationships/hyperlink" Target="https://www.diodes.com/assets/Datasheets/SDT30100GCT_SDT30100GCTFP.pdf" TargetMode="External"/><Relationship Id="rId_hyperlink_1192" Type="http://schemas.openxmlformats.org/officeDocument/2006/relationships/hyperlink" Target="https://www.diodes.com/part/view/SDT30100GCTFP" TargetMode="External"/><Relationship Id="rId_hyperlink_1193" Type="http://schemas.openxmlformats.org/officeDocument/2006/relationships/hyperlink" Target="https://www.diodes.com/assets/Datasheets/SDT30120CT-SDT30120CTFP.pdf" TargetMode="External"/><Relationship Id="rId_hyperlink_1194" Type="http://schemas.openxmlformats.org/officeDocument/2006/relationships/hyperlink" Target="https://www.diodes.com/part/view/SDT30120CT" TargetMode="External"/><Relationship Id="rId_hyperlink_1195" Type="http://schemas.openxmlformats.org/officeDocument/2006/relationships/hyperlink" Target="https://www.diodes.com/assets/Datasheets/SDT30150GCT_SDT30150GCTSP.pdf" TargetMode="External"/><Relationship Id="rId_hyperlink_1196" Type="http://schemas.openxmlformats.org/officeDocument/2006/relationships/hyperlink" Target="https://www.diodes.com/part/view/SDT30150GCT" TargetMode="External"/><Relationship Id="rId_hyperlink_1197" Type="http://schemas.openxmlformats.org/officeDocument/2006/relationships/hyperlink" Target="https://www.diodes.com/assets/Datasheets/SDT30150GCT_SDT30150GCTSP.pdf" TargetMode="External"/><Relationship Id="rId_hyperlink_1198" Type="http://schemas.openxmlformats.org/officeDocument/2006/relationships/hyperlink" Target="https://www.diodes.com/part/view/SDT30150GCTSP" TargetMode="External"/><Relationship Id="rId_hyperlink_1199" Type="http://schemas.openxmlformats.org/officeDocument/2006/relationships/hyperlink" Target="https://www.diodes.com/assets/Datasheets/SDT3045VCT.pdf" TargetMode="External"/><Relationship Id="rId_hyperlink_1200" Type="http://schemas.openxmlformats.org/officeDocument/2006/relationships/hyperlink" Target="https://www.diodes.com/part/view/SDT3045VCT" TargetMode="External"/><Relationship Id="rId_hyperlink_1201" Type="http://schemas.openxmlformats.org/officeDocument/2006/relationships/hyperlink" Target="https://www.diodes.com/assets/Datasheets/SDT3060VCT-SDT3060VCTFP.pdf" TargetMode="External"/><Relationship Id="rId_hyperlink_1202" Type="http://schemas.openxmlformats.org/officeDocument/2006/relationships/hyperlink" Target="https://www.diodes.com/part/view/SDT3060VCT" TargetMode="External"/><Relationship Id="rId_hyperlink_1203" Type="http://schemas.openxmlformats.org/officeDocument/2006/relationships/hyperlink" Target="https://www.diodes.com/assets/Datasheets/SDT3060VCT-SDT3060VCTFP.pdf" TargetMode="External"/><Relationship Id="rId_hyperlink_1204" Type="http://schemas.openxmlformats.org/officeDocument/2006/relationships/hyperlink" Target="https://www.diodes.com/part/view/SDT3060VCTFP" TargetMode="External"/><Relationship Id="rId_hyperlink_1205" Type="http://schemas.openxmlformats.org/officeDocument/2006/relationships/hyperlink" Target="https://www.diodes.com/assets/Datasheets/SDT30A100CT-SDT30A100CTFP.pdf" TargetMode="External"/><Relationship Id="rId_hyperlink_1206" Type="http://schemas.openxmlformats.org/officeDocument/2006/relationships/hyperlink" Target="https://www.diodes.com/part/view/SDT30A100CT" TargetMode="External"/><Relationship Id="rId_hyperlink_1207" Type="http://schemas.openxmlformats.org/officeDocument/2006/relationships/hyperlink" Target="https://www.diodes.com/assets/Datasheets/SDT30A100CT-SDT30A100CTFP.pdf" TargetMode="External"/><Relationship Id="rId_hyperlink_1208" Type="http://schemas.openxmlformats.org/officeDocument/2006/relationships/hyperlink" Target="https://www.diodes.com/part/view/SDT30A100CTFP" TargetMode="External"/><Relationship Id="rId_hyperlink_1209" Type="http://schemas.openxmlformats.org/officeDocument/2006/relationships/hyperlink" Target="https://www.diodes.com/assets/Datasheets/SDT30A120CT-SDT30A120CTFP.pdf" TargetMode="External"/><Relationship Id="rId_hyperlink_1210" Type="http://schemas.openxmlformats.org/officeDocument/2006/relationships/hyperlink" Target="https://www.diodes.com/part/view/SDT30A120CT" TargetMode="External"/><Relationship Id="rId_hyperlink_1211" Type="http://schemas.openxmlformats.org/officeDocument/2006/relationships/hyperlink" Target="https://www.diodes.com/assets/Datasheets/SDT30A120CT-SDT30A120CTFP.pdf" TargetMode="External"/><Relationship Id="rId_hyperlink_1212" Type="http://schemas.openxmlformats.org/officeDocument/2006/relationships/hyperlink" Target="https://www.diodes.com/part/view/SDT30A120CTFP" TargetMode="External"/><Relationship Id="rId_hyperlink_1213" Type="http://schemas.openxmlformats.org/officeDocument/2006/relationships/hyperlink" Target="https://www.diodes.com/assets/Datasheets/SDT30B100D1.pdf" TargetMode="External"/><Relationship Id="rId_hyperlink_1214" Type="http://schemas.openxmlformats.org/officeDocument/2006/relationships/hyperlink" Target="https://www.diodes.com/part/view/SDT30B100D1" TargetMode="External"/><Relationship Id="rId_hyperlink_1215" Type="http://schemas.openxmlformats.org/officeDocument/2006/relationships/hyperlink" Target="https://www.diodes.com/assets/Datasheets/SDT30B45VCT.pdf" TargetMode="External"/><Relationship Id="rId_hyperlink_1216" Type="http://schemas.openxmlformats.org/officeDocument/2006/relationships/hyperlink" Target="https://www.diodes.com/part/view/SDT30B45VCT" TargetMode="External"/><Relationship Id="rId_hyperlink_1217" Type="http://schemas.openxmlformats.org/officeDocument/2006/relationships/hyperlink" Target="https://www.diodes.com/assets/Datasheets/SDT3A40SAFS.pdf" TargetMode="External"/><Relationship Id="rId_hyperlink_1218" Type="http://schemas.openxmlformats.org/officeDocument/2006/relationships/hyperlink" Target="https://www.diodes.com/part/view/SDT3A40SAFS" TargetMode="External"/><Relationship Id="rId_hyperlink_1219" Type="http://schemas.openxmlformats.org/officeDocument/2006/relationships/hyperlink" Target="https://www.diodes.com/assets/Datasheets/SDT3A45SA.pdf" TargetMode="External"/><Relationship Id="rId_hyperlink_1220" Type="http://schemas.openxmlformats.org/officeDocument/2006/relationships/hyperlink" Target="https://www.diodes.com/part/view/SDT3A45SA" TargetMode="External"/><Relationship Id="rId_hyperlink_1221" Type="http://schemas.openxmlformats.org/officeDocument/2006/relationships/hyperlink" Target="https://www.diodes.com/assets/Datasheets/SDT3A45SAF.pdf" TargetMode="External"/><Relationship Id="rId_hyperlink_1222" Type="http://schemas.openxmlformats.org/officeDocument/2006/relationships/hyperlink" Target="https://www.diodes.com/part/view/SDT3A45SAF" TargetMode="External"/><Relationship Id="rId_hyperlink_1223" Type="http://schemas.openxmlformats.org/officeDocument/2006/relationships/hyperlink" Target="https://www.diodes.com/assets/Datasheets/SDT3U40P1.pdf" TargetMode="External"/><Relationship Id="rId_hyperlink_1224" Type="http://schemas.openxmlformats.org/officeDocument/2006/relationships/hyperlink" Target="https://www.diodes.com/part/view/SDT3U40P1" TargetMode="External"/><Relationship Id="rId_hyperlink_1225" Type="http://schemas.openxmlformats.org/officeDocument/2006/relationships/hyperlink" Target="https://www.diodes.com/assets/Datasheets/SDT40100CT_SDT40100CTFP.pdf" TargetMode="External"/><Relationship Id="rId_hyperlink_1226" Type="http://schemas.openxmlformats.org/officeDocument/2006/relationships/hyperlink" Target="https://www.diodes.com/part/view/SDT40100CT" TargetMode="External"/><Relationship Id="rId_hyperlink_1227" Type="http://schemas.openxmlformats.org/officeDocument/2006/relationships/hyperlink" Target="https://www.diodes.com/assets/Datasheets/SDT40100CT_SDT40100CTFP.pdf" TargetMode="External"/><Relationship Id="rId_hyperlink_1228" Type="http://schemas.openxmlformats.org/officeDocument/2006/relationships/hyperlink" Target="https://www.diodes.com/part/view/SDT40100CTFP" TargetMode="External"/><Relationship Id="rId_hyperlink_1229" Type="http://schemas.openxmlformats.org/officeDocument/2006/relationships/hyperlink" Target="https://www.diodes.com/assets/Datasheets/SDT40120CT-SDT40120CTFP.pdf" TargetMode="External"/><Relationship Id="rId_hyperlink_1230" Type="http://schemas.openxmlformats.org/officeDocument/2006/relationships/hyperlink" Target="https://www.diodes.com/part/view/SDT40120CT" TargetMode="External"/><Relationship Id="rId_hyperlink_1231" Type="http://schemas.openxmlformats.org/officeDocument/2006/relationships/hyperlink" Target="https://www.diodes.com/assets/Datasheets/SDT40120CT-SDT40120CTFP.pdf" TargetMode="External"/><Relationship Id="rId_hyperlink_1232" Type="http://schemas.openxmlformats.org/officeDocument/2006/relationships/hyperlink" Target="https://www.diodes.com/part/view/SDT40120CTFP" TargetMode="External"/><Relationship Id="rId_hyperlink_1233" Type="http://schemas.openxmlformats.org/officeDocument/2006/relationships/hyperlink" Target="https://www.diodes.com/assets/Datasheets/SDT40150VCT_SDT40150VCTFP.pdf" TargetMode="External"/><Relationship Id="rId_hyperlink_1234" Type="http://schemas.openxmlformats.org/officeDocument/2006/relationships/hyperlink" Target="https://www.diodes.com/part/view/SDT40150VCT" TargetMode="External"/><Relationship Id="rId_hyperlink_1235" Type="http://schemas.openxmlformats.org/officeDocument/2006/relationships/hyperlink" Target="https://www.diodes.com/assets/Datasheets/SDT40150VCT_SDT40150VCTFP.pdf" TargetMode="External"/><Relationship Id="rId_hyperlink_1236" Type="http://schemas.openxmlformats.org/officeDocument/2006/relationships/hyperlink" Target="https://www.diodes.com/part/view/SDT40150VCTFP" TargetMode="External"/><Relationship Id="rId_hyperlink_1237" Type="http://schemas.openxmlformats.org/officeDocument/2006/relationships/hyperlink" Target="https://www.diodes.com/assets/Datasheets/SDT40A100CT-SDT40A100CTFP.pdf" TargetMode="External"/><Relationship Id="rId_hyperlink_1238" Type="http://schemas.openxmlformats.org/officeDocument/2006/relationships/hyperlink" Target="https://www.diodes.com/part/view/SDT40A100CT" TargetMode="External"/><Relationship Id="rId_hyperlink_1239" Type="http://schemas.openxmlformats.org/officeDocument/2006/relationships/hyperlink" Target="https://www.diodes.com/assets/Datasheets/SDT40A100CT-SDT40A100CTFP.pdf" TargetMode="External"/><Relationship Id="rId_hyperlink_1240" Type="http://schemas.openxmlformats.org/officeDocument/2006/relationships/hyperlink" Target="https://www.diodes.com/part/view/SDT40A100CTFP" TargetMode="External"/><Relationship Id="rId_hyperlink_1241" Type="http://schemas.openxmlformats.org/officeDocument/2006/relationships/hyperlink" Target="https://www.diodes.com/assets/Datasheets/SDT40A120CT-SDT40A120CTFP.pdf" TargetMode="External"/><Relationship Id="rId_hyperlink_1242" Type="http://schemas.openxmlformats.org/officeDocument/2006/relationships/hyperlink" Target="https://www.diodes.com/part/view/SDT40A120CT" TargetMode="External"/><Relationship Id="rId_hyperlink_1243" Type="http://schemas.openxmlformats.org/officeDocument/2006/relationships/hyperlink" Target="https://www.diodes.com/assets/Datasheets/SDT40A120CT-SDT40A120CTFP.pdf" TargetMode="External"/><Relationship Id="rId_hyperlink_1244" Type="http://schemas.openxmlformats.org/officeDocument/2006/relationships/hyperlink" Target="https://www.diodes.com/part/view/SDT40A120CTFP" TargetMode="External"/><Relationship Id="rId_hyperlink_1245" Type="http://schemas.openxmlformats.org/officeDocument/2006/relationships/hyperlink" Target="https://www.diodes.com/assets/Datasheets/SDT40A60VCT-SDT40A60VCTFP.pdf" TargetMode="External"/><Relationship Id="rId_hyperlink_1246" Type="http://schemas.openxmlformats.org/officeDocument/2006/relationships/hyperlink" Target="https://www.diodes.com/part/view/SDT40A60VCT" TargetMode="External"/><Relationship Id="rId_hyperlink_1247" Type="http://schemas.openxmlformats.org/officeDocument/2006/relationships/hyperlink" Target="https://www.diodes.com/assets/Datasheets/SDT40A60VCT-SDT40A60VCTFP.pdf" TargetMode="External"/><Relationship Id="rId_hyperlink_1248" Type="http://schemas.openxmlformats.org/officeDocument/2006/relationships/hyperlink" Target="https://www.diodes.com/part/view/SDT40A60VCTFP" TargetMode="External"/><Relationship Id="rId_hyperlink_1249" Type="http://schemas.openxmlformats.org/officeDocument/2006/relationships/hyperlink" Target="https://www.diodes.com/assets/Datasheets/SDT40B100ST.pdf" TargetMode="External"/><Relationship Id="rId_hyperlink_1250" Type="http://schemas.openxmlformats.org/officeDocument/2006/relationships/hyperlink" Target="https://www.diodes.com/part/view/SDT40B100ST" TargetMode="External"/><Relationship Id="rId_hyperlink_1251" Type="http://schemas.openxmlformats.org/officeDocument/2006/relationships/hyperlink" Target="https://www.diodes.com/assets/Datasheets/SDT40H100CT-SDT40H100CTFP.pdf" TargetMode="External"/><Relationship Id="rId_hyperlink_1252" Type="http://schemas.openxmlformats.org/officeDocument/2006/relationships/hyperlink" Target="https://www.diodes.com/part/view/SDT40H100CT" TargetMode="External"/><Relationship Id="rId_hyperlink_1253" Type="http://schemas.openxmlformats.org/officeDocument/2006/relationships/hyperlink" Target="https://www.diodes.com/assets/Datasheets/SDT40H100CTB.pdf" TargetMode="External"/><Relationship Id="rId_hyperlink_1254" Type="http://schemas.openxmlformats.org/officeDocument/2006/relationships/hyperlink" Target="https://www.diodes.com/part/view/SDT40H100CTB" TargetMode="External"/><Relationship Id="rId_hyperlink_1255" Type="http://schemas.openxmlformats.org/officeDocument/2006/relationships/hyperlink" Target="https://www.diodes.com/assets/Datasheets/SDT40H100CT-SDT40H100CTFP.pdf" TargetMode="External"/><Relationship Id="rId_hyperlink_1256" Type="http://schemas.openxmlformats.org/officeDocument/2006/relationships/hyperlink" Target="https://www.diodes.com/part/view/SDT40H100CTFP" TargetMode="External"/><Relationship Id="rId_hyperlink_1257" Type="http://schemas.openxmlformats.org/officeDocument/2006/relationships/hyperlink" Target="https://www.diodes.com/assets/Datasheets/SDT40H120CT-SDT40H120CTFP.pdf" TargetMode="External"/><Relationship Id="rId_hyperlink_1258" Type="http://schemas.openxmlformats.org/officeDocument/2006/relationships/hyperlink" Target="https://www.diodes.com/part/view/SDT40H120CT" TargetMode="External"/><Relationship Id="rId_hyperlink_1259" Type="http://schemas.openxmlformats.org/officeDocument/2006/relationships/hyperlink" Target="https://www.diodes.com/assets/Datasheets/SDT40H120CT-SDT40H120CTFP.pdf" TargetMode="External"/><Relationship Id="rId_hyperlink_1260" Type="http://schemas.openxmlformats.org/officeDocument/2006/relationships/hyperlink" Target="https://www.diodes.com/part/view/SDT40H120CTFP" TargetMode="External"/><Relationship Id="rId_hyperlink_1261" Type="http://schemas.openxmlformats.org/officeDocument/2006/relationships/hyperlink" Target="https://www.diodes.com/assets/Datasheets/SDT4U40CP3.pdf" TargetMode="External"/><Relationship Id="rId_hyperlink_1262" Type="http://schemas.openxmlformats.org/officeDocument/2006/relationships/hyperlink" Target="https://www.diodes.com/part/view/SDT4U40CP3" TargetMode="External"/><Relationship Id="rId_hyperlink_1263" Type="http://schemas.openxmlformats.org/officeDocument/2006/relationships/hyperlink" Target="https://www.diodes.com/assets/Datasheets/SDT4U40EP3.pdf" TargetMode="External"/><Relationship Id="rId_hyperlink_1264" Type="http://schemas.openxmlformats.org/officeDocument/2006/relationships/hyperlink" Target="https://www.diodes.com/part/view/SDT4U40EP3" TargetMode="External"/><Relationship Id="rId_hyperlink_1265" Type="http://schemas.openxmlformats.org/officeDocument/2006/relationships/hyperlink" Target="https://www.diodes.com/assets/Datasheets/SDT5100D1.pdf" TargetMode="External"/><Relationship Id="rId_hyperlink_1266" Type="http://schemas.openxmlformats.org/officeDocument/2006/relationships/hyperlink" Target="https://www.diodes.com/part/view/SDT5100D1" TargetMode="External"/><Relationship Id="rId_hyperlink_1267" Type="http://schemas.openxmlformats.org/officeDocument/2006/relationships/hyperlink" Target="https://www.diodes.com/assets/Datasheets/SDT5100LP5.pdf" TargetMode="External"/><Relationship Id="rId_hyperlink_1268" Type="http://schemas.openxmlformats.org/officeDocument/2006/relationships/hyperlink" Target="https://www.diodes.com/part/view/SDT5100LP5" TargetMode="External"/><Relationship Id="rId_hyperlink_1269" Type="http://schemas.openxmlformats.org/officeDocument/2006/relationships/hyperlink" Target="https://www.diodes.com/assets/Datasheets/SDT5A100P5.pdf" TargetMode="External"/><Relationship Id="rId_hyperlink_1270" Type="http://schemas.openxmlformats.org/officeDocument/2006/relationships/hyperlink" Target="https://www.diodes.com/part/view/SDT5A100P5" TargetMode="External"/><Relationship Id="rId_hyperlink_1271" Type="http://schemas.openxmlformats.org/officeDocument/2006/relationships/hyperlink" Target="https://www.diodes.com/assets/Datasheets/SDT5A100SAF.pdf" TargetMode="External"/><Relationship Id="rId_hyperlink_1272" Type="http://schemas.openxmlformats.org/officeDocument/2006/relationships/hyperlink" Target="https://www.diodes.com/part/view/SDT5A100SAF" TargetMode="External"/><Relationship Id="rId_hyperlink_1273" Type="http://schemas.openxmlformats.org/officeDocument/2006/relationships/hyperlink" Target="https://www.diodes.com/assets/Datasheets/SDT5A100SB.pdf" TargetMode="External"/><Relationship Id="rId_hyperlink_1274" Type="http://schemas.openxmlformats.org/officeDocument/2006/relationships/hyperlink" Target="https://www.diodes.com/part/view/SDT5A100SB" TargetMode="External"/><Relationship Id="rId_hyperlink_1275" Type="http://schemas.openxmlformats.org/officeDocument/2006/relationships/hyperlink" Target="https://www.diodes.com/assets/Datasheets/SDT5A50SA.pdf" TargetMode="External"/><Relationship Id="rId_hyperlink_1276" Type="http://schemas.openxmlformats.org/officeDocument/2006/relationships/hyperlink" Target="https://www.diodes.com/part/view/SDT5A50SA" TargetMode="External"/><Relationship Id="rId_hyperlink_1277" Type="http://schemas.openxmlformats.org/officeDocument/2006/relationships/hyperlink" Target="https://www.diodes.com/assets/Datasheets/SDT5A50SAF.pdf" TargetMode="External"/><Relationship Id="rId_hyperlink_1278" Type="http://schemas.openxmlformats.org/officeDocument/2006/relationships/hyperlink" Target="https://www.diodes.com/part/view/SDT5A50SAF" TargetMode="External"/><Relationship Id="rId_hyperlink_1279" Type="http://schemas.openxmlformats.org/officeDocument/2006/relationships/hyperlink" Target="https://www.diodes.com/assets/Datasheets/SDT5A60SA.pdf" TargetMode="External"/><Relationship Id="rId_hyperlink_1280" Type="http://schemas.openxmlformats.org/officeDocument/2006/relationships/hyperlink" Target="https://www.diodes.com/part/view/SDT5A60SA" TargetMode="External"/><Relationship Id="rId_hyperlink_1281" Type="http://schemas.openxmlformats.org/officeDocument/2006/relationships/hyperlink" Target="https://www.diodes.com/assets/Datasheets/SDT5A60SAF.pdf" TargetMode="External"/><Relationship Id="rId_hyperlink_1282" Type="http://schemas.openxmlformats.org/officeDocument/2006/relationships/hyperlink" Target="https://www.diodes.com/part/view/SDT5A60SAF" TargetMode="External"/><Relationship Id="rId_hyperlink_1283" Type="http://schemas.openxmlformats.org/officeDocument/2006/relationships/hyperlink" Target="https://www.diodes.com/assets/Datasheets/SDT5H100LP5.pdf" TargetMode="External"/><Relationship Id="rId_hyperlink_1284" Type="http://schemas.openxmlformats.org/officeDocument/2006/relationships/hyperlink" Target="https://www.diodes.com/part/view/SDT5H100LP5" TargetMode="External"/><Relationship Id="rId_hyperlink_1285" Type="http://schemas.openxmlformats.org/officeDocument/2006/relationships/hyperlink" Target="https://www.diodes.com/assets/Datasheets/SDT5H100P5.pdf" TargetMode="External"/><Relationship Id="rId_hyperlink_1286" Type="http://schemas.openxmlformats.org/officeDocument/2006/relationships/hyperlink" Target="https://www.diodes.com/part/view/SDT5H100P5" TargetMode="External"/><Relationship Id="rId_hyperlink_1287" Type="http://schemas.openxmlformats.org/officeDocument/2006/relationships/hyperlink" Target="https://www.diodes.com/assets/Datasheets/SDT5H100SB.pdf" TargetMode="External"/><Relationship Id="rId_hyperlink_1288" Type="http://schemas.openxmlformats.org/officeDocument/2006/relationships/hyperlink" Target="https://www.diodes.com/part/view/SDT5H100SB" TargetMode="External"/><Relationship Id="rId_hyperlink_1289" Type="http://schemas.openxmlformats.org/officeDocument/2006/relationships/hyperlink" Target="https://www.diodes.com/assets/Datasheets/SDT60100CTB.pdf" TargetMode="External"/><Relationship Id="rId_hyperlink_1290" Type="http://schemas.openxmlformats.org/officeDocument/2006/relationships/hyperlink" Target="https://www.diodes.com/part/view/SDT60100CTB" TargetMode="External"/><Relationship Id="rId_hyperlink_1291" Type="http://schemas.openxmlformats.org/officeDocument/2006/relationships/hyperlink" Target="https://www.diodes.com/assets/Datasheets/SDT660VD1.pdf" TargetMode="External"/><Relationship Id="rId_hyperlink_1292" Type="http://schemas.openxmlformats.org/officeDocument/2006/relationships/hyperlink" Target="https://www.diodes.com/part/view/SDT660VD1" TargetMode="External"/><Relationship Id="rId_hyperlink_1293" Type="http://schemas.openxmlformats.org/officeDocument/2006/relationships/hyperlink" Target="https://www.diodes.com/assets/Datasheets/SDT8A100P5.pdf" TargetMode="External"/><Relationship Id="rId_hyperlink_1294" Type="http://schemas.openxmlformats.org/officeDocument/2006/relationships/hyperlink" Target="https://www.diodes.com/part/view/SDT8A100P5" TargetMode="External"/><Relationship Id="rId_hyperlink_1295" Type="http://schemas.openxmlformats.org/officeDocument/2006/relationships/hyperlink" Target="https://www.diodes.com/assets/Datasheets/SDT8A120P5.pdf" TargetMode="External"/><Relationship Id="rId_hyperlink_1296" Type="http://schemas.openxmlformats.org/officeDocument/2006/relationships/hyperlink" Target="https://www.diodes.com/part/view/SDT8A120P5" TargetMode="External"/><Relationship Id="rId_hyperlink_1297" Type="http://schemas.openxmlformats.org/officeDocument/2006/relationships/hyperlink" Target="https://www.diodes.com/assets/Datasheets/SDT8A60VP5.pdf" TargetMode="External"/><Relationship Id="rId_hyperlink_1298" Type="http://schemas.openxmlformats.org/officeDocument/2006/relationships/hyperlink" Target="https://www.diodes.com/part/view/SDT8A60VP5" TargetMode="External"/><Relationship Id="rId_hyperlink_1299" Type="http://schemas.openxmlformats.org/officeDocument/2006/relationships/hyperlink" Target="https://www.diodes.com/assets/Datasheets/SST20U120CT.pdf" TargetMode="External"/><Relationship Id="rId_hyperlink_1300" Type="http://schemas.openxmlformats.org/officeDocument/2006/relationships/hyperlink" Target="https://www.diodes.com/part/view/SST20U120CT" TargetMode="External"/><Relationship Id="rId_hyperlink_1301" Type="http://schemas.openxmlformats.org/officeDocument/2006/relationships/hyperlink" Target="https://www.diodes.com/assets/Datasheets/ZHCS1000.pdf" TargetMode="External"/><Relationship Id="rId_hyperlink_1302" Type="http://schemas.openxmlformats.org/officeDocument/2006/relationships/hyperlink" Target="https://www.diodes.com/part/view/ZHCS1000" TargetMode="External"/><Relationship Id="rId_hyperlink_1303" Type="http://schemas.openxmlformats.org/officeDocument/2006/relationships/hyperlink" Target="https://www.diodes.com/assets/Datasheets/ZHCS2000.pdf" TargetMode="External"/><Relationship Id="rId_hyperlink_1304" Type="http://schemas.openxmlformats.org/officeDocument/2006/relationships/hyperlink" Target="https://www.diodes.com/part/view/ZHCS2000" TargetMode="External"/><Relationship Id="rId_hyperlink_1305" Type="http://schemas.openxmlformats.org/officeDocument/2006/relationships/hyperlink" Target="https://www.diodes.com/assets/Datasheets/ZHCS500.pdf" TargetMode="External"/><Relationship Id="rId_hyperlink_1306" Type="http://schemas.openxmlformats.org/officeDocument/2006/relationships/hyperlink" Target="https://www.diodes.com/part/view/ZHCS500" TargetMode="External"/><Relationship Id="rId_hyperlink_1307" Type="http://schemas.openxmlformats.org/officeDocument/2006/relationships/hyperlink" Target="https://www.diodes.com/assets/Datasheets/ZHCS506.pdf" TargetMode="External"/><Relationship Id="rId_hyperlink_1308" Type="http://schemas.openxmlformats.org/officeDocument/2006/relationships/hyperlink" Target="https://www.diodes.com/part/view/ZHCS506" TargetMode="External"/><Relationship Id="rId_hyperlink_1309" Type="http://schemas.openxmlformats.org/officeDocument/2006/relationships/hyperlink" Target="https://www.diodes.com/assets/Datasheets/ZHCS750.pdf" TargetMode="External"/><Relationship Id="rId_hyperlink_1310" Type="http://schemas.openxmlformats.org/officeDocument/2006/relationships/hyperlink" Target="https://www.diodes.com/part/view/ZHCS750" TargetMode="External"/><Relationship Id="rId_hyperlink_1311" Type="http://schemas.openxmlformats.org/officeDocument/2006/relationships/hyperlink" Target="https://www.diodes.com/assets/Datasheets/ZLLS1000.pdf" TargetMode="External"/><Relationship Id="rId_hyperlink_1312" Type="http://schemas.openxmlformats.org/officeDocument/2006/relationships/hyperlink" Target="https://www.diodes.com/part/view/ZLLS1000" TargetMode="External"/><Relationship Id="rId_hyperlink_1313" Type="http://schemas.openxmlformats.org/officeDocument/2006/relationships/hyperlink" Target="https://www.diodes.com/assets/Datasheets/ZLLS1000QTA.pdf" TargetMode="External"/><Relationship Id="rId_hyperlink_1314" Type="http://schemas.openxmlformats.org/officeDocument/2006/relationships/hyperlink" Target="https://www.diodes.com/part/view/ZLLS1000QTA" TargetMode="External"/><Relationship Id="rId_hyperlink_1315" Type="http://schemas.openxmlformats.org/officeDocument/2006/relationships/hyperlink" Target="https://www.diodes.com/assets/Datasheets/ZLLS2000.pdf" TargetMode="External"/><Relationship Id="rId_hyperlink_1316" Type="http://schemas.openxmlformats.org/officeDocument/2006/relationships/hyperlink" Target="https://www.diodes.com/part/view/ZLLS2000" TargetMode="External"/><Relationship Id="rId_hyperlink_1317" Type="http://schemas.openxmlformats.org/officeDocument/2006/relationships/hyperlink" Target="https://www.diodes.com/assets/Datasheets/ZLLS400.pdf" TargetMode="External"/><Relationship Id="rId_hyperlink_1318" Type="http://schemas.openxmlformats.org/officeDocument/2006/relationships/hyperlink" Target="https://www.diodes.com/part/view/ZLLS400" TargetMode="External"/><Relationship Id="rId_hyperlink_1319" Type="http://schemas.openxmlformats.org/officeDocument/2006/relationships/hyperlink" Target="https://www.diodes.com/assets/Datasheets/ZLLS400Q.pdf" TargetMode="External"/><Relationship Id="rId_hyperlink_1320" Type="http://schemas.openxmlformats.org/officeDocument/2006/relationships/hyperlink" Target="https://www.diodes.com/part/view/ZLLS400Q" TargetMode="External"/><Relationship Id="rId_hyperlink_1321" Type="http://schemas.openxmlformats.org/officeDocument/2006/relationships/hyperlink" Target="https://www.diodes.com/assets/Datasheets/ZLLS410.pdf" TargetMode="External"/><Relationship Id="rId_hyperlink_1322" Type="http://schemas.openxmlformats.org/officeDocument/2006/relationships/hyperlink" Target="https://www.diodes.com/part/view/ZLLS410" TargetMode="External"/><Relationship Id="rId_hyperlink_1323" Type="http://schemas.openxmlformats.org/officeDocument/2006/relationships/hyperlink" Target="https://www.diodes.com/assets/Datasheets/ZLLS500.pdf" TargetMode="External"/><Relationship Id="rId_hyperlink_1324" Type="http://schemas.openxmlformats.org/officeDocument/2006/relationships/hyperlink" Target="https://www.diodes.com/part/view/ZLLS500" TargetMode="External"/><Relationship Id="rId_hyperlink_1325" Type="http://schemas.openxmlformats.org/officeDocument/2006/relationships/hyperlink" Target="https://www.diodes.com/assets/Datasheets/ZLLS500QTA.pdf" TargetMode="External"/><Relationship Id="rId_hyperlink_1326" Type="http://schemas.openxmlformats.org/officeDocument/2006/relationships/hyperlink" Target="https://www.diodes.com/part/view/ZLLS500Q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R66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  <col min="18" max="18" width="11.92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AEC Qualified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Configuration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MaximumAverageRectifiedCurrent 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O 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(A)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@ TerminalTemperature TT (ºC)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Peak RepetitiveReverse VoltageV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RRM 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(V)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Peak ForwardSurge CurrentI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FSM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(A)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Forward VoltageDrop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F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(V)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@ 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F 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(A)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ReverseCurrent 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R 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(µA)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@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R 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(V)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Reverse RecoveryTime trr (ns)</t>
          </r>
        </is>
      </c>
      <c r="Q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TotalCapacitance C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T 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(pF)</t>
          </r>
        </is>
      </c>
      <c r="R1" s="1" t="s">
        <v>17</v>
      </c>
    </row>
    <row r="2" spans="1:18">
      <c r="A2" t="s">
        <v>18</v>
      </c>
      <c r="B2" s="2" t="str">
        <f>Hyperlink("https://www.diodes.com/assets/Datasheets/1N5817-1N5819.pdf")</f>
        <v>https://www.diodes.com/assets/Datasheets/1N5817-1N5819.pdf</v>
      </c>
      <c r="C2" t="str">
        <f>Hyperlink("https://www.diodes.com/part/view/1N5817","1N5817")</f>
        <v>1N5817</v>
      </c>
      <c r="D2" t="s">
        <v>19</v>
      </c>
      <c r="E2" t="s">
        <v>20</v>
      </c>
      <c r="F2" t="s">
        <v>21</v>
      </c>
      <c r="G2" t="s">
        <v>22</v>
      </c>
      <c r="H2">
        <v>1</v>
      </c>
      <c r="I2">
        <v>90</v>
      </c>
      <c r="J2">
        <v>20</v>
      </c>
      <c r="K2">
        <v>25</v>
      </c>
      <c r="L2">
        <v>0.75</v>
      </c>
      <c r="M2">
        <v>3</v>
      </c>
      <c r="N2">
        <v>1000</v>
      </c>
      <c r="O2">
        <v>20</v>
      </c>
      <c r="Q2">
        <v>110</v>
      </c>
      <c r="R2" t="s">
        <v>23</v>
      </c>
    </row>
    <row r="3" spans="1:18">
      <c r="A3" t="s">
        <v>24</v>
      </c>
      <c r="B3" s="2" t="str">
        <f>Hyperlink("https://www.diodes.com/assets/Datasheets/1N5817-1N5819.pdf")</f>
        <v>https://www.diodes.com/assets/Datasheets/1N5817-1N5819.pdf</v>
      </c>
      <c r="C3" t="str">
        <f>Hyperlink("https://www.diodes.com/part/view/1N5818","1N5818")</f>
        <v>1N5818</v>
      </c>
      <c r="D3" t="s">
        <v>19</v>
      </c>
      <c r="E3" t="s">
        <v>20</v>
      </c>
      <c r="F3" t="s">
        <v>21</v>
      </c>
      <c r="G3" t="s">
        <v>22</v>
      </c>
      <c r="H3">
        <v>1</v>
      </c>
      <c r="I3" t="s">
        <v>25</v>
      </c>
      <c r="J3">
        <v>30</v>
      </c>
      <c r="K3">
        <v>25</v>
      </c>
      <c r="L3">
        <v>0.875</v>
      </c>
      <c r="M3">
        <v>3</v>
      </c>
      <c r="N3">
        <v>1000</v>
      </c>
      <c r="O3">
        <v>30</v>
      </c>
      <c r="Q3">
        <v>110</v>
      </c>
      <c r="R3" t="s">
        <v>23</v>
      </c>
    </row>
    <row r="4" spans="1:18">
      <c r="A4" t="s">
        <v>26</v>
      </c>
      <c r="B4" s="2" t="str">
        <f>Hyperlink("https://www.diodes.com/assets/Datasheets/1N5817-1N5819.pdf")</f>
        <v>https://www.diodes.com/assets/Datasheets/1N5817-1N5819.pdf</v>
      </c>
      <c r="C4" t="str">
        <f>Hyperlink("https://www.diodes.com/part/view/1N5819","1N5819")</f>
        <v>1N5819</v>
      </c>
      <c r="D4" t="s">
        <v>19</v>
      </c>
      <c r="E4" t="s">
        <v>20</v>
      </c>
      <c r="F4" t="s">
        <v>21</v>
      </c>
      <c r="G4" t="s">
        <v>22</v>
      </c>
      <c r="H4">
        <v>1</v>
      </c>
      <c r="I4" t="s">
        <v>25</v>
      </c>
      <c r="J4">
        <v>40</v>
      </c>
      <c r="K4">
        <v>25</v>
      </c>
      <c r="L4">
        <v>0.9</v>
      </c>
      <c r="M4">
        <v>3</v>
      </c>
      <c r="N4">
        <v>1000</v>
      </c>
      <c r="O4">
        <v>40</v>
      </c>
      <c r="Q4">
        <v>110</v>
      </c>
      <c r="R4" t="s">
        <v>23</v>
      </c>
    </row>
    <row r="5" spans="1:18">
      <c r="A5" t="s">
        <v>27</v>
      </c>
      <c r="B5" s="2" t="str">
        <f>Hyperlink("https://www.diodes.com/assets/Datasheets/1N5819HW.pdf")</f>
        <v>https://www.diodes.com/assets/Datasheets/1N5819HW.pdf</v>
      </c>
      <c r="C5" t="str">
        <f>Hyperlink("https://www.diodes.com/part/view/1N5819HW","1N5819HW")</f>
        <v>1N5819HW</v>
      </c>
      <c r="D5" t="s">
        <v>28</v>
      </c>
      <c r="E5" t="s">
        <v>29</v>
      </c>
      <c r="F5" t="s">
        <v>21</v>
      </c>
      <c r="G5" t="s">
        <v>22</v>
      </c>
      <c r="H5">
        <v>1</v>
      </c>
      <c r="I5">
        <v>90</v>
      </c>
      <c r="J5">
        <v>40</v>
      </c>
      <c r="K5">
        <v>25</v>
      </c>
      <c r="L5">
        <v>0.45</v>
      </c>
      <c r="M5">
        <v>1</v>
      </c>
      <c r="N5">
        <v>1000</v>
      </c>
      <c r="O5">
        <v>40</v>
      </c>
      <c r="Q5">
        <v>50</v>
      </c>
      <c r="R5" t="s">
        <v>30</v>
      </c>
    </row>
    <row r="6" spans="1:18">
      <c r="A6" t="s">
        <v>31</v>
      </c>
      <c r="B6" s="2" t="str">
        <f>Hyperlink("https://www.diodes.com/assets/Datasheets/1N5819HW1.pdf")</f>
        <v>https://www.diodes.com/assets/Datasheets/1N5819HW1.pdf</v>
      </c>
      <c r="C6" t="str">
        <f>Hyperlink("https://www.diodes.com/part/view/1N5819HW1","1N5819HW1")</f>
        <v>1N5819HW1</v>
      </c>
      <c r="D6" t="s">
        <v>32</v>
      </c>
      <c r="E6" t="s">
        <v>20</v>
      </c>
      <c r="F6" t="s">
        <v>21</v>
      </c>
      <c r="G6" t="s">
        <v>22</v>
      </c>
      <c r="H6">
        <v>1</v>
      </c>
      <c r="I6" t="s">
        <v>25</v>
      </c>
      <c r="J6">
        <v>40</v>
      </c>
      <c r="K6">
        <v>30</v>
      </c>
      <c r="L6">
        <v>0.51</v>
      </c>
      <c r="M6">
        <v>1</v>
      </c>
      <c r="N6">
        <v>500</v>
      </c>
      <c r="O6">
        <v>40</v>
      </c>
      <c r="P6">
        <v>15</v>
      </c>
      <c r="Q6">
        <v>30</v>
      </c>
      <c r="R6" t="s">
        <v>33</v>
      </c>
    </row>
    <row r="7" spans="1:18">
      <c r="A7" t="s">
        <v>34</v>
      </c>
      <c r="B7" s="2" t="str">
        <f>Hyperlink("https://www.diodes.com/assets/Datasheets/20SQ045.pdf")</f>
        <v>https://www.diodes.com/assets/Datasheets/20SQ045.pdf</v>
      </c>
      <c r="C7" t="str">
        <f>Hyperlink("https://www.diodes.com/part/view/20SQ045","20SQ045")</f>
        <v>20SQ045</v>
      </c>
      <c r="E7" t="s">
        <v>29</v>
      </c>
      <c r="F7" t="s">
        <v>21</v>
      </c>
      <c r="G7" t="s">
        <v>22</v>
      </c>
      <c r="H7">
        <v>20</v>
      </c>
      <c r="J7">
        <v>45</v>
      </c>
      <c r="K7">
        <v>275</v>
      </c>
      <c r="L7">
        <v>0.55</v>
      </c>
      <c r="N7">
        <v>1000</v>
      </c>
      <c r="O7">
        <v>45</v>
      </c>
      <c r="R7" t="s">
        <v>35</v>
      </c>
    </row>
    <row r="8" spans="1:18">
      <c r="A8" t="s">
        <v>36</v>
      </c>
      <c r="B8" s="2" t="str">
        <f>Hyperlink("https://www.diodes.com/assets/Datasheets/B0520LW.pdf")</f>
        <v>https://www.diodes.com/assets/Datasheets/B0520LW.pdf</v>
      </c>
      <c r="C8" t="str">
        <f>Hyperlink("https://www.diodes.com/part/view/B0520LW","B0520LW")</f>
        <v>B0520LW</v>
      </c>
      <c r="D8" t="s">
        <v>28</v>
      </c>
      <c r="E8" t="s">
        <v>29</v>
      </c>
      <c r="F8" t="s">
        <v>21</v>
      </c>
      <c r="G8" t="s">
        <v>22</v>
      </c>
      <c r="H8">
        <v>0.5</v>
      </c>
      <c r="I8">
        <v>90</v>
      </c>
      <c r="J8">
        <v>20</v>
      </c>
      <c r="K8">
        <v>5.5</v>
      </c>
      <c r="L8">
        <v>0.385</v>
      </c>
      <c r="M8">
        <v>0.5</v>
      </c>
      <c r="N8">
        <v>250</v>
      </c>
      <c r="O8">
        <v>20</v>
      </c>
      <c r="Q8">
        <v>170</v>
      </c>
      <c r="R8" t="s">
        <v>30</v>
      </c>
    </row>
    <row r="9" spans="1:18">
      <c r="A9" t="s">
        <v>37</v>
      </c>
      <c r="B9" s="2" t="str">
        <f>Hyperlink("https://www.diodes.com/assets/Datasheets/B0520WS.pdf")</f>
        <v>https://www.diodes.com/assets/Datasheets/B0520WS.pdf</v>
      </c>
      <c r="C9" t="str">
        <f>Hyperlink("https://www.diodes.com/part/view/B0520WS","B0520WS")</f>
        <v>B0520WS</v>
      </c>
      <c r="D9" t="s">
        <v>28</v>
      </c>
      <c r="E9" t="s">
        <v>29</v>
      </c>
      <c r="F9" t="s">
        <v>21</v>
      </c>
      <c r="G9" t="s">
        <v>22</v>
      </c>
      <c r="H9">
        <v>0.5</v>
      </c>
      <c r="I9" t="s">
        <v>25</v>
      </c>
      <c r="J9">
        <v>20</v>
      </c>
      <c r="K9">
        <v>2</v>
      </c>
      <c r="L9">
        <v>0.43</v>
      </c>
      <c r="M9">
        <v>0.5</v>
      </c>
      <c r="N9">
        <v>250</v>
      </c>
      <c r="O9">
        <v>20</v>
      </c>
      <c r="Q9">
        <v>58</v>
      </c>
      <c r="R9" t="s">
        <v>38</v>
      </c>
    </row>
    <row r="10" spans="1:18">
      <c r="A10" t="s">
        <v>39</v>
      </c>
      <c r="B10" s="2" t="str">
        <f>Hyperlink("https://www.diodes.com/assets/Datasheets/B0530W.pdf")</f>
        <v>https://www.diodes.com/assets/Datasheets/B0530W.pdf</v>
      </c>
      <c r="C10" t="str">
        <f>Hyperlink("https://www.diodes.com/part/view/B0530W","B0530W")</f>
        <v>B0530W</v>
      </c>
      <c r="D10" t="s">
        <v>28</v>
      </c>
      <c r="E10" t="s">
        <v>29</v>
      </c>
      <c r="F10" t="s">
        <v>21</v>
      </c>
      <c r="G10" t="s">
        <v>22</v>
      </c>
      <c r="H10">
        <v>0.5</v>
      </c>
      <c r="I10" t="s">
        <v>25</v>
      </c>
      <c r="J10">
        <v>30</v>
      </c>
      <c r="K10">
        <v>5.5</v>
      </c>
      <c r="L10">
        <v>0.43</v>
      </c>
      <c r="M10">
        <v>0.5</v>
      </c>
      <c r="N10">
        <v>130</v>
      </c>
      <c r="O10">
        <v>30</v>
      </c>
      <c r="Q10">
        <v>170</v>
      </c>
      <c r="R10" t="s">
        <v>30</v>
      </c>
    </row>
    <row r="11" spans="1:18">
      <c r="A11" t="s">
        <v>40</v>
      </c>
      <c r="B11" s="2" t="str">
        <f>Hyperlink("https://www.diodes.com/assets/Datasheets/B0530WS.pdf")</f>
        <v>https://www.diodes.com/assets/Datasheets/B0530WS.pdf</v>
      </c>
      <c r="C11" t="str">
        <f>Hyperlink("https://www.diodes.com/part/view/B0530WS","B0530WS")</f>
        <v>B0530WS</v>
      </c>
      <c r="D11" t="s">
        <v>28</v>
      </c>
      <c r="E11" t="s">
        <v>29</v>
      </c>
      <c r="F11" t="s">
        <v>21</v>
      </c>
      <c r="G11" t="s">
        <v>22</v>
      </c>
      <c r="H11">
        <v>0.5</v>
      </c>
      <c r="I11">
        <v>25</v>
      </c>
      <c r="J11">
        <v>30</v>
      </c>
      <c r="K11">
        <v>2</v>
      </c>
      <c r="L11">
        <v>0.45</v>
      </c>
      <c r="M11">
        <v>0.5</v>
      </c>
      <c r="N11">
        <v>500</v>
      </c>
      <c r="O11">
        <v>30</v>
      </c>
      <c r="Q11">
        <v>58</v>
      </c>
      <c r="R11" t="s">
        <v>38</v>
      </c>
    </row>
    <row r="12" spans="1:18">
      <c r="A12" t="s">
        <v>41</v>
      </c>
      <c r="B12" s="2" t="str">
        <f>Hyperlink("https://www.diodes.com/assets/Datasheets/B0540W.pdf")</f>
        <v>https://www.diodes.com/assets/Datasheets/B0540W.pdf</v>
      </c>
      <c r="C12" t="str">
        <f>Hyperlink("https://www.diodes.com/part/view/B0540W","B0540W")</f>
        <v>B0540W</v>
      </c>
      <c r="D12" t="s">
        <v>28</v>
      </c>
      <c r="E12" t="s">
        <v>29</v>
      </c>
      <c r="F12" t="s">
        <v>21</v>
      </c>
      <c r="G12" t="s">
        <v>22</v>
      </c>
      <c r="H12">
        <v>0.5</v>
      </c>
      <c r="I12" t="s">
        <v>25</v>
      </c>
      <c r="J12">
        <v>40</v>
      </c>
      <c r="K12">
        <v>5.5</v>
      </c>
      <c r="L12">
        <v>0.51</v>
      </c>
      <c r="M12">
        <v>0.5</v>
      </c>
      <c r="N12">
        <v>20</v>
      </c>
      <c r="O12">
        <v>40</v>
      </c>
      <c r="Q12">
        <v>170</v>
      </c>
      <c r="R12" t="s">
        <v>30</v>
      </c>
    </row>
    <row r="13" spans="1:18">
      <c r="A13" t="s">
        <v>42</v>
      </c>
      <c r="B13" s="2" t="str">
        <f>Hyperlink("https://www.diodes.com/assets/Datasheets/B0540WS.pdf")</f>
        <v>https://www.diodes.com/assets/Datasheets/B0540WS.pdf</v>
      </c>
      <c r="C13" t="str">
        <f>Hyperlink("https://www.diodes.com/part/view/B0540WS","B0540WS")</f>
        <v>B0540WS</v>
      </c>
      <c r="D13" t="s">
        <v>28</v>
      </c>
      <c r="E13" t="s">
        <v>29</v>
      </c>
      <c r="F13" t="s">
        <v>21</v>
      </c>
      <c r="G13" t="s">
        <v>22</v>
      </c>
      <c r="H13">
        <v>0.5</v>
      </c>
      <c r="I13" t="s">
        <v>25</v>
      </c>
      <c r="J13">
        <v>40</v>
      </c>
      <c r="K13">
        <v>3</v>
      </c>
      <c r="L13">
        <v>0.55</v>
      </c>
      <c r="M13">
        <v>0.5</v>
      </c>
      <c r="N13">
        <v>5</v>
      </c>
      <c r="O13">
        <v>30</v>
      </c>
      <c r="Q13">
        <v>125</v>
      </c>
      <c r="R13" t="s">
        <v>38</v>
      </c>
    </row>
    <row r="14" spans="1:18">
      <c r="A14" t="s">
        <v>43</v>
      </c>
      <c r="B14" s="2" t="str">
        <f>Hyperlink("https://www.diodes.com/assets/Datasheets/B0540WSQ.pdf")</f>
        <v>https://www.diodes.com/assets/Datasheets/B0540WSQ.pdf</v>
      </c>
      <c r="C14" t="str">
        <f>Hyperlink("https://www.diodes.com/part/view/B0540WSQ","B0540WSQ")</f>
        <v>B0540WSQ</v>
      </c>
      <c r="D14" t="s">
        <v>44</v>
      </c>
      <c r="E14" t="s">
        <v>29</v>
      </c>
      <c r="F14" t="s">
        <v>45</v>
      </c>
      <c r="G14" t="s">
        <v>22</v>
      </c>
      <c r="H14">
        <v>0.5</v>
      </c>
      <c r="J14">
        <v>40</v>
      </c>
      <c r="K14">
        <v>3</v>
      </c>
      <c r="L14">
        <v>0.55</v>
      </c>
      <c r="M14">
        <v>0.5</v>
      </c>
      <c r="N14">
        <v>5</v>
      </c>
      <c r="O14">
        <v>30</v>
      </c>
      <c r="R14" t="s">
        <v>38</v>
      </c>
    </row>
    <row r="15" spans="1:18">
      <c r="A15" t="s">
        <v>46</v>
      </c>
      <c r="B15" s="2" t="str">
        <f>Hyperlink("https://www.diodes.com/assets/Datasheets/B170B_B1100B.pdf")</f>
        <v>https://www.diodes.com/assets/Datasheets/B170B_B1100B.pdf</v>
      </c>
      <c r="C15" t="str">
        <f>Hyperlink("https://www.diodes.com/part/view/B1100","B1100")</f>
        <v>B1100</v>
      </c>
      <c r="D15" t="s">
        <v>28</v>
      </c>
      <c r="E15" t="s">
        <v>29</v>
      </c>
      <c r="F15" t="s">
        <v>21</v>
      </c>
      <c r="G15" t="s">
        <v>22</v>
      </c>
      <c r="H15">
        <v>1</v>
      </c>
      <c r="I15">
        <v>125</v>
      </c>
      <c r="J15">
        <v>100</v>
      </c>
      <c r="K15">
        <v>30</v>
      </c>
      <c r="L15">
        <v>0.79</v>
      </c>
      <c r="M15">
        <v>1</v>
      </c>
      <c r="N15">
        <v>500</v>
      </c>
      <c r="O15">
        <v>100</v>
      </c>
      <c r="Q15">
        <v>80</v>
      </c>
      <c r="R15" t="s">
        <v>47</v>
      </c>
    </row>
    <row r="16" spans="1:18">
      <c r="A16" t="s">
        <v>48</v>
      </c>
      <c r="B16" s="2" t="str">
        <f>Hyperlink("https://www.diodes.com/assets/Datasheets/B170B_B1100B.pdf")</f>
        <v>https://www.diodes.com/assets/Datasheets/B170B_B1100B.pdf</v>
      </c>
      <c r="C16" t="str">
        <f>Hyperlink("https://www.diodes.com/part/view/B1100B","B1100B")</f>
        <v>B1100B</v>
      </c>
      <c r="D16" t="s">
        <v>28</v>
      </c>
      <c r="E16" t="s">
        <v>29</v>
      </c>
      <c r="F16" t="s">
        <v>21</v>
      </c>
      <c r="G16" t="s">
        <v>22</v>
      </c>
      <c r="H16">
        <v>1</v>
      </c>
      <c r="I16">
        <v>125</v>
      </c>
      <c r="J16">
        <v>100</v>
      </c>
      <c r="K16">
        <v>30</v>
      </c>
      <c r="L16">
        <v>0.79</v>
      </c>
      <c r="M16">
        <v>1</v>
      </c>
      <c r="N16">
        <v>500</v>
      </c>
      <c r="O16">
        <v>70</v>
      </c>
      <c r="Q16">
        <v>80</v>
      </c>
      <c r="R16" t="s">
        <v>49</v>
      </c>
    </row>
    <row r="17" spans="1:18">
      <c r="A17" t="s">
        <v>50</v>
      </c>
      <c r="B17" s="2" t="str">
        <f>Hyperlink("https://www.diodes.com/assets/Datasheets/ds30077.pdf")</f>
        <v>https://www.diodes.com/assets/Datasheets/ds30077.pdf</v>
      </c>
      <c r="C17" t="str">
        <f>Hyperlink("https://www.diodes.com/part/view/B1100LB","B1100LB")</f>
        <v>B1100LB</v>
      </c>
      <c r="D17" t="s">
        <v>28</v>
      </c>
      <c r="E17" t="s">
        <v>29</v>
      </c>
      <c r="F17" t="s">
        <v>21</v>
      </c>
      <c r="G17" t="s">
        <v>22</v>
      </c>
      <c r="H17">
        <v>1</v>
      </c>
      <c r="I17" t="s">
        <v>25</v>
      </c>
      <c r="J17">
        <v>100</v>
      </c>
      <c r="K17">
        <v>50</v>
      </c>
      <c r="L17">
        <v>0.75</v>
      </c>
      <c r="M17">
        <v>1</v>
      </c>
      <c r="N17">
        <v>500</v>
      </c>
      <c r="O17">
        <v>100</v>
      </c>
      <c r="Q17">
        <v>100</v>
      </c>
      <c r="R17" t="s">
        <v>49</v>
      </c>
    </row>
    <row r="18" spans="1:18">
      <c r="A18" t="s">
        <v>51</v>
      </c>
      <c r="B18" s="2" t="str">
        <f>Hyperlink("https://www.diodes.com/assets/Datasheets/B1100LB_LS.pdf")</f>
        <v>https://www.diodes.com/assets/Datasheets/B1100LB_LS.pdf</v>
      </c>
      <c r="C18" t="str">
        <f>Hyperlink("https://www.diodes.com/part/view/B1100LB%28LS%29","B1100LB(LS)")</f>
        <v>B1100LB(LS)</v>
      </c>
      <c r="E18" t="s">
        <v>29</v>
      </c>
      <c r="F18" t="s">
        <v>21</v>
      </c>
      <c r="G18" t="s">
        <v>22</v>
      </c>
      <c r="H18">
        <v>1</v>
      </c>
      <c r="J18">
        <v>100</v>
      </c>
      <c r="K18">
        <v>50</v>
      </c>
      <c r="L18">
        <v>0.75</v>
      </c>
      <c r="N18">
        <v>500</v>
      </c>
      <c r="O18">
        <v>100</v>
      </c>
      <c r="R18" t="s">
        <v>52</v>
      </c>
    </row>
    <row r="19" spans="1:18">
      <c r="A19" t="s">
        <v>53</v>
      </c>
      <c r="B19" s="2" t="str">
        <f>Hyperlink("https://www.diodes.com/assets/Datasheets/B120_B-B160_B.pdf")</f>
        <v>https://www.diodes.com/assets/Datasheets/B120_B-B160_B.pdf</v>
      </c>
      <c r="C19" t="str">
        <f>Hyperlink("https://www.diodes.com/part/view/B120","B120")</f>
        <v>B120</v>
      </c>
      <c r="D19" t="s">
        <v>28</v>
      </c>
      <c r="E19" t="s">
        <v>29</v>
      </c>
      <c r="F19" t="s">
        <v>21</v>
      </c>
      <c r="G19" t="s">
        <v>22</v>
      </c>
      <c r="H19">
        <v>1</v>
      </c>
      <c r="I19">
        <v>130</v>
      </c>
      <c r="J19">
        <v>20</v>
      </c>
      <c r="K19">
        <v>30</v>
      </c>
      <c r="L19">
        <v>0.5</v>
      </c>
      <c r="M19">
        <v>1</v>
      </c>
      <c r="N19">
        <v>500</v>
      </c>
      <c r="O19">
        <v>20</v>
      </c>
      <c r="Q19">
        <v>110</v>
      </c>
      <c r="R19" t="s">
        <v>47</v>
      </c>
    </row>
    <row r="20" spans="1:18">
      <c r="A20" t="s">
        <v>54</v>
      </c>
      <c r="B20" s="2" t="str">
        <f>Hyperlink("https://www.diodes.com/assets/Datasheets/B120_thru_140.pdf")</f>
        <v>https://www.diodes.com/assets/Datasheets/B120_thru_140.pdf</v>
      </c>
      <c r="C20" t="str">
        <f>Hyperlink("https://www.diodes.com/part/view/B120%28LS%29","B120(LS)")</f>
        <v>B120(LS)</v>
      </c>
      <c r="D20" t="s">
        <v>55</v>
      </c>
      <c r="E20" t="s">
        <v>29</v>
      </c>
      <c r="F20" t="s">
        <v>21</v>
      </c>
      <c r="G20" t="s">
        <v>22</v>
      </c>
      <c r="H20">
        <v>1</v>
      </c>
      <c r="J20">
        <v>20</v>
      </c>
      <c r="K20">
        <v>30</v>
      </c>
      <c r="L20">
        <v>0.5</v>
      </c>
      <c r="M20">
        <v>1</v>
      </c>
      <c r="N20">
        <v>100</v>
      </c>
      <c r="O20">
        <v>20</v>
      </c>
      <c r="Q20">
        <v>110</v>
      </c>
      <c r="R20" t="s">
        <v>56</v>
      </c>
    </row>
    <row r="21" spans="1:18">
      <c r="A21" t="s">
        <v>57</v>
      </c>
      <c r="B21" s="2" t="str">
        <f>Hyperlink("https://www.diodes.com/assets/Datasheets/B120AF-B140AF.pdf")</f>
        <v>https://www.diodes.com/assets/Datasheets/B120AF-B140AF.pdf</v>
      </c>
      <c r="C21" t="str">
        <f>Hyperlink("https://www.diodes.com/part/view/B120AF","B120AF")</f>
        <v>B120AF</v>
      </c>
      <c r="D21" t="s">
        <v>58</v>
      </c>
      <c r="E21" t="s">
        <v>20</v>
      </c>
      <c r="F21" t="s">
        <v>21</v>
      </c>
      <c r="G21" t="s">
        <v>22</v>
      </c>
      <c r="H21">
        <v>1</v>
      </c>
      <c r="I21" t="s">
        <v>25</v>
      </c>
      <c r="J21">
        <v>20</v>
      </c>
      <c r="K21">
        <v>30</v>
      </c>
      <c r="L21">
        <v>0.5</v>
      </c>
      <c r="M21">
        <v>1</v>
      </c>
      <c r="N21">
        <v>100</v>
      </c>
      <c r="O21">
        <v>20</v>
      </c>
      <c r="Q21">
        <v>50</v>
      </c>
      <c r="R21" t="s">
        <v>59</v>
      </c>
    </row>
    <row r="22" spans="1:18">
      <c r="A22" t="s">
        <v>60</v>
      </c>
      <c r="B22" s="2" t="str">
        <f>Hyperlink("https://www.diodes.com/assets/Datasheets/B120_B-B160_B.pdf")</f>
        <v>https://www.diodes.com/assets/Datasheets/B120_B-B160_B.pdf</v>
      </c>
      <c r="C22" t="str">
        <f>Hyperlink("https://www.diodes.com/part/view/B120B","B120B")</f>
        <v>B120B</v>
      </c>
      <c r="D22" t="s">
        <v>28</v>
      </c>
      <c r="E22" t="s">
        <v>29</v>
      </c>
      <c r="F22" t="s">
        <v>21</v>
      </c>
      <c r="G22" t="s">
        <v>22</v>
      </c>
      <c r="H22">
        <v>1</v>
      </c>
      <c r="I22">
        <v>130</v>
      </c>
      <c r="J22">
        <v>20</v>
      </c>
      <c r="K22">
        <v>30</v>
      </c>
      <c r="L22">
        <v>0.5</v>
      </c>
      <c r="M22">
        <v>1</v>
      </c>
      <c r="N22">
        <v>500</v>
      </c>
      <c r="O22">
        <v>20</v>
      </c>
      <c r="Q22">
        <v>110</v>
      </c>
      <c r="R22" t="s">
        <v>49</v>
      </c>
    </row>
    <row r="23" spans="1:18">
      <c r="A23" t="s">
        <v>61</v>
      </c>
      <c r="B23" s="2" t="str">
        <f>Hyperlink("https://www.diodes.com/assets/Datasheets/B120_B-B160_B.pdf")</f>
        <v>https://www.diodes.com/assets/Datasheets/B120_B-B160_B.pdf</v>
      </c>
      <c r="C23" t="str">
        <f>Hyperlink("https://www.diodes.com/part/view/B130","B130")</f>
        <v>B130</v>
      </c>
      <c r="D23" t="s">
        <v>28</v>
      </c>
      <c r="E23" t="s">
        <v>29</v>
      </c>
      <c r="F23" t="s">
        <v>21</v>
      </c>
      <c r="G23" t="s">
        <v>22</v>
      </c>
      <c r="H23">
        <v>1</v>
      </c>
      <c r="I23">
        <v>130</v>
      </c>
      <c r="J23">
        <v>30</v>
      </c>
      <c r="K23">
        <v>30</v>
      </c>
      <c r="L23">
        <v>0.5</v>
      </c>
      <c r="M23">
        <v>1</v>
      </c>
      <c r="N23">
        <v>500</v>
      </c>
      <c r="O23">
        <v>30</v>
      </c>
      <c r="Q23">
        <v>110</v>
      </c>
      <c r="R23" t="s">
        <v>47</v>
      </c>
    </row>
    <row r="24" spans="1:18">
      <c r="A24" t="s">
        <v>62</v>
      </c>
      <c r="B24" s="2" t="str">
        <f>Hyperlink("https://www.diodes.com/assets/Datasheets/B120AF-B140AF.pdf")</f>
        <v>https://www.diodes.com/assets/Datasheets/B120AF-B140AF.pdf</v>
      </c>
      <c r="C24" t="str">
        <f>Hyperlink("https://www.diodes.com/part/view/B130AF","B130AF")</f>
        <v>B130AF</v>
      </c>
      <c r="D24" t="s">
        <v>58</v>
      </c>
      <c r="E24" t="s">
        <v>20</v>
      </c>
      <c r="F24" t="s">
        <v>21</v>
      </c>
      <c r="G24" t="s">
        <v>22</v>
      </c>
      <c r="H24">
        <v>1</v>
      </c>
      <c r="I24" t="s">
        <v>25</v>
      </c>
      <c r="J24">
        <v>30</v>
      </c>
      <c r="K24">
        <v>30</v>
      </c>
      <c r="L24">
        <v>0.5</v>
      </c>
      <c r="M24">
        <v>1</v>
      </c>
      <c r="N24">
        <v>100</v>
      </c>
      <c r="O24">
        <v>30</v>
      </c>
      <c r="Q24">
        <v>50</v>
      </c>
      <c r="R24" t="s">
        <v>59</v>
      </c>
    </row>
    <row r="25" spans="1:18">
      <c r="A25" t="s">
        <v>63</v>
      </c>
      <c r="B25" s="2" t="str">
        <f>Hyperlink("https://www.diodes.com/assets/Datasheets/B120_B-B160_B.pdf")</f>
        <v>https://www.diodes.com/assets/Datasheets/B120_B-B160_B.pdf</v>
      </c>
      <c r="C25" t="str">
        <f>Hyperlink("https://www.diodes.com/part/view/B130B","B130B")</f>
        <v>B130B</v>
      </c>
      <c r="D25" t="s">
        <v>28</v>
      </c>
      <c r="E25" t="s">
        <v>29</v>
      </c>
      <c r="F25" t="s">
        <v>21</v>
      </c>
      <c r="G25" t="s">
        <v>22</v>
      </c>
      <c r="H25">
        <v>1</v>
      </c>
      <c r="I25">
        <v>130</v>
      </c>
      <c r="J25">
        <v>30</v>
      </c>
      <c r="K25">
        <v>30</v>
      </c>
      <c r="L25">
        <v>0.5</v>
      </c>
      <c r="M25">
        <v>1</v>
      </c>
      <c r="N25">
        <v>500</v>
      </c>
      <c r="O25">
        <v>30</v>
      </c>
      <c r="Q25">
        <v>110</v>
      </c>
      <c r="R25" t="s">
        <v>49</v>
      </c>
    </row>
    <row r="26" spans="1:18">
      <c r="A26" t="s">
        <v>64</v>
      </c>
      <c r="B26" s="2" t="str">
        <f>Hyperlink("https://www.diodes.com/assets/Datasheets/B130B_LS.pdf")</f>
        <v>https://www.diodes.com/assets/Datasheets/B130B_LS.pdf</v>
      </c>
      <c r="C26" t="str">
        <f>Hyperlink("https://www.diodes.com/part/view/B130B%28LS%29","B130B(LS)")</f>
        <v>B130B(LS)</v>
      </c>
      <c r="E26" t="s">
        <v>29</v>
      </c>
      <c r="F26" t="s">
        <v>21</v>
      </c>
      <c r="G26" t="s">
        <v>22</v>
      </c>
      <c r="H26">
        <v>1</v>
      </c>
      <c r="J26">
        <v>30</v>
      </c>
      <c r="K26">
        <v>30</v>
      </c>
      <c r="L26">
        <v>0.5</v>
      </c>
      <c r="N26">
        <v>100</v>
      </c>
      <c r="O26">
        <v>30</v>
      </c>
      <c r="R26" t="s">
        <v>52</v>
      </c>
    </row>
    <row r="27" spans="1:18">
      <c r="A27" t="s">
        <v>65</v>
      </c>
      <c r="B27" s="2" t="str">
        <f>Hyperlink("https://www.diodes.com/assets/Datasheets/B130L.pdf")</f>
        <v>https://www.diodes.com/assets/Datasheets/B130L.pdf</v>
      </c>
      <c r="C27" t="str">
        <f>Hyperlink("https://www.diodes.com/part/view/B130L","B130L")</f>
        <v>B130L</v>
      </c>
      <c r="D27" t="s">
        <v>28</v>
      </c>
      <c r="E27" t="s">
        <v>29</v>
      </c>
      <c r="F27" t="s">
        <v>21</v>
      </c>
      <c r="G27" t="s">
        <v>22</v>
      </c>
      <c r="H27">
        <v>1</v>
      </c>
      <c r="I27">
        <v>105</v>
      </c>
      <c r="J27">
        <v>30</v>
      </c>
      <c r="K27">
        <v>25</v>
      </c>
      <c r="L27">
        <v>0.41</v>
      </c>
      <c r="M27">
        <v>1</v>
      </c>
      <c r="N27">
        <v>1000</v>
      </c>
      <c r="O27">
        <v>30</v>
      </c>
      <c r="Q27">
        <v>110</v>
      </c>
      <c r="R27" t="s">
        <v>47</v>
      </c>
    </row>
    <row r="28" spans="1:18">
      <c r="A28" t="s">
        <v>66</v>
      </c>
      <c r="B28" s="2" t="str">
        <f>Hyperlink("https://www.diodes.com/assets/Datasheets/B130LAW.pdf")</f>
        <v>https://www.diodes.com/assets/Datasheets/B130LAW.pdf</v>
      </c>
      <c r="C28" t="str">
        <f>Hyperlink("https://www.diodes.com/part/view/B130LAW","B130LAW")</f>
        <v>B130LAW</v>
      </c>
      <c r="D28" t="s">
        <v>28</v>
      </c>
      <c r="E28" t="s">
        <v>29</v>
      </c>
      <c r="F28" t="s">
        <v>21</v>
      </c>
      <c r="G28" t="s">
        <v>22</v>
      </c>
      <c r="H28">
        <v>1</v>
      </c>
      <c r="I28" t="s">
        <v>25</v>
      </c>
      <c r="J28">
        <v>30</v>
      </c>
      <c r="K28">
        <v>12</v>
      </c>
      <c r="L28">
        <v>0.42</v>
      </c>
      <c r="M28">
        <v>1</v>
      </c>
      <c r="N28">
        <v>1000</v>
      </c>
      <c r="O28">
        <v>30</v>
      </c>
      <c r="Q28">
        <v>40</v>
      </c>
      <c r="R28" t="s">
        <v>30</v>
      </c>
    </row>
    <row r="29" spans="1:18">
      <c r="A29" t="s">
        <v>67</v>
      </c>
      <c r="B29" s="2" t="str">
        <f>Hyperlink("https://www.diodes.com/assets/Datasheets/ds30043.pdf")</f>
        <v>https://www.diodes.com/assets/Datasheets/ds30043.pdf</v>
      </c>
      <c r="C29" t="str">
        <f>Hyperlink("https://www.diodes.com/part/view/B130LB","B130LB")</f>
        <v>B130LB</v>
      </c>
      <c r="D29" t="s">
        <v>28</v>
      </c>
      <c r="E29" t="s">
        <v>29</v>
      </c>
      <c r="F29" t="s">
        <v>21</v>
      </c>
      <c r="G29" t="s">
        <v>22</v>
      </c>
      <c r="H29">
        <v>1</v>
      </c>
      <c r="I29">
        <v>120</v>
      </c>
      <c r="J29">
        <v>30</v>
      </c>
      <c r="K29">
        <v>40</v>
      </c>
      <c r="L29">
        <v>0.395</v>
      </c>
      <c r="M29">
        <v>1</v>
      </c>
      <c r="N29">
        <v>1000</v>
      </c>
      <c r="O29">
        <v>30</v>
      </c>
      <c r="Q29">
        <v>90</v>
      </c>
      <c r="R29" t="s">
        <v>49</v>
      </c>
    </row>
    <row r="30" spans="1:18">
      <c r="A30" t="s">
        <v>68</v>
      </c>
      <c r="B30" s="2" t="str">
        <f>Hyperlink("https://www.diodes.com/assets/Datasheets/B120_B-B160_B.pdf")</f>
        <v>https://www.diodes.com/assets/Datasheets/B120_B-B160_B.pdf</v>
      </c>
      <c r="C30" t="str">
        <f>Hyperlink("https://www.diodes.com/part/view/B140","B140")</f>
        <v>B140</v>
      </c>
      <c r="D30" t="s">
        <v>28</v>
      </c>
      <c r="E30" t="s">
        <v>29</v>
      </c>
      <c r="F30" t="s">
        <v>21</v>
      </c>
      <c r="G30" t="s">
        <v>22</v>
      </c>
      <c r="H30">
        <v>1</v>
      </c>
      <c r="I30">
        <v>130</v>
      </c>
      <c r="J30">
        <v>40</v>
      </c>
      <c r="K30">
        <v>30</v>
      </c>
      <c r="L30">
        <v>0.5</v>
      </c>
      <c r="M30">
        <v>1</v>
      </c>
      <c r="N30">
        <v>500</v>
      </c>
      <c r="O30">
        <v>40</v>
      </c>
      <c r="Q30">
        <v>110</v>
      </c>
      <c r="R30" t="s">
        <v>47</v>
      </c>
    </row>
    <row r="31" spans="1:18">
      <c r="A31" t="s">
        <v>69</v>
      </c>
      <c r="B31" s="2" t="str">
        <f>Hyperlink("https://www.diodes.com/assets/Datasheets/B120_thru_140.pdf")</f>
        <v>https://www.diodes.com/assets/Datasheets/B120_thru_140.pdf</v>
      </c>
      <c r="C31" t="str">
        <f>Hyperlink("https://www.diodes.com/part/view/B140%28LS%29","B140(LS)")</f>
        <v>B140(LS)</v>
      </c>
      <c r="D31" t="s">
        <v>55</v>
      </c>
      <c r="E31" t="s">
        <v>29</v>
      </c>
      <c r="F31" t="s">
        <v>21</v>
      </c>
      <c r="G31" t="s">
        <v>22</v>
      </c>
      <c r="H31">
        <v>1</v>
      </c>
      <c r="J31">
        <v>40</v>
      </c>
      <c r="K31">
        <v>30</v>
      </c>
      <c r="L31">
        <v>0.5</v>
      </c>
      <c r="M31">
        <v>1</v>
      </c>
      <c r="N31">
        <v>100</v>
      </c>
      <c r="O31">
        <v>40</v>
      </c>
      <c r="Q31">
        <v>110</v>
      </c>
      <c r="R31" t="s">
        <v>56</v>
      </c>
    </row>
    <row r="32" spans="1:18">
      <c r="A32" t="s">
        <v>70</v>
      </c>
      <c r="B32" s="2" t="str">
        <f>Hyperlink("https://www.diodes.com/assets/Datasheets/B120AF-B140AF.pdf")</f>
        <v>https://www.diodes.com/assets/Datasheets/B120AF-B140AF.pdf</v>
      </c>
      <c r="C32" t="str">
        <f>Hyperlink("https://www.diodes.com/part/view/B140AF","B140AF")</f>
        <v>B140AF</v>
      </c>
      <c r="D32" t="s">
        <v>58</v>
      </c>
      <c r="E32" t="s">
        <v>20</v>
      </c>
      <c r="F32" t="s">
        <v>21</v>
      </c>
      <c r="G32" t="s">
        <v>22</v>
      </c>
      <c r="H32">
        <v>1</v>
      </c>
      <c r="I32" t="s">
        <v>25</v>
      </c>
      <c r="J32">
        <v>40</v>
      </c>
      <c r="K32">
        <v>30</v>
      </c>
      <c r="L32">
        <v>0.5</v>
      </c>
      <c r="M32">
        <v>1</v>
      </c>
      <c r="N32">
        <v>200</v>
      </c>
      <c r="O32">
        <v>40</v>
      </c>
      <c r="Q32">
        <v>50</v>
      </c>
      <c r="R32" t="s">
        <v>59</v>
      </c>
    </row>
    <row r="33" spans="1:18">
      <c r="A33" t="s">
        <v>71</v>
      </c>
      <c r="B33" s="2" t="str">
        <f>Hyperlink("https://www.diodes.com/assets/Datasheets/B140AX.pdf")</f>
        <v>https://www.diodes.com/assets/Datasheets/B140AX.pdf</v>
      </c>
      <c r="C33" t="str">
        <f>Hyperlink("https://www.diodes.com/part/view/B140AX","B140AX")</f>
        <v>B140AX</v>
      </c>
      <c r="D33" t="s">
        <v>72</v>
      </c>
      <c r="E33" t="s">
        <v>20</v>
      </c>
      <c r="F33" t="s">
        <v>21</v>
      </c>
      <c r="G33" t="s">
        <v>22</v>
      </c>
      <c r="H33">
        <v>1</v>
      </c>
      <c r="J33">
        <v>40</v>
      </c>
      <c r="K33">
        <v>20</v>
      </c>
      <c r="L33">
        <v>0.5</v>
      </c>
      <c r="M33">
        <v>1</v>
      </c>
      <c r="N33">
        <v>100</v>
      </c>
      <c r="O33">
        <v>40</v>
      </c>
      <c r="R33" t="s">
        <v>47</v>
      </c>
    </row>
    <row r="34" spans="1:18">
      <c r="A34" t="s">
        <v>73</v>
      </c>
      <c r="B34" s="2" t="str">
        <f>Hyperlink("https://www.diodes.com/assets/Datasheets/B120_B-B160_B.pdf")</f>
        <v>https://www.diodes.com/assets/Datasheets/B120_B-B160_B.pdf</v>
      </c>
      <c r="C34" t="str">
        <f>Hyperlink("https://www.diodes.com/part/view/B140B","B140B")</f>
        <v>B140B</v>
      </c>
      <c r="D34" t="s">
        <v>28</v>
      </c>
      <c r="E34" t="s">
        <v>29</v>
      </c>
      <c r="F34" t="s">
        <v>21</v>
      </c>
      <c r="G34" t="s">
        <v>22</v>
      </c>
      <c r="H34">
        <v>1</v>
      </c>
      <c r="I34">
        <v>130</v>
      </c>
      <c r="J34">
        <v>40</v>
      </c>
      <c r="K34">
        <v>30</v>
      </c>
      <c r="L34">
        <v>0.5</v>
      </c>
      <c r="M34">
        <v>1</v>
      </c>
      <c r="N34">
        <v>500</v>
      </c>
      <c r="O34">
        <v>40</v>
      </c>
      <c r="Q34">
        <v>110</v>
      </c>
      <c r="R34" t="s">
        <v>49</v>
      </c>
    </row>
    <row r="35" spans="1:18">
      <c r="A35" t="s">
        <v>74</v>
      </c>
      <c r="B35" s="2" t="str">
        <f>Hyperlink("https://www.diodes.com/assets/Datasheets/B120Q-BQ-B160Q-BQ.pdf")</f>
        <v>https://www.diodes.com/assets/Datasheets/B120Q-BQ-B160Q-BQ.pdf</v>
      </c>
      <c r="C35" t="str">
        <f>Hyperlink("https://www.diodes.com/part/view/B140BQ","B140BQ")</f>
        <v>B140BQ</v>
      </c>
      <c r="D35" t="s">
        <v>75</v>
      </c>
      <c r="E35" t="s">
        <v>29</v>
      </c>
      <c r="F35" t="s">
        <v>45</v>
      </c>
      <c r="G35" t="s">
        <v>22</v>
      </c>
      <c r="H35">
        <v>1</v>
      </c>
      <c r="I35" t="s">
        <v>25</v>
      </c>
      <c r="J35">
        <v>40</v>
      </c>
      <c r="K35">
        <v>30</v>
      </c>
      <c r="L35">
        <v>0.5</v>
      </c>
      <c r="M35">
        <v>1</v>
      </c>
      <c r="N35">
        <v>500</v>
      </c>
      <c r="O35">
        <v>40</v>
      </c>
      <c r="R35" t="s">
        <v>49</v>
      </c>
    </row>
    <row r="36" spans="1:18">
      <c r="A36" t="s">
        <v>76</v>
      </c>
      <c r="B36" s="2" t="str">
        <f>Hyperlink("https://www.diodes.com/assets/Datasheets/ds30128.pdf")</f>
        <v>https://www.diodes.com/assets/Datasheets/ds30128.pdf</v>
      </c>
      <c r="C36" t="str">
        <f>Hyperlink("https://www.diodes.com/part/view/B140HB","B140HB")</f>
        <v>B140HB</v>
      </c>
      <c r="D36" t="s">
        <v>28</v>
      </c>
      <c r="E36" t="s">
        <v>29</v>
      </c>
      <c r="F36" t="s">
        <v>21</v>
      </c>
      <c r="G36" t="s">
        <v>22</v>
      </c>
      <c r="H36">
        <v>1</v>
      </c>
      <c r="I36">
        <v>115</v>
      </c>
      <c r="J36">
        <v>40</v>
      </c>
      <c r="K36">
        <v>45</v>
      </c>
      <c r="L36">
        <v>0.53</v>
      </c>
      <c r="M36">
        <v>1</v>
      </c>
      <c r="N36">
        <v>100</v>
      </c>
      <c r="O36">
        <v>40</v>
      </c>
      <c r="Q36">
        <v>80</v>
      </c>
      <c r="R36" t="s">
        <v>49</v>
      </c>
    </row>
    <row r="37" spans="1:18">
      <c r="A37" t="s">
        <v>77</v>
      </c>
      <c r="B37" s="2" t="str">
        <f>Hyperlink("https://www.diodes.com/assets/Datasheets/B140HW.pdf")</f>
        <v>https://www.diodes.com/assets/Datasheets/B140HW.pdf</v>
      </c>
      <c r="C37" t="str">
        <f>Hyperlink("https://www.diodes.com/part/view/B140HW","B140HW")</f>
        <v>B140HW</v>
      </c>
      <c r="D37" t="s">
        <v>28</v>
      </c>
      <c r="E37" t="s">
        <v>29</v>
      </c>
      <c r="F37" t="s">
        <v>21</v>
      </c>
      <c r="G37" t="s">
        <v>22</v>
      </c>
      <c r="H37">
        <v>1</v>
      </c>
      <c r="I37">
        <v>60</v>
      </c>
      <c r="J37">
        <v>40</v>
      </c>
      <c r="K37">
        <v>6.6</v>
      </c>
      <c r="L37">
        <v>0.55</v>
      </c>
      <c r="M37">
        <v>1</v>
      </c>
      <c r="N37">
        <v>40</v>
      </c>
      <c r="O37">
        <v>40</v>
      </c>
      <c r="Q37">
        <v>120</v>
      </c>
      <c r="R37" t="s">
        <v>30</v>
      </c>
    </row>
    <row r="38" spans="1:18">
      <c r="A38" t="s">
        <v>78</v>
      </c>
      <c r="B38" s="2" t="str">
        <f>Hyperlink("https://www.diodes.com/assets/Datasheets/B120Q-BQ-B160Q-BQ.pdf")</f>
        <v>https://www.diodes.com/assets/Datasheets/B120Q-BQ-B160Q-BQ.pdf</v>
      </c>
      <c r="C38" t="str">
        <f>Hyperlink("https://www.diodes.com/part/view/B140Q","B140Q")</f>
        <v>B140Q</v>
      </c>
      <c r="D38" t="s">
        <v>75</v>
      </c>
      <c r="E38" t="s">
        <v>29</v>
      </c>
      <c r="F38" t="s">
        <v>45</v>
      </c>
      <c r="G38" t="s">
        <v>22</v>
      </c>
      <c r="H38">
        <v>1</v>
      </c>
      <c r="I38" t="s">
        <v>25</v>
      </c>
      <c r="J38">
        <v>40</v>
      </c>
      <c r="K38">
        <v>30</v>
      </c>
      <c r="L38">
        <v>0.5</v>
      </c>
      <c r="M38">
        <v>1</v>
      </c>
      <c r="N38">
        <v>500</v>
      </c>
      <c r="O38">
        <v>40</v>
      </c>
      <c r="R38" t="s">
        <v>47</v>
      </c>
    </row>
    <row r="39" spans="1:18">
      <c r="A39" t="s">
        <v>79</v>
      </c>
      <c r="B39" s="2" t="str">
        <f>Hyperlink("https://www.diodes.com/assets/Datasheets/B140S1F.pdf")</f>
        <v>https://www.diodes.com/assets/Datasheets/B140S1F.pdf</v>
      </c>
      <c r="C39" t="str">
        <f>Hyperlink("https://www.diodes.com/part/view/B140S1F","B140S1F")</f>
        <v>B140S1F</v>
      </c>
      <c r="D39" t="s">
        <v>58</v>
      </c>
      <c r="E39" t="s">
        <v>20</v>
      </c>
      <c r="F39" t="s">
        <v>21</v>
      </c>
      <c r="G39" t="s">
        <v>22</v>
      </c>
      <c r="H39">
        <v>1</v>
      </c>
      <c r="I39" t="s">
        <v>25</v>
      </c>
      <c r="J39">
        <v>40</v>
      </c>
      <c r="K39">
        <v>30</v>
      </c>
      <c r="L39">
        <v>0.5</v>
      </c>
      <c r="M39">
        <v>1</v>
      </c>
      <c r="N39">
        <v>200</v>
      </c>
      <c r="O39">
        <v>40</v>
      </c>
      <c r="Q39">
        <v>50</v>
      </c>
      <c r="R39" t="s">
        <v>80</v>
      </c>
    </row>
    <row r="40" spans="1:18">
      <c r="A40" t="s">
        <v>81</v>
      </c>
      <c r="B40" s="2" t="str">
        <f>Hyperlink("https://www.diodes.com/assets/Datasheets/ds31543.pdf")</f>
        <v>https://www.diodes.com/assets/Datasheets/ds31543.pdf</v>
      </c>
      <c r="C40" t="str">
        <f>Hyperlink("https://www.diodes.com/part/view/B140WS","B140WS")</f>
        <v>B140WS</v>
      </c>
      <c r="D40" t="s">
        <v>28</v>
      </c>
      <c r="E40" t="s">
        <v>29</v>
      </c>
      <c r="F40" t="s">
        <v>21</v>
      </c>
      <c r="G40" t="s">
        <v>22</v>
      </c>
      <c r="H40">
        <v>1</v>
      </c>
      <c r="I40" t="s">
        <v>25</v>
      </c>
      <c r="J40">
        <v>40</v>
      </c>
      <c r="K40">
        <v>3</v>
      </c>
      <c r="L40">
        <v>0.62</v>
      </c>
      <c r="M40">
        <v>1</v>
      </c>
      <c r="N40">
        <v>50</v>
      </c>
      <c r="O40">
        <v>40</v>
      </c>
      <c r="Q40">
        <v>125</v>
      </c>
      <c r="R40" t="s">
        <v>38</v>
      </c>
    </row>
    <row r="41" spans="1:18">
      <c r="A41" t="s">
        <v>82</v>
      </c>
      <c r="B41" s="2" t="str">
        <f>Hyperlink("https://www.diodes.com/assets/Datasheets/B140WSQ.pdf")</f>
        <v>https://www.diodes.com/assets/Datasheets/B140WSQ.pdf</v>
      </c>
      <c r="C41" t="str">
        <f>Hyperlink("https://www.diodes.com/part/view/B140WSQ","B140WSQ")</f>
        <v>B140WSQ</v>
      </c>
      <c r="D41" t="s">
        <v>44</v>
      </c>
      <c r="E41" t="s">
        <v>29</v>
      </c>
      <c r="F41" t="s">
        <v>45</v>
      </c>
      <c r="G41" t="s">
        <v>22</v>
      </c>
      <c r="H41">
        <v>1</v>
      </c>
      <c r="J41">
        <v>40</v>
      </c>
      <c r="K41">
        <v>3</v>
      </c>
      <c r="L41">
        <v>0.62</v>
      </c>
      <c r="M41">
        <v>1</v>
      </c>
      <c r="N41">
        <v>50</v>
      </c>
      <c r="O41">
        <v>40</v>
      </c>
      <c r="R41" t="s">
        <v>38</v>
      </c>
    </row>
    <row r="42" spans="1:18">
      <c r="A42" t="s">
        <v>83</v>
      </c>
      <c r="B42" s="2" t="str">
        <f>Hyperlink("https://www.diodes.com/assets/Datasheets/B120_B-B160_B.pdf")</f>
        <v>https://www.diodes.com/assets/Datasheets/B120_B-B160_B.pdf</v>
      </c>
      <c r="C42" t="str">
        <f>Hyperlink("https://www.diodes.com/part/view/B150","B150")</f>
        <v>B150</v>
      </c>
      <c r="D42" t="s">
        <v>28</v>
      </c>
      <c r="E42" t="s">
        <v>29</v>
      </c>
      <c r="F42" t="s">
        <v>21</v>
      </c>
      <c r="G42" t="s">
        <v>22</v>
      </c>
      <c r="H42">
        <v>1</v>
      </c>
      <c r="I42">
        <v>130</v>
      </c>
      <c r="J42">
        <v>50</v>
      </c>
      <c r="K42">
        <v>30</v>
      </c>
      <c r="L42">
        <v>0.7</v>
      </c>
      <c r="M42">
        <v>1</v>
      </c>
      <c r="N42">
        <v>500</v>
      </c>
      <c r="O42">
        <v>50</v>
      </c>
      <c r="Q42">
        <v>110</v>
      </c>
      <c r="R42" t="s">
        <v>47</v>
      </c>
    </row>
    <row r="43" spans="1:18">
      <c r="A43" t="s">
        <v>84</v>
      </c>
      <c r="B43" s="2" t="str">
        <f>Hyperlink("https://www.diodes.com/assets/Datasheets/B150AEBE-B160AEBE.pdf")</f>
        <v>https://www.diodes.com/assets/Datasheets/B150AEBE-B160AEBE.pdf</v>
      </c>
      <c r="C43" t="str">
        <f>Hyperlink("https://www.diodes.com/part/view/B150AE","B150AE")</f>
        <v>B150AE</v>
      </c>
      <c r="E43" t="s">
        <v>20</v>
      </c>
      <c r="F43" t="s">
        <v>21</v>
      </c>
      <c r="G43" t="s">
        <v>22</v>
      </c>
      <c r="H43">
        <v>1</v>
      </c>
      <c r="I43" t="s">
        <v>25</v>
      </c>
      <c r="J43">
        <v>50</v>
      </c>
      <c r="K43">
        <v>50</v>
      </c>
      <c r="L43">
        <v>0.65</v>
      </c>
      <c r="M43">
        <v>1</v>
      </c>
      <c r="N43">
        <v>100</v>
      </c>
      <c r="O43">
        <v>50</v>
      </c>
      <c r="Q43">
        <v>45</v>
      </c>
      <c r="R43" t="s">
        <v>47</v>
      </c>
    </row>
    <row r="44" spans="1:18">
      <c r="A44" t="s">
        <v>85</v>
      </c>
      <c r="B44" s="2" t="str">
        <f>Hyperlink("https://www.diodes.com/assets/Datasheets/B150A-B160AF.pdf")</f>
        <v>https://www.diodes.com/assets/Datasheets/B150A-B160AF.pdf</v>
      </c>
      <c r="C44" t="str">
        <f>Hyperlink("https://www.diodes.com/part/view/B150AF","B150AF")</f>
        <v>B150AF</v>
      </c>
      <c r="D44" t="s">
        <v>58</v>
      </c>
      <c r="E44" t="s">
        <v>20</v>
      </c>
      <c r="F44" t="s">
        <v>21</v>
      </c>
      <c r="G44" t="s">
        <v>22</v>
      </c>
      <c r="H44">
        <v>1</v>
      </c>
      <c r="I44" t="s">
        <v>25</v>
      </c>
      <c r="J44">
        <v>50</v>
      </c>
      <c r="K44">
        <v>30</v>
      </c>
      <c r="L44">
        <v>0.65</v>
      </c>
      <c r="M44">
        <v>1</v>
      </c>
      <c r="N44">
        <v>100</v>
      </c>
      <c r="O44">
        <v>50</v>
      </c>
      <c r="Q44">
        <v>45</v>
      </c>
      <c r="R44" t="s">
        <v>59</v>
      </c>
    </row>
    <row r="45" spans="1:18">
      <c r="A45" t="s">
        <v>86</v>
      </c>
      <c r="B45" s="2" t="str">
        <f>Hyperlink("https://www.diodes.com/assets/Datasheets/B120_B-B160_B.pdf")</f>
        <v>https://www.diodes.com/assets/Datasheets/B120_B-B160_B.pdf</v>
      </c>
      <c r="C45" t="str">
        <f>Hyperlink("https://www.diodes.com/part/view/B150B","B150B")</f>
        <v>B150B</v>
      </c>
      <c r="D45" t="s">
        <v>28</v>
      </c>
      <c r="E45" t="s">
        <v>29</v>
      </c>
      <c r="F45" t="s">
        <v>21</v>
      </c>
      <c r="G45" t="s">
        <v>22</v>
      </c>
      <c r="H45">
        <v>1</v>
      </c>
      <c r="I45">
        <v>130</v>
      </c>
      <c r="J45">
        <v>50</v>
      </c>
      <c r="K45">
        <v>30</v>
      </c>
      <c r="L45">
        <v>0.7</v>
      </c>
      <c r="M45">
        <v>1</v>
      </c>
      <c r="N45">
        <v>500</v>
      </c>
      <c r="O45">
        <v>50</v>
      </c>
      <c r="R45" t="s">
        <v>49</v>
      </c>
    </row>
    <row r="46" spans="1:18">
      <c r="A46" t="s">
        <v>87</v>
      </c>
      <c r="B46" s="2" t="str">
        <f>Hyperlink("https://www.diodes.com/assets/Datasheets/B150AEBE-B160AEBE.pdf")</f>
        <v>https://www.diodes.com/assets/Datasheets/B150AEBE-B160AEBE.pdf</v>
      </c>
      <c r="C46" t="str">
        <f>Hyperlink("https://www.diodes.com/part/view/B150BE","B150BE")</f>
        <v>B150BE</v>
      </c>
      <c r="D46" t="s">
        <v>58</v>
      </c>
      <c r="E46" t="s">
        <v>20</v>
      </c>
      <c r="F46" t="s">
        <v>21</v>
      </c>
      <c r="G46" t="s">
        <v>22</v>
      </c>
      <c r="H46">
        <v>1</v>
      </c>
      <c r="I46" t="s">
        <v>25</v>
      </c>
      <c r="J46">
        <v>50</v>
      </c>
      <c r="K46">
        <v>30</v>
      </c>
      <c r="L46">
        <v>0.65</v>
      </c>
      <c r="M46">
        <v>1</v>
      </c>
      <c r="N46">
        <v>100</v>
      </c>
      <c r="O46">
        <v>50</v>
      </c>
      <c r="Q46">
        <v>45</v>
      </c>
      <c r="R46" t="s">
        <v>49</v>
      </c>
    </row>
    <row r="47" spans="1:18">
      <c r="A47" t="s">
        <v>88</v>
      </c>
      <c r="B47" s="2" t="str">
        <f>Hyperlink("https://www.diodes.com/assets/Datasheets/B120Q-BQ-B160Q-BQ.pdf")</f>
        <v>https://www.diodes.com/assets/Datasheets/B120Q-BQ-B160Q-BQ.pdf</v>
      </c>
      <c r="C47" t="str">
        <f>Hyperlink("https://www.diodes.com/part/view/B150Q","B150Q")</f>
        <v>B150Q</v>
      </c>
      <c r="D47" t="s">
        <v>75</v>
      </c>
      <c r="E47" t="s">
        <v>29</v>
      </c>
      <c r="F47" t="s">
        <v>45</v>
      </c>
      <c r="G47" t="s">
        <v>22</v>
      </c>
      <c r="H47">
        <v>1</v>
      </c>
      <c r="I47" t="s">
        <v>25</v>
      </c>
      <c r="J47">
        <v>50</v>
      </c>
      <c r="K47">
        <v>30</v>
      </c>
      <c r="L47">
        <v>0.7</v>
      </c>
      <c r="M47">
        <v>1</v>
      </c>
      <c r="N47">
        <v>500</v>
      </c>
      <c r="O47">
        <v>50</v>
      </c>
      <c r="R47" t="s">
        <v>47</v>
      </c>
    </row>
    <row r="48" spans="1:18">
      <c r="A48" t="s">
        <v>89</v>
      </c>
      <c r="B48" s="2" t="str">
        <f>Hyperlink("https://www.diodes.com/assets/Datasheets/B120_B-B160_B.pdf")</f>
        <v>https://www.diodes.com/assets/Datasheets/B120_B-B160_B.pdf</v>
      </c>
      <c r="C48" t="str">
        <f>Hyperlink("https://www.diodes.com/part/view/B160","B160")</f>
        <v>B160</v>
      </c>
      <c r="D48" t="s">
        <v>28</v>
      </c>
      <c r="E48" t="s">
        <v>29</v>
      </c>
      <c r="F48" t="s">
        <v>21</v>
      </c>
      <c r="G48" t="s">
        <v>22</v>
      </c>
      <c r="H48">
        <v>1</v>
      </c>
      <c r="I48">
        <v>130</v>
      </c>
      <c r="J48">
        <v>60</v>
      </c>
      <c r="K48">
        <v>30</v>
      </c>
      <c r="L48">
        <v>0.7</v>
      </c>
      <c r="M48">
        <v>1</v>
      </c>
      <c r="N48">
        <v>500</v>
      </c>
      <c r="O48">
        <v>60</v>
      </c>
      <c r="Q48">
        <v>110</v>
      </c>
      <c r="R48" t="s">
        <v>47</v>
      </c>
    </row>
    <row r="49" spans="1:18">
      <c r="A49" t="s">
        <v>90</v>
      </c>
      <c r="B49" s="2" t="str">
        <f>Hyperlink("https://www.diodes.com/assets/Datasheets/B160_LS.pdf")</f>
        <v>https://www.diodes.com/assets/Datasheets/B160_LS.pdf</v>
      </c>
      <c r="C49" t="str">
        <f>Hyperlink("https://www.diodes.com/part/view/B160%28LS%29","B160(LS)")</f>
        <v>B160(LS)</v>
      </c>
      <c r="E49" t="s">
        <v>29</v>
      </c>
      <c r="F49" t="s">
        <v>21</v>
      </c>
      <c r="G49" t="s">
        <v>22</v>
      </c>
      <c r="H49">
        <v>1</v>
      </c>
      <c r="J49">
        <v>60</v>
      </c>
      <c r="K49">
        <v>30</v>
      </c>
      <c r="L49">
        <v>0.7</v>
      </c>
      <c r="N49">
        <v>50</v>
      </c>
      <c r="O49">
        <v>60</v>
      </c>
      <c r="R49" t="s">
        <v>56</v>
      </c>
    </row>
    <row r="50" spans="1:18">
      <c r="A50" t="s">
        <v>91</v>
      </c>
      <c r="B50" s="2" t="str">
        <f>Hyperlink("https://www.diodes.com/assets/Datasheets/B150AEBE-B160AEBE.pdf")</f>
        <v>https://www.diodes.com/assets/Datasheets/B150AEBE-B160AEBE.pdf</v>
      </c>
      <c r="C50" t="str">
        <f>Hyperlink("https://www.diodes.com/part/view/B160AE","B160AE")</f>
        <v>B160AE</v>
      </c>
      <c r="E50" t="s">
        <v>20</v>
      </c>
      <c r="F50" t="s">
        <v>21</v>
      </c>
      <c r="G50" t="s">
        <v>22</v>
      </c>
      <c r="H50">
        <v>1</v>
      </c>
      <c r="I50" t="s">
        <v>25</v>
      </c>
      <c r="J50">
        <v>60</v>
      </c>
      <c r="K50">
        <v>60</v>
      </c>
      <c r="L50">
        <v>0.65</v>
      </c>
      <c r="M50">
        <v>1</v>
      </c>
      <c r="N50">
        <v>200</v>
      </c>
      <c r="O50">
        <v>60</v>
      </c>
      <c r="Q50">
        <v>45</v>
      </c>
      <c r="R50" t="s">
        <v>47</v>
      </c>
    </row>
    <row r="51" spans="1:18">
      <c r="A51" t="s">
        <v>92</v>
      </c>
      <c r="B51" s="2" t="str">
        <f>Hyperlink("https://www.diodes.com/assets/Datasheets/B150A-B160AF.pdf")</f>
        <v>https://www.diodes.com/assets/Datasheets/B150A-B160AF.pdf</v>
      </c>
      <c r="C51" t="str">
        <f>Hyperlink("https://www.diodes.com/part/view/B160AF","B160AF")</f>
        <v>B160AF</v>
      </c>
      <c r="D51" t="s">
        <v>58</v>
      </c>
      <c r="E51" t="s">
        <v>20</v>
      </c>
      <c r="F51" t="s">
        <v>21</v>
      </c>
      <c r="G51" t="s">
        <v>22</v>
      </c>
      <c r="H51">
        <v>1</v>
      </c>
      <c r="I51" t="s">
        <v>25</v>
      </c>
      <c r="J51">
        <v>60</v>
      </c>
      <c r="K51">
        <v>30</v>
      </c>
      <c r="L51">
        <v>0.65</v>
      </c>
      <c r="M51">
        <v>1</v>
      </c>
      <c r="N51">
        <v>200</v>
      </c>
      <c r="O51">
        <v>60</v>
      </c>
      <c r="Q51">
        <v>45</v>
      </c>
      <c r="R51" t="s">
        <v>59</v>
      </c>
    </row>
    <row r="52" spans="1:18">
      <c r="A52" t="s">
        <v>93</v>
      </c>
      <c r="B52" s="2" t="str">
        <f>Hyperlink("https://www.diodes.com/assets/Datasheets/B160AX.pdf")</f>
        <v>https://www.diodes.com/assets/Datasheets/B160AX.pdf</v>
      </c>
      <c r="C52" t="str">
        <f>Hyperlink("https://www.diodes.com/part/view/B160AX","B160AX")</f>
        <v>B160AX</v>
      </c>
      <c r="D52" t="s">
        <v>72</v>
      </c>
      <c r="E52" t="s">
        <v>20</v>
      </c>
      <c r="F52" t="s">
        <v>21</v>
      </c>
      <c r="G52" t="s">
        <v>22</v>
      </c>
      <c r="H52">
        <v>1</v>
      </c>
      <c r="J52">
        <v>60</v>
      </c>
      <c r="K52">
        <v>20</v>
      </c>
      <c r="L52">
        <v>0.6</v>
      </c>
      <c r="M52">
        <v>1</v>
      </c>
      <c r="N52">
        <v>200</v>
      </c>
      <c r="O52">
        <v>60</v>
      </c>
      <c r="R52" t="s">
        <v>47</v>
      </c>
    </row>
    <row r="53" spans="1:18">
      <c r="A53" t="s">
        <v>94</v>
      </c>
      <c r="B53" s="2" t="str">
        <f>Hyperlink("https://www.diodes.com/assets/Datasheets/B120_B-B160_B.pdf")</f>
        <v>https://www.diodes.com/assets/Datasheets/B120_B-B160_B.pdf</v>
      </c>
      <c r="C53" t="str">
        <f>Hyperlink("https://www.diodes.com/part/view/B160B","B160B")</f>
        <v>B160B</v>
      </c>
      <c r="D53" t="s">
        <v>28</v>
      </c>
      <c r="E53" t="s">
        <v>29</v>
      </c>
      <c r="F53" t="s">
        <v>21</v>
      </c>
      <c r="G53" t="s">
        <v>22</v>
      </c>
      <c r="H53">
        <v>1</v>
      </c>
      <c r="I53">
        <v>130</v>
      </c>
      <c r="J53">
        <v>60</v>
      </c>
      <c r="K53">
        <v>30</v>
      </c>
      <c r="L53">
        <v>0.7</v>
      </c>
      <c r="M53">
        <v>1</v>
      </c>
      <c r="N53">
        <v>500</v>
      </c>
      <c r="O53">
        <v>60</v>
      </c>
      <c r="Q53">
        <v>110</v>
      </c>
      <c r="R53" t="s">
        <v>49</v>
      </c>
    </row>
    <row r="54" spans="1:18">
      <c r="A54" t="s">
        <v>95</v>
      </c>
      <c r="B54" s="2" t="str">
        <f>Hyperlink("https://www.diodes.com/assets/Datasheets/B150AEBE-B160AEBE.pdf")</f>
        <v>https://www.diodes.com/assets/Datasheets/B150AEBE-B160AEBE.pdf</v>
      </c>
      <c r="C54" t="str">
        <f>Hyperlink("https://www.diodes.com/part/view/B160BE","B160BE")</f>
        <v>B160BE</v>
      </c>
      <c r="D54" t="s">
        <v>58</v>
      </c>
      <c r="E54" t="s">
        <v>20</v>
      </c>
      <c r="F54" t="s">
        <v>21</v>
      </c>
      <c r="G54" t="s">
        <v>22</v>
      </c>
      <c r="H54">
        <v>1</v>
      </c>
      <c r="I54" t="s">
        <v>25</v>
      </c>
      <c r="J54">
        <v>60</v>
      </c>
      <c r="K54">
        <v>30</v>
      </c>
      <c r="L54">
        <v>0.65</v>
      </c>
      <c r="M54">
        <v>1</v>
      </c>
      <c r="N54">
        <v>200</v>
      </c>
      <c r="O54">
        <v>60</v>
      </c>
      <c r="Q54">
        <v>45</v>
      </c>
      <c r="R54" t="s">
        <v>49</v>
      </c>
    </row>
    <row r="55" spans="1:18">
      <c r="A55" t="s">
        <v>96</v>
      </c>
      <c r="B55" s="2" t="str">
        <f>Hyperlink("https://www.diodes.com/assets/Datasheets/B120Q-BQ-B160Q-BQ.pdf")</f>
        <v>https://www.diodes.com/assets/Datasheets/B120Q-BQ-B160Q-BQ.pdf</v>
      </c>
      <c r="C55" t="str">
        <f>Hyperlink("https://www.diodes.com/part/view/B160Q","B160Q")</f>
        <v>B160Q</v>
      </c>
      <c r="D55" t="s">
        <v>75</v>
      </c>
      <c r="E55" t="s">
        <v>29</v>
      </c>
      <c r="F55" t="s">
        <v>45</v>
      </c>
      <c r="G55" t="s">
        <v>22</v>
      </c>
      <c r="H55">
        <v>1</v>
      </c>
      <c r="I55" t="s">
        <v>25</v>
      </c>
      <c r="J55">
        <v>60</v>
      </c>
      <c r="K55">
        <v>30</v>
      </c>
      <c r="L55">
        <v>0.7</v>
      </c>
      <c r="M55">
        <v>1</v>
      </c>
      <c r="N55">
        <v>500</v>
      </c>
      <c r="O55">
        <v>60</v>
      </c>
      <c r="R55" t="s">
        <v>47</v>
      </c>
    </row>
    <row r="56" spans="1:18">
      <c r="A56" t="s">
        <v>97</v>
      </c>
      <c r="B56" s="2" t="str">
        <f>Hyperlink("https://www.diodes.com/assets/Datasheets/B160S1F.pdf")</f>
        <v>https://www.diodes.com/assets/Datasheets/B160S1F.pdf</v>
      </c>
      <c r="C56" t="str">
        <f>Hyperlink("https://www.diodes.com/part/view/B160S1F","B160S1F")</f>
        <v>B160S1F</v>
      </c>
      <c r="D56" t="s">
        <v>75</v>
      </c>
      <c r="E56" t="s">
        <v>20</v>
      </c>
      <c r="F56" t="s">
        <v>21</v>
      </c>
      <c r="G56" t="s">
        <v>22</v>
      </c>
      <c r="H56">
        <v>1</v>
      </c>
      <c r="I56" t="s">
        <v>25</v>
      </c>
      <c r="J56">
        <v>60</v>
      </c>
      <c r="K56">
        <v>30</v>
      </c>
      <c r="L56">
        <v>0.65</v>
      </c>
      <c r="M56">
        <v>1</v>
      </c>
      <c r="N56">
        <v>200</v>
      </c>
      <c r="O56">
        <v>60</v>
      </c>
      <c r="Q56">
        <v>45</v>
      </c>
      <c r="R56" t="s">
        <v>80</v>
      </c>
    </row>
    <row r="57" spans="1:18">
      <c r="A57" t="s">
        <v>98</v>
      </c>
      <c r="B57" s="2" t="str">
        <f>Hyperlink("https://www.diodes.com/assets/Datasheets/B170B_B1100B.pdf")</f>
        <v>https://www.diodes.com/assets/Datasheets/B170B_B1100B.pdf</v>
      </c>
      <c r="C57" t="str">
        <f>Hyperlink("https://www.diodes.com/part/view/B170","B170")</f>
        <v>B170</v>
      </c>
      <c r="D57" t="s">
        <v>28</v>
      </c>
      <c r="E57" t="s">
        <v>29</v>
      </c>
      <c r="F57" t="s">
        <v>21</v>
      </c>
      <c r="G57" t="s">
        <v>22</v>
      </c>
      <c r="H57">
        <v>1</v>
      </c>
      <c r="I57">
        <v>125</v>
      </c>
      <c r="J57">
        <v>70</v>
      </c>
      <c r="K57">
        <v>30</v>
      </c>
      <c r="L57">
        <v>0.79</v>
      </c>
      <c r="M57">
        <v>1</v>
      </c>
      <c r="N57">
        <v>500</v>
      </c>
      <c r="O57">
        <v>70</v>
      </c>
      <c r="Q57">
        <v>80</v>
      </c>
      <c r="R57" t="s">
        <v>47</v>
      </c>
    </row>
    <row r="58" spans="1:18">
      <c r="A58" t="s">
        <v>99</v>
      </c>
      <c r="B58" s="2" t="str">
        <f>Hyperlink("https://www.diodes.com/assets/Datasheets/B170B_B1100B.pdf")</f>
        <v>https://www.diodes.com/assets/Datasheets/B170B_B1100B.pdf</v>
      </c>
      <c r="C58" t="str">
        <f>Hyperlink("https://www.diodes.com/part/view/B170B","B170B")</f>
        <v>B170B</v>
      </c>
      <c r="D58" t="s">
        <v>28</v>
      </c>
      <c r="E58" t="s">
        <v>29</v>
      </c>
      <c r="F58" t="s">
        <v>21</v>
      </c>
      <c r="G58" t="s">
        <v>22</v>
      </c>
      <c r="H58">
        <v>1</v>
      </c>
      <c r="I58">
        <v>125</v>
      </c>
      <c r="J58">
        <v>70</v>
      </c>
      <c r="K58">
        <v>30</v>
      </c>
      <c r="L58">
        <v>0.79</v>
      </c>
      <c r="M58">
        <v>1</v>
      </c>
      <c r="N58">
        <v>500</v>
      </c>
      <c r="O58">
        <v>49</v>
      </c>
      <c r="Q58">
        <v>80</v>
      </c>
      <c r="R58" t="s">
        <v>49</v>
      </c>
    </row>
    <row r="59" spans="1:18">
      <c r="A59" t="s">
        <v>100</v>
      </c>
      <c r="B59" s="2" t="str">
        <f>Hyperlink("https://www.diodes.com/assets/Datasheets/B170B_B1100B.pdf")</f>
        <v>https://www.diodes.com/assets/Datasheets/B170B_B1100B.pdf</v>
      </c>
      <c r="C59" t="str">
        <f>Hyperlink("https://www.diodes.com/part/view/B180","B180")</f>
        <v>B180</v>
      </c>
      <c r="D59" t="s">
        <v>28</v>
      </c>
      <c r="E59" t="s">
        <v>29</v>
      </c>
      <c r="F59" t="s">
        <v>21</v>
      </c>
      <c r="G59" t="s">
        <v>22</v>
      </c>
      <c r="H59">
        <v>1</v>
      </c>
      <c r="I59">
        <v>125</v>
      </c>
      <c r="J59">
        <v>80</v>
      </c>
      <c r="K59">
        <v>30</v>
      </c>
      <c r="L59">
        <v>0.79</v>
      </c>
      <c r="M59">
        <v>1</v>
      </c>
      <c r="N59">
        <v>500</v>
      </c>
      <c r="O59">
        <v>80</v>
      </c>
      <c r="Q59">
        <v>80</v>
      </c>
      <c r="R59" t="s">
        <v>47</v>
      </c>
    </row>
    <row r="60" spans="1:18">
      <c r="A60" t="s">
        <v>101</v>
      </c>
      <c r="B60" s="2" t="str">
        <f>Hyperlink("https://www.diodes.com/assets/Datasheets/B170B_B1100B.pdf")</f>
        <v>https://www.diodes.com/assets/Datasheets/B170B_B1100B.pdf</v>
      </c>
      <c r="C60" t="str">
        <f>Hyperlink("https://www.diodes.com/part/view/B180B","B180B")</f>
        <v>B180B</v>
      </c>
      <c r="D60" t="s">
        <v>28</v>
      </c>
      <c r="E60" t="s">
        <v>29</v>
      </c>
      <c r="F60" t="s">
        <v>21</v>
      </c>
      <c r="G60" t="s">
        <v>22</v>
      </c>
      <c r="H60">
        <v>1</v>
      </c>
      <c r="I60">
        <v>125</v>
      </c>
      <c r="J60">
        <v>80</v>
      </c>
      <c r="K60">
        <v>30</v>
      </c>
      <c r="L60">
        <v>0.79</v>
      </c>
      <c r="M60">
        <v>1</v>
      </c>
      <c r="N60">
        <v>500</v>
      </c>
      <c r="O60">
        <v>56</v>
      </c>
      <c r="Q60">
        <v>80</v>
      </c>
      <c r="R60" t="s">
        <v>49</v>
      </c>
    </row>
    <row r="61" spans="1:18">
      <c r="A61" t="s">
        <v>102</v>
      </c>
      <c r="B61" s="2" t="str">
        <f>Hyperlink("https://www.diodes.com/assets/Datasheets/B170B_B1100B.pdf")</f>
        <v>https://www.diodes.com/assets/Datasheets/B170B_B1100B.pdf</v>
      </c>
      <c r="C61" t="str">
        <f>Hyperlink("https://www.diodes.com/part/view/B190","B190")</f>
        <v>B190</v>
      </c>
      <c r="D61" t="s">
        <v>28</v>
      </c>
      <c r="E61" t="s">
        <v>29</v>
      </c>
      <c r="F61" t="s">
        <v>21</v>
      </c>
      <c r="G61" t="s">
        <v>22</v>
      </c>
      <c r="H61">
        <v>1</v>
      </c>
      <c r="I61">
        <v>125</v>
      </c>
      <c r="J61">
        <v>90</v>
      </c>
      <c r="K61">
        <v>30</v>
      </c>
      <c r="L61">
        <v>0.79</v>
      </c>
      <c r="M61">
        <v>1</v>
      </c>
      <c r="N61">
        <v>500</v>
      </c>
      <c r="O61">
        <v>90</v>
      </c>
      <c r="Q61">
        <v>80</v>
      </c>
      <c r="R61" t="s">
        <v>47</v>
      </c>
    </row>
    <row r="62" spans="1:18">
      <c r="A62" t="s">
        <v>103</v>
      </c>
      <c r="B62" s="2" t="str">
        <f>Hyperlink("https://www.diodes.com/assets/Datasheets/B170B_B1100B.pdf")</f>
        <v>https://www.diodes.com/assets/Datasheets/B170B_B1100B.pdf</v>
      </c>
      <c r="C62" t="str">
        <f>Hyperlink("https://www.diodes.com/part/view/B190B","B190B")</f>
        <v>B190B</v>
      </c>
      <c r="D62" t="s">
        <v>28</v>
      </c>
      <c r="E62" t="s">
        <v>29</v>
      </c>
      <c r="F62" t="s">
        <v>21</v>
      </c>
      <c r="G62" t="s">
        <v>22</v>
      </c>
      <c r="H62">
        <v>1</v>
      </c>
      <c r="I62">
        <v>125</v>
      </c>
      <c r="J62">
        <v>90</v>
      </c>
      <c r="K62">
        <v>30</v>
      </c>
      <c r="L62">
        <v>0.79</v>
      </c>
      <c r="M62">
        <v>1</v>
      </c>
      <c r="N62">
        <v>500</v>
      </c>
      <c r="O62">
        <v>63</v>
      </c>
      <c r="R62" t="s">
        <v>49</v>
      </c>
    </row>
    <row r="63" spans="1:18">
      <c r="A63" t="s">
        <v>104</v>
      </c>
      <c r="B63" s="2" t="str">
        <f>Hyperlink("https://www.diodes.com/assets/Datasheets/B190LB.pdf")</f>
        <v>https://www.diodes.com/assets/Datasheets/B190LB.pdf</v>
      </c>
      <c r="C63" t="str">
        <f>Hyperlink("https://www.diodes.com/part/view/B190LB","B190LB")</f>
        <v>B190LB</v>
      </c>
      <c r="E63" t="s">
        <v>29</v>
      </c>
      <c r="F63" t="s">
        <v>21</v>
      </c>
      <c r="G63" t="s">
        <v>22</v>
      </c>
      <c r="H63">
        <v>1</v>
      </c>
      <c r="J63">
        <v>90</v>
      </c>
      <c r="K63">
        <v>50</v>
      </c>
      <c r="L63">
        <v>0.75</v>
      </c>
      <c r="N63">
        <v>500</v>
      </c>
      <c r="O63">
        <v>90</v>
      </c>
      <c r="R63" t="s">
        <v>52</v>
      </c>
    </row>
    <row r="64" spans="1:18">
      <c r="A64" t="s">
        <v>105</v>
      </c>
      <c r="B64" s="2" t="str">
        <f>Hyperlink("https://www.diodes.com/assets/Datasheets/ds30021.pdf")</f>
        <v>https://www.diodes.com/assets/Datasheets/ds30021.pdf</v>
      </c>
      <c r="C64" t="str">
        <f>Hyperlink("https://www.diodes.com/part/view/B2100","B2100")</f>
        <v>B2100</v>
      </c>
      <c r="D64" t="s">
        <v>28</v>
      </c>
      <c r="E64" t="s">
        <v>29</v>
      </c>
      <c r="F64" t="s">
        <v>21</v>
      </c>
      <c r="G64" t="s">
        <v>22</v>
      </c>
      <c r="H64">
        <v>2</v>
      </c>
      <c r="I64">
        <v>125</v>
      </c>
      <c r="J64">
        <v>100</v>
      </c>
      <c r="K64">
        <v>50</v>
      </c>
      <c r="L64">
        <v>0.79</v>
      </c>
      <c r="M64">
        <v>2</v>
      </c>
      <c r="N64">
        <v>7</v>
      </c>
      <c r="O64">
        <v>100</v>
      </c>
      <c r="Q64">
        <v>75</v>
      </c>
      <c r="R64" t="s">
        <v>49</v>
      </c>
    </row>
    <row r="65" spans="1:18">
      <c r="A65" t="s">
        <v>106</v>
      </c>
      <c r="B65" s="2" t="str">
        <f>Hyperlink("https://www.diodes.com/assets/Datasheets/B2100_LS.pdf")</f>
        <v>https://www.diodes.com/assets/Datasheets/B2100_LS.pdf</v>
      </c>
      <c r="C65" t="str">
        <f>Hyperlink("https://www.diodes.com/part/view/B2100%28LS%29","B2100(LS)")</f>
        <v>B2100(LS)</v>
      </c>
      <c r="E65" t="s">
        <v>29</v>
      </c>
      <c r="F65" t="s">
        <v>21</v>
      </c>
      <c r="G65" t="s">
        <v>22</v>
      </c>
      <c r="H65">
        <v>2</v>
      </c>
      <c r="J65">
        <v>100</v>
      </c>
      <c r="K65">
        <v>50</v>
      </c>
      <c r="L65">
        <v>0.79</v>
      </c>
      <c r="N65">
        <v>7</v>
      </c>
      <c r="O65">
        <v>100</v>
      </c>
      <c r="R65" t="s">
        <v>56</v>
      </c>
    </row>
    <row r="66" spans="1:18">
      <c r="A66" t="s">
        <v>107</v>
      </c>
      <c r="B66" s="2" t="str">
        <f>Hyperlink("https://www.diodes.com/assets/Datasheets/B2100A.pdf")</f>
        <v>https://www.diodes.com/assets/Datasheets/B2100A.pdf</v>
      </c>
      <c r="C66" t="str">
        <f>Hyperlink("https://www.diodes.com/part/view/B2100A","B2100A")</f>
        <v>B2100A</v>
      </c>
      <c r="D66" t="s">
        <v>108</v>
      </c>
      <c r="E66" t="s">
        <v>20</v>
      </c>
      <c r="F66" t="s">
        <v>21</v>
      </c>
      <c r="G66" t="s">
        <v>22</v>
      </c>
      <c r="H66">
        <v>2</v>
      </c>
      <c r="I66" t="s">
        <v>25</v>
      </c>
      <c r="J66">
        <v>100</v>
      </c>
      <c r="K66">
        <v>50</v>
      </c>
      <c r="L66">
        <v>0.79</v>
      </c>
      <c r="M66">
        <v>2</v>
      </c>
      <c r="N66">
        <v>500</v>
      </c>
      <c r="O66">
        <v>100</v>
      </c>
      <c r="Q66">
        <v>75</v>
      </c>
      <c r="R66" t="s">
        <v>47</v>
      </c>
    </row>
    <row r="67" spans="1:18">
      <c r="A67" t="s">
        <v>109</v>
      </c>
      <c r="B67" s="2" t="str">
        <f>Hyperlink("https://www.diodes.com/assets/Datasheets/B2100A_LS.pdf")</f>
        <v>https://www.diodes.com/assets/Datasheets/B2100A_LS.pdf</v>
      </c>
      <c r="C67" t="str">
        <f>Hyperlink("https://www.diodes.com/part/view/B2100A%28LS%29","B2100A(LS)")</f>
        <v>B2100A(LS)</v>
      </c>
      <c r="E67" t="s">
        <v>29</v>
      </c>
      <c r="F67" t="s">
        <v>21</v>
      </c>
      <c r="G67" t="s">
        <v>22</v>
      </c>
      <c r="H67">
        <v>2</v>
      </c>
      <c r="J67">
        <v>100</v>
      </c>
      <c r="K67">
        <v>50</v>
      </c>
      <c r="L67">
        <v>0.79</v>
      </c>
      <c r="N67">
        <v>20</v>
      </c>
      <c r="O67">
        <v>100</v>
      </c>
      <c r="R67" t="s">
        <v>56</v>
      </c>
    </row>
    <row r="68" spans="1:18">
      <c r="A68" t="s">
        <v>110</v>
      </c>
      <c r="B68" s="2" t="str">
        <f>Hyperlink("https://www.diodes.com/assets/Datasheets/B280AEB290AEB2100AE.pdf")</f>
        <v>https://www.diodes.com/assets/Datasheets/B280AEB290AEB2100AE.pdf</v>
      </c>
      <c r="C68" t="str">
        <f>Hyperlink("https://www.diodes.com/part/view/B2100AE","B2100AE")</f>
        <v>B2100AE</v>
      </c>
      <c r="D68" t="s">
        <v>108</v>
      </c>
      <c r="E68" t="s">
        <v>20</v>
      </c>
      <c r="F68" t="s">
        <v>21</v>
      </c>
      <c r="G68" t="s">
        <v>22</v>
      </c>
      <c r="H68">
        <v>2</v>
      </c>
      <c r="I68" t="s">
        <v>25</v>
      </c>
      <c r="J68">
        <v>100</v>
      </c>
      <c r="K68">
        <v>50</v>
      </c>
      <c r="L68">
        <v>0.79</v>
      </c>
      <c r="M68">
        <v>2</v>
      </c>
      <c r="N68">
        <v>7</v>
      </c>
      <c r="O68">
        <v>100</v>
      </c>
      <c r="Q68">
        <v>70</v>
      </c>
      <c r="R68" t="s">
        <v>47</v>
      </c>
    </row>
    <row r="69" spans="1:18">
      <c r="A69" t="s">
        <v>111</v>
      </c>
      <c r="B69" s="2" t="str">
        <f>Hyperlink("https://www.diodes.com/assets/Datasheets/B2100AF.pdf")</f>
        <v>https://www.diodes.com/assets/Datasheets/B2100AF.pdf</v>
      </c>
      <c r="C69" t="str">
        <f>Hyperlink("https://www.diodes.com/part/view/B2100AF","B2100AF")</f>
        <v>B2100AF</v>
      </c>
      <c r="E69" t="s">
        <v>20</v>
      </c>
      <c r="F69" t="s">
        <v>21</v>
      </c>
      <c r="G69" t="s">
        <v>22</v>
      </c>
      <c r="H69">
        <v>2</v>
      </c>
      <c r="I69" t="s">
        <v>25</v>
      </c>
      <c r="J69">
        <v>100</v>
      </c>
      <c r="K69">
        <v>75</v>
      </c>
      <c r="L69">
        <v>0.79</v>
      </c>
      <c r="M69">
        <v>2</v>
      </c>
      <c r="N69">
        <v>10</v>
      </c>
      <c r="O69">
        <v>100</v>
      </c>
      <c r="R69" t="s">
        <v>59</v>
      </c>
    </row>
    <row r="70" spans="1:18">
      <c r="A70" t="s">
        <v>112</v>
      </c>
      <c r="B70" s="2" t="str">
        <f>Hyperlink("https://www.diodes.com/assets/Datasheets/B2100AQ.pdf")</f>
        <v>https://www.diodes.com/assets/Datasheets/B2100AQ.pdf</v>
      </c>
      <c r="C70" t="str">
        <f>Hyperlink("https://www.diodes.com/part/view/B2100AQ","B2100AQ")</f>
        <v>B2100AQ</v>
      </c>
      <c r="D70" t="s">
        <v>113</v>
      </c>
      <c r="E70" t="s">
        <v>29</v>
      </c>
      <c r="F70" t="s">
        <v>45</v>
      </c>
      <c r="G70" t="s">
        <v>22</v>
      </c>
      <c r="H70">
        <v>2</v>
      </c>
      <c r="J70">
        <v>100</v>
      </c>
      <c r="K70">
        <v>50</v>
      </c>
      <c r="L70">
        <v>0.79</v>
      </c>
      <c r="M70">
        <v>2</v>
      </c>
      <c r="N70">
        <v>8</v>
      </c>
      <c r="O70">
        <v>100</v>
      </c>
      <c r="R70" t="s">
        <v>47</v>
      </c>
    </row>
    <row r="71" spans="1:18">
      <c r="A71" t="s">
        <v>114</v>
      </c>
      <c r="B71" s="2" t="str">
        <f>Hyperlink("https://www.diodes.com/assets/Datasheets/B2150A.pdf")</f>
        <v>https://www.diodes.com/assets/Datasheets/B2150A.pdf</v>
      </c>
      <c r="C71" t="str">
        <f>Hyperlink("https://www.diodes.com/part/view/B2150A","B2150A")</f>
        <v>B2150A</v>
      </c>
      <c r="E71" t="s">
        <v>29</v>
      </c>
      <c r="F71" t="s">
        <v>21</v>
      </c>
      <c r="G71" t="s">
        <v>22</v>
      </c>
      <c r="H71">
        <v>2</v>
      </c>
      <c r="J71">
        <v>150</v>
      </c>
      <c r="K71">
        <v>60</v>
      </c>
      <c r="L71">
        <v>0.82</v>
      </c>
      <c r="N71">
        <v>1.5</v>
      </c>
      <c r="O71">
        <v>150</v>
      </c>
      <c r="R71" t="s">
        <v>56</v>
      </c>
    </row>
    <row r="72" spans="1:18">
      <c r="A72" t="s">
        <v>115</v>
      </c>
      <c r="B72" s="2" t="str">
        <f>Hyperlink("https://www.diodes.com/assets/Datasheets/B220_A-B260_A.pdf")</f>
        <v>https://www.diodes.com/assets/Datasheets/B220_A-B260_A.pdf</v>
      </c>
      <c r="C72" t="str">
        <f>Hyperlink("https://www.diodes.com/part/view/B220","B220")</f>
        <v>B220</v>
      </c>
      <c r="D72" t="s">
        <v>28</v>
      </c>
      <c r="E72" t="s">
        <v>29</v>
      </c>
      <c r="F72" t="s">
        <v>21</v>
      </c>
      <c r="G72" t="s">
        <v>22</v>
      </c>
      <c r="H72">
        <v>2</v>
      </c>
      <c r="I72">
        <v>100</v>
      </c>
      <c r="J72">
        <v>20</v>
      </c>
      <c r="K72">
        <v>50</v>
      </c>
      <c r="L72">
        <v>0.5</v>
      </c>
      <c r="M72">
        <v>2</v>
      </c>
      <c r="N72">
        <v>500</v>
      </c>
      <c r="O72">
        <v>20</v>
      </c>
      <c r="Q72">
        <v>200</v>
      </c>
      <c r="R72" t="s">
        <v>49</v>
      </c>
    </row>
    <row r="73" spans="1:18">
      <c r="A73" t="s">
        <v>116</v>
      </c>
      <c r="B73" s="2" t="str">
        <f>Hyperlink("https://www.diodes.com/assets/Datasheets/B220_thru_B240.pdf")</f>
        <v>https://www.diodes.com/assets/Datasheets/B220_thru_B240.pdf</v>
      </c>
      <c r="C73" t="str">
        <f>Hyperlink("https://www.diodes.com/part/view/B220%28LS%29","B220(LS)")</f>
        <v>B220(LS)</v>
      </c>
      <c r="D73" t="s">
        <v>55</v>
      </c>
      <c r="E73" t="s">
        <v>29</v>
      </c>
      <c r="F73" t="s">
        <v>21</v>
      </c>
      <c r="G73" t="s">
        <v>22</v>
      </c>
      <c r="H73">
        <v>2</v>
      </c>
      <c r="J73">
        <v>20</v>
      </c>
      <c r="K73">
        <v>50</v>
      </c>
      <c r="L73">
        <v>0.5</v>
      </c>
      <c r="M73">
        <v>2</v>
      </c>
      <c r="N73">
        <v>150</v>
      </c>
      <c r="O73">
        <v>20</v>
      </c>
      <c r="Q73">
        <v>200</v>
      </c>
      <c r="R73" t="s">
        <v>56</v>
      </c>
    </row>
    <row r="74" spans="1:18">
      <c r="A74" t="s">
        <v>117</v>
      </c>
      <c r="B74" s="2" t="str">
        <f>Hyperlink("https://www.diodes.com/assets/Datasheets/B220_A-B260_A.pdf")</f>
        <v>https://www.diodes.com/assets/Datasheets/B220_A-B260_A.pdf</v>
      </c>
      <c r="C74" t="str">
        <f>Hyperlink("https://www.diodes.com/part/view/B220A","B220A")</f>
        <v>B220A</v>
      </c>
      <c r="D74" t="s">
        <v>28</v>
      </c>
      <c r="E74" t="s">
        <v>29</v>
      </c>
      <c r="F74" t="s">
        <v>21</v>
      </c>
      <c r="G74" t="s">
        <v>22</v>
      </c>
      <c r="H74">
        <v>2</v>
      </c>
      <c r="I74">
        <v>100</v>
      </c>
      <c r="J74">
        <v>20</v>
      </c>
      <c r="K74">
        <v>50</v>
      </c>
      <c r="L74">
        <v>0.5</v>
      </c>
      <c r="M74">
        <v>2</v>
      </c>
      <c r="N74">
        <v>500</v>
      </c>
      <c r="O74">
        <v>20</v>
      </c>
      <c r="Q74">
        <v>200</v>
      </c>
      <c r="R74" t="s">
        <v>47</v>
      </c>
    </row>
    <row r="75" spans="1:18">
      <c r="A75" t="s">
        <v>118</v>
      </c>
      <c r="B75" s="2" t="str">
        <f>Hyperlink("https://www.diodes.com/assets/Datasheets/B220A_thru_B240A.pdf")</f>
        <v>https://www.diodes.com/assets/Datasheets/B220A_thru_B240A.pdf</v>
      </c>
      <c r="C75" t="str">
        <f>Hyperlink("https://www.diodes.com/part/view/B220A%28LS%29","B220A(LS)")</f>
        <v>B220A(LS)</v>
      </c>
      <c r="D75" t="s">
        <v>55</v>
      </c>
      <c r="E75" t="s">
        <v>29</v>
      </c>
      <c r="F75" t="s">
        <v>21</v>
      </c>
      <c r="G75" t="s">
        <v>22</v>
      </c>
      <c r="H75">
        <v>2</v>
      </c>
      <c r="J75">
        <v>20</v>
      </c>
      <c r="K75">
        <v>50</v>
      </c>
      <c r="L75">
        <v>0.5</v>
      </c>
      <c r="M75">
        <v>2</v>
      </c>
      <c r="N75">
        <v>150</v>
      </c>
      <c r="O75">
        <v>20</v>
      </c>
      <c r="Q75">
        <v>200</v>
      </c>
      <c r="R75" t="s">
        <v>56</v>
      </c>
    </row>
    <row r="76" spans="1:18">
      <c r="A76" t="s">
        <v>119</v>
      </c>
      <c r="B76" s="2" t="str">
        <f>Hyperlink("https://www.diodes.com/assets/Datasheets/B220AEBE-B245AEBE.pdf")</f>
        <v>https://www.diodes.com/assets/Datasheets/B220AEBE-B245AEBE.pdf</v>
      </c>
      <c r="C76" t="str">
        <f>Hyperlink("https://www.diodes.com/part/view/B220AE","B220AE")</f>
        <v>B220AE</v>
      </c>
      <c r="E76" t="s">
        <v>20</v>
      </c>
      <c r="F76" t="s">
        <v>21</v>
      </c>
      <c r="G76" t="s">
        <v>22</v>
      </c>
      <c r="H76">
        <v>2</v>
      </c>
      <c r="I76" t="s">
        <v>25</v>
      </c>
      <c r="J76">
        <v>20</v>
      </c>
      <c r="K76">
        <v>20</v>
      </c>
      <c r="L76">
        <v>0.5</v>
      </c>
      <c r="M76">
        <v>2</v>
      </c>
      <c r="N76">
        <v>100</v>
      </c>
      <c r="O76">
        <v>20</v>
      </c>
      <c r="Q76">
        <v>93</v>
      </c>
      <c r="R76" t="s">
        <v>47</v>
      </c>
    </row>
    <row r="77" spans="1:18">
      <c r="A77" t="s">
        <v>120</v>
      </c>
      <c r="B77" s="2" t="str">
        <f>Hyperlink("https://www.diodes.com/assets/Datasheets/B220AFB230AFB240AFB245AF.pdf")</f>
        <v>https://www.diodes.com/assets/Datasheets/B220AFB230AFB240AFB245AF.pdf</v>
      </c>
      <c r="C77" t="str">
        <f>Hyperlink("https://www.diodes.com/part/view/B220AF","B220AF")</f>
        <v>B220AF</v>
      </c>
      <c r="D77" t="s">
        <v>121</v>
      </c>
      <c r="E77" t="s">
        <v>20</v>
      </c>
      <c r="F77" t="s">
        <v>21</v>
      </c>
      <c r="G77" t="s">
        <v>22</v>
      </c>
      <c r="H77">
        <v>2</v>
      </c>
      <c r="I77" t="s">
        <v>25</v>
      </c>
      <c r="J77">
        <v>20</v>
      </c>
      <c r="K77">
        <v>50</v>
      </c>
      <c r="L77">
        <v>0.5</v>
      </c>
      <c r="M77">
        <v>2</v>
      </c>
      <c r="N77">
        <v>100</v>
      </c>
      <c r="O77">
        <v>20</v>
      </c>
      <c r="Q77">
        <v>93</v>
      </c>
      <c r="R77" t="s">
        <v>59</v>
      </c>
    </row>
    <row r="78" spans="1:18">
      <c r="A78" t="s">
        <v>122</v>
      </c>
      <c r="B78" s="2" t="str">
        <f>Hyperlink("https://www.diodes.com/assets/Datasheets/B220AEBE-B245AEBE.pdf")</f>
        <v>https://www.diodes.com/assets/Datasheets/B220AEBE-B245AEBE.pdf</v>
      </c>
      <c r="C78" t="str">
        <f>Hyperlink("https://www.diodes.com/part/view/B220BE","B220BE")</f>
        <v>B220BE</v>
      </c>
      <c r="D78" t="s">
        <v>121</v>
      </c>
      <c r="E78" t="s">
        <v>20</v>
      </c>
      <c r="F78" t="s">
        <v>21</v>
      </c>
      <c r="G78" t="s">
        <v>22</v>
      </c>
      <c r="H78">
        <v>2</v>
      </c>
      <c r="I78" t="s">
        <v>25</v>
      </c>
      <c r="J78">
        <v>20</v>
      </c>
      <c r="K78">
        <v>50</v>
      </c>
      <c r="L78">
        <v>0.5</v>
      </c>
      <c r="M78">
        <v>2</v>
      </c>
      <c r="N78">
        <v>100</v>
      </c>
      <c r="O78">
        <v>20</v>
      </c>
      <c r="Q78">
        <v>93</v>
      </c>
      <c r="R78" t="s">
        <v>49</v>
      </c>
    </row>
    <row r="79" spans="1:18">
      <c r="A79" t="s">
        <v>123</v>
      </c>
      <c r="B79" s="2" t="str">
        <f>Hyperlink("https://www.diodes.com/assets/Datasheets/B220_A-B260_A.pdf")</f>
        <v>https://www.diodes.com/assets/Datasheets/B220_A-B260_A.pdf</v>
      </c>
      <c r="C79" t="str">
        <f>Hyperlink("https://www.diodes.com/part/view/B230","B230")</f>
        <v>B230</v>
      </c>
      <c r="D79" t="s">
        <v>28</v>
      </c>
      <c r="E79" t="s">
        <v>29</v>
      </c>
      <c r="F79" t="s">
        <v>21</v>
      </c>
      <c r="G79" t="s">
        <v>22</v>
      </c>
      <c r="H79">
        <v>2</v>
      </c>
      <c r="I79">
        <v>100</v>
      </c>
      <c r="J79">
        <v>30</v>
      </c>
      <c r="K79">
        <v>50</v>
      </c>
      <c r="L79">
        <v>0.5</v>
      </c>
      <c r="M79">
        <v>2</v>
      </c>
      <c r="N79">
        <v>500</v>
      </c>
      <c r="O79">
        <v>30</v>
      </c>
      <c r="Q79">
        <v>200</v>
      </c>
      <c r="R79" t="s">
        <v>49</v>
      </c>
    </row>
    <row r="80" spans="1:18">
      <c r="A80" t="s">
        <v>124</v>
      </c>
      <c r="B80" s="2" t="str">
        <f>Hyperlink("https://www.diodes.com/assets/Datasheets/B220_A-B260_A.pdf")</f>
        <v>https://www.diodes.com/assets/Datasheets/B220_A-B260_A.pdf</v>
      </c>
      <c r="C80" t="str">
        <f>Hyperlink("https://www.diodes.com/part/view/B230A","B230A")</f>
        <v>B230A</v>
      </c>
      <c r="D80" t="s">
        <v>28</v>
      </c>
      <c r="E80" t="s">
        <v>29</v>
      </c>
      <c r="F80" t="s">
        <v>21</v>
      </c>
      <c r="G80" t="s">
        <v>22</v>
      </c>
      <c r="H80">
        <v>2</v>
      </c>
      <c r="I80">
        <v>100</v>
      </c>
      <c r="J80">
        <v>30</v>
      </c>
      <c r="K80">
        <v>50</v>
      </c>
      <c r="L80">
        <v>0.5</v>
      </c>
      <c r="M80">
        <v>2</v>
      </c>
      <c r="N80">
        <v>500</v>
      </c>
      <c r="O80">
        <v>30</v>
      </c>
      <c r="Q80">
        <v>200</v>
      </c>
      <c r="R80" t="s">
        <v>47</v>
      </c>
    </row>
    <row r="81" spans="1:18">
      <c r="A81" t="s">
        <v>125</v>
      </c>
      <c r="B81" s="2" t="str">
        <f>Hyperlink("https://www.diodes.com/assets/Datasheets/B220AEBE-B245AEBE.pdf")</f>
        <v>https://www.diodes.com/assets/Datasheets/B220AEBE-B245AEBE.pdf</v>
      </c>
      <c r="C81" t="str">
        <f>Hyperlink("https://www.diodes.com/part/view/B230AE","B230AE")</f>
        <v>B230AE</v>
      </c>
      <c r="E81" t="s">
        <v>20</v>
      </c>
      <c r="F81" t="s">
        <v>21</v>
      </c>
      <c r="G81" t="s">
        <v>22</v>
      </c>
      <c r="H81">
        <v>2</v>
      </c>
      <c r="I81" t="s">
        <v>25</v>
      </c>
      <c r="J81">
        <v>30</v>
      </c>
      <c r="K81">
        <v>30</v>
      </c>
      <c r="L81">
        <v>0.5</v>
      </c>
      <c r="M81">
        <v>2</v>
      </c>
      <c r="N81">
        <v>100</v>
      </c>
      <c r="O81">
        <v>30</v>
      </c>
      <c r="Q81">
        <v>93</v>
      </c>
      <c r="R81" t="s">
        <v>47</v>
      </c>
    </row>
    <row r="82" spans="1:18">
      <c r="A82" t="s">
        <v>126</v>
      </c>
      <c r="B82" s="2" t="str">
        <f>Hyperlink("https://www.diodes.com/assets/Datasheets/B220AFB230AFB240AFB245AF.pdf")</f>
        <v>https://www.diodes.com/assets/Datasheets/B220AFB230AFB240AFB245AF.pdf</v>
      </c>
      <c r="C82" t="str">
        <f>Hyperlink("https://www.diodes.com/part/view/B230AF","B230AF")</f>
        <v>B230AF</v>
      </c>
      <c r="D82" t="s">
        <v>121</v>
      </c>
      <c r="E82" t="s">
        <v>20</v>
      </c>
      <c r="F82" t="s">
        <v>21</v>
      </c>
      <c r="G82" t="s">
        <v>22</v>
      </c>
      <c r="H82">
        <v>2</v>
      </c>
      <c r="I82" t="s">
        <v>25</v>
      </c>
      <c r="J82">
        <v>30</v>
      </c>
      <c r="K82">
        <v>50</v>
      </c>
      <c r="L82">
        <v>0.5</v>
      </c>
      <c r="M82">
        <v>2</v>
      </c>
      <c r="N82">
        <v>100</v>
      </c>
      <c r="O82">
        <v>30</v>
      </c>
      <c r="Q82">
        <v>93</v>
      </c>
      <c r="R82" t="s">
        <v>59</v>
      </c>
    </row>
    <row r="83" spans="1:18">
      <c r="A83" t="s">
        <v>127</v>
      </c>
      <c r="B83" s="2" t="str">
        <f>Hyperlink("https://www.diodes.com/assets/Datasheets/B220AEBE-B245AEBE.pdf")</f>
        <v>https://www.diodes.com/assets/Datasheets/B220AEBE-B245AEBE.pdf</v>
      </c>
      <c r="C83" t="str">
        <f>Hyperlink("https://www.diodes.com/part/view/B230BE","B230BE")</f>
        <v>B230BE</v>
      </c>
      <c r="D83" t="s">
        <v>121</v>
      </c>
      <c r="E83" t="s">
        <v>20</v>
      </c>
      <c r="F83" t="s">
        <v>21</v>
      </c>
      <c r="G83" t="s">
        <v>22</v>
      </c>
      <c r="H83">
        <v>2</v>
      </c>
      <c r="I83" t="s">
        <v>25</v>
      </c>
      <c r="J83">
        <v>30</v>
      </c>
      <c r="K83">
        <v>50</v>
      </c>
      <c r="L83">
        <v>0.5</v>
      </c>
      <c r="M83">
        <v>2</v>
      </c>
      <c r="N83">
        <v>100</v>
      </c>
      <c r="O83">
        <v>30</v>
      </c>
      <c r="Q83">
        <v>93</v>
      </c>
      <c r="R83" t="s">
        <v>49</v>
      </c>
    </row>
    <row r="84" spans="1:18">
      <c r="A84" t="s">
        <v>128</v>
      </c>
      <c r="B84" s="2" t="str">
        <f>Hyperlink("https://www.diodes.com/assets/Datasheets/B220_A-B260_A.pdf")</f>
        <v>https://www.diodes.com/assets/Datasheets/B220_A-B260_A.pdf</v>
      </c>
      <c r="C84" t="str">
        <f>Hyperlink("https://www.diodes.com/part/view/B240","B240")</f>
        <v>B240</v>
      </c>
      <c r="D84" t="s">
        <v>28</v>
      </c>
      <c r="E84" t="s">
        <v>29</v>
      </c>
      <c r="F84" t="s">
        <v>21</v>
      </c>
      <c r="G84" t="s">
        <v>22</v>
      </c>
      <c r="H84">
        <v>2</v>
      </c>
      <c r="I84">
        <v>100</v>
      </c>
      <c r="J84">
        <v>40</v>
      </c>
      <c r="K84">
        <v>50</v>
      </c>
      <c r="L84">
        <v>0.5</v>
      </c>
      <c r="M84">
        <v>2</v>
      </c>
      <c r="N84">
        <v>500</v>
      </c>
      <c r="O84">
        <v>40</v>
      </c>
      <c r="Q84">
        <v>200</v>
      </c>
      <c r="R84" t="s">
        <v>49</v>
      </c>
    </row>
    <row r="85" spans="1:18">
      <c r="A85" t="s">
        <v>129</v>
      </c>
      <c r="B85" s="2" t="str">
        <f>Hyperlink("https://www.diodes.com/assets/Datasheets/B220_thru_B240.pdf")</f>
        <v>https://www.diodes.com/assets/Datasheets/B220_thru_B240.pdf</v>
      </c>
      <c r="C85" t="str">
        <f>Hyperlink("https://www.diodes.com/part/view/B240%28LS%29","B240(LS)")</f>
        <v>B240(LS)</v>
      </c>
      <c r="D85" t="s">
        <v>55</v>
      </c>
      <c r="E85" t="s">
        <v>29</v>
      </c>
      <c r="F85" t="s">
        <v>21</v>
      </c>
      <c r="G85" t="s">
        <v>22</v>
      </c>
      <c r="H85">
        <v>2</v>
      </c>
      <c r="J85">
        <v>40</v>
      </c>
      <c r="K85">
        <v>50</v>
      </c>
      <c r="L85">
        <v>0.5</v>
      </c>
      <c r="M85">
        <v>2</v>
      </c>
      <c r="N85">
        <v>150</v>
      </c>
      <c r="O85">
        <v>40</v>
      </c>
      <c r="Q85">
        <v>200</v>
      </c>
      <c r="R85" t="s">
        <v>52</v>
      </c>
    </row>
    <row r="86" spans="1:18">
      <c r="A86" t="s">
        <v>130</v>
      </c>
      <c r="B86" s="2" t="str">
        <f>Hyperlink("https://www.diodes.com/assets/Datasheets/B220_A-B260_A.pdf")</f>
        <v>https://www.diodes.com/assets/Datasheets/B220_A-B260_A.pdf</v>
      </c>
      <c r="C86" t="str">
        <f>Hyperlink("https://www.diodes.com/part/view/B240A","B240A")</f>
        <v>B240A</v>
      </c>
      <c r="D86" t="s">
        <v>28</v>
      </c>
      <c r="E86" t="s">
        <v>29</v>
      </c>
      <c r="F86" t="s">
        <v>21</v>
      </c>
      <c r="G86" t="s">
        <v>22</v>
      </c>
      <c r="H86">
        <v>2</v>
      </c>
      <c r="I86">
        <v>100</v>
      </c>
      <c r="J86">
        <v>40</v>
      </c>
      <c r="K86">
        <v>50</v>
      </c>
      <c r="L86">
        <v>0.5</v>
      </c>
      <c r="M86">
        <v>2</v>
      </c>
      <c r="N86">
        <v>500</v>
      </c>
      <c r="O86">
        <v>40</v>
      </c>
      <c r="Q86">
        <v>200</v>
      </c>
      <c r="R86" t="s">
        <v>47</v>
      </c>
    </row>
    <row r="87" spans="1:18">
      <c r="A87" t="s">
        <v>131</v>
      </c>
      <c r="B87" s="2" t="str">
        <f>Hyperlink("https://www.diodes.com/assets/Datasheets/B220A_thru_B240A.pdf")</f>
        <v>https://www.diodes.com/assets/Datasheets/B220A_thru_B240A.pdf</v>
      </c>
      <c r="C87" t="str">
        <f>Hyperlink("https://www.diodes.com/part/view/B240A%28LS%29","B240A(LS)")</f>
        <v>B240A(LS)</v>
      </c>
      <c r="D87" t="s">
        <v>55</v>
      </c>
      <c r="E87" t="s">
        <v>29</v>
      </c>
      <c r="F87" t="s">
        <v>21</v>
      </c>
      <c r="G87" t="s">
        <v>22</v>
      </c>
      <c r="H87">
        <v>2</v>
      </c>
      <c r="J87">
        <v>40</v>
      </c>
      <c r="K87">
        <v>50</v>
      </c>
      <c r="L87">
        <v>0.5</v>
      </c>
      <c r="M87">
        <v>2</v>
      </c>
      <c r="N87">
        <v>150</v>
      </c>
      <c r="O87">
        <v>40</v>
      </c>
      <c r="Q87">
        <v>200</v>
      </c>
      <c r="R87" t="s">
        <v>56</v>
      </c>
    </row>
    <row r="88" spans="1:18">
      <c r="A88" t="s">
        <v>132</v>
      </c>
      <c r="B88" s="2" t="str">
        <f>Hyperlink("https://www.diodes.com/assets/Datasheets/B220AEBE-B245AEBE.pdf")</f>
        <v>https://www.diodes.com/assets/Datasheets/B220AEBE-B245AEBE.pdf</v>
      </c>
      <c r="C88" t="str">
        <f>Hyperlink("https://www.diodes.com/part/view/B240AE","B240AE")</f>
        <v>B240AE</v>
      </c>
      <c r="E88" t="s">
        <v>20</v>
      </c>
      <c r="F88" t="s">
        <v>21</v>
      </c>
      <c r="G88" t="s">
        <v>22</v>
      </c>
      <c r="H88">
        <v>2</v>
      </c>
      <c r="I88" t="s">
        <v>25</v>
      </c>
      <c r="J88">
        <v>40</v>
      </c>
      <c r="K88">
        <v>40</v>
      </c>
      <c r="L88">
        <v>0.5</v>
      </c>
      <c r="M88">
        <v>2</v>
      </c>
      <c r="N88">
        <v>200</v>
      </c>
      <c r="O88">
        <v>40</v>
      </c>
      <c r="Q88">
        <v>93</v>
      </c>
      <c r="R88" t="s">
        <v>47</v>
      </c>
    </row>
    <row r="89" spans="1:18">
      <c r="A89" t="s">
        <v>133</v>
      </c>
      <c r="B89" s="2" t="str">
        <f>Hyperlink("https://www.diodes.com/assets/Datasheets/B220AFB230AFB240AFB245AF.pdf")</f>
        <v>https://www.diodes.com/assets/Datasheets/B220AFB230AFB240AFB245AF.pdf</v>
      </c>
      <c r="C89" t="str">
        <f>Hyperlink("https://www.diodes.com/part/view/B240AF","B240AF")</f>
        <v>B240AF</v>
      </c>
      <c r="D89" t="s">
        <v>121</v>
      </c>
      <c r="E89" t="s">
        <v>20</v>
      </c>
      <c r="F89" t="s">
        <v>21</v>
      </c>
      <c r="G89" t="s">
        <v>22</v>
      </c>
      <c r="H89">
        <v>2</v>
      </c>
      <c r="I89" t="s">
        <v>25</v>
      </c>
      <c r="J89">
        <v>40</v>
      </c>
      <c r="K89">
        <v>50</v>
      </c>
      <c r="L89">
        <v>0.5</v>
      </c>
      <c r="M89">
        <v>2</v>
      </c>
      <c r="N89">
        <v>200</v>
      </c>
      <c r="O89">
        <v>40</v>
      </c>
      <c r="Q89">
        <v>93</v>
      </c>
      <c r="R89" t="s">
        <v>59</v>
      </c>
    </row>
    <row r="90" spans="1:18">
      <c r="A90" t="s">
        <v>134</v>
      </c>
      <c r="B90" s="2" t="str">
        <f>Hyperlink("https://www.diodes.com/assets/Datasheets/B240AX.pdf")</f>
        <v>https://www.diodes.com/assets/Datasheets/B240AX.pdf</v>
      </c>
      <c r="C90" t="str">
        <f>Hyperlink("https://www.diodes.com/part/view/B240AX","B240AX")</f>
        <v>B240AX</v>
      </c>
      <c r="D90" t="s">
        <v>135</v>
      </c>
      <c r="E90" t="s">
        <v>20</v>
      </c>
      <c r="F90" t="s">
        <v>21</v>
      </c>
      <c r="G90" t="s">
        <v>22</v>
      </c>
      <c r="H90">
        <v>2</v>
      </c>
      <c r="J90">
        <v>40</v>
      </c>
      <c r="K90">
        <v>35</v>
      </c>
      <c r="L90">
        <v>0.5</v>
      </c>
      <c r="M90">
        <v>2</v>
      </c>
      <c r="N90">
        <v>250</v>
      </c>
      <c r="O90">
        <v>40</v>
      </c>
      <c r="Q90">
        <v>220</v>
      </c>
      <c r="R90" t="s">
        <v>47</v>
      </c>
    </row>
    <row r="91" spans="1:18">
      <c r="A91" t="s">
        <v>136</v>
      </c>
      <c r="B91" s="2" t="str">
        <f>Hyperlink("https://www.diodes.com/assets/Datasheets/B220AEBE-B245AEBE.pdf")</f>
        <v>https://www.diodes.com/assets/Datasheets/B220AEBE-B245AEBE.pdf</v>
      </c>
      <c r="C91" t="str">
        <f>Hyperlink("https://www.diodes.com/part/view/B240BE","B240BE")</f>
        <v>B240BE</v>
      </c>
      <c r="D91" t="s">
        <v>121</v>
      </c>
      <c r="E91" t="s">
        <v>20</v>
      </c>
      <c r="F91" t="s">
        <v>21</v>
      </c>
      <c r="G91" t="s">
        <v>22</v>
      </c>
      <c r="H91">
        <v>2</v>
      </c>
      <c r="I91" t="s">
        <v>25</v>
      </c>
      <c r="J91">
        <v>40</v>
      </c>
      <c r="K91">
        <v>50</v>
      </c>
      <c r="L91">
        <v>0.5</v>
      </c>
      <c r="M91">
        <v>2</v>
      </c>
      <c r="N91">
        <v>200</v>
      </c>
      <c r="O91">
        <v>40</v>
      </c>
      <c r="Q91">
        <v>93</v>
      </c>
      <c r="R91" t="s">
        <v>49</v>
      </c>
    </row>
    <row r="92" spans="1:18">
      <c r="A92" t="s">
        <v>137</v>
      </c>
      <c r="B92" s="2" t="str">
        <f>Hyperlink("https://www.diodes.com/assets/Datasheets/B240L.pdf")</f>
        <v>https://www.diodes.com/assets/Datasheets/B240L.pdf</v>
      </c>
      <c r="C92" t="str">
        <f>Hyperlink("https://www.diodes.com/part/view/B240L","B240L")</f>
        <v>B240L</v>
      </c>
      <c r="E92" t="s">
        <v>29</v>
      </c>
      <c r="F92" t="s">
        <v>21</v>
      </c>
      <c r="G92" t="s">
        <v>22</v>
      </c>
      <c r="H92">
        <v>2</v>
      </c>
      <c r="J92">
        <v>40</v>
      </c>
      <c r="K92">
        <v>25</v>
      </c>
      <c r="L92">
        <v>0.43</v>
      </c>
      <c r="N92">
        <v>2000</v>
      </c>
      <c r="O92">
        <v>40</v>
      </c>
      <c r="R92" t="s">
        <v>52</v>
      </c>
    </row>
    <row r="93" spans="1:18">
      <c r="A93" t="s">
        <v>138</v>
      </c>
      <c r="B93" s="2" t="str">
        <f>Hyperlink("https://www.diodes.com/assets/Datasheets/B240S1F.pdf")</f>
        <v>https://www.diodes.com/assets/Datasheets/B240S1F.pdf</v>
      </c>
      <c r="C93" t="str">
        <f>Hyperlink("https://www.diodes.com/part/view/B240S1F","B240S1F")</f>
        <v>B240S1F</v>
      </c>
      <c r="D93" t="s">
        <v>121</v>
      </c>
      <c r="E93" t="s">
        <v>20</v>
      </c>
      <c r="F93" t="s">
        <v>21</v>
      </c>
      <c r="G93" t="s">
        <v>22</v>
      </c>
      <c r="H93">
        <v>2</v>
      </c>
      <c r="I93" t="s">
        <v>25</v>
      </c>
      <c r="J93">
        <v>40</v>
      </c>
      <c r="K93">
        <v>50</v>
      </c>
      <c r="L93">
        <v>0.5</v>
      </c>
      <c r="M93">
        <v>2</v>
      </c>
      <c r="N93">
        <v>200</v>
      </c>
      <c r="O93">
        <v>40</v>
      </c>
      <c r="Q93">
        <v>100</v>
      </c>
      <c r="R93" t="s">
        <v>80</v>
      </c>
    </row>
    <row r="94" spans="1:18">
      <c r="A94" t="s">
        <v>139</v>
      </c>
      <c r="B94" s="2" t="str">
        <f>Hyperlink("https://www.diodes.com/assets/Datasheets/B240S1FQ.pdf")</f>
        <v>https://www.diodes.com/assets/Datasheets/B240S1FQ.pdf</v>
      </c>
      <c r="C94" t="str">
        <f>Hyperlink("https://www.diodes.com/part/view/B240S1FQ","B240S1FQ")</f>
        <v>B240S1FQ</v>
      </c>
      <c r="D94" t="s">
        <v>140</v>
      </c>
      <c r="E94" t="s">
        <v>29</v>
      </c>
      <c r="F94" t="s">
        <v>45</v>
      </c>
      <c r="G94" t="s">
        <v>22</v>
      </c>
      <c r="H94">
        <v>2</v>
      </c>
      <c r="J94">
        <v>40</v>
      </c>
      <c r="K94">
        <v>50</v>
      </c>
      <c r="L94">
        <v>0.5</v>
      </c>
      <c r="M94">
        <v>2</v>
      </c>
      <c r="N94">
        <v>200</v>
      </c>
      <c r="O94">
        <v>40</v>
      </c>
      <c r="R94" t="s">
        <v>141</v>
      </c>
    </row>
    <row r="95" spans="1:18">
      <c r="A95" t="s">
        <v>142</v>
      </c>
      <c r="B95" s="2" t="str">
        <f>Hyperlink("https://www.diodes.com/assets/Datasheets/B220AEBE-B245AEBE.pdf")</f>
        <v>https://www.diodes.com/assets/Datasheets/B220AEBE-B245AEBE.pdf</v>
      </c>
      <c r="C95" t="str">
        <f>Hyperlink("https://www.diodes.com/part/view/B245AE","B245AE")</f>
        <v>B245AE</v>
      </c>
      <c r="E95" t="s">
        <v>20</v>
      </c>
      <c r="F95" t="s">
        <v>21</v>
      </c>
      <c r="G95" t="s">
        <v>22</v>
      </c>
      <c r="H95">
        <v>2</v>
      </c>
      <c r="I95" t="s">
        <v>25</v>
      </c>
      <c r="J95">
        <v>45</v>
      </c>
      <c r="K95">
        <v>45</v>
      </c>
      <c r="L95">
        <v>0.5</v>
      </c>
      <c r="M95">
        <v>2</v>
      </c>
      <c r="N95">
        <v>200</v>
      </c>
      <c r="O95">
        <v>45</v>
      </c>
      <c r="Q95">
        <v>93</v>
      </c>
      <c r="R95" t="s">
        <v>47</v>
      </c>
    </row>
    <row r="96" spans="1:18">
      <c r="A96" t="s">
        <v>143</v>
      </c>
      <c r="B96" s="2" t="str">
        <f>Hyperlink("https://www.diodes.com/assets/Datasheets/B220AFB230AFB240AFB245AF.pdf")</f>
        <v>https://www.diodes.com/assets/Datasheets/B220AFB230AFB240AFB245AF.pdf</v>
      </c>
      <c r="C96" t="str">
        <f>Hyperlink("https://www.diodes.com/part/view/B245AF","B245AF")</f>
        <v>B245AF</v>
      </c>
      <c r="D96" t="s">
        <v>121</v>
      </c>
      <c r="E96" t="s">
        <v>20</v>
      </c>
      <c r="F96" t="s">
        <v>21</v>
      </c>
      <c r="G96" t="s">
        <v>22</v>
      </c>
      <c r="H96">
        <v>2</v>
      </c>
      <c r="I96" t="s">
        <v>25</v>
      </c>
      <c r="J96">
        <v>45</v>
      </c>
      <c r="K96">
        <v>50</v>
      </c>
      <c r="L96">
        <v>0.5</v>
      </c>
      <c r="M96">
        <v>2</v>
      </c>
      <c r="N96">
        <v>200</v>
      </c>
      <c r="O96">
        <v>45</v>
      </c>
      <c r="Q96">
        <v>93</v>
      </c>
      <c r="R96" t="s">
        <v>59</v>
      </c>
    </row>
    <row r="97" spans="1:18">
      <c r="A97" t="s">
        <v>144</v>
      </c>
      <c r="B97" s="2" t="str">
        <f>Hyperlink("https://www.diodes.com/assets/Datasheets/B220AEBE-B245AEBE.pdf")</f>
        <v>https://www.diodes.com/assets/Datasheets/B220AEBE-B245AEBE.pdf</v>
      </c>
      <c r="C97" t="str">
        <f>Hyperlink("https://www.diodes.com/part/view/B245BE","B245BE")</f>
        <v>B245BE</v>
      </c>
      <c r="D97" t="s">
        <v>121</v>
      </c>
      <c r="E97" t="s">
        <v>20</v>
      </c>
      <c r="F97" t="s">
        <v>21</v>
      </c>
      <c r="G97" t="s">
        <v>22</v>
      </c>
      <c r="H97">
        <v>2</v>
      </c>
      <c r="I97" t="s">
        <v>25</v>
      </c>
      <c r="J97">
        <v>45</v>
      </c>
      <c r="K97">
        <v>50</v>
      </c>
      <c r="L97">
        <v>0.5</v>
      </c>
      <c r="M97">
        <v>2</v>
      </c>
      <c r="N97">
        <v>200</v>
      </c>
      <c r="O97">
        <v>45</v>
      </c>
      <c r="Q97">
        <v>93</v>
      </c>
      <c r="R97" t="s">
        <v>49</v>
      </c>
    </row>
    <row r="98" spans="1:18">
      <c r="A98" t="s">
        <v>145</v>
      </c>
      <c r="B98" s="2" t="str">
        <f>Hyperlink("https://www.diodes.com/assets/Datasheets/B220_A-B260_A.pdf")</f>
        <v>https://www.diodes.com/assets/Datasheets/B220_A-B260_A.pdf</v>
      </c>
      <c r="C98" t="str">
        <f>Hyperlink("https://www.diodes.com/part/view/B250","B250")</f>
        <v>B250</v>
      </c>
      <c r="D98" t="s">
        <v>28</v>
      </c>
      <c r="E98" t="s">
        <v>29</v>
      </c>
      <c r="F98" t="s">
        <v>21</v>
      </c>
      <c r="G98" t="s">
        <v>22</v>
      </c>
      <c r="H98">
        <v>2</v>
      </c>
      <c r="I98">
        <v>100</v>
      </c>
      <c r="J98">
        <v>50</v>
      </c>
      <c r="K98">
        <v>50</v>
      </c>
      <c r="L98">
        <v>0.7</v>
      </c>
      <c r="M98">
        <v>2</v>
      </c>
      <c r="N98">
        <v>500</v>
      </c>
      <c r="O98">
        <v>50</v>
      </c>
      <c r="Q98">
        <v>200</v>
      </c>
      <c r="R98" t="s">
        <v>49</v>
      </c>
    </row>
    <row r="99" spans="1:18">
      <c r="A99" t="s">
        <v>146</v>
      </c>
      <c r="B99" s="2" t="str">
        <f>Hyperlink("https://www.diodes.com/assets/Datasheets/B220_A-B260_A.pdf")</f>
        <v>https://www.diodes.com/assets/Datasheets/B220_A-B260_A.pdf</v>
      </c>
      <c r="C99" t="str">
        <f>Hyperlink("https://www.diodes.com/part/view/B250A","B250A")</f>
        <v>B250A</v>
      </c>
      <c r="D99" t="s">
        <v>28</v>
      </c>
      <c r="E99" t="s">
        <v>29</v>
      </c>
      <c r="F99" t="s">
        <v>21</v>
      </c>
      <c r="G99" t="s">
        <v>22</v>
      </c>
      <c r="H99">
        <v>2</v>
      </c>
      <c r="I99">
        <v>100</v>
      </c>
      <c r="J99">
        <v>50</v>
      </c>
      <c r="K99">
        <v>50</v>
      </c>
      <c r="L99">
        <v>0.7</v>
      </c>
      <c r="M99">
        <v>2</v>
      </c>
      <c r="N99">
        <v>500</v>
      </c>
      <c r="O99">
        <v>50</v>
      </c>
      <c r="R99" t="s">
        <v>47</v>
      </c>
    </row>
    <row r="100" spans="1:18">
      <c r="A100" t="s">
        <v>147</v>
      </c>
      <c r="B100" s="2" t="str">
        <f>Hyperlink("https://www.diodes.com/assets/Datasheets/B250AE-B260AE.pdf")</f>
        <v>https://www.diodes.com/assets/Datasheets/B250AE-B260AE.pdf</v>
      </c>
      <c r="C100" t="str">
        <f>Hyperlink("https://www.diodes.com/part/view/B250AE","B250AE")</f>
        <v>B250AE</v>
      </c>
      <c r="E100" t="s">
        <v>20</v>
      </c>
      <c r="F100" t="s">
        <v>21</v>
      </c>
      <c r="G100" t="s">
        <v>22</v>
      </c>
      <c r="H100">
        <v>2</v>
      </c>
      <c r="I100" t="s">
        <v>25</v>
      </c>
      <c r="J100">
        <v>50</v>
      </c>
      <c r="K100">
        <v>50</v>
      </c>
      <c r="L100">
        <v>0.65</v>
      </c>
      <c r="M100">
        <v>2</v>
      </c>
      <c r="N100">
        <v>100</v>
      </c>
      <c r="O100">
        <v>50</v>
      </c>
      <c r="Q100">
        <v>75</v>
      </c>
      <c r="R100" t="s">
        <v>47</v>
      </c>
    </row>
    <row r="101" spans="1:18">
      <c r="A101" t="s">
        <v>148</v>
      </c>
      <c r="B101" s="2" t="str">
        <f>Hyperlink("https://www.diodes.com/assets/Datasheets/B250AF-B260AF.pdf")</f>
        <v>https://www.diodes.com/assets/Datasheets/B250AF-B260AF.pdf</v>
      </c>
      <c r="C101" t="str">
        <f>Hyperlink("https://www.diodes.com/part/view/B250AF","B250AF")</f>
        <v>B250AF</v>
      </c>
      <c r="D101" t="s">
        <v>121</v>
      </c>
      <c r="E101" t="s">
        <v>20</v>
      </c>
      <c r="F101" t="s">
        <v>21</v>
      </c>
      <c r="G101" t="s">
        <v>22</v>
      </c>
      <c r="H101">
        <v>2</v>
      </c>
      <c r="I101" t="s">
        <v>25</v>
      </c>
      <c r="J101">
        <v>50</v>
      </c>
      <c r="K101">
        <v>50</v>
      </c>
      <c r="L101">
        <v>0.65</v>
      </c>
      <c r="M101">
        <v>2</v>
      </c>
      <c r="N101">
        <v>100</v>
      </c>
      <c r="O101">
        <v>50</v>
      </c>
      <c r="Q101">
        <v>80</v>
      </c>
      <c r="R101" t="s">
        <v>59</v>
      </c>
    </row>
    <row r="102" spans="1:18">
      <c r="A102" t="s">
        <v>149</v>
      </c>
      <c r="B102" s="2" t="str">
        <f>Hyperlink("https://www.diodes.com/assets/Datasheets/B250AE-B260AE.pdf")</f>
        <v>https://www.diodes.com/assets/Datasheets/B250AE-B260AE.pdf</v>
      </c>
      <c r="C102" t="str">
        <f>Hyperlink("https://www.diodes.com/part/view/B250BE","B250BE")</f>
        <v>B250BE</v>
      </c>
      <c r="D102" t="s">
        <v>121</v>
      </c>
      <c r="E102" t="s">
        <v>20</v>
      </c>
      <c r="F102" t="s">
        <v>21</v>
      </c>
      <c r="G102" t="s">
        <v>22</v>
      </c>
      <c r="H102">
        <v>2</v>
      </c>
      <c r="I102" t="s">
        <v>25</v>
      </c>
      <c r="J102">
        <v>50</v>
      </c>
      <c r="K102">
        <v>50</v>
      </c>
      <c r="L102">
        <v>0.65</v>
      </c>
      <c r="M102">
        <v>2</v>
      </c>
      <c r="N102">
        <v>100</v>
      </c>
      <c r="O102">
        <v>50</v>
      </c>
      <c r="Q102">
        <v>75</v>
      </c>
      <c r="R102" t="s">
        <v>47</v>
      </c>
    </row>
    <row r="103" spans="1:18">
      <c r="A103" t="s">
        <v>150</v>
      </c>
      <c r="B103" s="2" t="str">
        <f>Hyperlink("https://www.diodes.com/assets/Datasheets/B220_A-B260_A.pdf")</f>
        <v>https://www.diodes.com/assets/Datasheets/B220_A-B260_A.pdf</v>
      </c>
      <c r="C103" t="str">
        <f>Hyperlink("https://www.diodes.com/part/view/B260","B260")</f>
        <v>B260</v>
      </c>
      <c r="D103" t="s">
        <v>28</v>
      </c>
      <c r="E103" t="s">
        <v>29</v>
      </c>
      <c r="F103" t="s">
        <v>21</v>
      </c>
      <c r="G103" t="s">
        <v>22</v>
      </c>
      <c r="H103">
        <v>2</v>
      </c>
      <c r="I103">
        <v>100</v>
      </c>
      <c r="J103">
        <v>60</v>
      </c>
      <c r="K103">
        <v>50</v>
      </c>
      <c r="L103">
        <v>0.7</v>
      </c>
      <c r="M103">
        <v>2</v>
      </c>
      <c r="N103">
        <v>500</v>
      </c>
      <c r="O103">
        <v>60</v>
      </c>
      <c r="Q103">
        <v>200</v>
      </c>
      <c r="R103" t="s">
        <v>49</v>
      </c>
    </row>
    <row r="104" spans="1:18">
      <c r="A104" t="s">
        <v>151</v>
      </c>
      <c r="B104" s="2" t="str">
        <f>Hyperlink("https://www.diodes.com/assets/Datasheets/B250-B260_LS.pdf")</f>
        <v>https://www.diodes.com/assets/Datasheets/B250-B260_LS.pdf</v>
      </c>
      <c r="C104" t="str">
        <f>Hyperlink("https://www.diodes.com/part/view/B260%28LS%29","B260(LS)")</f>
        <v>B260(LS)</v>
      </c>
      <c r="E104" t="s">
        <v>29</v>
      </c>
      <c r="F104" t="s">
        <v>21</v>
      </c>
      <c r="G104" t="s">
        <v>22</v>
      </c>
      <c r="H104">
        <v>2</v>
      </c>
      <c r="J104">
        <v>60</v>
      </c>
      <c r="K104">
        <v>50</v>
      </c>
      <c r="L104">
        <v>0.7</v>
      </c>
      <c r="N104">
        <v>50</v>
      </c>
      <c r="O104">
        <v>60</v>
      </c>
      <c r="R104" t="s">
        <v>52</v>
      </c>
    </row>
    <row r="105" spans="1:18">
      <c r="A105" t="s">
        <v>152</v>
      </c>
      <c r="B105" s="2" t="str">
        <f>Hyperlink("https://www.diodes.com/assets/Datasheets/B220_A-B260_A.pdf")</f>
        <v>https://www.diodes.com/assets/Datasheets/B220_A-B260_A.pdf</v>
      </c>
      <c r="C105" t="str">
        <f>Hyperlink("https://www.diodes.com/part/view/B260A","B260A")</f>
        <v>B260A</v>
      </c>
      <c r="D105" t="s">
        <v>28</v>
      </c>
      <c r="E105" t="s">
        <v>29</v>
      </c>
      <c r="F105" t="s">
        <v>21</v>
      </c>
      <c r="G105" t="s">
        <v>22</v>
      </c>
      <c r="H105">
        <v>2</v>
      </c>
      <c r="I105">
        <v>100</v>
      </c>
      <c r="J105">
        <v>60</v>
      </c>
      <c r="K105">
        <v>50</v>
      </c>
      <c r="L105">
        <v>0.7</v>
      </c>
      <c r="M105">
        <v>2</v>
      </c>
      <c r="N105">
        <v>500</v>
      </c>
      <c r="O105">
        <v>60</v>
      </c>
      <c r="Q105">
        <v>200</v>
      </c>
      <c r="R105" t="s">
        <v>47</v>
      </c>
    </row>
    <row r="106" spans="1:18">
      <c r="A106" t="s">
        <v>153</v>
      </c>
      <c r="B106" s="2" t="str">
        <f>Hyperlink("https://www.diodes.com/assets/Datasheets/B260A_LS.pdf")</f>
        <v>https://www.diodes.com/assets/Datasheets/B260A_LS.pdf</v>
      </c>
      <c r="C106" t="str">
        <f>Hyperlink("https://www.diodes.com/part/view/B260A%28LS%29","B260A(LS)")</f>
        <v>B260A(LS)</v>
      </c>
      <c r="E106" t="s">
        <v>29</v>
      </c>
      <c r="F106" t="s">
        <v>21</v>
      </c>
      <c r="G106" t="s">
        <v>22</v>
      </c>
      <c r="H106">
        <v>2</v>
      </c>
      <c r="J106">
        <v>60</v>
      </c>
      <c r="K106">
        <v>50</v>
      </c>
      <c r="L106">
        <v>0.7</v>
      </c>
      <c r="N106">
        <v>50</v>
      </c>
      <c r="O106">
        <v>60</v>
      </c>
      <c r="R106" t="s">
        <v>56</v>
      </c>
    </row>
    <row r="107" spans="1:18">
      <c r="A107" t="s">
        <v>154</v>
      </c>
      <c r="B107" s="2" t="str">
        <f>Hyperlink("https://www.diodes.com/assets/Datasheets/B250AE-B260AE.pdf")</f>
        <v>https://www.diodes.com/assets/Datasheets/B250AE-B260AE.pdf</v>
      </c>
      <c r="C107" t="str">
        <f>Hyperlink("https://www.diodes.com/part/view/B260AE","B260AE")</f>
        <v>B260AE</v>
      </c>
      <c r="E107" t="s">
        <v>20</v>
      </c>
      <c r="F107" t="s">
        <v>21</v>
      </c>
      <c r="G107" t="s">
        <v>22</v>
      </c>
      <c r="H107">
        <v>2</v>
      </c>
      <c r="I107" t="s">
        <v>25</v>
      </c>
      <c r="J107">
        <v>60</v>
      </c>
      <c r="K107">
        <v>60</v>
      </c>
      <c r="L107">
        <v>0.65</v>
      </c>
      <c r="M107">
        <v>2</v>
      </c>
      <c r="N107">
        <v>200</v>
      </c>
      <c r="O107">
        <v>60</v>
      </c>
      <c r="Q107">
        <v>75</v>
      </c>
      <c r="R107" t="s">
        <v>47</v>
      </c>
    </row>
    <row r="108" spans="1:18">
      <c r="A108" t="s">
        <v>155</v>
      </c>
      <c r="B108" s="2" t="str">
        <f>Hyperlink("https://www.diodes.com/assets/Datasheets/B250AF-B260AF.pdf")</f>
        <v>https://www.diodes.com/assets/Datasheets/B250AF-B260AF.pdf</v>
      </c>
      <c r="C108" t="str">
        <f>Hyperlink("https://www.diodes.com/part/view/B260AF","B260AF")</f>
        <v>B260AF</v>
      </c>
      <c r="D108" t="s">
        <v>121</v>
      </c>
      <c r="E108" t="s">
        <v>20</v>
      </c>
      <c r="F108" t="s">
        <v>21</v>
      </c>
      <c r="G108" t="s">
        <v>22</v>
      </c>
      <c r="H108">
        <v>2</v>
      </c>
      <c r="I108" t="s">
        <v>25</v>
      </c>
      <c r="J108">
        <v>60</v>
      </c>
      <c r="K108">
        <v>50</v>
      </c>
      <c r="L108">
        <v>0.65</v>
      </c>
      <c r="M108">
        <v>2</v>
      </c>
      <c r="N108">
        <v>200</v>
      </c>
      <c r="O108">
        <v>60</v>
      </c>
      <c r="Q108">
        <v>80</v>
      </c>
      <c r="R108" t="s">
        <v>59</v>
      </c>
    </row>
    <row r="109" spans="1:18">
      <c r="A109" t="s">
        <v>156</v>
      </c>
      <c r="B109" s="2" t="str">
        <f>Hyperlink("https://www.diodes.com/assets/Datasheets/B260AX.pdf")</f>
        <v>https://www.diodes.com/assets/Datasheets/B260AX.pdf</v>
      </c>
      <c r="C109" t="str">
        <f>Hyperlink("https://www.diodes.com/part/view/B260AX","B260AX")</f>
        <v>B260AX</v>
      </c>
      <c r="D109" t="s">
        <v>157</v>
      </c>
      <c r="E109" t="s">
        <v>20</v>
      </c>
      <c r="F109" t="s">
        <v>21</v>
      </c>
      <c r="G109" t="s">
        <v>22</v>
      </c>
      <c r="H109">
        <v>2</v>
      </c>
      <c r="J109">
        <v>60</v>
      </c>
      <c r="K109">
        <v>30</v>
      </c>
      <c r="L109">
        <v>0.52</v>
      </c>
      <c r="M109">
        <v>2</v>
      </c>
      <c r="N109">
        <v>200</v>
      </c>
      <c r="O109">
        <v>60</v>
      </c>
      <c r="R109" t="s">
        <v>47</v>
      </c>
    </row>
    <row r="110" spans="1:18">
      <c r="A110" t="s">
        <v>158</v>
      </c>
      <c r="B110" s="2" t="str">
        <f>Hyperlink("https://www.diodes.com/assets/Datasheets/B250AE-B260AE.pdf")</f>
        <v>https://www.diodes.com/assets/Datasheets/B250AE-B260AE.pdf</v>
      </c>
      <c r="C110" t="str">
        <f>Hyperlink("https://www.diodes.com/part/view/B260BE","B260BE")</f>
        <v>B260BE</v>
      </c>
      <c r="E110" t="s">
        <v>20</v>
      </c>
      <c r="F110" t="s">
        <v>21</v>
      </c>
      <c r="G110" t="s">
        <v>22</v>
      </c>
      <c r="H110">
        <v>2</v>
      </c>
      <c r="I110" t="s">
        <v>25</v>
      </c>
      <c r="J110">
        <v>50</v>
      </c>
      <c r="K110">
        <v>50</v>
      </c>
      <c r="L110">
        <v>0.65</v>
      </c>
      <c r="M110">
        <v>2</v>
      </c>
      <c r="N110">
        <v>100</v>
      </c>
      <c r="O110">
        <v>50</v>
      </c>
      <c r="Q110">
        <v>75</v>
      </c>
      <c r="R110" t="s">
        <v>47</v>
      </c>
    </row>
    <row r="111" spans="1:18">
      <c r="A111" t="s">
        <v>159</v>
      </c>
      <c r="B111" s="2" t="str">
        <f>Hyperlink("https://www.diodes.com/assets/Datasheets/B260S1F.pdf")</f>
        <v>https://www.diodes.com/assets/Datasheets/B260S1F.pdf</v>
      </c>
      <c r="C111" t="str">
        <f>Hyperlink("https://www.diodes.com/part/view/B260S1F","B260S1F")</f>
        <v>B260S1F</v>
      </c>
      <c r="D111" t="s">
        <v>121</v>
      </c>
      <c r="E111" t="s">
        <v>20</v>
      </c>
      <c r="F111" t="s">
        <v>21</v>
      </c>
      <c r="G111" t="s">
        <v>22</v>
      </c>
      <c r="H111">
        <v>2</v>
      </c>
      <c r="I111" t="s">
        <v>25</v>
      </c>
      <c r="J111">
        <v>60</v>
      </c>
      <c r="K111">
        <v>50</v>
      </c>
      <c r="L111">
        <v>0.65</v>
      </c>
      <c r="M111">
        <v>2</v>
      </c>
      <c r="N111">
        <v>200</v>
      </c>
      <c r="O111">
        <v>60</v>
      </c>
      <c r="Q111">
        <v>75</v>
      </c>
      <c r="R111" t="s">
        <v>80</v>
      </c>
    </row>
    <row r="112" spans="1:18">
      <c r="A112" t="s">
        <v>160</v>
      </c>
      <c r="B112" s="2" t="str">
        <f>Hyperlink("https://www.diodes.com/assets/Datasheets/B260S1FX.pdf")</f>
        <v>https://www.diodes.com/assets/Datasheets/B260S1FX.pdf</v>
      </c>
      <c r="C112" t="str">
        <f>Hyperlink("https://www.diodes.com/part/view/B260S1FX","B260S1FX")</f>
        <v>B260S1FX</v>
      </c>
      <c r="D112" t="s">
        <v>161</v>
      </c>
      <c r="E112" t="s">
        <v>29</v>
      </c>
      <c r="F112" t="s">
        <v>21</v>
      </c>
      <c r="G112" t="s">
        <v>22</v>
      </c>
      <c r="H112">
        <v>2</v>
      </c>
      <c r="J112">
        <v>60</v>
      </c>
      <c r="K112">
        <v>35</v>
      </c>
      <c r="L112">
        <v>0.6</v>
      </c>
      <c r="M112">
        <v>2</v>
      </c>
      <c r="N112">
        <v>200</v>
      </c>
      <c r="O112">
        <v>60</v>
      </c>
      <c r="R112" t="s">
        <v>141</v>
      </c>
    </row>
    <row r="113" spans="1:18">
      <c r="A113" t="s">
        <v>162</v>
      </c>
      <c r="B113" s="2" t="str">
        <f>Hyperlink("https://www.diodes.com/assets/Datasheets/ds30021.pdf")</f>
        <v>https://www.diodes.com/assets/Datasheets/ds30021.pdf</v>
      </c>
      <c r="C113" t="str">
        <f>Hyperlink("https://www.diodes.com/part/view/B270","B270")</f>
        <v>B270</v>
      </c>
      <c r="D113" t="s">
        <v>28</v>
      </c>
      <c r="E113" t="s">
        <v>29</v>
      </c>
      <c r="F113" t="s">
        <v>21</v>
      </c>
      <c r="G113" t="s">
        <v>22</v>
      </c>
      <c r="H113">
        <v>2</v>
      </c>
      <c r="I113">
        <v>125</v>
      </c>
      <c r="J113">
        <v>70</v>
      </c>
      <c r="K113">
        <v>50</v>
      </c>
      <c r="L113">
        <v>0.79</v>
      </c>
      <c r="M113">
        <v>2</v>
      </c>
      <c r="N113">
        <v>7</v>
      </c>
      <c r="O113">
        <v>70</v>
      </c>
      <c r="Q113">
        <v>75</v>
      </c>
      <c r="R113" t="s">
        <v>49</v>
      </c>
    </row>
    <row r="114" spans="1:18">
      <c r="A114" t="s">
        <v>163</v>
      </c>
      <c r="B114" s="2" t="str">
        <f>Hyperlink("https://www.diodes.com/assets/Datasheets/ds30021.pdf")</f>
        <v>https://www.diodes.com/assets/Datasheets/ds30021.pdf</v>
      </c>
      <c r="C114" t="str">
        <f>Hyperlink("https://www.diodes.com/part/view/B280","B280")</f>
        <v>B280</v>
      </c>
      <c r="D114" t="s">
        <v>28</v>
      </c>
      <c r="E114" t="s">
        <v>29</v>
      </c>
      <c r="F114" t="s">
        <v>21</v>
      </c>
      <c r="G114" t="s">
        <v>22</v>
      </c>
      <c r="H114">
        <v>2</v>
      </c>
      <c r="I114">
        <v>125</v>
      </c>
      <c r="J114">
        <v>80</v>
      </c>
      <c r="K114">
        <v>50</v>
      </c>
      <c r="L114">
        <v>0.79</v>
      </c>
      <c r="M114">
        <v>2</v>
      </c>
      <c r="N114">
        <v>7</v>
      </c>
      <c r="O114">
        <v>80</v>
      </c>
      <c r="Q114">
        <v>75</v>
      </c>
      <c r="R114" t="s">
        <v>49</v>
      </c>
    </row>
    <row r="115" spans="1:18">
      <c r="A115" t="s">
        <v>164</v>
      </c>
      <c r="B115" s="2" t="str">
        <f>Hyperlink("https://www.diodes.com/assets/Datasheets/B280AEB290AEB2100AE.pdf")</f>
        <v>https://www.diodes.com/assets/Datasheets/B280AEB290AEB2100AE.pdf</v>
      </c>
      <c r="C115" t="str">
        <f>Hyperlink("https://www.diodes.com/part/view/B280AE","B280AE")</f>
        <v>B280AE</v>
      </c>
      <c r="D115" t="s">
        <v>108</v>
      </c>
      <c r="E115" t="s">
        <v>20</v>
      </c>
      <c r="F115" t="s">
        <v>21</v>
      </c>
      <c r="G115" t="s">
        <v>22</v>
      </c>
      <c r="H115">
        <v>2</v>
      </c>
      <c r="I115" t="s">
        <v>25</v>
      </c>
      <c r="J115">
        <v>80</v>
      </c>
      <c r="K115">
        <v>50</v>
      </c>
      <c r="L115">
        <v>0.79</v>
      </c>
      <c r="M115">
        <v>2</v>
      </c>
      <c r="N115">
        <v>7</v>
      </c>
      <c r="O115">
        <v>80</v>
      </c>
      <c r="Q115">
        <v>70</v>
      </c>
      <c r="R115" t="s">
        <v>47</v>
      </c>
    </row>
    <row r="116" spans="1:18">
      <c r="A116" t="s">
        <v>165</v>
      </c>
      <c r="B116" s="2" t="str">
        <f>Hyperlink("https://www.diodes.com/assets/Datasheets/ds30021.pdf")</f>
        <v>https://www.diodes.com/assets/Datasheets/ds30021.pdf</v>
      </c>
      <c r="C116" t="str">
        <f>Hyperlink("https://www.diodes.com/part/view/B290","B290")</f>
        <v>B290</v>
      </c>
      <c r="D116" t="s">
        <v>28</v>
      </c>
      <c r="E116" t="s">
        <v>29</v>
      </c>
      <c r="F116" t="s">
        <v>21</v>
      </c>
      <c r="G116" t="s">
        <v>22</v>
      </c>
      <c r="H116">
        <v>2</v>
      </c>
      <c r="I116">
        <v>125</v>
      </c>
      <c r="J116">
        <v>90</v>
      </c>
      <c r="K116">
        <v>50</v>
      </c>
      <c r="L116">
        <v>0.79</v>
      </c>
      <c r="M116">
        <v>2</v>
      </c>
      <c r="N116">
        <v>7</v>
      </c>
      <c r="O116">
        <v>90</v>
      </c>
      <c r="Q116">
        <v>75</v>
      </c>
      <c r="R116" t="s">
        <v>49</v>
      </c>
    </row>
    <row r="117" spans="1:18">
      <c r="A117" t="s">
        <v>166</v>
      </c>
      <c r="B117" s="2" t="str">
        <f>Hyperlink("https://www.diodes.com/assets/Datasheets/B280AEB290AEB2100AE.pdf")</f>
        <v>https://www.diodes.com/assets/Datasheets/B280AEB290AEB2100AE.pdf</v>
      </c>
      <c r="C117" t="str">
        <f>Hyperlink("https://www.diodes.com/part/view/B290AE","B290AE")</f>
        <v>B290AE</v>
      </c>
      <c r="D117" t="s">
        <v>108</v>
      </c>
      <c r="E117" t="s">
        <v>20</v>
      </c>
      <c r="F117" t="s">
        <v>21</v>
      </c>
      <c r="G117" t="s">
        <v>22</v>
      </c>
      <c r="H117">
        <v>2</v>
      </c>
      <c r="I117" t="s">
        <v>25</v>
      </c>
      <c r="J117">
        <v>90</v>
      </c>
      <c r="K117">
        <v>50</v>
      </c>
      <c r="L117">
        <v>0.79</v>
      </c>
      <c r="M117">
        <v>2</v>
      </c>
      <c r="N117">
        <v>7</v>
      </c>
      <c r="O117">
        <v>90</v>
      </c>
      <c r="Q117">
        <v>70</v>
      </c>
      <c r="R117" t="s">
        <v>47</v>
      </c>
    </row>
    <row r="118" spans="1:18">
      <c r="A118" t="s">
        <v>167</v>
      </c>
      <c r="B118" s="2" t="str">
        <f>Hyperlink("https://www.diodes.com/assets/Datasheets/B370-B3100.pdf")</f>
        <v>https://www.diodes.com/assets/Datasheets/B370-B3100.pdf</v>
      </c>
      <c r="C118" t="str">
        <f>Hyperlink("https://www.diodes.com/part/view/B3100","B3100")</f>
        <v>B3100</v>
      </c>
      <c r="D118" t="s">
        <v>28</v>
      </c>
      <c r="E118" t="s">
        <v>29</v>
      </c>
      <c r="F118" t="s">
        <v>21</v>
      </c>
      <c r="G118" t="s">
        <v>22</v>
      </c>
      <c r="H118">
        <v>3</v>
      </c>
      <c r="I118">
        <v>90</v>
      </c>
      <c r="J118">
        <v>100</v>
      </c>
      <c r="K118">
        <v>100</v>
      </c>
      <c r="L118">
        <v>0.79</v>
      </c>
      <c r="M118">
        <v>3</v>
      </c>
      <c r="N118">
        <v>500</v>
      </c>
      <c r="O118">
        <v>100</v>
      </c>
      <c r="Q118">
        <v>100</v>
      </c>
      <c r="R118" t="s">
        <v>168</v>
      </c>
    </row>
    <row r="119" spans="1:18">
      <c r="A119" t="s">
        <v>169</v>
      </c>
      <c r="B119" s="2" t="str">
        <f>Hyperlink("https://www.diodes.com/assets/Datasheets/B3100_LS.pdf")</f>
        <v>https://www.diodes.com/assets/Datasheets/B3100_LS.pdf</v>
      </c>
      <c r="C119" t="str">
        <f>Hyperlink("https://www.diodes.com/part/view/B3100%28LS%29","B3100(LS)")</f>
        <v>B3100(LS)</v>
      </c>
      <c r="D119" t="s">
        <v>170</v>
      </c>
      <c r="E119" t="s">
        <v>29</v>
      </c>
      <c r="F119" t="s">
        <v>21</v>
      </c>
      <c r="G119" t="s">
        <v>22</v>
      </c>
      <c r="H119">
        <v>3</v>
      </c>
      <c r="J119">
        <v>100</v>
      </c>
      <c r="K119">
        <v>100</v>
      </c>
      <c r="L119">
        <v>0.79</v>
      </c>
      <c r="N119">
        <v>20</v>
      </c>
      <c r="O119">
        <v>100</v>
      </c>
      <c r="R119" t="s">
        <v>171</v>
      </c>
    </row>
    <row r="120" spans="1:18">
      <c r="A120" t="s">
        <v>172</v>
      </c>
      <c r="B120" s="2" t="str">
        <f>Hyperlink("https://www.diodes.com/assets/Datasheets/B3100B_LS.pdf")</f>
        <v>https://www.diodes.com/assets/Datasheets/B3100B_LS.pdf</v>
      </c>
      <c r="C120" t="str">
        <f>Hyperlink("https://www.diodes.com/part/view/B3100B%28LS%29","B3100B(LS)")</f>
        <v>B3100B(LS)</v>
      </c>
      <c r="E120" t="s">
        <v>29</v>
      </c>
      <c r="F120" t="s">
        <v>21</v>
      </c>
      <c r="G120" t="s">
        <v>22</v>
      </c>
      <c r="H120">
        <v>3</v>
      </c>
      <c r="J120">
        <v>100</v>
      </c>
      <c r="K120">
        <v>100</v>
      </c>
      <c r="L120">
        <v>0.79</v>
      </c>
      <c r="N120">
        <v>10</v>
      </c>
      <c r="O120">
        <v>100</v>
      </c>
      <c r="R120" t="s">
        <v>52</v>
      </c>
    </row>
    <row r="121" spans="1:18">
      <c r="A121" t="s">
        <v>173</v>
      </c>
      <c r="B121" s="2" t="str">
        <f>Hyperlink("https://www.diodes.com/assets/Datasheets/B370BE-B380BE-B390BE-B3100BE-B370CE-B380CE-B390CE-B3100CE.pdf")</f>
        <v>https://www.diodes.com/assets/Datasheets/B370BE-B380BE-B390BE-B3100BE-B370CE-B380CE-B390CE-B3100CE.pdf</v>
      </c>
      <c r="C121" t="str">
        <f>Hyperlink("https://www.diodes.com/part/view/B3100BE","B3100BE")</f>
        <v>B3100BE</v>
      </c>
      <c r="D121" t="s">
        <v>174</v>
      </c>
      <c r="E121" t="s">
        <v>20</v>
      </c>
      <c r="F121" t="s">
        <v>21</v>
      </c>
      <c r="G121" t="s">
        <v>22</v>
      </c>
      <c r="H121">
        <v>3</v>
      </c>
      <c r="I121" t="s">
        <v>25</v>
      </c>
      <c r="J121">
        <v>100</v>
      </c>
      <c r="K121">
        <v>100</v>
      </c>
      <c r="L121">
        <v>0.79</v>
      </c>
      <c r="M121">
        <v>3</v>
      </c>
      <c r="N121">
        <v>300</v>
      </c>
      <c r="O121">
        <v>100</v>
      </c>
      <c r="Q121">
        <v>105</v>
      </c>
      <c r="R121" t="s">
        <v>49</v>
      </c>
    </row>
    <row r="122" spans="1:18">
      <c r="A122" t="s">
        <v>175</v>
      </c>
      <c r="B122" s="2" t="str">
        <f>Hyperlink("https://www.diodes.com/assets/Datasheets/B370BE-B380BE-B390BE-B3100BE-B370CE-B380CE-B390CE-B3100CE.pdf")</f>
        <v>https://www.diodes.com/assets/Datasheets/B370BE-B380BE-B390BE-B3100BE-B370CE-B380CE-B390CE-B3100CE.pdf</v>
      </c>
      <c r="C122" t="str">
        <f>Hyperlink("https://www.diodes.com/part/view/B3100CE","B3100CE")</f>
        <v>B3100CE</v>
      </c>
      <c r="D122" t="s">
        <v>174</v>
      </c>
      <c r="E122" t="s">
        <v>20</v>
      </c>
      <c r="F122" t="s">
        <v>21</v>
      </c>
      <c r="G122" t="s">
        <v>22</v>
      </c>
      <c r="H122">
        <v>3</v>
      </c>
      <c r="I122" t="s">
        <v>25</v>
      </c>
      <c r="J122">
        <v>100</v>
      </c>
      <c r="K122">
        <v>100</v>
      </c>
      <c r="L122">
        <v>0.79</v>
      </c>
      <c r="M122">
        <v>3</v>
      </c>
      <c r="N122">
        <v>300</v>
      </c>
      <c r="O122">
        <v>100</v>
      </c>
      <c r="Q122">
        <v>105</v>
      </c>
      <c r="R122" t="s">
        <v>168</v>
      </c>
    </row>
    <row r="123" spans="1:18">
      <c r="A123" t="s">
        <v>176</v>
      </c>
      <c r="B123" s="2" t="str">
        <f>Hyperlink("https://www.diodes.com/assets/Datasheets/B320-B360.pdf")</f>
        <v>https://www.diodes.com/assets/Datasheets/B320-B360.pdf</v>
      </c>
      <c r="C123" t="str">
        <f>Hyperlink("https://www.diodes.com/part/view/B320","B320")</f>
        <v>B320</v>
      </c>
      <c r="D123" t="s">
        <v>28</v>
      </c>
      <c r="E123" t="s">
        <v>29</v>
      </c>
      <c r="F123" t="s">
        <v>21</v>
      </c>
      <c r="G123" t="s">
        <v>22</v>
      </c>
      <c r="H123">
        <v>3</v>
      </c>
      <c r="I123">
        <v>100</v>
      </c>
      <c r="J123">
        <v>20</v>
      </c>
      <c r="K123">
        <v>125</v>
      </c>
      <c r="L123">
        <v>0.5</v>
      </c>
      <c r="M123">
        <v>3</v>
      </c>
      <c r="N123">
        <v>500</v>
      </c>
      <c r="O123">
        <v>20</v>
      </c>
      <c r="Q123">
        <v>200</v>
      </c>
      <c r="R123" t="s">
        <v>168</v>
      </c>
    </row>
    <row r="124" spans="1:18">
      <c r="A124" t="s">
        <v>177</v>
      </c>
      <c r="B124" s="2" t="str">
        <f>Hyperlink("https://www.diodes.com/assets/Datasheets/B3200B.pdf")</f>
        <v>https://www.diodes.com/assets/Datasheets/B3200B.pdf</v>
      </c>
      <c r="C124" t="str">
        <f>Hyperlink("https://www.diodes.com/part/view/B3200B","B3200B")</f>
        <v>B3200B</v>
      </c>
      <c r="E124" t="s">
        <v>29</v>
      </c>
      <c r="F124" t="s">
        <v>21</v>
      </c>
      <c r="G124" t="s">
        <v>22</v>
      </c>
      <c r="H124">
        <v>3</v>
      </c>
      <c r="J124">
        <v>200</v>
      </c>
      <c r="K124">
        <v>80</v>
      </c>
      <c r="L124">
        <v>0.9</v>
      </c>
      <c r="N124">
        <v>200</v>
      </c>
      <c r="O124">
        <v>200</v>
      </c>
      <c r="R124" t="s">
        <v>52</v>
      </c>
    </row>
    <row r="125" spans="1:18">
      <c r="A125" t="s">
        <v>178</v>
      </c>
      <c r="B125" s="2" t="str">
        <f>Hyperlink("https://www.diodes.com/assets/Datasheets/B320A_B360A.pdf")</f>
        <v>https://www.diodes.com/assets/Datasheets/B320A_B360A.pdf</v>
      </c>
      <c r="C125" t="str">
        <f>Hyperlink("https://www.diodes.com/part/view/B320A","B320A")</f>
        <v>B320A</v>
      </c>
      <c r="D125" t="s">
        <v>28</v>
      </c>
      <c r="E125" t="s">
        <v>29</v>
      </c>
      <c r="F125" t="s">
        <v>21</v>
      </c>
      <c r="G125" t="s">
        <v>22</v>
      </c>
      <c r="H125">
        <v>3</v>
      </c>
      <c r="I125">
        <v>100</v>
      </c>
      <c r="J125">
        <v>20</v>
      </c>
      <c r="K125">
        <v>80</v>
      </c>
      <c r="L125">
        <v>0.5</v>
      </c>
      <c r="M125">
        <v>3</v>
      </c>
      <c r="N125">
        <v>500</v>
      </c>
      <c r="O125">
        <v>20</v>
      </c>
      <c r="Q125">
        <v>200</v>
      </c>
      <c r="R125" t="s">
        <v>47</v>
      </c>
    </row>
    <row r="126" spans="1:18">
      <c r="A126" t="s">
        <v>179</v>
      </c>
      <c r="B126" s="2" t="str">
        <f>Hyperlink("https://www.diodes.com/assets/Datasheets/B320A-B360A_LS.pdf")</f>
        <v>https://www.diodes.com/assets/Datasheets/B320A-B360A_LS.pdf</v>
      </c>
      <c r="C126" t="str">
        <f>Hyperlink("https://www.diodes.com/part/view/B320A%28LS%29","B320A(LS)")</f>
        <v>B320A(LS)</v>
      </c>
      <c r="E126" t="s">
        <v>29</v>
      </c>
      <c r="F126" t="s">
        <v>21</v>
      </c>
      <c r="G126" t="s">
        <v>22</v>
      </c>
      <c r="H126">
        <v>3</v>
      </c>
      <c r="J126">
        <v>20</v>
      </c>
      <c r="K126">
        <v>100</v>
      </c>
      <c r="L126">
        <v>0.5</v>
      </c>
      <c r="N126">
        <v>150</v>
      </c>
      <c r="O126">
        <v>20</v>
      </c>
      <c r="R126" t="s">
        <v>56</v>
      </c>
    </row>
    <row r="127" spans="1:18">
      <c r="A127" t="s">
        <v>180</v>
      </c>
      <c r="B127" s="2" t="str">
        <f>Hyperlink("https://www.diodes.com/assets/Datasheets/B320AE/B340AE.pdf")</f>
        <v>https://www.diodes.com/assets/Datasheets/B320AE/B340AE.pdf</v>
      </c>
      <c r="C127" t="str">
        <f>Hyperlink("https://www.diodes.com/part/view/B320AE","B320AE")</f>
        <v>B320AE</v>
      </c>
      <c r="D127" t="s">
        <v>174</v>
      </c>
      <c r="E127" t="s">
        <v>20</v>
      </c>
      <c r="F127" t="s">
        <v>21</v>
      </c>
      <c r="G127" t="s">
        <v>22</v>
      </c>
      <c r="H127">
        <v>3</v>
      </c>
      <c r="I127" t="s">
        <v>25</v>
      </c>
      <c r="J127">
        <v>20</v>
      </c>
      <c r="K127">
        <v>20</v>
      </c>
      <c r="L127">
        <v>0.5</v>
      </c>
      <c r="M127">
        <v>2</v>
      </c>
      <c r="N127">
        <v>100</v>
      </c>
      <c r="O127">
        <v>20</v>
      </c>
      <c r="Q127">
        <v>140</v>
      </c>
      <c r="R127" t="s">
        <v>47</v>
      </c>
    </row>
    <row r="128" spans="1:18">
      <c r="A128" t="s">
        <v>181</v>
      </c>
      <c r="B128" s="2" t="str">
        <f>Hyperlink("https://www.diodes.com/assets/Datasheets/B320AF-B330AF.pdf")</f>
        <v>https://www.diodes.com/assets/Datasheets/B320AF-B330AF.pdf</v>
      </c>
      <c r="C128" t="str">
        <f>Hyperlink("https://www.diodes.com/part/view/B320AF","B320AF")</f>
        <v>B320AF</v>
      </c>
      <c r="D128" t="s">
        <v>174</v>
      </c>
      <c r="E128" t="s">
        <v>20</v>
      </c>
      <c r="F128" t="s">
        <v>21</v>
      </c>
      <c r="G128" t="s">
        <v>22</v>
      </c>
      <c r="H128">
        <v>3</v>
      </c>
      <c r="I128" t="s">
        <v>25</v>
      </c>
      <c r="J128">
        <v>20</v>
      </c>
      <c r="K128">
        <v>80</v>
      </c>
      <c r="L128">
        <v>0.52</v>
      </c>
      <c r="M128">
        <v>3</v>
      </c>
      <c r="N128">
        <v>200</v>
      </c>
      <c r="O128">
        <v>20</v>
      </c>
      <c r="Q128">
        <v>120</v>
      </c>
      <c r="R128" t="s">
        <v>59</v>
      </c>
    </row>
    <row r="129" spans="1:18">
      <c r="A129" t="s">
        <v>182</v>
      </c>
      <c r="B129" s="2" t="str">
        <f>Hyperlink("https://www.diodes.com/assets/Datasheets/B320AQ-B360AQ.pdf")</f>
        <v>https://www.diodes.com/assets/Datasheets/B320AQ-B360AQ.pdf</v>
      </c>
      <c r="C129" t="str">
        <f>Hyperlink("https://www.diodes.com/part/view/B320AQ","B320AQ")</f>
        <v>B320AQ</v>
      </c>
      <c r="D129" t="s">
        <v>183</v>
      </c>
      <c r="E129" t="s">
        <v>29</v>
      </c>
      <c r="F129" t="s">
        <v>45</v>
      </c>
      <c r="G129" t="s">
        <v>22</v>
      </c>
      <c r="H129">
        <v>3</v>
      </c>
      <c r="I129" t="s">
        <v>25</v>
      </c>
      <c r="J129">
        <v>20</v>
      </c>
      <c r="K129">
        <v>80</v>
      </c>
      <c r="L129">
        <v>0.5</v>
      </c>
      <c r="M129">
        <v>3</v>
      </c>
      <c r="N129">
        <v>500</v>
      </c>
      <c r="O129">
        <v>20</v>
      </c>
      <c r="Q129">
        <v>200</v>
      </c>
      <c r="R129" t="s">
        <v>47</v>
      </c>
    </row>
    <row r="130" spans="1:18">
      <c r="A130" t="s">
        <v>184</v>
      </c>
      <c r="B130" s="2" t="str">
        <f>Hyperlink("https://www.diodes.com/assets/Datasheets/B320B-B360B.pdf")</f>
        <v>https://www.diodes.com/assets/Datasheets/B320B-B360B.pdf</v>
      </c>
      <c r="C130" t="str">
        <f>Hyperlink("https://www.diodes.com/part/view/B320B","B320B")</f>
        <v>B320B</v>
      </c>
      <c r="D130" t="s">
        <v>28</v>
      </c>
      <c r="E130" t="s">
        <v>29</v>
      </c>
      <c r="F130" t="s">
        <v>21</v>
      </c>
      <c r="G130" t="s">
        <v>22</v>
      </c>
      <c r="H130">
        <v>3</v>
      </c>
      <c r="I130">
        <v>100</v>
      </c>
      <c r="J130">
        <v>20</v>
      </c>
      <c r="K130">
        <v>125</v>
      </c>
      <c r="L130">
        <v>0.5</v>
      </c>
      <c r="M130">
        <v>3</v>
      </c>
      <c r="N130">
        <v>500</v>
      </c>
      <c r="O130">
        <v>20</v>
      </c>
      <c r="Q130">
        <v>200</v>
      </c>
      <c r="R130" t="s">
        <v>49</v>
      </c>
    </row>
    <row r="131" spans="1:18">
      <c r="A131" t="s">
        <v>185</v>
      </c>
      <c r="B131" s="2" t="str">
        <f>Hyperlink("https://www.diodes.com/assets/Datasheets/B320BE-B345BE-B320CE-B345CE.pdf")</f>
        <v>https://www.diodes.com/assets/Datasheets/B320BE-B345BE-B320CE-B345CE.pdf</v>
      </c>
      <c r="C131" t="str">
        <f>Hyperlink("https://www.diodes.com/part/view/B320BE","B320BE")</f>
        <v>B320BE</v>
      </c>
      <c r="D131" t="s">
        <v>174</v>
      </c>
      <c r="E131" t="s">
        <v>20</v>
      </c>
      <c r="F131" t="s">
        <v>21</v>
      </c>
      <c r="G131" t="s">
        <v>22</v>
      </c>
      <c r="H131">
        <v>3</v>
      </c>
      <c r="I131" t="s">
        <v>25</v>
      </c>
      <c r="J131">
        <v>20</v>
      </c>
      <c r="K131">
        <v>80</v>
      </c>
      <c r="L131">
        <v>0.5</v>
      </c>
      <c r="M131">
        <v>3</v>
      </c>
      <c r="N131">
        <v>100</v>
      </c>
      <c r="O131">
        <v>20</v>
      </c>
      <c r="Q131">
        <v>140</v>
      </c>
      <c r="R131" t="s">
        <v>49</v>
      </c>
    </row>
    <row r="132" spans="1:18">
      <c r="A132" t="s">
        <v>186</v>
      </c>
      <c r="B132" s="2" t="str">
        <f>Hyperlink("https://www.diodes.com/assets/Datasheets/B320BE-B345BE-B320CE-B345CE.pdf")</f>
        <v>https://www.diodes.com/assets/Datasheets/B320BE-B345BE-B320CE-B345CE.pdf</v>
      </c>
      <c r="C132" t="str">
        <f>Hyperlink("https://www.diodes.com/part/view/B320CE","B320CE")</f>
        <v>B320CE</v>
      </c>
      <c r="D132" t="s">
        <v>174</v>
      </c>
      <c r="E132" t="s">
        <v>20</v>
      </c>
      <c r="F132" t="s">
        <v>21</v>
      </c>
      <c r="G132" t="s">
        <v>22</v>
      </c>
      <c r="H132">
        <v>3</v>
      </c>
      <c r="I132" t="s">
        <v>25</v>
      </c>
      <c r="J132">
        <v>20</v>
      </c>
      <c r="K132">
        <v>80</v>
      </c>
      <c r="L132">
        <v>0.5</v>
      </c>
      <c r="M132">
        <v>3</v>
      </c>
      <c r="N132">
        <v>100</v>
      </c>
      <c r="O132">
        <v>20</v>
      </c>
      <c r="Q132">
        <v>140</v>
      </c>
      <c r="R132" t="s">
        <v>168</v>
      </c>
    </row>
    <row r="133" spans="1:18">
      <c r="A133" t="s">
        <v>187</v>
      </c>
      <c r="B133" s="2" t="str">
        <f>Hyperlink("https://www.diodes.com/assets/Datasheets/B320-B360.pdf")</f>
        <v>https://www.diodes.com/assets/Datasheets/B320-B360.pdf</v>
      </c>
      <c r="C133" t="str">
        <f>Hyperlink("https://www.diodes.com/part/view/B330","B330")</f>
        <v>B330</v>
      </c>
      <c r="D133" t="s">
        <v>28</v>
      </c>
      <c r="E133" t="s">
        <v>29</v>
      </c>
      <c r="F133" t="s">
        <v>21</v>
      </c>
      <c r="G133" t="s">
        <v>22</v>
      </c>
      <c r="H133">
        <v>3</v>
      </c>
      <c r="I133">
        <v>100</v>
      </c>
      <c r="J133">
        <v>30</v>
      </c>
      <c r="K133">
        <v>125</v>
      </c>
      <c r="L133">
        <v>0.5</v>
      </c>
      <c r="M133">
        <v>3</v>
      </c>
      <c r="N133">
        <v>500</v>
      </c>
      <c r="O133">
        <v>30</v>
      </c>
      <c r="Q133">
        <v>200</v>
      </c>
      <c r="R133" t="s">
        <v>168</v>
      </c>
    </row>
    <row r="134" spans="1:18">
      <c r="A134" t="s">
        <v>188</v>
      </c>
      <c r="B134" s="2" t="str">
        <f>Hyperlink("https://www.diodes.com/assets/Datasheets/B320A_B360A.pdf")</f>
        <v>https://www.diodes.com/assets/Datasheets/B320A_B360A.pdf</v>
      </c>
      <c r="C134" t="str">
        <f>Hyperlink("https://www.diodes.com/part/view/B330A","B330A")</f>
        <v>B330A</v>
      </c>
      <c r="D134" t="s">
        <v>28</v>
      </c>
      <c r="E134" t="s">
        <v>29</v>
      </c>
      <c r="F134" t="s">
        <v>21</v>
      </c>
      <c r="G134" t="s">
        <v>22</v>
      </c>
      <c r="H134">
        <v>3</v>
      </c>
      <c r="I134">
        <v>100</v>
      </c>
      <c r="J134">
        <v>30</v>
      </c>
      <c r="K134">
        <v>80</v>
      </c>
      <c r="L134">
        <v>0.5</v>
      </c>
      <c r="M134">
        <v>3</v>
      </c>
      <c r="N134">
        <v>500</v>
      </c>
      <c r="O134">
        <v>30</v>
      </c>
      <c r="Q134">
        <v>200</v>
      </c>
      <c r="R134" t="s">
        <v>47</v>
      </c>
    </row>
    <row r="135" spans="1:18">
      <c r="A135" t="s">
        <v>189</v>
      </c>
      <c r="B135" s="2" t="str">
        <f>Hyperlink("https://www.diodes.com/assets/Datasheets/B320AE/B340AE.pdf")</f>
        <v>https://www.diodes.com/assets/Datasheets/B320AE/B340AE.pdf</v>
      </c>
      <c r="C135" t="str">
        <f>Hyperlink("https://www.diodes.com/part/view/B330AE","B330AE")</f>
        <v>B330AE</v>
      </c>
      <c r="E135" t="s">
        <v>20</v>
      </c>
      <c r="F135" t="s">
        <v>21</v>
      </c>
      <c r="G135" t="s">
        <v>22</v>
      </c>
      <c r="H135">
        <v>3</v>
      </c>
      <c r="I135" t="s">
        <v>25</v>
      </c>
      <c r="J135">
        <v>30</v>
      </c>
      <c r="K135">
        <v>30</v>
      </c>
      <c r="L135">
        <v>0.5</v>
      </c>
      <c r="M135">
        <v>2</v>
      </c>
      <c r="N135">
        <v>150</v>
      </c>
      <c r="O135">
        <v>30</v>
      </c>
      <c r="Q135">
        <v>140</v>
      </c>
      <c r="R135" t="s">
        <v>47</v>
      </c>
    </row>
    <row r="136" spans="1:18">
      <c r="A136" t="s">
        <v>190</v>
      </c>
      <c r="B136" s="2" t="str">
        <f>Hyperlink("https://www.diodes.com/assets/Datasheets/B320AF-B330AF.pdf")</f>
        <v>https://www.diodes.com/assets/Datasheets/B320AF-B330AF.pdf</v>
      </c>
      <c r="C136" t="str">
        <f>Hyperlink("https://www.diodes.com/part/view/B330AF","B330AF")</f>
        <v>B330AF</v>
      </c>
      <c r="D136" t="s">
        <v>174</v>
      </c>
      <c r="E136" t="s">
        <v>20</v>
      </c>
      <c r="F136" t="s">
        <v>21</v>
      </c>
      <c r="G136" t="s">
        <v>22</v>
      </c>
      <c r="H136">
        <v>3</v>
      </c>
      <c r="I136" t="s">
        <v>25</v>
      </c>
      <c r="J136">
        <v>30</v>
      </c>
      <c r="K136">
        <v>80</v>
      </c>
      <c r="L136">
        <v>0.52</v>
      </c>
      <c r="M136">
        <v>3</v>
      </c>
      <c r="N136">
        <v>200</v>
      </c>
      <c r="O136">
        <v>30</v>
      </c>
      <c r="Q136">
        <v>120</v>
      </c>
      <c r="R136" t="s">
        <v>59</v>
      </c>
    </row>
    <row r="137" spans="1:18">
      <c r="A137" t="s">
        <v>191</v>
      </c>
      <c r="B137" s="2" t="str">
        <f>Hyperlink("https://www.diodes.com/assets/Datasheets/B320AQ-B360AQ.pdf")</f>
        <v>https://www.diodes.com/assets/Datasheets/B320AQ-B360AQ.pdf</v>
      </c>
      <c r="C137" t="str">
        <f>Hyperlink("https://www.diodes.com/part/view/B330AQ","B330AQ")</f>
        <v>B330AQ</v>
      </c>
      <c r="D137" t="s">
        <v>183</v>
      </c>
      <c r="E137" t="s">
        <v>29</v>
      </c>
      <c r="F137" t="s">
        <v>45</v>
      </c>
      <c r="G137" t="s">
        <v>22</v>
      </c>
      <c r="H137">
        <v>3</v>
      </c>
      <c r="I137" t="s">
        <v>25</v>
      </c>
      <c r="J137">
        <v>30</v>
      </c>
      <c r="K137">
        <v>80</v>
      </c>
      <c r="L137">
        <v>0.5</v>
      </c>
      <c r="M137">
        <v>3</v>
      </c>
      <c r="N137">
        <v>500</v>
      </c>
      <c r="O137">
        <v>30</v>
      </c>
      <c r="Q137">
        <v>200</v>
      </c>
      <c r="R137" t="s">
        <v>47</v>
      </c>
    </row>
    <row r="138" spans="1:18">
      <c r="A138" t="s">
        <v>192</v>
      </c>
      <c r="B138" s="2" t="str">
        <f>Hyperlink("https://www.diodes.com/assets/Datasheets/B320BE-B345BE-B320CE-B345CE.pdf")</f>
        <v>https://www.diodes.com/assets/Datasheets/B320BE-B345BE-B320CE-B345CE.pdf</v>
      </c>
      <c r="C138" t="str">
        <f>Hyperlink("https://www.diodes.com/part/view/B330B","B330B")</f>
        <v>B330B</v>
      </c>
      <c r="D138" t="s">
        <v>28</v>
      </c>
      <c r="E138" t="s">
        <v>29</v>
      </c>
      <c r="F138" t="s">
        <v>21</v>
      </c>
      <c r="G138" t="s">
        <v>22</v>
      </c>
      <c r="H138">
        <v>3</v>
      </c>
      <c r="I138">
        <v>100</v>
      </c>
      <c r="J138">
        <v>30</v>
      </c>
      <c r="K138">
        <v>125</v>
      </c>
      <c r="L138">
        <v>0.5</v>
      </c>
      <c r="M138">
        <v>3</v>
      </c>
      <c r="N138">
        <v>500</v>
      </c>
      <c r="O138">
        <v>30</v>
      </c>
      <c r="Q138">
        <v>200</v>
      </c>
      <c r="R138" t="s">
        <v>49</v>
      </c>
    </row>
    <row r="139" spans="1:18">
      <c r="A139" t="s">
        <v>193</v>
      </c>
      <c r="B139" s="2" t="str">
        <f>Hyperlink("https://www.diodes.com/assets/Datasheets/B330B-B340B_LS.pdf")</f>
        <v>https://www.diodes.com/assets/Datasheets/B330B-B340B_LS.pdf</v>
      </c>
      <c r="C139" t="str">
        <f>Hyperlink("https://www.diodes.com/part/view/B330B%28LS%29","B330B(LS)")</f>
        <v>B330B(LS)</v>
      </c>
      <c r="E139" t="s">
        <v>29</v>
      </c>
      <c r="F139" t="s">
        <v>21</v>
      </c>
      <c r="G139" t="s">
        <v>22</v>
      </c>
      <c r="H139">
        <v>3</v>
      </c>
      <c r="J139">
        <v>30</v>
      </c>
      <c r="K139">
        <v>100</v>
      </c>
      <c r="L139">
        <v>0.5</v>
      </c>
      <c r="N139">
        <v>150</v>
      </c>
      <c r="O139">
        <v>30</v>
      </c>
      <c r="R139" t="s">
        <v>52</v>
      </c>
    </row>
    <row r="140" spans="1:18">
      <c r="A140" t="s">
        <v>194</v>
      </c>
      <c r="B140" s="2" t="str">
        <f>Hyperlink("https://www.diodes.com/assets/Datasheets/B320BE-B345BE-B320CE-B345CE.pdf")</f>
        <v>https://www.diodes.com/assets/Datasheets/B320BE-B345BE-B320CE-B345CE.pdf</v>
      </c>
      <c r="C140" t="str">
        <f>Hyperlink("https://www.diodes.com/part/view/B330BE","B330BE")</f>
        <v>B330BE</v>
      </c>
      <c r="D140" t="s">
        <v>174</v>
      </c>
      <c r="E140" t="s">
        <v>20</v>
      </c>
      <c r="F140" t="s">
        <v>21</v>
      </c>
      <c r="G140" t="s">
        <v>22</v>
      </c>
      <c r="H140">
        <v>3</v>
      </c>
      <c r="I140" t="s">
        <v>25</v>
      </c>
      <c r="J140">
        <v>30</v>
      </c>
      <c r="K140">
        <v>80</v>
      </c>
      <c r="L140">
        <v>0.5</v>
      </c>
      <c r="M140">
        <v>3</v>
      </c>
      <c r="N140">
        <v>150</v>
      </c>
      <c r="O140">
        <v>30</v>
      </c>
      <c r="Q140">
        <v>140</v>
      </c>
      <c r="R140" t="s">
        <v>49</v>
      </c>
    </row>
    <row r="141" spans="1:18">
      <c r="A141" t="s">
        <v>195</v>
      </c>
      <c r="B141" s="2" t="str">
        <f>Hyperlink("https://www.diodes.com/assets/Datasheets/B320BE-B345BE-B320CE-B345CE.pdf")</f>
        <v>https://www.diodes.com/assets/Datasheets/B320BE-B345BE-B320CE-B345CE.pdf</v>
      </c>
      <c r="C141" t="str">
        <f>Hyperlink("https://www.diodes.com/part/view/B330CE","B330CE")</f>
        <v>B330CE</v>
      </c>
      <c r="D141" t="s">
        <v>174</v>
      </c>
      <c r="E141" t="s">
        <v>20</v>
      </c>
      <c r="F141" t="s">
        <v>21</v>
      </c>
      <c r="G141" t="s">
        <v>22</v>
      </c>
      <c r="H141">
        <v>3</v>
      </c>
      <c r="I141" t="s">
        <v>25</v>
      </c>
      <c r="J141">
        <v>30</v>
      </c>
      <c r="K141">
        <v>80</v>
      </c>
      <c r="L141">
        <v>0.5</v>
      </c>
      <c r="M141">
        <v>3</v>
      </c>
      <c r="N141">
        <v>150</v>
      </c>
      <c r="O141">
        <v>30</v>
      </c>
      <c r="Q141">
        <v>140</v>
      </c>
      <c r="R141" t="s">
        <v>168</v>
      </c>
    </row>
    <row r="142" spans="1:18">
      <c r="A142" t="s">
        <v>196</v>
      </c>
      <c r="B142" s="2" t="str">
        <f>Hyperlink("https://www.diodes.com/assets/Datasheets/B320-B360.pdf")</f>
        <v>https://www.diodes.com/assets/Datasheets/B320-B360.pdf</v>
      </c>
      <c r="C142" t="str">
        <f>Hyperlink("https://www.diodes.com/part/view/B340","B340")</f>
        <v>B340</v>
      </c>
      <c r="D142" t="s">
        <v>28</v>
      </c>
      <c r="E142" t="s">
        <v>29</v>
      </c>
      <c r="F142" t="s">
        <v>21</v>
      </c>
      <c r="G142" t="s">
        <v>22</v>
      </c>
      <c r="H142">
        <v>3</v>
      </c>
      <c r="I142">
        <v>100</v>
      </c>
      <c r="J142">
        <v>40</v>
      </c>
      <c r="K142">
        <v>100</v>
      </c>
      <c r="L142">
        <v>0.5</v>
      </c>
      <c r="M142">
        <v>3</v>
      </c>
      <c r="N142">
        <v>500</v>
      </c>
      <c r="O142">
        <v>40</v>
      </c>
      <c r="Q142">
        <v>200</v>
      </c>
      <c r="R142" t="s">
        <v>168</v>
      </c>
    </row>
    <row r="143" spans="1:18">
      <c r="A143" t="s">
        <v>197</v>
      </c>
      <c r="B143" s="2" t="str">
        <f>Hyperlink("https://www.diodes.com/assets/Datasheets/B340_LS.pdf")</f>
        <v>https://www.diodes.com/assets/Datasheets/B340_LS.pdf</v>
      </c>
      <c r="C143" t="str">
        <f>Hyperlink("https://www.diodes.com/part/view/B340%28LS%29","B340(LS)")</f>
        <v>B340(LS)</v>
      </c>
      <c r="E143" t="s">
        <v>29</v>
      </c>
      <c r="F143" t="s">
        <v>21</v>
      </c>
      <c r="G143" t="s">
        <v>22</v>
      </c>
      <c r="H143">
        <v>3</v>
      </c>
      <c r="J143">
        <v>40</v>
      </c>
      <c r="K143">
        <v>100</v>
      </c>
      <c r="L143">
        <v>0.5</v>
      </c>
      <c r="N143">
        <v>150</v>
      </c>
      <c r="O143">
        <v>40</v>
      </c>
      <c r="R143" t="s">
        <v>171</v>
      </c>
    </row>
    <row r="144" spans="1:18">
      <c r="A144" t="s">
        <v>198</v>
      </c>
      <c r="B144" s="2" t="str">
        <f>Hyperlink("https://www.diodes.com/assets/Datasheets/B320A_B360A.pdf")</f>
        <v>https://www.diodes.com/assets/Datasheets/B320A_B360A.pdf</v>
      </c>
      <c r="C144" t="str">
        <f>Hyperlink("https://www.diodes.com/part/view/B340A","B340A")</f>
        <v>B340A</v>
      </c>
      <c r="D144" t="s">
        <v>28</v>
      </c>
      <c r="E144" t="s">
        <v>29</v>
      </c>
      <c r="F144" t="s">
        <v>21</v>
      </c>
      <c r="G144" t="s">
        <v>22</v>
      </c>
      <c r="H144">
        <v>3</v>
      </c>
      <c r="I144">
        <v>100</v>
      </c>
      <c r="J144">
        <v>40</v>
      </c>
      <c r="K144">
        <v>80</v>
      </c>
      <c r="L144">
        <v>0.5</v>
      </c>
      <c r="M144">
        <v>3</v>
      </c>
      <c r="N144">
        <v>500</v>
      </c>
      <c r="O144">
        <v>40</v>
      </c>
      <c r="Q144">
        <v>200</v>
      </c>
      <c r="R144" t="s">
        <v>47</v>
      </c>
    </row>
    <row r="145" spans="1:18">
      <c r="A145" t="s">
        <v>199</v>
      </c>
      <c r="B145" s="2" t="str">
        <f>Hyperlink("https://www.diodes.com/assets/Datasheets/B320A-B360A_LS.pdf")</f>
        <v>https://www.diodes.com/assets/Datasheets/B320A-B360A_LS.pdf</v>
      </c>
      <c r="C145" t="str">
        <f>Hyperlink("https://www.diodes.com/part/view/B340A%28LS%29","B340A(LS)")</f>
        <v>B340A(LS)</v>
      </c>
      <c r="E145" t="s">
        <v>29</v>
      </c>
      <c r="F145" t="s">
        <v>21</v>
      </c>
      <c r="G145" t="s">
        <v>22</v>
      </c>
      <c r="H145">
        <v>3</v>
      </c>
      <c r="J145">
        <v>40</v>
      </c>
      <c r="K145">
        <v>100</v>
      </c>
      <c r="L145">
        <v>0.5</v>
      </c>
      <c r="N145">
        <v>150</v>
      </c>
      <c r="O145">
        <v>40</v>
      </c>
      <c r="R145" t="s">
        <v>56</v>
      </c>
    </row>
    <row r="146" spans="1:18">
      <c r="A146" t="s">
        <v>200</v>
      </c>
      <c r="B146" s="2" t="str">
        <f>Hyperlink("https://www.diodes.com/assets/Datasheets/B320AE/B340AE.pdf")</f>
        <v>https://www.diodes.com/assets/Datasheets/B320AE/B340AE.pdf</v>
      </c>
      <c r="C146" t="str">
        <f>Hyperlink("https://www.diodes.com/part/view/B340AE","B340AE")</f>
        <v>B340AE</v>
      </c>
      <c r="D146" t="s">
        <v>174</v>
      </c>
      <c r="E146" t="s">
        <v>20</v>
      </c>
      <c r="F146" t="s">
        <v>21</v>
      </c>
      <c r="G146" t="s">
        <v>22</v>
      </c>
      <c r="H146">
        <v>3</v>
      </c>
      <c r="I146" t="s">
        <v>25</v>
      </c>
      <c r="J146">
        <v>40</v>
      </c>
      <c r="K146">
        <v>40</v>
      </c>
      <c r="L146">
        <v>0.5</v>
      </c>
      <c r="M146">
        <v>2</v>
      </c>
      <c r="N146">
        <v>200</v>
      </c>
      <c r="O146">
        <v>40</v>
      </c>
      <c r="Q146">
        <v>140</v>
      </c>
      <c r="R146" t="s">
        <v>47</v>
      </c>
    </row>
    <row r="147" spans="1:18">
      <c r="A147" t="s">
        <v>201</v>
      </c>
      <c r="B147" s="2" t="str">
        <f>Hyperlink("https://www.diodes.com/assets/Datasheets/B340AF_B345AF.pdf")</f>
        <v>https://www.diodes.com/assets/Datasheets/B340AF_B345AF.pdf</v>
      </c>
      <c r="C147" t="str">
        <f>Hyperlink("https://www.diodes.com/part/view/B340AF","B340AF")</f>
        <v>B340AF</v>
      </c>
      <c r="D147" t="s">
        <v>202</v>
      </c>
      <c r="E147" t="s">
        <v>20</v>
      </c>
      <c r="F147" t="s">
        <v>21</v>
      </c>
      <c r="G147" t="s">
        <v>22</v>
      </c>
      <c r="H147">
        <v>3</v>
      </c>
      <c r="I147" t="s">
        <v>25</v>
      </c>
      <c r="J147">
        <v>40</v>
      </c>
      <c r="K147">
        <v>40</v>
      </c>
      <c r="L147">
        <v>0.5</v>
      </c>
      <c r="M147">
        <v>3</v>
      </c>
      <c r="N147">
        <v>200</v>
      </c>
      <c r="O147">
        <v>40</v>
      </c>
      <c r="Q147">
        <v>120</v>
      </c>
      <c r="R147" t="s">
        <v>59</v>
      </c>
    </row>
    <row r="148" spans="1:18">
      <c r="A148" t="s">
        <v>203</v>
      </c>
      <c r="B148" s="2" t="str">
        <f>Hyperlink("https://www.diodes.com/assets/Datasheets/B320AQ-B360AQ.pdf")</f>
        <v>https://www.diodes.com/assets/Datasheets/B320AQ-B360AQ.pdf</v>
      </c>
      <c r="C148" t="str">
        <f>Hyperlink("https://www.diodes.com/part/view/B340AQ","B340AQ")</f>
        <v>B340AQ</v>
      </c>
      <c r="D148" t="s">
        <v>183</v>
      </c>
      <c r="E148" t="s">
        <v>29</v>
      </c>
      <c r="F148" t="s">
        <v>45</v>
      </c>
      <c r="G148" t="s">
        <v>22</v>
      </c>
      <c r="H148">
        <v>3</v>
      </c>
      <c r="I148">
        <v>100</v>
      </c>
      <c r="J148">
        <v>40</v>
      </c>
      <c r="K148">
        <v>80</v>
      </c>
      <c r="L148">
        <v>0.5</v>
      </c>
      <c r="M148">
        <v>3</v>
      </c>
      <c r="N148">
        <v>500</v>
      </c>
      <c r="O148">
        <v>40</v>
      </c>
      <c r="R148" t="s">
        <v>47</v>
      </c>
    </row>
    <row r="149" spans="1:18">
      <c r="A149" t="s">
        <v>204</v>
      </c>
      <c r="B149" s="2" t="str">
        <f>Hyperlink("https://www.diodes.com/assets/Datasheets/B340AX.pdf")</f>
        <v>https://www.diodes.com/assets/Datasheets/B340AX.pdf</v>
      </c>
      <c r="C149" t="str">
        <f>Hyperlink("https://www.diodes.com/part/view/B340AX","B340AX")</f>
        <v>B340AX</v>
      </c>
      <c r="D149" t="s">
        <v>135</v>
      </c>
      <c r="E149" t="s">
        <v>20</v>
      </c>
      <c r="F149" t="s">
        <v>21</v>
      </c>
      <c r="G149" t="s">
        <v>22</v>
      </c>
      <c r="H149">
        <v>3</v>
      </c>
      <c r="I149" t="s">
        <v>25</v>
      </c>
      <c r="J149">
        <v>40</v>
      </c>
      <c r="K149">
        <v>65</v>
      </c>
      <c r="L149">
        <v>0.5</v>
      </c>
      <c r="M149">
        <v>3</v>
      </c>
      <c r="N149">
        <v>200</v>
      </c>
      <c r="O149">
        <v>40</v>
      </c>
      <c r="R149" t="s">
        <v>47</v>
      </c>
    </row>
    <row r="150" spans="1:18">
      <c r="A150" t="s">
        <v>205</v>
      </c>
      <c r="B150" s="2" t="str">
        <f>Hyperlink("https://www.diodes.com/assets/Datasheets/B340AXF.pdf")</f>
        <v>https://www.diodes.com/assets/Datasheets/B340AXF.pdf</v>
      </c>
      <c r="C150" t="str">
        <f>Hyperlink("https://www.diodes.com/part/view/B340AXF","B340AXF")</f>
        <v>B340AXF</v>
      </c>
      <c r="E150" t="s">
        <v>20</v>
      </c>
      <c r="F150" t="s">
        <v>21</v>
      </c>
      <c r="G150" t="s">
        <v>22</v>
      </c>
      <c r="H150">
        <v>3</v>
      </c>
      <c r="J150">
        <v>40</v>
      </c>
      <c r="K150">
        <v>65</v>
      </c>
      <c r="L150">
        <v>0.5</v>
      </c>
      <c r="M150">
        <v>3</v>
      </c>
      <c r="N150">
        <v>200</v>
      </c>
      <c r="O150">
        <v>40</v>
      </c>
      <c r="R150" t="s">
        <v>59</v>
      </c>
    </row>
    <row r="151" spans="1:18">
      <c r="A151" t="s">
        <v>206</v>
      </c>
      <c r="B151" s="2" t="str">
        <f>Hyperlink("https://www.diodes.com/assets/Datasheets/B340AXS.pdf")</f>
        <v>https://www.diodes.com/assets/Datasheets/B340AXS.pdf</v>
      </c>
      <c r="C151" t="str">
        <f>Hyperlink("https://www.diodes.com/part/view/B340AXS","B340AXS")</f>
        <v>B340AXS</v>
      </c>
      <c r="D151" t="s">
        <v>135</v>
      </c>
      <c r="E151" t="s">
        <v>20</v>
      </c>
      <c r="F151" t="s">
        <v>21</v>
      </c>
      <c r="G151" t="s">
        <v>22</v>
      </c>
      <c r="H151">
        <v>3</v>
      </c>
      <c r="I151" t="s">
        <v>25</v>
      </c>
      <c r="J151">
        <v>40</v>
      </c>
      <c r="K151">
        <v>65</v>
      </c>
      <c r="L151">
        <v>0.5</v>
      </c>
      <c r="M151">
        <v>3</v>
      </c>
      <c r="N151">
        <v>200</v>
      </c>
      <c r="O151">
        <v>40</v>
      </c>
      <c r="R151" t="s">
        <v>207</v>
      </c>
    </row>
    <row r="152" spans="1:18">
      <c r="A152" t="s">
        <v>208</v>
      </c>
      <c r="B152" s="2" t="str">
        <f>Hyperlink("https://www.diodes.com/assets/Datasheets/B320B-B360B.pdf")</f>
        <v>https://www.diodes.com/assets/Datasheets/B320B-B360B.pdf</v>
      </c>
      <c r="C152" t="str">
        <f>Hyperlink("https://www.diodes.com/part/view/B340B","B340B")</f>
        <v>B340B</v>
      </c>
      <c r="D152" t="s">
        <v>28</v>
      </c>
      <c r="E152" t="s">
        <v>29</v>
      </c>
      <c r="F152" t="s">
        <v>21</v>
      </c>
      <c r="G152" t="s">
        <v>22</v>
      </c>
      <c r="H152">
        <v>3</v>
      </c>
      <c r="I152">
        <v>100</v>
      </c>
      <c r="J152">
        <v>40</v>
      </c>
      <c r="K152">
        <v>100</v>
      </c>
      <c r="L152">
        <v>0.5</v>
      </c>
      <c r="M152">
        <v>3</v>
      </c>
      <c r="N152">
        <v>500</v>
      </c>
      <c r="O152">
        <v>40</v>
      </c>
      <c r="Q152">
        <v>200</v>
      </c>
      <c r="R152" t="s">
        <v>49</v>
      </c>
    </row>
    <row r="153" spans="1:18">
      <c r="A153" t="s">
        <v>209</v>
      </c>
      <c r="B153" s="2" t="str">
        <f>Hyperlink("https://www.diodes.com/assets/Datasheets/B330B-B340B_LS.pdf")</f>
        <v>https://www.diodes.com/assets/Datasheets/B330B-B340B_LS.pdf</v>
      </c>
      <c r="C153" t="str">
        <f>Hyperlink("https://www.diodes.com/part/view/B340B%28LS%29","B340B(LS)")</f>
        <v>B340B(LS)</v>
      </c>
      <c r="E153" t="s">
        <v>29</v>
      </c>
      <c r="F153" t="s">
        <v>21</v>
      </c>
      <c r="G153" t="s">
        <v>22</v>
      </c>
      <c r="H153">
        <v>3</v>
      </c>
      <c r="J153">
        <v>40</v>
      </c>
      <c r="K153">
        <v>100</v>
      </c>
      <c r="L153">
        <v>0.5</v>
      </c>
      <c r="N153">
        <v>150</v>
      </c>
      <c r="O153">
        <v>40</v>
      </c>
      <c r="R153" t="s">
        <v>52</v>
      </c>
    </row>
    <row r="154" spans="1:18">
      <c r="A154" t="s">
        <v>210</v>
      </c>
      <c r="B154" s="2" t="str">
        <f>Hyperlink("https://www.diodes.com/assets/Datasheets/B320BE-B345BE-B320CE-B345CE.pdf")</f>
        <v>https://www.diodes.com/assets/Datasheets/B320BE-B345BE-B320CE-B345CE.pdf</v>
      </c>
      <c r="C154" t="str">
        <f>Hyperlink("https://www.diodes.com/part/view/B340BE","B340BE")</f>
        <v>B340BE</v>
      </c>
      <c r="D154" t="s">
        <v>174</v>
      </c>
      <c r="E154" t="s">
        <v>20</v>
      </c>
      <c r="F154" t="s">
        <v>21</v>
      </c>
      <c r="G154" t="s">
        <v>22</v>
      </c>
      <c r="H154">
        <v>3</v>
      </c>
      <c r="I154" t="s">
        <v>25</v>
      </c>
      <c r="J154">
        <v>40</v>
      </c>
      <c r="K154">
        <v>80</v>
      </c>
      <c r="L154">
        <v>0.5</v>
      </c>
      <c r="M154">
        <v>3</v>
      </c>
      <c r="N154">
        <v>200</v>
      </c>
      <c r="O154">
        <v>40</v>
      </c>
      <c r="Q154">
        <v>140</v>
      </c>
      <c r="R154" t="s">
        <v>49</v>
      </c>
    </row>
    <row r="155" spans="1:18">
      <c r="A155" t="s">
        <v>211</v>
      </c>
      <c r="B155" s="2" t="str">
        <f>Hyperlink("https://www.diodes.com/assets/Datasheets/B320BE-B345BE-B320CE-B345CE.pdf")</f>
        <v>https://www.diodes.com/assets/Datasheets/B320BE-B345BE-B320CE-B345CE.pdf</v>
      </c>
      <c r="C155" t="str">
        <f>Hyperlink("https://www.diodes.com/part/view/B340CE","B340CE")</f>
        <v>B340CE</v>
      </c>
      <c r="D155" t="s">
        <v>174</v>
      </c>
      <c r="E155" t="s">
        <v>20</v>
      </c>
      <c r="F155" t="s">
        <v>21</v>
      </c>
      <c r="G155" t="s">
        <v>22</v>
      </c>
      <c r="H155">
        <v>3</v>
      </c>
      <c r="I155" t="s">
        <v>25</v>
      </c>
      <c r="J155">
        <v>40</v>
      </c>
      <c r="K155">
        <v>80</v>
      </c>
      <c r="L155">
        <v>0.5</v>
      </c>
      <c r="M155">
        <v>3</v>
      </c>
      <c r="N155">
        <v>200</v>
      </c>
      <c r="O155">
        <v>40</v>
      </c>
      <c r="Q155">
        <v>140</v>
      </c>
      <c r="R155" t="s">
        <v>168</v>
      </c>
    </row>
    <row r="156" spans="1:18">
      <c r="A156" t="s">
        <v>212</v>
      </c>
      <c r="B156" s="2" t="str">
        <f>Hyperlink("https://www.diodes.com/assets/Datasheets/B340LA_B.pdf")</f>
        <v>https://www.diodes.com/assets/Datasheets/B340LA_B.pdf</v>
      </c>
      <c r="C156" t="str">
        <f>Hyperlink("https://www.diodes.com/part/view/B340LA","B340LA")</f>
        <v>B340LA</v>
      </c>
      <c r="D156" t="s">
        <v>28</v>
      </c>
      <c r="E156" t="s">
        <v>29</v>
      </c>
      <c r="F156" t="s">
        <v>21</v>
      </c>
      <c r="G156" t="s">
        <v>22</v>
      </c>
      <c r="H156">
        <v>3</v>
      </c>
      <c r="I156">
        <v>90</v>
      </c>
      <c r="J156">
        <v>40</v>
      </c>
      <c r="K156">
        <v>70</v>
      </c>
      <c r="L156">
        <v>0.45</v>
      </c>
      <c r="M156">
        <v>3</v>
      </c>
      <c r="N156">
        <v>2000</v>
      </c>
      <c r="O156">
        <v>40</v>
      </c>
      <c r="Q156">
        <v>250</v>
      </c>
      <c r="R156" t="s">
        <v>47</v>
      </c>
    </row>
    <row r="157" spans="1:18">
      <c r="A157" t="s">
        <v>213</v>
      </c>
      <c r="B157" s="2" t="str">
        <f>Hyperlink("https://www.diodes.com/assets/Datasheets/B340LA_LS.pdf")</f>
        <v>https://www.diodes.com/assets/Datasheets/B340LA_LS.pdf</v>
      </c>
      <c r="C157" t="str">
        <f>Hyperlink("https://www.diodes.com/part/view/B340LA%28LS%29","B340LA(LS)")</f>
        <v>B340LA(LS)</v>
      </c>
      <c r="E157" t="s">
        <v>29</v>
      </c>
      <c r="F157" t="s">
        <v>21</v>
      </c>
      <c r="G157" t="s">
        <v>22</v>
      </c>
      <c r="H157">
        <v>3</v>
      </c>
      <c r="J157">
        <v>40</v>
      </c>
      <c r="K157">
        <v>70</v>
      </c>
      <c r="L157">
        <v>0.45</v>
      </c>
      <c r="N157">
        <v>1000</v>
      </c>
      <c r="O157">
        <v>40</v>
      </c>
      <c r="R157" t="s">
        <v>56</v>
      </c>
    </row>
    <row r="158" spans="1:18">
      <c r="A158" t="s">
        <v>214</v>
      </c>
      <c r="B158" s="2" t="str">
        <f>Hyperlink("https://www.diodes.com/assets/Datasheets/B340LA_B.pdf")</f>
        <v>https://www.diodes.com/assets/Datasheets/B340LA_B.pdf</v>
      </c>
      <c r="C158" t="str">
        <f>Hyperlink("https://www.diodes.com/part/view/B340LB","B340LB")</f>
        <v>B340LB</v>
      </c>
      <c r="D158" t="s">
        <v>28</v>
      </c>
      <c r="E158" t="s">
        <v>29</v>
      </c>
      <c r="F158" t="s">
        <v>21</v>
      </c>
      <c r="G158" t="s">
        <v>22</v>
      </c>
      <c r="H158">
        <v>3</v>
      </c>
      <c r="I158">
        <v>90</v>
      </c>
      <c r="J158">
        <v>40</v>
      </c>
      <c r="K158">
        <v>70</v>
      </c>
      <c r="L158">
        <v>0.45</v>
      </c>
      <c r="M158">
        <v>3</v>
      </c>
      <c r="N158">
        <v>2000</v>
      </c>
      <c r="O158">
        <v>40</v>
      </c>
      <c r="Q158">
        <v>250</v>
      </c>
      <c r="R158" t="s">
        <v>49</v>
      </c>
    </row>
    <row r="159" spans="1:18">
      <c r="A159" t="s">
        <v>215</v>
      </c>
      <c r="B159" s="2" t="str">
        <f>Hyperlink("https://www.diodes.com/assets/Datasheets/B340LB_LS.pdf")</f>
        <v>https://www.diodes.com/assets/Datasheets/B340LB_LS.pdf</v>
      </c>
      <c r="C159" t="str">
        <f>Hyperlink("https://www.diodes.com/part/view/B340LB%28LS%29","B340LB(LS)")</f>
        <v>B340LB(LS)</v>
      </c>
      <c r="E159" t="s">
        <v>29</v>
      </c>
      <c r="F159" t="s">
        <v>21</v>
      </c>
      <c r="G159" t="s">
        <v>22</v>
      </c>
      <c r="H159">
        <v>3</v>
      </c>
      <c r="J159">
        <v>40</v>
      </c>
      <c r="K159">
        <v>70</v>
      </c>
      <c r="L159">
        <v>0.45</v>
      </c>
      <c r="N159">
        <v>1000</v>
      </c>
      <c r="O159">
        <v>40</v>
      </c>
      <c r="R159" t="s">
        <v>52</v>
      </c>
    </row>
    <row r="160" spans="1:18">
      <c r="A160" t="s">
        <v>216</v>
      </c>
      <c r="B160" s="2" t="str">
        <f>Hyperlink("https://www.diodes.com/assets/Datasheets/B320AE/B340AE.pdf")</f>
        <v>https://www.diodes.com/assets/Datasheets/B320AE/B340AE.pdf</v>
      </c>
      <c r="C160" t="str">
        <f>Hyperlink("https://www.diodes.com/part/view/B345AE","B345AE")</f>
        <v>B345AE</v>
      </c>
      <c r="E160" t="s">
        <v>20</v>
      </c>
      <c r="F160" t="s">
        <v>21</v>
      </c>
      <c r="G160" t="s">
        <v>22</v>
      </c>
      <c r="H160">
        <v>3</v>
      </c>
      <c r="I160" t="s">
        <v>25</v>
      </c>
      <c r="J160">
        <v>45</v>
      </c>
      <c r="K160">
        <v>45</v>
      </c>
      <c r="L160">
        <v>0.5</v>
      </c>
      <c r="M160">
        <v>2</v>
      </c>
      <c r="N160">
        <v>300</v>
      </c>
      <c r="O160">
        <v>45</v>
      </c>
      <c r="Q160">
        <v>140</v>
      </c>
      <c r="R160" t="s">
        <v>47</v>
      </c>
    </row>
    <row r="161" spans="1:18">
      <c r="A161" t="s">
        <v>217</v>
      </c>
      <c r="B161" s="2" t="str">
        <f>Hyperlink("https://www.diodes.com/assets/Datasheets/B340AF_B345AF.pdf")</f>
        <v>https://www.diodes.com/assets/Datasheets/B340AF_B345AF.pdf</v>
      </c>
      <c r="C161" t="str">
        <f>Hyperlink("https://www.diodes.com/part/view/B345AF","B345AF")</f>
        <v>B345AF</v>
      </c>
      <c r="D161" t="s">
        <v>202</v>
      </c>
      <c r="E161" t="s">
        <v>20</v>
      </c>
      <c r="F161" t="s">
        <v>21</v>
      </c>
      <c r="G161" t="s">
        <v>22</v>
      </c>
      <c r="H161">
        <v>3</v>
      </c>
      <c r="I161" t="s">
        <v>25</v>
      </c>
      <c r="J161">
        <v>45</v>
      </c>
      <c r="K161">
        <v>40</v>
      </c>
      <c r="L161">
        <v>0.5</v>
      </c>
      <c r="M161">
        <v>3</v>
      </c>
      <c r="N161">
        <v>300</v>
      </c>
      <c r="O161">
        <v>45</v>
      </c>
      <c r="Q161">
        <v>120</v>
      </c>
      <c r="R161" t="s">
        <v>59</v>
      </c>
    </row>
    <row r="162" spans="1:18">
      <c r="A162" t="s">
        <v>218</v>
      </c>
      <c r="B162" s="2" t="str">
        <f>Hyperlink("https://www.diodes.com/assets/Datasheets/B320BE-B345BE-B320CE-B345CE.pdf")</f>
        <v>https://www.diodes.com/assets/Datasheets/B320BE-B345BE-B320CE-B345CE.pdf</v>
      </c>
      <c r="C162" t="str">
        <f>Hyperlink("https://www.diodes.com/part/view/B345BE","B345BE")</f>
        <v>B345BE</v>
      </c>
      <c r="D162" t="s">
        <v>174</v>
      </c>
      <c r="E162" t="s">
        <v>20</v>
      </c>
      <c r="F162" t="s">
        <v>21</v>
      </c>
      <c r="G162" t="s">
        <v>22</v>
      </c>
      <c r="H162">
        <v>3</v>
      </c>
      <c r="I162" t="s">
        <v>25</v>
      </c>
      <c r="J162">
        <v>45</v>
      </c>
      <c r="K162">
        <v>80</v>
      </c>
      <c r="L162">
        <v>0.5</v>
      </c>
      <c r="M162">
        <v>3</v>
      </c>
      <c r="N162">
        <v>300</v>
      </c>
      <c r="O162">
        <v>45</v>
      </c>
      <c r="Q162">
        <v>140</v>
      </c>
      <c r="R162" t="s">
        <v>49</v>
      </c>
    </row>
    <row r="163" spans="1:18">
      <c r="A163" t="s">
        <v>219</v>
      </c>
      <c r="B163" s="2" t="str">
        <f>Hyperlink("https://www.diodes.com/assets/Datasheets/B320BE-B345BE-B320CE-B345CE.pdf")</f>
        <v>https://www.diodes.com/assets/Datasheets/B320BE-B345BE-B320CE-B345CE.pdf</v>
      </c>
      <c r="C163" t="str">
        <f>Hyperlink("https://www.diodes.com/part/view/B345CE","B345CE")</f>
        <v>B345CE</v>
      </c>
      <c r="D163" t="s">
        <v>174</v>
      </c>
      <c r="E163" t="s">
        <v>20</v>
      </c>
      <c r="F163" t="s">
        <v>21</v>
      </c>
      <c r="G163" t="s">
        <v>22</v>
      </c>
      <c r="H163">
        <v>3</v>
      </c>
      <c r="I163" t="s">
        <v>25</v>
      </c>
      <c r="J163">
        <v>45</v>
      </c>
      <c r="K163">
        <v>80</v>
      </c>
      <c r="L163">
        <v>0.5</v>
      </c>
      <c r="M163">
        <v>3</v>
      </c>
      <c r="N163">
        <v>300</v>
      </c>
      <c r="O163">
        <v>45</v>
      </c>
      <c r="Q163">
        <v>140</v>
      </c>
      <c r="R163" t="s">
        <v>168</v>
      </c>
    </row>
    <row r="164" spans="1:18">
      <c r="A164" t="s">
        <v>220</v>
      </c>
      <c r="B164" s="2" t="str">
        <f>Hyperlink("https://www.diodes.com/assets/Datasheets/B320-B360.pdf")</f>
        <v>https://www.diodes.com/assets/Datasheets/B320-B360.pdf</v>
      </c>
      <c r="C164" t="str">
        <f>Hyperlink("https://www.diodes.com/part/view/B350","B350")</f>
        <v>B350</v>
      </c>
      <c r="D164" t="s">
        <v>28</v>
      </c>
      <c r="E164" t="s">
        <v>29</v>
      </c>
      <c r="F164" t="s">
        <v>21</v>
      </c>
      <c r="G164" t="s">
        <v>22</v>
      </c>
      <c r="H164">
        <v>3</v>
      </c>
      <c r="I164">
        <v>100</v>
      </c>
      <c r="J164">
        <v>50</v>
      </c>
      <c r="K164">
        <v>125</v>
      </c>
      <c r="L164">
        <v>0.7</v>
      </c>
      <c r="M164">
        <v>3</v>
      </c>
      <c r="N164">
        <v>500</v>
      </c>
      <c r="O164">
        <v>50</v>
      </c>
      <c r="Q164">
        <v>200</v>
      </c>
      <c r="R164" t="s">
        <v>168</v>
      </c>
    </row>
    <row r="165" spans="1:18">
      <c r="A165" t="s">
        <v>221</v>
      </c>
      <c r="B165" s="2" t="str">
        <f>Hyperlink("https://www.diodes.com/assets/Datasheets/B320A_B360A.pdf")</f>
        <v>https://www.diodes.com/assets/Datasheets/B320A_B360A.pdf</v>
      </c>
      <c r="C165" t="str">
        <f>Hyperlink("https://www.diodes.com/part/view/B350A","B350A")</f>
        <v>B350A</v>
      </c>
      <c r="D165" t="s">
        <v>28</v>
      </c>
      <c r="E165" t="s">
        <v>29</v>
      </c>
      <c r="F165" t="s">
        <v>21</v>
      </c>
      <c r="G165" t="s">
        <v>22</v>
      </c>
      <c r="H165">
        <v>3</v>
      </c>
      <c r="I165">
        <v>100</v>
      </c>
      <c r="J165">
        <v>50</v>
      </c>
      <c r="K165">
        <v>80</v>
      </c>
      <c r="L165">
        <v>0.7</v>
      </c>
      <c r="M165">
        <v>3</v>
      </c>
      <c r="N165">
        <v>500</v>
      </c>
      <c r="O165">
        <v>50</v>
      </c>
      <c r="Q165">
        <v>200</v>
      </c>
      <c r="R165" t="s">
        <v>47</v>
      </c>
    </row>
    <row r="166" spans="1:18">
      <c r="A166" t="s">
        <v>222</v>
      </c>
      <c r="B166" s="2" t="str">
        <f>Hyperlink("https://www.diodes.com/assets/Datasheets/B320A-B360A_LS.pdf")</f>
        <v>https://www.diodes.com/assets/Datasheets/B320A-B360A_LS.pdf</v>
      </c>
      <c r="C166" t="str">
        <f>Hyperlink("https://www.diodes.com/part/view/B350A%28LS%29","B350A(LS)")</f>
        <v>B350A(LS)</v>
      </c>
      <c r="E166" t="s">
        <v>29</v>
      </c>
      <c r="F166" t="s">
        <v>21</v>
      </c>
      <c r="G166" t="s">
        <v>22</v>
      </c>
      <c r="H166">
        <v>3</v>
      </c>
      <c r="J166">
        <v>50</v>
      </c>
      <c r="K166">
        <v>100</v>
      </c>
      <c r="L166">
        <v>0.7</v>
      </c>
      <c r="N166">
        <v>50</v>
      </c>
      <c r="O166">
        <v>50</v>
      </c>
      <c r="R166" t="s">
        <v>56</v>
      </c>
    </row>
    <row r="167" spans="1:18">
      <c r="A167" t="s">
        <v>223</v>
      </c>
      <c r="B167" s="2" t="str">
        <f>Hyperlink("https://www.diodes.com/assets/Datasheets/B350AE-B360AE.pdf")</f>
        <v>https://www.diodes.com/assets/Datasheets/B350AE-B360AE.pdf</v>
      </c>
      <c r="C167" t="str">
        <f>Hyperlink("https://www.diodes.com/part/view/B350AE","B350AE")</f>
        <v>B350AE</v>
      </c>
      <c r="E167" t="s">
        <v>20</v>
      </c>
      <c r="F167" t="s">
        <v>21</v>
      </c>
      <c r="G167" t="s">
        <v>22</v>
      </c>
      <c r="H167">
        <v>3</v>
      </c>
      <c r="I167" t="s">
        <v>25</v>
      </c>
      <c r="J167">
        <v>50</v>
      </c>
      <c r="K167">
        <v>50</v>
      </c>
      <c r="L167">
        <v>0.65</v>
      </c>
      <c r="M167">
        <v>2</v>
      </c>
      <c r="N167">
        <v>100</v>
      </c>
      <c r="O167">
        <v>50</v>
      </c>
      <c r="Q167">
        <v>125</v>
      </c>
      <c r="R167" t="s">
        <v>47</v>
      </c>
    </row>
    <row r="168" spans="1:18">
      <c r="A168" t="s">
        <v>224</v>
      </c>
      <c r="B168" s="2" t="str">
        <f>Hyperlink("https://www.diodes.com/assets/Datasheets/B350AF-B360AF.pdf")</f>
        <v>https://www.diodes.com/assets/Datasheets/B350AF-B360AF.pdf</v>
      </c>
      <c r="C168" t="str">
        <f>Hyperlink("https://www.diodes.com/part/view/B350AF","B350AF")</f>
        <v>B350AF</v>
      </c>
      <c r="D168" t="s">
        <v>174</v>
      </c>
      <c r="E168" t="s">
        <v>20</v>
      </c>
      <c r="F168" t="s">
        <v>21</v>
      </c>
      <c r="G168" t="s">
        <v>22</v>
      </c>
      <c r="H168">
        <v>3</v>
      </c>
      <c r="I168" t="s">
        <v>25</v>
      </c>
      <c r="J168">
        <v>50</v>
      </c>
      <c r="K168">
        <v>80</v>
      </c>
      <c r="L168">
        <v>0.65</v>
      </c>
      <c r="M168">
        <v>3</v>
      </c>
      <c r="N168">
        <v>200</v>
      </c>
      <c r="O168">
        <v>50</v>
      </c>
      <c r="Q168">
        <v>110</v>
      </c>
      <c r="R168" t="s">
        <v>59</v>
      </c>
    </row>
    <row r="169" spans="1:18">
      <c r="A169" t="s">
        <v>225</v>
      </c>
      <c r="B169" s="2" t="str">
        <f>Hyperlink("https://www.diodes.com/assets/Datasheets/B320AQ-B360AQ.pdf")</f>
        <v>https://www.diodes.com/assets/Datasheets/B320AQ-B360AQ.pdf</v>
      </c>
      <c r="C169" t="str">
        <f>Hyperlink("https://www.diodes.com/part/view/B350AQ","B350AQ")</f>
        <v>B350AQ</v>
      </c>
      <c r="D169" t="s">
        <v>183</v>
      </c>
      <c r="E169" t="s">
        <v>29</v>
      </c>
      <c r="F169" t="s">
        <v>45</v>
      </c>
      <c r="G169" t="s">
        <v>22</v>
      </c>
      <c r="H169">
        <v>3</v>
      </c>
      <c r="I169" t="s">
        <v>25</v>
      </c>
      <c r="J169">
        <v>50</v>
      </c>
      <c r="K169">
        <v>80</v>
      </c>
      <c r="L169">
        <v>0.7</v>
      </c>
      <c r="M169">
        <v>3</v>
      </c>
      <c r="N169">
        <v>500</v>
      </c>
      <c r="O169">
        <v>50</v>
      </c>
      <c r="Q169">
        <v>200</v>
      </c>
      <c r="R169" t="s">
        <v>47</v>
      </c>
    </row>
    <row r="170" spans="1:18">
      <c r="A170" t="s">
        <v>226</v>
      </c>
      <c r="B170" s="2" t="str">
        <f>Hyperlink("https://www.diodes.com/assets/Datasheets/B320B-B360B.pdf")</f>
        <v>https://www.diodes.com/assets/Datasheets/B320B-B360B.pdf</v>
      </c>
      <c r="C170" t="str">
        <f>Hyperlink("https://www.diodes.com/part/view/B350B","B350B")</f>
        <v>B350B</v>
      </c>
      <c r="D170" t="s">
        <v>28</v>
      </c>
      <c r="E170" t="s">
        <v>29</v>
      </c>
      <c r="F170" t="s">
        <v>21</v>
      </c>
      <c r="G170" t="s">
        <v>22</v>
      </c>
      <c r="H170">
        <v>3</v>
      </c>
      <c r="I170">
        <v>100</v>
      </c>
      <c r="J170">
        <v>50</v>
      </c>
      <c r="K170">
        <v>125</v>
      </c>
      <c r="L170">
        <v>0.7</v>
      </c>
      <c r="M170">
        <v>3</v>
      </c>
      <c r="N170">
        <v>500</v>
      </c>
      <c r="O170">
        <v>50</v>
      </c>
      <c r="Q170">
        <v>200</v>
      </c>
      <c r="R170" t="s">
        <v>49</v>
      </c>
    </row>
    <row r="171" spans="1:18">
      <c r="A171" t="s">
        <v>227</v>
      </c>
      <c r="B171" s="2" t="str">
        <f>Hyperlink("https://www.diodes.com/assets/Datasheets/B320-B360.pdf")</f>
        <v>https://www.diodes.com/assets/Datasheets/B320-B360.pdf</v>
      </c>
      <c r="C171" t="str">
        <f>Hyperlink("https://www.diodes.com/part/view/B360","B360")</f>
        <v>B360</v>
      </c>
      <c r="D171" t="s">
        <v>28</v>
      </c>
      <c r="E171" t="s">
        <v>29</v>
      </c>
      <c r="F171" t="s">
        <v>21</v>
      </c>
      <c r="G171" t="s">
        <v>22</v>
      </c>
      <c r="H171">
        <v>3</v>
      </c>
      <c r="I171">
        <v>100</v>
      </c>
      <c r="J171">
        <v>60</v>
      </c>
      <c r="K171">
        <v>125</v>
      </c>
      <c r="L171">
        <v>0.7</v>
      </c>
      <c r="M171">
        <v>3</v>
      </c>
      <c r="N171">
        <v>500</v>
      </c>
      <c r="O171">
        <v>60</v>
      </c>
      <c r="Q171">
        <v>200</v>
      </c>
      <c r="R171" t="s">
        <v>168</v>
      </c>
    </row>
    <row r="172" spans="1:18">
      <c r="A172" t="s">
        <v>228</v>
      </c>
      <c r="B172" s="2" t="str">
        <f>Hyperlink("https://www.diodes.com/assets/Datasheets/B360_LS.pdf")</f>
        <v>https://www.diodes.com/assets/Datasheets/B360_LS.pdf</v>
      </c>
      <c r="C172" t="str">
        <f>Hyperlink("https://www.diodes.com/part/view/B360%28LS%29","B360(LS)")</f>
        <v>B360(LS)</v>
      </c>
      <c r="E172" t="s">
        <v>29</v>
      </c>
      <c r="F172" t="s">
        <v>21</v>
      </c>
      <c r="G172" t="s">
        <v>22</v>
      </c>
      <c r="H172">
        <v>3</v>
      </c>
      <c r="J172">
        <v>60</v>
      </c>
      <c r="K172">
        <v>100</v>
      </c>
      <c r="L172">
        <v>0.7</v>
      </c>
      <c r="N172">
        <v>50</v>
      </c>
      <c r="O172">
        <v>60</v>
      </c>
      <c r="R172" t="s">
        <v>171</v>
      </c>
    </row>
    <row r="173" spans="1:18">
      <c r="A173" t="s">
        <v>229</v>
      </c>
      <c r="B173" s="2" t="str">
        <f>Hyperlink("https://www.diodes.com/assets/Datasheets/B320A_B360A.pdf")</f>
        <v>https://www.diodes.com/assets/Datasheets/B320A_B360A.pdf</v>
      </c>
      <c r="C173" t="str">
        <f>Hyperlink("https://www.diodes.com/part/view/B360A","B360A")</f>
        <v>B360A</v>
      </c>
      <c r="D173" t="s">
        <v>28</v>
      </c>
      <c r="E173" t="s">
        <v>29</v>
      </c>
      <c r="F173" t="s">
        <v>21</v>
      </c>
      <c r="G173" t="s">
        <v>22</v>
      </c>
      <c r="H173">
        <v>3</v>
      </c>
      <c r="I173">
        <v>100</v>
      </c>
      <c r="J173">
        <v>60</v>
      </c>
      <c r="K173">
        <v>80</v>
      </c>
      <c r="L173">
        <v>0.7</v>
      </c>
      <c r="M173">
        <v>3</v>
      </c>
      <c r="N173">
        <v>500</v>
      </c>
      <c r="O173">
        <v>60</v>
      </c>
      <c r="Q173">
        <v>200</v>
      </c>
      <c r="R173" t="s">
        <v>47</v>
      </c>
    </row>
    <row r="174" spans="1:18">
      <c r="A174" t="s">
        <v>230</v>
      </c>
      <c r="B174" s="2" t="str">
        <f>Hyperlink("https://www.diodes.com/assets/Datasheets/B320A-B360A_LS.pdf")</f>
        <v>https://www.diodes.com/assets/Datasheets/B320A-B360A_LS.pdf</v>
      </c>
      <c r="C174" t="str">
        <f>Hyperlink("https://www.diodes.com/part/view/B360A%28LS%29","B360A(LS)")</f>
        <v>B360A(LS)</v>
      </c>
      <c r="E174" t="s">
        <v>29</v>
      </c>
      <c r="F174" t="s">
        <v>21</v>
      </c>
      <c r="G174" t="s">
        <v>22</v>
      </c>
      <c r="H174">
        <v>3</v>
      </c>
      <c r="J174">
        <v>60</v>
      </c>
      <c r="K174">
        <v>100</v>
      </c>
      <c r="L174">
        <v>0.7</v>
      </c>
      <c r="N174">
        <v>50</v>
      </c>
      <c r="O174">
        <v>60</v>
      </c>
      <c r="R174" t="s">
        <v>56</v>
      </c>
    </row>
    <row r="175" spans="1:18">
      <c r="A175" t="s">
        <v>231</v>
      </c>
      <c r="B175" s="2" t="str">
        <f>Hyperlink("https://www.diodes.com/assets/Datasheets/B350AE-B360AE.pdf")</f>
        <v>https://www.diodes.com/assets/Datasheets/B350AE-B360AE.pdf</v>
      </c>
      <c r="C175" t="str">
        <f>Hyperlink("https://www.diodes.com/part/view/B360AE","B360AE")</f>
        <v>B360AE</v>
      </c>
      <c r="E175" t="s">
        <v>20</v>
      </c>
      <c r="F175" t="s">
        <v>21</v>
      </c>
      <c r="G175" t="s">
        <v>22</v>
      </c>
      <c r="H175">
        <v>3</v>
      </c>
      <c r="I175" t="s">
        <v>25</v>
      </c>
      <c r="J175">
        <v>60</v>
      </c>
      <c r="K175">
        <v>60</v>
      </c>
      <c r="L175">
        <v>0.65</v>
      </c>
      <c r="M175">
        <v>2</v>
      </c>
      <c r="N175">
        <v>200</v>
      </c>
      <c r="O175">
        <v>60</v>
      </c>
      <c r="Q175">
        <v>125</v>
      </c>
      <c r="R175" t="s">
        <v>47</v>
      </c>
    </row>
    <row r="176" spans="1:18">
      <c r="A176" t="s">
        <v>232</v>
      </c>
      <c r="B176" s="2" t="str">
        <f>Hyperlink("https://www.diodes.com/assets/Datasheets/B350AF-B360AF.pdf")</f>
        <v>https://www.diodes.com/assets/Datasheets/B350AF-B360AF.pdf</v>
      </c>
      <c r="C176" t="str">
        <f>Hyperlink("https://www.diodes.com/part/view/B360AF","B360AF")</f>
        <v>B360AF</v>
      </c>
      <c r="D176" t="s">
        <v>174</v>
      </c>
      <c r="E176" t="s">
        <v>20</v>
      </c>
      <c r="F176" t="s">
        <v>21</v>
      </c>
      <c r="G176" t="s">
        <v>22</v>
      </c>
      <c r="H176">
        <v>3</v>
      </c>
      <c r="I176" t="s">
        <v>25</v>
      </c>
      <c r="J176">
        <v>60</v>
      </c>
      <c r="K176">
        <v>80</v>
      </c>
      <c r="L176">
        <v>0.65</v>
      </c>
      <c r="M176">
        <v>3</v>
      </c>
      <c r="N176">
        <v>200</v>
      </c>
      <c r="O176">
        <v>60</v>
      </c>
      <c r="Q176">
        <v>110</v>
      </c>
      <c r="R176" t="s">
        <v>59</v>
      </c>
    </row>
    <row r="177" spans="1:18">
      <c r="A177" t="s">
        <v>233</v>
      </c>
      <c r="B177" s="2" t="str">
        <f>Hyperlink("https://www.diodes.com/assets/Datasheets/B360AM.pdf")</f>
        <v>https://www.diodes.com/assets/Datasheets/B360AM.pdf</v>
      </c>
      <c r="C177" t="str">
        <f>Hyperlink("https://www.diodes.com/part/view/B360AM","B360AM")</f>
        <v>B360AM</v>
      </c>
      <c r="D177" t="s">
        <v>183</v>
      </c>
      <c r="E177" t="s">
        <v>29</v>
      </c>
      <c r="F177" t="s">
        <v>21</v>
      </c>
      <c r="G177" t="s">
        <v>22</v>
      </c>
      <c r="H177">
        <v>3</v>
      </c>
      <c r="I177" t="s">
        <v>25</v>
      </c>
      <c r="J177">
        <v>60</v>
      </c>
      <c r="K177">
        <v>80</v>
      </c>
      <c r="L177">
        <v>0.7</v>
      </c>
      <c r="M177">
        <v>3</v>
      </c>
      <c r="N177">
        <v>100</v>
      </c>
      <c r="O177">
        <v>60</v>
      </c>
      <c r="R177" t="s">
        <v>47</v>
      </c>
    </row>
    <row r="178" spans="1:18">
      <c r="A178" t="s">
        <v>234</v>
      </c>
      <c r="B178" s="2" t="str">
        <f>Hyperlink("https://www.diodes.com/assets/Datasheets/B320AQ-B360AQ.pdf")</f>
        <v>https://www.diodes.com/assets/Datasheets/B320AQ-B360AQ.pdf</v>
      </c>
      <c r="C178" t="str">
        <f>Hyperlink("https://www.diodes.com/part/view/B360AQ","B360AQ")</f>
        <v>B360AQ</v>
      </c>
      <c r="D178" t="s">
        <v>183</v>
      </c>
      <c r="E178" t="s">
        <v>29</v>
      </c>
      <c r="F178" t="s">
        <v>45</v>
      </c>
      <c r="G178" t="s">
        <v>22</v>
      </c>
      <c r="H178">
        <v>3</v>
      </c>
      <c r="I178" t="s">
        <v>25</v>
      </c>
      <c r="J178">
        <v>60</v>
      </c>
      <c r="K178">
        <v>80</v>
      </c>
      <c r="L178">
        <v>0.7</v>
      </c>
      <c r="M178">
        <v>3</v>
      </c>
      <c r="N178">
        <v>500</v>
      </c>
      <c r="O178">
        <v>60</v>
      </c>
      <c r="Q178">
        <v>200</v>
      </c>
      <c r="R178" t="s">
        <v>47</v>
      </c>
    </row>
    <row r="179" spans="1:18">
      <c r="A179" t="s">
        <v>235</v>
      </c>
      <c r="B179" s="2" t="str">
        <f>Hyperlink("https://www.diodes.com/assets/Datasheets/B360AX.pdf")</f>
        <v>https://www.diodes.com/assets/Datasheets/B360AX.pdf</v>
      </c>
      <c r="C179" t="str">
        <f>Hyperlink("https://www.diodes.com/part/view/B360AX","B360AX")</f>
        <v>B360AX</v>
      </c>
      <c r="D179" t="s">
        <v>236</v>
      </c>
      <c r="E179" t="s">
        <v>20</v>
      </c>
      <c r="F179" t="s">
        <v>21</v>
      </c>
      <c r="G179" t="s">
        <v>22</v>
      </c>
      <c r="H179">
        <v>3</v>
      </c>
      <c r="J179">
        <v>60</v>
      </c>
      <c r="K179">
        <v>70</v>
      </c>
      <c r="L179">
        <v>0.58</v>
      </c>
      <c r="M179">
        <v>3</v>
      </c>
      <c r="N179">
        <v>500</v>
      </c>
      <c r="O179">
        <v>60</v>
      </c>
      <c r="Q179">
        <v>400</v>
      </c>
      <c r="R179" t="s">
        <v>47</v>
      </c>
    </row>
    <row r="180" spans="1:18">
      <c r="A180" t="s">
        <v>237</v>
      </c>
      <c r="B180" s="2" t="str">
        <f>Hyperlink("https://www.diodes.com/assets/Datasheets/B320B-B360B.pdf")</f>
        <v>https://www.diodes.com/assets/Datasheets/B320B-B360B.pdf</v>
      </c>
      <c r="C180" t="str">
        <f>Hyperlink("https://www.diodes.com/part/view/B360B","B360B")</f>
        <v>B360B</v>
      </c>
      <c r="D180" t="s">
        <v>28</v>
      </c>
      <c r="E180" t="s">
        <v>29</v>
      </c>
      <c r="F180" t="s">
        <v>21</v>
      </c>
      <c r="G180" t="s">
        <v>22</v>
      </c>
      <c r="H180">
        <v>3</v>
      </c>
      <c r="I180">
        <v>100</v>
      </c>
      <c r="J180">
        <v>60</v>
      </c>
      <c r="K180">
        <v>125</v>
      </c>
      <c r="L180">
        <v>0.7</v>
      </c>
      <c r="M180">
        <v>3</v>
      </c>
      <c r="N180">
        <v>500</v>
      </c>
      <c r="O180">
        <v>60</v>
      </c>
      <c r="Q180">
        <v>200</v>
      </c>
      <c r="R180" t="s">
        <v>49</v>
      </c>
    </row>
    <row r="181" spans="1:18">
      <c r="A181" t="s">
        <v>238</v>
      </c>
      <c r="B181" s="2" t="str">
        <f>Hyperlink("https://www.diodes.com/assets/Datasheets/B360B_LS.pdf")</f>
        <v>https://www.diodes.com/assets/Datasheets/B360B_LS.pdf</v>
      </c>
      <c r="C181" t="str">
        <f>Hyperlink("https://www.diodes.com/part/view/B360B%28LS%29","B360B(LS)")</f>
        <v>B360B(LS)</v>
      </c>
      <c r="E181" t="s">
        <v>29</v>
      </c>
      <c r="F181" t="s">
        <v>21</v>
      </c>
      <c r="G181" t="s">
        <v>22</v>
      </c>
      <c r="H181">
        <v>3</v>
      </c>
      <c r="J181">
        <v>60</v>
      </c>
      <c r="K181">
        <v>100</v>
      </c>
      <c r="L181">
        <v>0.7</v>
      </c>
      <c r="N181">
        <v>50</v>
      </c>
      <c r="O181">
        <v>60</v>
      </c>
      <c r="R181" t="s">
        <v>52</v>
      </c>
    </row>
    <row r="182" spans="1:18">
      <c r="A182" t="s">
        <v>239</v>
      </c>
      <c r="B182" s="2" t="str">
        <f>Hyperlink("https://www.diodes.com/assets/Datasheets/B370-B3100.pdf")</f>
        <v>https://www.diodes.com/assets/Datasheets/B370-B3100.pdf</v>
      </c>
      <c r="C182" t="str">
        <f>Hyperlink("https://www.diodes.com/part/view/B370","B370")</f>
        <v>B370</v>
      </c>
      <c r="D182" t="s">
        <v>28</v>
      </c>
      <c r="E182" t="s">
        <v>29</v>
      </c>
      <c r="F182" t="s">
        <v>21</v>
      </c>
      <c r="G182" t="s">
        <v>22</v>
      </c>
      <c r="H182">
        <v>3</v>
      </c>
      <c r="I182">
        <v>90</v>
      </c>
      <c r="J182">
        <v>70</v>
      </c>
      <c r="K182">
        <v>100</v>
      </c>
      <c r="L182">
        <v>0.79</v>
      </c>
      <c r="M182">
        <v>3</v>
      </c>
      <c r="N182">
        <v>500</v>
      </c>
      <c r="O182">
        <v>70</v>
      </c>
      <c r="Q182">
        <v>100</v>
      </c>
      <c r="R182" t="s">
        <v>168</v>
      </c>
    </row>
    <row r="183" spans="1:18">
      <c r="A183" t="s">
        <v>240</v>
      </c>
      <c r="B183" s="2" t="str">
        <f>Hyperlink("https://www.diodes.com/assets/Datasheets/B370BE-B380BE-B390BE-B3100BE-B370CE-B380CE-B390CE-B3100CE.pdf")</f>
        <v>https://www.diodes.com/assets/Datasheets/B370BE-B380BE-B390BE-B3100BE-B370CE-B380CE-B390CE-B3100CE.pdf</v>
      </c>
      <c r="C183" t="str">
        <f>Hyperlink("https://www.diodes.com/part/view/B370BE","B370BE")</f>
        <v>B370BE</v>
      </c>
      <c r="D183" t="s">
        <v>174</v>
      </c>
      <c r="E183" t="s">
        <v>20</v>
      </c>
      <c r="F183" t="s">
        <v>21</v>
      </c>
      <c r="G183" t="s">
        <v>22</v>
      </c>
      <c r="H183">
        <v>3</v>
      </c>
      <c r="I183" t="s">
        <v>25</v>
      </c>
      <c r="J183">
        <v>70</v>
      </c>
      <c r="K183">
        <v>100</v>
      </c>
      <c r="L183">
        <v>0.79</v>
      </c>
      <c r="M183">
        <v>3</v>
      </c>
      <c r="N183">
        <v>100</v>
      </c>
      <c r="O183">
        <v>70</v>
      </c>
      <c r="Q183">
        <v>105</v>
      </c>
      <c r="R183" t="s">
        <v>49</v>
      </c>
    </row>
    <row r="184" spans="1:18">
      <c r="A184" t="s">
        <v>241</v>
      </c>
      <c r="B184" s="2" t="str">
        <f>Hyperlink("https://www.diodes.com/assets/Datasheets/B370BE-B380BE-B390BE-B3100BE-B370CE-B380CE-B390CE-B3100CE.pdf")</f>
        <v>https://www.diodes.com/assets/Datasheets/B370BE-B380BE-B390BE-B3100BE-B370CE-B380CE-B390CE-B3100CE.pdf</v>
      </c>
      <c r="C184" t="str">
        <f>Hyperlink("https://www.diodes.com/part/view/B370CE","B370CE")</f>
        <v>B370CE</v>
      </c>
      <c r="D184" t="s">
        <v>174</v>
      </c>
      <c r="E184" t="s">
        <v>20</v>
      </c>
      <c r="F184" t="s">
        <v>21</v>
      </c>
      <c r="G184" t="s">
        <v>22</v>
      </c>
      <c r="H184">
        <v>3</v>
      </c>
      <c r="I184" t="s">
        <v>25</v>
      </c>
      <c r="J184">
        <v>70</v>
      </c>
      <c r="K184">
        <v>100</v>
      </c>
      <c r="L184">
        <v>0.79</v>
      </c>
      <c r="M184">
        <v>3</v>
      </c>
      <c r="N184">
        <v>100</v>
      </c>
      <c r="O184">
        <v>70</v>
      </c>
      <c r="Q184">
        <v>105</v>
      </c>
      <c r="R184" t="s">
        <v>168</v>
      </c>
    </row>
    <row r="185" spans="1:18">
      <c r="A185" t="s">
        <v>242</v>
      </c>
      <c r="B185" s="2" t="str">
        <f>Hyperlink("https://www.diodes.com/assets/Datasheets/B370-B3100.pdf")</f>
        <v>https://www.diodes.com/assets/Datasheets/B370-B3100.pdf</v>
      </c>
      <c r="C185" t="str">
        <f>Hyperlink("https://www.diodes.com/part/view/B380","B380")</f>
        <v>B380</v>
      </c>
      <c r="D185" t="s">
        <v>28</v>
      </c>
      <c r="E185" t="s">
        <v>29</v>
      </c>
      <c r="F185" t="s">
        <v>21</v>
      </c>
      <c r="G185" t="s">
        <v>22</v>
      </c>
      <c r="H185">
        <v>3</v>
      </c>
      <c r="I185">
        <v>90</v>
      </c>
      <c r="J185">
        <v>80</v>
      </c>
      <c r="K185">
        <v>100</v>
      </c>
      <c r="L185">
        <v>0.79</v>
      </c>
      <c r="M185">
        <v>3</v>
      </c>
      <c r="N185">
        <v>500</v>
      </c>
      <c r="O185">
        <v>80</v>
      </c>
      <c r="Q185">
        <v>100</v>
      </c>
      <c r="R185" t="s">
        <v>168</v>
      </c>
    </row>
    <row r="186" spans="1:18">
      <c r="A186" t="s">
        <v>243</v>
      </c>
      <c r="B186" s="2" t="str">
        <f>Hyperlink("https://www.diodes.com/assets/Datasheets/ds30849.pdf")</f>
        <v>https://www.diodes.com/assets/Datasheets/ds30849.pdf</v>
      </c>
      <c r="C186" t="str">
        <f>Hyperlink("https://www.diodes.com/part/view/B380B","B380B")</f>
        <v>B380B</v>
      </c>
      <c r="D186" t="s">
        <v>28</v>
      </c>
      <c r="E186" t="s">
        <v>29</v>
      </c>
      <c r="F186" t="s">
        <v>21</v>
      </c>
      <c r="G186" t="s">
        <v>22</v>
      </c>
      <c r="H186">
        <v>3</v>
      </c>
      <c r="I186">
        <v>90</v>
      </c>
      <c r="J186">
        <v>80</v>
      </c>
      <c r="K186">
        <v>100</v>
      </c>
      <c r="L186">
        <v>0.79</v>
      </c>
      <c r="M186">
        <v>3</v>
      </c>
      <c r="N186">
        <v>500</v>
      </c>
      <c r="O186">
        <v>80</v>
      </c>
      <c r="Q186">
        <v>100</v>
      </c>
      <c r="R186" t="s">
        <v>49</v>
      </c>
    </row>
    <row r="187" spans="1:18">
      <c r="A187" t="s">
        <v>244</v>
      </c>
      <c r="B187" s="2" t="str">
        <f>Hyperlink("https://www.diodes.com/assets/Datasheets/B370BE-B380BE-B390BE-B3100BE-B370CE-B380CE-B390CE-B3100CE.pdf")</f>
        <v>https://www.diodes.com/assets/Datasheets/B370BE-B380BE-B390BE-B3100BE-B370CE-B380CE-B390CE-B3100CE.pdf</v>
      </c>
      <c r="C187" t="str">
        <f>Hyperlink("https://www.diodes.com/part/view/B380BE","B380BE")</f>
        <v>B380BE</v>
      </c>
      <c r="D187" t="s">
        <v>174</v>
      </c>
      <c r="E187" t="s">
        <v>20</v>
      </c>
      <c r="F187" t="s">
        <v>21</v>
      </c>
      <c r="G187" t="s">
        <v>22</v>
      </c>
      <c r="H187">
        <v>3</v>
      </c>
      <c r="I187" t="s">
        <v>25</v>
      </c>
      <c r="J187">
        <v>80</v>
      </c>
      <c r="K187">
        <v>100</v>
      </c>
      <c r="L187">
        <v>0.79</v>
      </c>
      <c r="M187">
        <v>3</v>
      </c>
      <c r="N187">
        <v>150</v>
      </c>
      <c r="O187">
        <v>80</v>
      </c>
      <c r="Q187">
        <v>105</v>
      </c>
      <c r="R187" t="s">
        <v>49</v>
      </c>
    </row>
    <row r="188" spans="1:18">
      <c r="A188" t="s">
        <v>245</v>
      </c>
      <c r="B188" s="2" t="str">
        <f>Hyperlink("https://www.diodes.com/assets/Datasheets/B370BE-B380BE-B390BE-B3100BE-B370CE-B380CE-B390CE-B3100CE.pdf")</f>
        <v>https://www.diodes.com/assets/Datasheets/B370BE-B380BE-B390BE-B3100BE-B370CE-B380CE-B390CE-B3100CE.pdf</v>
      </c>
      <c r="C188" t="str">
        <f>Hyperlink("https://www.diodes.com/part/view/B380CE","B380CE")</f>
        <v>B380CE</v>
      </c>
      <c r="D188" t="s">
        <v>174</v>
      </c>
      <c r="E188" t="s">
        <v>20</v>
      </c>
      <c r="F188" t="s">
        <v>21</v>
      </c>
      <c r="G188" t="s">
        <v>22</v>
      </c>
      <c r="H188">
        <v>3</v>
      </c>
      <c r="I188" t="s">
        <v>25</v>
      </c>
      <c r="J188">
        <v>80</v>
      </c>
      <c r="K188">
        <v>100</v>
      </c>
      <c r="L188">
        <v>0.79</v>
      </c>
      <c r="M188">
        <v>3</v>
      </c>
      <c r="N188">
        <v>150</v>
      </c>
      <c r="O188">
        <v>80</v>
      </c>
      <c r="Q188">
        <v>105</v>
      </c>
      <c r="R188" t="s">
        <v>168</v>
      </c>
    </row>
    <row r="189" spans="1:18">
      <c r="A189" t="s">
        <v>246</v>
      </c>
      <c r="B189" s="2" t="str">
        <f>Hyperlink("https://www.diodes.com/assets/Datasheets/B370-B3100.pdf")</f>
        <v>https://www.diodes.com/assets/Datasheets/B370-B3100.pdf</v>
      </c>
      <c r="C189" t="str">
        <f>Hyperlink("https://www.diodes.com/part/view/B390","B390")</f>
        <v>B390</v>
      </c>
      <c r="D189" t="s">
        <v>28</v>
      </c>
      <c r="E189" t="s">
        <v>29</v>
      </c>
      <c r="F189" t="s">
        <v>21</v>
      </c>
      <c r="G189" t="s">
        <v>22</v>
      </c>
      <c r="H189">
        <v>3</v>
      </c>
      <c r="I189">
        <v>90</v>
      </c>
      <c r="J189">
        <v>90</v>
      </c>
      <c r="K189">
        <v>100</v>
      </c>
      <c r="L189">
        <v>0.79</v>
      </c>
      <c r="M189">
        <v>3</v>
      </c>
      <c r="N189">
        <v>500</v>
      </c>
      <c r="O189">
        <v>90</v>
      </c>
      <c r="Q189">
        <v>100</v>
      </c>
      <c r="R189" t="s">
        <v>168</v>
      </c>
    </row>
    <row r="190" spans="1:18">
      <c r="A190" t="s">
        <v>247</v>
      </c>
      <c r="B190" s="2" t="str">
        <f>Hyperlink("https://www.diodes.com/assets/Datasheets/B370BE-B380BE-B390BE-B3100BE-B370CE-B380CE-B390CE-B3100CE.pdf")</f>
        <v>https://www.diodes.com/assets/Datasheets/B370BE-B380BE-B390BE-B3100BE-B370CE-B380CE-B390CE-B3100CE.pdf</v>
      </c>
      <c r="C190" t="str">
        <f>Hyperlink("https://www.diodes.com/part/view/B390BE","B390BE")</f>
        <v>B390BE</v>
      </c>
      <c r="D190" t="s">
        <v>174</v>
      </c>
      <c r="E190" t="s">
        <v>20</v>
      </c>
      <c r="F190" t="s">
        <v>21</v>
      </c>
      <c r="G190" t="s">
        <v>22</v>
      </c>
      <c r="H190">
        <v>3</v>
      </c>
      <c r="I190" t="s">
        <v>25</v>
      </c>
      <c r="J190">
        <v>90</v>
      </c>
      <c r="K190">
        <v>100</v>
      </c>
      <c r="L190">
        <v>0.79</v>
      </c>
      <c r="M190">
        <v>3</v>
      </c>
      <c r="N190">
        <v>200</v>
      </c>
      <c r="O190">
        <v>90</v>
      </c>
      <c r="Q190">
        <v>105</v>
      </c>
      <c r="R190" t="s">
        <v>49</v>
      </c>
    </row>
    <row r="191" spans="1:18">
      <c r="A191" t="s">
        <v>248</v>
      </c>
      <c r="B191" s="2" t="str">
        <f>Hyperlink("https://www.diodes.com/assets/Datasheets/B370BE-B380BE-B390BE-B3100BE-B370CE-B380CE-B390CE-B3100CE.pdf")</f>
        <v>https://www.diodes.com/assets/Datasheets/B370BE-B380BE-B390BE-B3100BE-B370CE-B380CE-B390CE-B3100CE.pdf</v>
      </c>
      <c r="C191" t="str">
        <f>Hyperlink("https://www.diodes.com/part/view/B390CE","B390CE")</f>
        <v>B390CE</v>
      </c>
      <c r="D191" t="s">
        <v>174</v>
      </c>
      <c r="E191" t="s">
        <v>20</v>
      </c>
      <c r="F191" t="s">
        <v>21</v>
      </c>
      <c r="G191" t="s">
        <v>22</v>
      </c>
      <c r="H191">
        <v>3</v>
      </c>
      <c r="I191" t="s">
        <v>25</v>
      </c>
      <c r="J191">
        <v>90</v>
      </c>
      <c r="K191">
        <v>100</v>
      </c>
      <c r="L191">
        <v>0.79</v>
      </c>
      <c r="M191">
        <v>3</v>
      </c>
      <c r="N191">
        <v>200</v>
      </c>
      <c r="O191">
        <v>90</v>
      </c>
      <c r="Q191">
        <v>105</v>
      </c>
      <c r="R191" t="s">
        <v>168</v>
      </c>
    </row>
    <row r="192" spans="1:18">
      <c r="A192" t="s">
        <v>249</v>
      </c>
      <c r="B192" s="2" t="str">
        <f>Hyperlink("https://www.diodes.com/assets/Datasheets/ds30915.pdf")</f>
        <v>https://www.diodes.com/assets/Datasheets/ds30915.pdf</v>
      </c>
      <c r="C192" t="str">
        <f>Hyperlink("https://www.diodes.com/part/view/B3L30LP","B3L30LP")</f>
        <v>B3L30LP</v>
      </c>
      <c r="D192" t="s">
        <v>28</v>
      </c>
      <c r="E192" t="s">
        <v>29</v>
      </c>
      <c r="F192" t="s">
        <v>21</v>
      </c>
      <c r="G192" t="s">
        <v>22</v>
      </c>
      <c r="H192">
        <v>3</v>
      </c>
      <c r="I192" t="s">
        <v>25</v>
      </c>
      <c r="J192">
        <v>30</v>
      </c>
      <c r="K192">
        <v>30</v>
      </c>
      <c r="L192">
        <v>0.45</v>
      </c>
      <c r="M192">
        <v>3</v>
      </c>
      <c r="N192">
        <v>1000</v>
      </c>
      <c r="O192">
        <v>30</v>
      </c>
      <c r="R192" t="s">
        <v>250</v>
      </c>
    </row>
    <row r="193" spans="1:18">
      <c r="A193" t="s">
        <v>251</v>
      </c>
      <c r="B193" s="2" t="str">
        <f>Hyperlink("https://www.diodes.com/assets/Datasheets/B5100C.pdf")</f>
        <v>https://www.diodes.com/assets/Datasheets/B5100C.pdf</v>
      </c>
      <c r="C193" t="str">
        <f>Hyperlink("https://www.diodes.com/part/view/B5100C","B5100C")</f>
        <v>B5100C</v>
      </c>
      <c r="E193" t="s">
        <v>29</v>
      </c>
      <c r="F193" t="s">
        <v>21</v>
      </c>
      <c r="G193" t="s">
        <v>22</v>
      </c>
      <c r="H193">
        <v>5</v>
      </c>
      <c r="J193">
        <v>100</v>
      </c>
      <c r="K193">
        <v>100</v>
      </c>
      <c r="L193">
        <v>0.85</v>
      </c>
      <c r="N193">
        <v>20</v>
      </c>
      <c r="O193">
        <v>100</v>
      </c>
      <c r="R193" t="s">
        <v>171</v>
      </c>
    </row>
    <row r="194" spans="1:18">
      <c r="A194" t="s">
        <v>252</v>
      </c>
      <c r="B194" s="2" t="str">
        <f>Hyperlink("https://www.diodes.com/assets/Datasheets/B5150C.pdf")</f>
        <v>https://www.diodes.com/assets/Datasheets/B5150C.pdf</v>
      </c>
      <c r="C194" t="str">
        <f>Hyperlink("https://www.diodes.com/part/view/B5150C","B5150C")</f>
        <v>B5150C</v>
      </c>
      <c r="D194" t="s">
        <v>170</v>
      </c>
      <c r="E194" t="s">
        <v>29</v>
      </c>
      <c r="F194" t="s">
        <v>21</v>
      </c>
      <c r="G194" t="s">
        <v>22</v>
      </c>
      <c r="H194">
        <v>5</v>
      </c>
      <c r="J194">
        <v>150</v>
      </c>
      <c r="K194">
        <v>125</v>
      </c>
      <c r="L194">
        <v>0.92</v>
      </c>
      <c r="N194">
        <v>8</v>
      </c>
      <c r="O194">
        <v>150</v>
      </c>
      <c r="R194" t="s">
        <v>171</v>
      </c>
    </row>
    <row r="195" spans="1:18">
      <c r="A195" t="s">
        <v>253</v>
      </c>
      <c r="B195" s="2" t="str">
        <f>Hyperlink("https://www.diodes.com/assets/Datasheets/B520C-B560C.pdf")</f>
        <v>https://www.diodes.com/assets/Datasheets/B520C-B560C.pdf</v>
      </c>
      <c r="C195" t="str">
        <f>Hyperlink("https://www.diodes.com/part/view/B520C","B520C")</f>
        <v>B520C</v>
      </c>
      <c r="D195" t="s">
        <v>28</v>
      </c>
      <c r="E195" t="s">
        <v>29</v>
      </c>
      <c r="F195" t="s">
        <v>21</v>
      </c>
      <c r="G195" t="s">
        <v>22</v>
      </c>
      <c r="H195">
        <v>5</v>
      </c>
      <c r="I195">
        <v>90</v>
      </c>
      <c r="J195">
        <v>20</v>
      </c>
      <c r="K195">
        <v>100</v>
      </c>
      <c r="L195">
        <v>0.55</v>
      </c>
      <c r="M195">
        <v>5</v>
      </c>
      <c r="N195">
        <v>500</v>
      </c>
      <c r="O195">
        <v>20</v>
      </c>
      <c r="Q195">
        <v>300</v>
      </c>
      <c r="R195" t="s">
        <v>168</v>
      </c>
    </row>
    <row r="196" spans="1:18">
      <c r="A196" t="s">
        <v>254</v>
      </c>
      <c r="B196" s="2" t="str">
        <f>Hyperlink("https://www.diodes.com/assets/Datasheets/B520C-B560C.pdf")</f>
        <v>https://www.diodes.com/assets/Datasheets/B520C-B560C.pdf</v>
      </c>
      <c r="C196" t="str">
        <f>Hyperlink("https://www.diodes.com/part/view/B530C","B530C")</f>
        <v>B530C</v>
      </c>
      <c r="D196" t="s">
        <v>28</v>
      </c>
      <c r="E196" t="s">
        <v>29</v>
      </c>
      <c r="F196" t="s">
        <v>21</v>
      </c>
      <c r="G196" t="s">
        <v>22</v>
      </c>
      <c r="H196">
        <v>5</v>
      </c>
      <c r="I196">
        <v>90</v>
      </c>
      <c r="J196">
        <v>30</v>
      </c>
      <c r="K196">
        <v>100</v>
      </c>
      <c r="L196">
        <v>0.55</v>
      </c>
      <c r="M196">
        <v>5</v>
      </c>
      <c r="N196">
        <v>500</v>
      </c>
      <c r="O196">
        <v>30</v>
      </c>
      <c r="Q196">
        <v>300</v>
      </c>
      <c r="R196" t="s">
        <v>168</v>
      </c>
    </row>
    <row r="197" spans="1:18">
      <c r="A197" t="s">
        <v>255</v>
      </c>
      <c r="B197" s="2" t="str">
        <f>Hyperlink("https://www.diodes.com/assets/Datasheets/B520C-B560C.pdf")</f>
        <v>https://www.diodes.com/assets/Datasheets/B520C-B560C.pdf</v>
      </c>
      <c r="C197" t="str">
        <f>Hyperlink("https://www.diodes.com/part/view/B540C","B540C")</f>
        <v>B540C</v>
      </c>
      <c r="D197" t="s">
        <v>28</v>
      </c>
      <c r="E197" t="s">
        <v>29</v>
      </c>
      <c r="F197" t="s">
        <v>21</v>
      </c>
      <c r="G197" t="s">
        <v>22</v>
      </c>
      <c r="H197">
        <v>5</v>
      </c>
      <c r="I197">
        <v>90</v>
      </c>
      <c r="J197">
        <v>40</v>
      </c>
      <c r="K197">
        <v>100</v>
      </c>
      <c r="L197">
        <v>0.55</v>
      </c>
      <c r="M197">
        <v>5</v>
      </c>
      <c r="N197">
        <v>500</v>
      </c>
      <c r="O197">
        <v>40</v>
      </c>
      <c r="R197" t="s">
        <v>168</v>
      </c>
    </row>
    <row r="198" spans="1:18">
      <c r="A198" t="s">
        <v>256</v>
      </c>
      <c r="B198" s="2" t="str">
        <f>Hyperlink("https://www.diodes.com/assets/Datasheets/B540C_LS.pdf")</f>
        <v>https://www.diodes.com/assets/Datasheets/B540C_LS.pdf</v>
      </c>
      <c r="C198" t="str">
        <f>Hyperlink("https://www.diodes.com/part/view/B540C%28LS%29","B540C(LS)")</f>
        <v>B540C(LS)</v>
      </c>
      <c r="E198" t="s">
        <v>29</v>
      </c>
      <c r="F198" t="s">
        <v>21</v>
      </c>
      <c r="G198" t="s">
        <v>22</v>
      </c>
      <c r="H198">
        <v>5</v>
      </c>
      <c r="J198">
        <v>40</v>
      </c>
      <c r="K198">
        <v>125</v>
      </c>
      <c r="L198">
        <v>0.55</v>
      </c>
      <c r="N198">
        <v>150</v>
      </c>
      <c r="O198">
        <v>40</v>
      </c>
      <c r="R198" t="s">
        <v>171</v>
      </c>
    </row>
    <row r="199" spans="1:18">
      <c r="A199" t="s">
        <v>257</v>
      </c>
      <c r="B199" s="2" t="str">
        <f>Hyperlink("https://www.diodes.com/assets/Datasheets/B540CX.pdf")</f>
        <v>https://www.diodes.com/assets/Datasheets/B540CX.pdf</v>
      </c>
      <c r="C199" t="str">
        <f>Hyperlink("https://www.diodes.com/part/view/B540CX","B540CX")</f>
        <v>B540CX</v>
      </c>
      <c r="D199" t="s">
        <v>258</v>
      </c>
      <c r="E199" t="s">
        <v>20</v>
      </c>
      <c r="F199" t="s">
        <v>21</v>
      </c>
      <c r="G199" t="s">
        <v>22</v>
      </c>
      <c r="H199">
        <v>5</v>
      </c>
      <c r="J199">
        <v>60</v>
      </c>
      <c r="K199">
        <v>80</v>
      </c>
      <c r="L199">
        <v>0.52</v>
      </c>
      <c r="M199">
        <v>5</v>
      </c>
      <c r="N199">
        <v>300</v>
      </c>
      <c r="O199">
        <v>60</v>
      </c>
      <c r="R199" t="s">
        <v>168</v>
      </c>
    </row>
    <row r="200" spans="1:18">
      <c r="A200" t="s">
        <v>259</v>
      </c>
      <c r="B200" s="2" t="str">
        <f>Hyperlink("https://www.diodes.com/assets/Datasheets/B520C-B560C.pdf")</f>
        <v>https://www.diodes.com/assets/Datasheets/B520C-B560C.pdf</v>
      </c>
      <c r="C200" t="str">
        <f>Hyperlink("https://www.diodes.com/part/view/B550C","B550C")</f>
        <v>B550C</v>
      </c>
      <c r="D200" t="s">
        <v>28</v>
      </c>
      <c r="E200" t="s">
        <v>29</v>
      </c>
      <c r="F200" t="s">
        <v>21</v>
      </c>
      <c r="G200" t="s">
        <v>22</v>
      </c>
      <c r="H200">
        <v>5</v>
      </c>
      <c r="I200">
        <v>90</v>
      </c>
      <c r="J200">
        <v>50</v>
      </c>
      <c r="K200">
        <v>100</v>
      </c>
      <c r="L200">
        <v>0.7</v>
      </c>
      <c r="M200">
        <v>5</v>
      </c>
      <c r="N200">
        <v>500</v>
      </c>
      <c r="O200">
        <v>50</v>
      </c>
      <c r="Q200">
        <v>300</v>
      </c>
      <c r="R200" t="s">
        <v>168</v>
      </c>
    </row>
    <row r="201" spans="1:18">
      <c r="A201" t="s">
        <v>260</v>
      </c>
      <c r="B201" s="2" t="str">
        <f>Hyperlink("https://www.diodes.com/assets/Datasheets/B520C-B560C.pdf")</f>
        <v>https://www.diodes.com/assets/Datasheets/B520C-B560C.pdf</v>
      </c>
      <c r="C201" t="str">
        <f>Hyperlink("https://www.diodes.com/part/view/B560C","B560C")</f>
        <v>B560C</v>
      </c>
      <c r="D201" t="s">
        <v>28</v>
      </c>
      <c r="E201" t="s">
        <v>29</v>
      </c>
      <c r="F201" t="s">
        <v>21</v>
      </c>
      <c r="G201" t="s">
        <v>22</v>
      </c>
      <c r="H201">
        <v>5</v>
      </c>
      <c r="I201">
        <v>90</v>
      </c>
      <c r="J201">
        <v>60</v>
      </c>
      <c r="K201">
        <v>100</v>
      </c>
      <c r="L201">
        <v>0.7</v>
      </c>
      <c r="M201">
        <v>5</v>
      </c>
      <c r="N201">
        <v>500</v>
      </c>
      <c r="O201">
        <v>60</v>
      </c>
      <c r="Q201">
        <v>300</v>
      </c>
      <c r="R201" t="s">
        <v>168</v>
      </c>
    </row>
    <row r="202" spans="1:18">
      <c r="A202" t="s">
        <v>261</v>
      </c>
      <c r="B202" s="2" t="str">
        <f>Hyperlink("https://www.diodes.com/assets/Datasheets/B560C_LS.pdf")</f>
        <v>https://www.diodes.com/assets/Datasheets/B560C_LS.pdf</v>
      </c>
      <c r="C202" t="str">
        <f>Hyperlink("https://www.diodes.com/part/view/B560C%28LS%29","B560C(LS)")</f>
        <v>B560C(LS)</v>
      </c>
      <c r="E202" t="s">
        <v>29</v>
      </c>
      <c r="F202" t="s">
        <v>21</v>
      </c>
      <c r="G202" t="s">
        <v>22</v>
      </c>
      <c r="H202">
        <v>5</v>
      </c>
      <c r="J202">
        <v>60</v>
      </c>
      <c r="K202">
        <v>125</v>
      </c>
      <c r="L202">
        <v>0.7</v>
      </c>
      <c r="N202">
        <v>250</v>
      </c>
      <c r="O202">
        <v>60</v>
      </c>
      <c r="R202" t="s">
        <v>171</v>
      </c>
    </row>
    <row r="203" spans="1:18">
      <c r="A203" t="s">
        <v>262</v>
      </c>
      <c r="B203" s="2" t="str">
        <f>Hyperlink("https://www.diodes.com/assets/Datasheets/B560CX.pdf")</f>
        <v>https://www.diodes.com/assets/Datasheets/B560CX.pdf</v>
      </c>
      <c r="C203" t="str">
        <f>Hyperlink("https://www.diodes.com/part/view/B560CX","B560CX")</f>
        <v>B560CX</v>
      </c>
      <c r="D203" t="s">
        <v>258</v>
      </c>
      <c r="E203" t="s">
        <v>20</v>
      </c>
      <c r="F203" t="s">
        <v>21</v>
      </c>
      <c r="G203" t="s">
        <v>22</v>
      </c>
      <c r="H203">
        <v>5</v>
      </c>
      <c r="J203">
        <v>60</v>
      </c>
      <c r="K203">
        <v>95</v>
      </c>
      <c r="L203">
        <v>0.6</v>
      </c>
      <c r="M203">
        <v>5</v>
      </c>
      <c r="N203">
        <v>300</v>
      </c>
      <c r="O203">
        <v>60</v>
      </c>
      <c r="Q203">
        <v>550</v>
      </c>
      <c r="R203" t="s">
        <v>168</v>
      </c>
    </row>
    <row r="204" spans="1:18">
      <c r="A204" t="s">
        <v>263</v>
      </c>
      <c r="B204" s="2" t="str">
        <f>Hyperlink("https://www.diodes.com/assets/Datasheets/B860C.pdf")</f>
        <v>https://www.diodes.com/assets/Datasheets/B860C.pdf</v>
      </c>
      <c r="C204" t="str">
        <f>Hyperlink("https://www.diodes.com/part/view/B860C","B860C")</f>
        <v>B860C</v>
      </c>
      <c r="E204" t="s">
        <v>29</v>
      </c>
      <c r="F204" t="s">
        <v>21</v>
      </c>
      <c r="G204" t="s">
        <v>22</v>
      </c>
      <c r="H204">
        <v>8</v>
      </c>
      <c r="J204">
        <v>60</v>
      </c>
      <c r="K204">
        <v>175</v>
      </c>
      <c r="L204">
        <v>0.7</v>
      </c>
      <c r="N204">
        <v>100</v>
      </c>
      <c r="O204">
        <v>60</v>
      </c>
      <c r="R204" t="s">
        <v>171</v>
      </c>
    </row>
    <row r="205" spans="1:18">
      <c r="A205" t="s">
        <v>264</v>
      </c>
      <c r="B205" s="2" t="str">
        <f>Hyperlink("https://www.diodes.com/assets/Datasheets/BAT1000.pdf")</f>
        <v>https://www.diodes.com/assets/Datasheets/BAT1000.pdf</v>
      </c>
      <c r="C205" t="str">
        <f>Hyperlink("https://www.diodes.com/part/view/BAT1000","BAT1000")</f>
        <v>BAT1000</v>
      </c>
      <c r="D205" t="s">
        <v>28</v>
      </c>
      <c r="E205" t="s">
        <v>29</v>
      </c>
      <c r="F205" t="s">
        <v>21</v>
      </c>
      <c r="G205" t="s">
        <v>22</v>
      </c>
      <c r="H205">
        <v>1</v>
      </c>
      <c r="I205">
        <v>25</v>
      </c>
      <c r="J205">
        <v>40</v>
      </c>
      <c r="K205">
        <v>5.5</v>
      </c>
      <c r="L205">
        <v>0.5</v>
      </c>
      <c r="M205">
        <v>1</v>
      </c>
      <c r="N205">
        <v>100</v>
      </c>
      <c r="O205">
        <v>30</v>
      </c>
      <c r="Q205">
        <v>175</v>
      </c>
      <c r="R205" t="s">
        <v>265</v>
      </c>
    </row>
    <row r="206" spans="1:18">
      <c r="A206" t="s">
        <v>266</v>
      </c>
      <c r="B206" s="2" t="str">
        <f>Hyperlink("https://www.diodes.com/assets/Datasheets/BAT1000.pdf")</f>
        <v>https://www.diodes.com/assets/Datasheets/BAT1000.pdf</v>
      </c>
      <c r="C206" t="str">
        <f>Hyperlink("https://www.diodes.com/part/view/BAT1000Q-7-F","BAT1000Q-7-F")</f>
        <v>BAT1000Q-7-F</v>
      </c>
      <c r="D206" t="s">
        <v>267</v>
      </c>
      <c r="E206" t="s">
        <v>29</v>
      </c>
      <c r="F206" t="s">
        <v>45</v>
      </c>
      <c r="G206" t="s">
        <v>22</v>
      </c>
      <c r="H206">
        <v>1</v>
      </c>
      <c r="I206">
        <v>25</v>
      </c>
      <c r="J206">
        <v>40</v>
      </c>
      <c r="K206">
        <v>5.5</v>
      </c>
      <c r="L206">
        <v>0.6</v>
      </c>
      <c r="M206">
        <v>1.5</v>
      </c>
      <c r="N206">
        <v>100</v>
      </c>
      <c r="O206">
        <v>30</v>
      </c>
      <c r="P206">
        <v>12</v>
      </c>
      <c r="Q206">
        <v>25</v>
      </c>
      <c r="R206" t="s">
        <v>265</v>
      </c>
    </row>
    <row r="207" spans="1:18">
      <c r="A207" t="s">
        <v>268</v>
      </c>
      <c r="B207" s="2" t="str">
        <f>Hyperlink("https://www.diodes.com/assets/Datasheets/BAT400D.pdf")</f>
        <v>https://www.diodes.com/assets/Datasheets/BAT400D.pdf</v>
      </c>
      <c r="C207" t="str">
        <f>Hyperlink("https://www.diodes.com/part/view/BAT400D","BAT400D")</f>
        <v>BAT400D</v>
      </c>
      <c r="D207" t="s">
        <v>28</v>
      </c>
      <c r="E207" t="s">
        <v>29</v>
      </c>
      <c r="F207" t="s">
        <v>21</v>
      </c>
      <c r="G207" t="s">
        <v>22</v>
      </c>
      <c r="H207">
        <v>0.5</v>
      </c>
      <c r="I207">
        <v>25</v>
      </c>
      <c r="J207">
        <v>40</v>
      </c>
      <c r="K207">
        <v>3</v>
      </c>
      <c r="L207">
        <v>0.55</v>
      </c>
      <c r="M207">
        <v>0.5</v>
      </c>
      <c r="N207">
        <v>50</v>
      </c>
      <c r="O207">
        <v>30</v>
      </c>
      <c r="Q207">
        <v>125</v>
      </c>
      <c r="R207" t="s">
        <v>265</v>
      </c>
    </row>
    <row r="208" spans="1:18">
      <c r="A208" t="s">
        <v>269</v>
      </c>
      <c r="B208" s="2" t="str">
        <f>Hyperlink("https://www.diodes.com/assets/Datasheets/BAT750.pdf")</f>
        <v>https://www.diodes.com/assets/Datasheets/BAT750.pdf</v>
      </c>
      <c r="C208" t="str">
        <f>Hyperlink("https://www.diodes.com/part/view/BAT750","BAT750")</f>
        <v>BAT750</v>
      </c>
      <c r="D208" t="s">
        <v>28</v>
      </c>
      <c r="E208" t="s">
        <v>29</v>
      </c>
      <c r="F208" t="s">
        <v>21</v>
      </c>
      <c r="G208" t="s">
        <v>22</v>
      </c>
      <c r="H208">
        <v>0.75</v>
      </c>
      <c r="I208">
        <v>25</v>
      </c>
      <c r="J208">
        <v>40</v>
      </c>
      <c r="K208">
        <v>5.5</v>
      </c>
      <c r="L208">
        <v>0.49</v>
      </c>
      <c r="M208">
        <v>0.75</v>
      </c>
      <c r="N208">
        <v>100</v>
      </c>
      <c r="O208">
        <v>30</v>
      </c>
      <c r="Q208">
        <v>175</v>
      </c>
      <c r="R208" t="s">
        <v>265</v>
      </c>
    </row>
    <row r="209" spans="1:18">
      <c r="A209" t="s">
        <v>270</v>
      </c>
      <c r="B209" s="2" t="str">
        <f>Hyperlink("https://www.diodes.com/assets/Datasheets/BAT750Z.pdf")</f>
        <v>https://www.diodes.com/assets/Datasheets/BAT750Z.pdf</v>
      </c>
      <c r="C209" t="str">
        <f>Hyperlink("https://www.diodes.com/part/view/BAT750%28Z%29","BAT750(Z)")</f>
        <v>BAT750(Z)</v>
      </c>
      <c r="D209" t="s">
        <v>28</v>
      </c>
      <c r="E209" t="s">
        <v>29</v>
      </c>
      <c r="F209" t="s">
        <v>21</v>
      </c>
      <c r="G209" t="s">
        <v>22</v>
      </c>
      <c r="H209">
        <v>0.75</v>
      </c>
      <c r="I209" t="s">
        <v>25</v>
      </c>
      <c r="J209">
        <v>40</v>
      </c>
      <c r="K209">
        <v>5.5</v>
      </c>
      <c r="L209">
        <v>0.49</v>
      </c>
      <c r="M209">
        <v>0.75</v>
      </c>
      <c r="N209">
        <v>100</v>
      </c>
      <c r="O209">
        <v>30</v>
      </c>
      <c r="Q209">
        <v>25</v>
      </c>
      <c r="R209" t="s">
        <v>265</v>
      </c>
    </row>
    <row r="210" spans="1:18">
      <c r="A210" t="s">
        <v>271</v>
      </c>
      <c r="B210" s="2" t="str">
        <f>Hyperlink("https://www.diodes.com/assets/Datasheets/BAT760.pdf")</f>
        <v>https://www.diodes.com/assets/Datasheets/BAT760.pdf</v>
      </c>
      <c r="C210" t="str">
        <f>Hyperlink("https://www.diodes.com/part/view/BAT760","BAT760")</f>
        <v>BAT760</v>
      </c>
      <c r="D210" t="s">
        <v>28</v>
      </c>
      <c r="E210" t="s">
        <v>29</v>
      </c>
      <c r="F210" t="s">
        <v>21</v>
      </c>
      <c r="G210" t="s">
        <v>22</v>
      </c>
      <c r="H210">
        <v>1</v>
      </c>
      <c r="I210">
        <v>25</v>
      </c>
      <c r="J210">
        <v>30</v>
      </c>
      <c r="K210">
        <v>5.5</v>
      </c>
      <c r="L210">
        <v>0.55</v>
      </c>
      <c r="M210">
        <v>1</v>
      </c>
      <c r="N210">
        <v>50</v>
      </c>
      <c r="O210">
        <v>15</v>
      </c>
      <c r="Q210">
        <v>25</v>
      </c>
      <c r="R210" t="s">
        <v>38</v>
      </c>
    </row>
    <row r="211" spans="1:18">
      <c r="A211" t="s">
        <v>272</v>
      </c>
      <c r="B211" s="2" t="str">
        <f>Hyperlink("https://www.diodes.com/assets/Datasheets/BAT760Q.pdf")</f>
        <v>https://www.diodes.com/assets/Datasheets/BAT760Q.pdf</v>
      </c>
      <c r="C211" t="str">
        <f>Hyperlink("https://www.diodes.com/part/view/BAT760Q","BAT760Q")</f>
        <v>BAT760Q</v>
      </c>
      <c r="D211" t="s">
        <v>273</v>
      </c>
      <c r="E211" t="s">
        <v>29</v>
      </c>
      <c r="F211" t="s">
        <v>45</v>
      </c>
      <c r="G211" t="s">
        <v>22</v>
      </c>
      <c r="H211">
        <v>1</v>
      </c>
      <c r="I211">
        <v>25</v>
      </c>
      <c r="J211">
        <v>30</v>
      </c>
      <c r="K211">
        <v>5.5</v>
      </c>
      <c r="L211">
        <v>0.55</v>
      </c>
      <c r="M211">
        <v>1</v>
      </c>
      <c r="N211">
        <v>50</v>
      </c>
      <c r="O211">
        <v>15</v>
      </c>
      <c r="Q211">
        <v>25</v>
      </c>
      <c r="R211" t="s">
        <v>38</v>
      </c>
    </row>
    <row r="212" spans="1:18">
      <c r="A212" t="s">
        <v>274</v>
      </c>
      <c r="B212" s="2" t="str">
        <f>Hyperlink("https://www.diodes.com/assets/Datasheets/C1045DW.pdf")</f>
        <v>https://www.diodes.com/assets/Datasheets/C1045DW.pdf</v>
      </c>
      <c r="C212" t="str">
        <f>Hyperlink("https://www.diodes.com/part/view/C1045DW","C1045DW")</f>
        <v>C1045DW</v>
      </c>
      <c r="E212" t="s">
        <v>29</v>
      </c>
      <c r="F212" t="s">
        <v>21</v>
      </c>
      <c r="G212" t="s">
        <v>22</v>
      </c>
      <c r="H212">
        <v>10</v>
      </c>
      <c r="J212">
        <v>45</v>
      </c>
      <c r="K212">
        <v>120</v>
      </c>
      <c r="L212">
        <v>0.54</v>
      </c>
      <c r="N212">
        <v>300</v>
      </c>
      <c r="O212">
        <v>45</v>
      </c>
      <c r="R212" t="s">
        <v>275</v>
      </c>
    </row>
    <row r="213" spans="1:18">
      <c r="A213" t="s">
        <v>276</v>
      </c>
      <c r="B213" s="2" t="str">
        <f>Hyperlink("https://www.diodes.com/assets/Datasheets/ds30497.pdf")</f>
        <v>https://www.diodes.com/assets/Datasheets/ds30497.pdf</v>
      </c>
      <c r="C213" t="str">
        <f>Hyperlink("https://www.diodes.com/part/view/DFLS1100","DFLS1100")</f>
        <v>DFLS1100</v>
      </c>
      <c r="D213" t="s">
        <v>28</v>
      </c>
      <c r="E213" t="s">
        <v>29</v>
      </c>
      <c r="F213" t="s">
        <v>21</v>
      </c>
      <c r="G213" t="s">
        <v>22</v>
      </c>
      <c r="H213">
        <v>1</v>
      </c>
      <c r="I213" t="s">
        <v>25</v>
      </c>
      <c r="J213">
        <v>100</v>
      </c>
      <c r="K213">
        <v>40</v>
      </c>
      <c r="L213">
        <v>0.77</v>
      </c>
      <c r="M213">
        <v>1</v>
      </c>
      <c r="N213">
        <v>0.35</v>
      </c>
      <c r="O213">
        <v>100</v>
      </c>
      <c r="R213" t="s">
        <v>277</v>
      </c>
    </row>
    <row r="214" spans="1:18">
      <c r="A214" t="s">
        <v>278</v>
      </c>
      <c r="B214" s="2" t="str">
        <f>Hyperlink("https://www.diodes.com/assets/Datasheets/DFLS1150.pdf")</f>
        <v>https://www.diodes.com/assets/Datasheets/DFLS1150.pdf</v>
      </c>
      <c r="C214" t="str">
        <f>Hyperlink("https://www.diodes.com/part/view/DFLS1150","DFLS1150")</f>
        <v>DFLS1150</v>
      </c>
      <c r="D214" t="s">
        <v>28</v>
      </c>
      <c r="E214" t="s">
        <v>29</v>
      </c>
      <c r="F214" t="s">
        <v>21</v>
      </c>
      <c r="G214" t="s">
        <v>22</v>
      </c>
      <c r="H214">
        <v>1</v>
      </c>
      <c r="I214" t="s">
        <v>25</v>
      </c>
      <c r="J214">
        <v>150</v>
      </c>
      <c r="K214">
        <v>50</v>
      </c>
      <c r="L214">
        <v>0.82</v>
      </c>
      <c r="M214">
        <v>1</v>
      </c>
      <c r="N214">
        <v>2</v>
      </c>
      <c r="O214">
        <v>150</v>
      </c>
      <c r="Q214">
        <v>28</v>
      </c>
      <c r="R214" t="s">
        <v>277</v>
      </c>
    </row>
    <row r="215" spans="1:18">
      <c r="A215" t="s">
        <v>279</v>
      </c>
      <c r="B215" s="2" t="str">
        <f>Hyperlink("https://www.diodes.com/assets/Datasheets/ds30628.pdf")</f>
        <v>https://www.diodes.com/assets/Datasheets/ds30628.pdf</v>
      </c>
      <c r="C215" t="str">
        <f>Hyperlink("https://www.diodes.com/part/view/DFLS1200","DFLS1200")</f>
        <v>DFLS1200</v>
      </c>
      <c r="D215" t="s">
        <v>28</v>
      </c>
      <c r="E215" t="s">
        <v>29</v>
      </c>
      <c r="F215" t="s">
        <v>21</v>
      </c>
      <c r="G215" t="s">
        <v>22</v>
      </c>
      <c r="H215">
        <v>1</v>
      </c>
      <c r="I215" t="s">
        <v>25</v>
      </c>
      <c r="J215">
        <v>200</v>
      </c>
      <c r="K215">
        <v>40</v>
      </c>
      <c r="L215">
        <v>0.85</v>
      </c>
      <c r="M215">
        <v>1</v>
      </c>
      <c r="N215">
        <v>2</v>
      </c>
      <c r="O215">
        <v>200</v>
      </c>
      <c r="Q215">
        <v>23</v>
      </c>
      <c r="R215" t="s">
        <v>277</v>
      </c>
    </row>
    <row r="216" spans="1:18">
      <c r="A216" t="s">
        <v>280</v>
      </c>
      <c r="B216" s="2" t="str">
        <f>Hyperlink("https://www.diodes.com/assets/Datasheets/DFLS1200Q.pdf")</f>
        <v>https://www.diodes.com/assets/Datasheets/DFLS1200Q.pdf</v>
      </c>
      <c r="C216" t="str">
        <f>Hyperlink("https://www.diodes.com/part/view/DFLS1200Q","DFLS1200Q")</f>
        <v>DFLS1200Q</v>
      </c>
      <c r="E216" t="s">
        <v>29</v>
      </c>
      <c r="F216" t="s">
        <v>45</v>
      </c>
      <c r="G216" t="s">
        <v>22</v>
      </c>
      <c r="H216">
        <v>1</v>
      </c>
      <c r="I216" t="s">
        <v>25</v>
      </c>
      <c r="J216">
        <v>200</v>
      </c>
      <c r="K216">
        <v>40</v>
      </c>
      <c r="L216">
        <v>0.85</v>
      </c>
      <c r="M216">
        <v>1</v>
      </c>
      <c r="N216">
        <v>2</v>
      </c>
      <c r="O216">
        <v>200</v>
      </c>
      <c r="Q216">
        <v>23</v>
      </c>
      <c r="R216" t="s">
        <v>277</v>
      </c>
    </row>
    <row r="217" spans="1:18">
      <c r="A217" t="s">
        <v>281</v>
      </c>
      <c r="B217" s="2" t="str">
        <f>Hyperlink("https://www.diodes.com/assets/Datasheets/ds30444.pdf")</f>
        <v>https://www.diodes.com/assets/Datasheets/ds30444.pdf</v>
      </c>
      <c r="C217" t="str">
        <f>Hyperlink("https://www.diodes.com/part/view/DFLS120L","DFLS120L")</f>
        <v>DFLS120L</v>
      </c>
      <c r="D217" t="s">
        <v>28</v>
      </c>
      <c r="E217" t="s">
        <v>29</v>
      </c>
      <c r="F217" t="s">
        <v>21</v>
      </c>
      <c r="G217" t="s">
        <v>22</v>
      </c>
      <c r="H217">
        <v>1</v>
      </c>
      <c r="I217">
        <v>121</v>
      </c>
      <c r="J217">
        <v>20</v>
      </c>
      <c r="K217">
        <v>22</v>
      </c>
      <c r="L217">
        <v>0.36</v>
      </c>
      <c r="M217">
        <v>1</v>
      </c>
      <c r="N217">
        <v>1000</v>
      </c>
      <c r="O217">
        <v>20</v>
      </c>
      <c r="Q217">
        <v>75</v>
      </c>
      <c r="R217" t="s">
        <v>277</v>
      </c>
    </row>
    <row r="218" spans="1:18">
      <c r="A218" t="s">
        <v>282</v>
      </c>
      <c r="B218" s="2" t="str">
        <f>Hyperlink("https://www.diodes.com/assets/Datasheets/DFLS120LQ.pdf")</f>
        <v>https://www.diodes.com/assets/Datasheets/DFLS120LQ.pdf</v>
      </c>
      <c r="C218" t="str">
        <f>Hyperlink("https://www.diodes.com/part/view/DFLS120LQ","DFLS120LQ")</f>
        <v>DFLS120LQ</v>
      </c>
      <c r="D218" t="s">
        <v>75</v>
      </c>
      <c r="E218" t="s">
        <v>29</v>
      </c>
      <c r="F218" t="s">
        <v>45</v>
      </c>
      <c r="G218" t="s">
        <v>22</v>
      </c>
      <c r="H218">
        <v>1</v>
      </c>
      <c r="I218">
        <v>121</v>
      </c>
      <c r="J218">
        <v>20</v>
      </c>
      <c r="K218">
        <v>22</v>
      </c>
      <c r="L218">
        <v>0.36</v>
      </c>
      <c r="M218">
        <v>1</v>
      </c>
      <c r="N218">
        <v>1000</v>
      </c>
      <c r="O218">
        <v>20</v>
      </c>
      <c r="Q218">
        <v>75</v>
      </c>
      <c r="R218" t="s">
        <v>277</v>
      </c>
    </row>
    <row r="219" spans="1:18">
      <c r="A219" t="s">
        <v>283</v>
      </c>
      <c r="B219" s="2" t="str">
        <f>Hyperlink("https://www.diodes.com/assets/Datasheets/ds30445.pdf")</f>
        <v>https://www.diodes.com/assets/Datasheets/ds30445.pdf</v>
      </c>
      <c r="C219" t="str">
        <f>Hyperlink("https://www.diodes.com/part/view/DFLS130","DFLS130")</f>
        <v>DFLS130</v>
      </c>
      <c r="D219" t="s">
        <v>28</v>
      </c>
      <c r="E219" t="s">
        <v>29</v>
      </c>
      <c r="F219" t="s">
        <v>21</v>
      </c>
      <c r="G219" t="s">
        <v>22</v>
      </c>
      <c r="H219">
        <v>1</v>
      </c>
      <c r="I219">
        <v>120</v>
      </c>
      <c r="J219">
        <v>30</v>
      </c>
      <c r="K219">
        <v>22</v>
      </c>
      <c r="L219">
        <v>0.42</v>
      </c>
      <c r="M219">
        <v>1</v>
      </c>
      <c r="N219">
        <v>1000</v>
      </c>
      <c r="O219">
        <v>30</v>
      </c>
      <c r="R219" t="s">
        <v>277</v>
      </c>
    </row>
    <row r="220" spans="1:18">
      <c r="A220" t="s">
        <v>284</v>
      </c>
      <c r="B220" s="2" t="str">
        <f>Hyperlink("https://www.diodes.com/assets/Datasheets/DFLS130L.pdf")</f>
        <v>https://www.diodes.com/assets/Datasheets/DFLS130L.pdf</v>
      </c>
      <c r="C220" t="str">
        <f>Hyperlink("https://www.diodes.com/part/view/DFLS130L","DFLS130L")</f>
        <v>DFLS130L</v>
      </c>
      <c r="D220" t="s">
        <v>28</v>
      </c>
      <c r="E220" t="s">
        <v>29</v>
      </c>
      <c r="F220" t="s">
        <v>21</v>
      </c>
      <c r="G220" t="s">
        <v>22</v>
      </c>
      <c r="H220">
        <v>1</v>
      </c>
      <c r="I220">
        <v>121</v>
      </c>
      <c r="J220">
        <v>30</v>
      </c>
      <c r="K220">
        <v>33</v>
      </c>
      <c r="L220">
        <v>0.36</v>
      </c>
      <c r="M220">
        <v>1.5</v>
      </c>
      <c r="N220">
        <v>1000</v>
      </c>
      <c r="O220">
        <v>30</v>
      </c>
      <c r="R220" t="s">
        <v>277</v>
      </c>
    </row>
    <row r="221" spans="1:18">
      <c r="A221" t="s">
        <v>285</v>
      </c>
      <c r="B221" s="2" t="str">
        <f>Hyperlink("https://www.diodes.com/assets/Datasheets/DFLS130LQ.pdf")</f>
        <v>https://www.diodes.com/assets/Datasheets/DFLS130LQ.pdf</v>
      </c>
      <c r="C221" t="str">
        <f>Hyperlink("https://www.diodes.com/part/view/DFLS130LQ","DFLS130LQ")</f>
        <v>DFLS130LQ</v>
      </c>
      <c r="E221" t="s">
        <v>29</v>
      </c>
      <c r="F221" t="s">
        <v>45</v>
      </c>
      <c r="G221" t="s">
        <v>22</v>
      </c>
      <c r="H221">
        <v>1</v>
      </c>
      <c r="I221">
        <v>121</v>
      </c>
      <c r="J221">
        <v>30</v>
      </c>
      <c r="K221">
        <v>33</v>
      </c>
      <c r="L221">
        <v>0.36</v>
      </c>
      <c r="M221">
        <v>1.5</v>
      </c>
      <c r="N221">
        <v>1000</v>
      </c>
      <c r="O221">
        <v>30</v>
      </c>
      <c r="Q221">
        <v>76</v>
      </c>
      <c r="R221" t="s">
        <v>277</v>
      </c>
    </row>
    <row r="222" spans="1:18">
      <c r="A222" t="s">
        <v>286</v>
      </c>
      <c r="B222" s="2" t="str">
        <f>Hyperlink("https://www.diodes.com/assets/Datasheets/DFLS140.pdf")</f>
        <v>https://www.diodes.com/assets/Datasheets/DFLS140.pdf</v>
      </c>
      <c r="C222" t="str">
        <f>Hyperlink("https://www.diodes.com/part/view/DFLS140","DFLS140")</f>
        <v>DFLS140</v>
      </c>
      <c r="D222" t="s">
        <v>28</v>
      </c>
      <c r="E222" t="s">
        <v>29</v>
      </c>
      <c r="F222" t="s">
        <v>21</v>
      </c>
      <c r="G222" t="s">
        <v>22</v>
      </c>
      <c r="H222">
        <v>1.1</v>
      </c>
      <c r="I222">
        <v>119</v>
      </c>
      <c r="J222">
        <v>40</v>
      </c>
      <c r="K222">
        <v>40</v>
      </c>
      <c r="L222">
        <v>0.51</v>
      </c>
      <c r="M222">
        <v>0.5</v>
      </c>
      <c r="N222">
        <v>20</v>
      </c>
      <c r="O222">
        <v>40</v>
      </c>
      <c r="R222" t="s">
        <v>277</v>
      </c>
    </row>
    <row r="223" spans="1:18">
      <c r="A223" t="s">
        <v>287</v>
      </c>
      <c r="B223" s="2" t="str">
        <f>Hyperlink("https://www.diodes.com/assets/Datasheets/DFLS140L.pdf")</f>
        <v>https://www.diodes.com/assets/Datasheets/DFLS140L.pdf</v>
      </c>
      <c r="C223" t="str">
        <f>Hyperlink("https://www.diodes.com/part/view/DFLS140L","DFLS140L")</f>
        <v>DFLS140L</v>
      </c>
      <c r="D223" t="s">
        <v>28</v>
      </c>
      <c r="E223" t="s">
        <v>29</v>
      </c>
      <c r="F223" t="s">
        <v>21</v>
      </c>
      <c r="G223" t="s">
        <v>22</v>
      </c>
      <c r="H223">
        <v>1</v>
      </c>
      <c r="I223">
        <v>120</v>
      </c>
      <c r="J223">
        <v>40</v>
      </c>
      <c r="K223">
        <v>50</v>
      </c>
      <c r="L223">
        <v>0.55</v>
      </c>
      <c r="M223">
        <v>1</v>
      </c>
      <c r="N223">
        <v>100</v>
      </c>
      <c r="O223">
        <v>40</v>
      </c>
      <c r="Q223">
        <v>90</v>
      </c>
      <c r="R223" t="s">
        <v>277</v>
      </c>
    </row>
    <row r="224" spans="1:18">
      <c r="A224" t="s">
        <v>288</v>
      </c>
      <c r="B224" s="2" t="str">
        <f>Hyperlink("https://www.diodes.com/assets/Datasheets/DFLS140LQ.pdf")</f>
        <v>https://www.diodes.com/assets/Datasheets/DFLS140LQ.pdf</v>
      </c>
      <c r="C224" t="str">
        <f>Hyperlink("https://www.diodes.com/part/view/DFLS140LQ","DFLS140LQ")</f>
        <v>DFLS140LQ</v>
      </c>
      <c r="E224" t="s">
        <v>29</v>
      </c>
      <c r="F224" t="s">
        <v>45</v>
      </c>
      <c r="G224" t="s">
        <v>22</v>
      </c>
      <c r="H224">
        <v>1</v>
      </c>
      <c r="I224">
        <v>120</v>
      </c>
      <c r="J224">
        <v>40</v>
      </c>
      <c r="K224">
        <v>50</v>
      </c>
      <c r="L224">
        <v>0.55</v>
      </c>
      <c r="M224">
        <v>1</v>
      </c>
      <c r="N224">
        <v>100</v>
      </c>
      <c r="O224">
        <v>40</v>
      </c>
      <c r="Q224">
        <v>90</v>
      </c>
      <c r="R224" t="s">
        <v>277</v>
      </c>
    </row>
    <row r="225" spans="1:18">
      <c r="A225" t="s">
        <v>289</v>
      </c>
      <c r="B225" s="2" t="str">
        <f>Hyperlink("https://www.diodes.com/assets/Datasheets/DFLS140Q.pdf")</f>
        <v>https://www.diodes.com/assets/Datasheets/DFLS140Q.pdf</v>
      </c>
      <c r="C225" t="str">
        <f>Hyperlink("https://www.diodes.com/part/view/DFLS140Q","DFLS140Q")</f>
        <v>DFLS140Q</v>
      </c>
      <c r="E225" t="s">
        <v>29</v>
      </c>
      <c r="F225" t="s">
        <v>45</v>
      </c>
      <c r="G225" t="s">
        <v>22</v>
      </c>
      <c r="H225">
        <v>1.1</v>
      </c>
      <c r="I225">
        <v>119</v>
      </c>
      <c r="J225">
        <v>40</v>
      </c>
      <c r="K225">
        <v>40</v>
      </c>
      <c r="L225">
        <v>0.51</v>
      </c>
      <c r="M225">
        <v>0.5</v>
      </c>
      <c r="N225">
        <v>20</v>
      </c>
      <c r="O225">
        <v>40</v>
      </c>
      <c r="Q225">
        <v>28</v>
      </c>
      <c r="R225" t="s">
        <v>277</v>
      </c>
    </row>
    <row r="226" spans="1:18">
      <c r="A226" t="s">
        <v>290</v>
      </c>
      <c r="B226" s="2" t="str">
        <f>Hyperlink("https://www.diodes.com/assets/Datasheets/DFLS160.pdf")</f>
        <v>https://www.diodes.com/assets/Datasheets/DFLS160.pdf</v>
      </c>
      <c r="C226" t="str">
        <f>Hyperlink("https://www.diodes.com/part/view/DFLS160","DFLS160")</f>
        <v>DFLS160</v>
      </c>
      <c r="D226" t="s">
        <v>28</v>
      </c>
      <c r="E226" t="s">
        <v>29</v>
      </c>
      <c r="F226" t="s">
        <v>21</v>
      </c>
      <c r="G226" t="s">
        <v>22</v>
      </c>
      <c r="H226">
        <v>1</v>
      </c>
      <c r="I226" t="s">
        <v>25</v>
      </c>
      <c r="J226">
        <v>60</v>
      </c>
      <c r="K226">
        <v>50</v>
      </c>
      <c r="L226">
        <v>0.5</v>
      </c>
      <c r="M226">
        <v>1</v>
      </c>
      <c r="N226">
        <v>100</v>
      </c>
      <c r="O226">
        <v>60</v>
      </c>
      <c r="Q226">
        <v>67</v>
      </c>
      <c r="R226" t="s">
        <v>277</v>
      </c>
    </row>
    <row r="227" spans="1:18">
      <c r="A227" t="s">
        <v>291</v>
      </c>
      <c r="B227" s="2" t="str">
        <f>Hyperlink("https://www.diodes.com/assets/Datasheets/DFLS2100.pdf")</f>
        <v>https://www.diodes.com/assets/Datasheets/DFLS2100.pdf</v>
      </c>
      <c r="C227" t="str">
        <f>Hyperlink("https://www.diodes.com/part/view/DFLS2100","DFLS2100")</f>
        <v>DFLS2100</v>
      </c>
      <c r="D227" t="s">
        <v>28</v>
      </c>
      <c r="E227" t="s">
        <v>29</v>
      </c>
      <c r="F227" t="s">
        <v>21</v>
      </c>
      <c r="G227" t="s">
        <v>22</v>
      </c>
      <c r="H227">
        <v>2</v>
      </c>
      <c r="I227" t="s">
        <v>25</v>
      </c>
      <c r="J227">
        <v>100</v>
      </c>
      <c r="K227">
        <v>50</v>
      </c>
      <c r="L227">
        <v>0.86</v>
      </c>
      <c r="M227">
        <v>2</v>
      </c>
      <c r="N227">
        <v>1</v>
      </c>
      <c r="O227">
        <v>100</v>
      </c>
      <c r="Q227">
        <v>36</v>
      </c>
      <c r="R227" t="s">
        <v>277</v>
      </c>
    </row>
    <row r="228" spans="1:18">
      <c r="A228" t="s">
        <v>292</v>
      </c>
      <c r="B228" s="2" t="str">
        <f>Hyperlink("https://www.diodes.com/assets/Datasheets/DFLS2100Q.pdf")</f>
        <v>https://www.diodes.com/assets/Datasheets/DFLS2100Q.pdf</v>
      </c>
      <c r="C228" t="str">
        <f>Hyperlink("https://www.diodes.com/part/view/DFLS2100Q","DFLS2100Q")</f>
        <v>DFLS2100Q</v>
      </c>
      <c r="E228" t="s">
        <v>29</v>
      </c>
      <c r="F228" t="s">
        <v>45</v>
      </c>
      <c r="G228" t="s">
        <v>22</v>
      </c>
      <c r="H228">
        <v>2</v>
      </c>
      <c r="I228" t="s">
        <v>25</v>
      </c>
      <c r="J228">
        <v>100</v>
      </c>
      <c r="K228">
        <v>50</v>
      </c>
      <c r="L228">
        <v>0.86</v>
      </c>
      <c r="M228">
        <v>2</v>
      </c>
      <c r="N228">
        <v>1</v>
      </c>
      <c r="O228">
        <v>100</v>
      </c>
      <c r="Q228">
        <v>36</v>
      </c>
      <c r="R228" t="s">
        <v>277</v>
      </c>
    </row>
    <row r="229" spans="1:18">
      <c r="A229" t="s">
        <v>293</v>
      </c>
      <c r="B229" s="2" t="str">
        <f>Hyperlink("https://www.diodes.com/assets/Datasheets/DFLS220L.pdf")</f>
        <v>https://www.diodes.com/assets/Datasheets/DFLS220L.pdf</v>
      </c>
      <c r="C229" t="str">
        <f>Hyperlink("https://www.diodes.com/part/view/DFLS220L","DFLS220L")</f>
        <v>DFLS220L</v>
      </c>
      <c r="D229" t="s">
        <v>28</v>
      </c>
      <c r="E229" t="s">
        <v>29</v>
      </c>
      <c r="F229" t="s">
        <v>21</v>
      </c>
      <c r="G229" t="s">
        <v>22</v>
      </c>
      <c r="H229">
        <v>2</v>
      </c>
      <c r="I229" t="s">
        <v>25</v>
      </c>
      <c r="J229">
        <v>20</v>
      </c>
      <c r="K229">
        <v>40</v>
      </c>
      <c r="L229">
        <v>0.42</v>
      </c>
      <c r="M229">
        <v>2</v>
      </c>
      <c r="N229">
        <v>1000</v>
      </c>
      <c r="O229">
        <v>20</v>
      </c>
      <c r="Q229">
        <v>75</v>
      </c>
      <c r="R229" t="s">
        <v>277</v>
      </c>
    </row>
    <row r="230" spans="1:18">
      <c r="A230" t="s">
        <v>294</v>
      </c>
      <c r="B230" s="2" t="str">
        <f>Hyperlink("https://www.diodes.com/assets/Datasheets/DFLS230.pdf")</f>
        <v>https://www.diodes.com/assets/Datasheets/DFLS230.pdf</v>
      </c>
      <c r="C230" t="str">
        <f>Hyperlink("https://www.diodes.com/part/view/DFLS230","DFLS230")</f>
        <v>DFLS230</v>
      </c>
      <c r="D230" t="s">
        <v>28</v>
      </c>
      <c r="E230" t="s">
        <v>29</v>
      </c>
      <c r="F230" t="s">
        <v>21</v>
      </c>
      <c r="G230" t="s">
        <v>22</v>
      </c>
      <c r="H230">
        <v>2</v>
      </c>
      <c r="I230">
        <v>120</v>
      </c>
      <c r="J230">
        <v>30</v>
      </c>
      <c r="K230">
        <v>22</v>
      </c>
      <c r="L230">
        <v>0.49</v>
      </c>
      <c r="M230">
        <v>2</v>
      </c>
      <c r="N230">
        <v>1000</v>
      </c>
      <c r="O230">
        <v>30</v>
      </c>
      <c r="Q230">
        <v>75</v>
      </c>
      <c r="R230" t="s">
        <v>277</v>
      </c>
    </row>
    <row r="231" spans="1:18">
      <c r="A231" t="s">
        <v>295</v>
      </c>
      <c r="B231" s="2" t="str">
        <f>Hyperlink("https://www.diodes.com/assets/Datasheets/DFLS230L.pdf")</f>
        <v>https://www.diodes.com/assets/Datasheets/DFLS230L.pdf</v>
      </c>
      <c r="C231" t="str">
        <f>Hyperlink("https://www.diodes.com/part/view/DFLS230L","DFLS230L")</f>
        <v>DFLS230L</v>
      </c>
      <c r="D231" t="s">
        <v>28</v>
      </c>
      <c r="E231" t="s">
        <v>29</v>
      </c>
      <c r="F231" t="s">
        <v>21</v>
      </c>
      <c r="G231" t="s">
        <v>22</v>
      </c>
      <c r="H231">
        <v>2</v>
      </c>
      <c r="I231">
        <v>121</v>
      </c>
      <c r="J231">
        <v>30</v>
      </c>
      <c r="K231">
        <v>33</v>
      </c>
      <c r="L231">
        <v>0.42</v>
      </c>
      <c r="M231">
        <v>2</v>
      </c>
      <c r="N231">
        <v>1000</v>
      </c>
      <c r="O231">
        <v>30</v>
      </c>
      <c r="Q231">
        <v>76</v>
      </c>
      <c r="R231" t="s">
        <v>277</v>
      </c>
    </row>
    <row r="232" spans="1:18">
      <c r="A232" t="s">
        <v>296</v>
      </c>
      <c r="B232" s="2" t="str">
        <f>Hyperlink("https://www.diodes.com/assets/Datasheets/DFLS230LH.pdf")</f>
        <v>https://www.diodes.com/assets/Datasheets/DFLS230LH.pdf</v>
      </c>
      <c r="C232" t="str">
        <f>Hyperlink("https://www.diodes.com/part/view/DFLS230LH","DFLS230LH")</f>
        <v>DFLS230LH</v>
      </c>
      <c r="D232" t="s">
        <v>28</v>
      </c>
      <c r="E232" t="s">
        <v>29</v>
      </c>
      <c r="F232" t="s">
        <v>21</v>
      </c>
      <c r="G232" t="s">
        <v>22</v>
      </c>
      <c r="H232">
        <v>2</v>
      </c>
      <c r="I232" t="s">
        <v>25</v>
      </c>
      <c r="J232">
        <v>30</v>
      </c>
      <c r="K232">
        <v>75</v>
      </c>
      <c r="L232">
        <v>0.45</v>
      </c>
      <c r="M232">
        <v>2</v>
      </c>
      <c r="N232">
        <v>200</v>
      </c>
      <c r="O232">
        <v>30</v>
      </c>
      <c r="Q232">
        <v>85</v>
      </c>
      <c r="R232" t="s">
        <v>277</v>
      </c>
    </row>
    <row r="233" spans="1:18">
      <c r="A233" t="s">
        <v>297</v>
      </c>
      <c r="B233" s="2" t="str">
        <f>Hyperlink("https://www.diodes.com/assets/Datasheets/DFLS230LQ.pdf")</f>
        <v>https://www.diodes.com/assets/Datasheets/DFLS230LQ.pdf</v>
      </c>
      <c r="C233" t="str">
        <f>Hyperlink("https://www.diodes.com/part/view/DFLS230LQ","DFLS230LQ")</f>
        <v>DFLS230LQ</v>
      </c>
      <c r="E233" t="s">
        <v>29</v>
      </c>
      <c r="F233" t="s">
        <v>45</v>
      </c>
      <c r="G233" t="s">
        <v>22</v>
      </c>
      <c r="H233">
        <v>2</v>
      </c>
      <c r="I233" t="s">
        <v>25</v>
      </c>
      <c r="J233">
        <v>30</v>
      </c>
      <c r="K233">
        <v>33</v>
      </c>
      <c r="L233">
        <v>0.42</v>
      </c>
      <c r="M233">
        <v>2</v>
      </c>
      <c r="N233">
        <v>1000</v>
      </c>
      <c r="O233">
        <v>30</v>
      </c>
      <c r="Q233">
        <v>76</v>
      </c>
      <c r="R233" t="s">
        <v>277</v>
      </c>
    </row>
    <row r="234" spans="1:18">
      <c r="A234" t="s">
        <v>298</v>
      </c>
      <c r="B234" s="2" t="str">
        <f>Hyperlink("https://www.diodes.com/assets/Datasheets/DFLS230Q.pdf")</f>
        <v>https://www.diodes.com/assets/Datasheets/DFLS230Q.pdf</v>
      </c>
      <c r="C234" t="str">
        <f>Hyperlink("https://www.diodes.com/part/view/DFLS230Q","DFLS230Q")</f>
        <v>DFLS230Q</v>
      </c>
      <c r="E234" t="s">
        <v>29</v>
      </c>
      <c r="F234" t="s">
        <v>45</v>
      </c>
      <c r="G234" t="s">
        <v>22</v>
      </c>
      <c r="H234">
        <v>2</v>
      </c>
      <c r="I234" t="s">
        <v>25</v>
      </c>
      <c r="J234">
        <v>30</v>
      </c>
      <c r="K234">
        <v>40</v>
      </c>
      <c r="L234">
        <v>0.49</v>
      </c>
      <c r="M234">
        <v>2</v>
      </c>
      <c r="N234">
        <v>1000</v>
      </c>
      <c r="O234">
        <v>30</v>
      </c>
      <c r="Q234">
        <v>75</v>
      </c>
      <c r="R234" t="s">
        <v>277</v>
      </c>
    </row>
    <row r="235" spans="1:18">
      <c r="A235" t="s">
        <v>299</v>
      </c>
      <c r="B235" s="2" t="str">
        <f>Hyperlink("https://www.diodes.com/assets/Datasheets/DFLS240.pdf")</f>
        <v>https://www.diodes.com/assets/Datasheets/DFLS240.pdf</v>
      </c>
      <c r="C235" t="str">
        <f>Hyperlink("https://www.diodes.com/part/view/DFLS240","DFLS240")</f>
        <v>DFLS240</v>
      </c>
      <c r="D235" t="s">
        <v>28</v>
      </c>
      <c r="E235" t="s">
        <v>29</v>
      </c>
      <c r="F235" t="s">
        <v>21</v>
      </c>
      <c r="G235" t="s">
        <v>22</v>
      </c>
      <c r="H235">
        <v>2</v>
      </c>
      <c r="I235" t="s">
        <v>25</v>
      </c>
      <c r="J235">
        <v>40</v>
      </c>
      <c r="K235">
        <v>40</v>
      </c>
      <c r="L235">
        <v>0.65</v>
      </c>
      <c r="M235">
        <v>2</v>
      </c>
      <c r="N235">
        <v>20</v>
      </c>
      <c r="O235">
        <v>40</v>
      </c>
      <c r="Q235">
        <v>28</v>
      </c>
      <c r="R235" t="s">
        <v>277</v>
      </c>
    </row>
    <row r="236" spans="1:18">
      <c r="A236" t="s">
        <v>300</v>
      </c>
      <c r="B236" s="2" t="str">
        <f>Hyperlink("https://www.diodes.com/assets/Datasheets/DFLS240L.pdf")</f>
        <v>https://www.diodes.com/assets/Datasheets/DFLS240L.pdf</v>
      </c>
      <c r="C236" t="str">
        <f>Hyperlink("https://www.diodes.com/part/view/DFLS240L","DFLS240L")</f>
        <v>DFLS240L</v>
      </c>
      <c r="D236" t="s">
        <v>28</v>
      </c>
      <c r="E236" t="s">
        <v>29</v>
      </c>
      <c r="F236" t="s">
        <v>21</v>
      </c>
      <c r="G236" t="s">
        <v>22</v>
      </c>
      <c r="H236">
        <v>2</v>
      </c>
      <c r="I236" t="s">
        <v>25</v>
      </c>
      <c r="J236">
        <v>40</v>
      </c>
      <c r="K236">
        <v>50</v>
      </c>
      <c r="L236">
        <v>0.5</v>
      </c>
      <c r="M236">
        <v>2</v>
      </c>
      <c r="N236">
        <v>100</v>
      </c>
      <c r="O236">
        <v>40</v>
      </c>
      <c r="Q236">
        <v>90</v>
      </c>
      <c r="R236" t="s">
        <v>277</v>
      </c>
    </row>
    <row r="237" spans="1:18">
      <c r="A237" t="s">
        <v>301</v>
      </c>
      <c r="B237" s="2" t="str">
        <f>Hyperlink("https://www.diodes.com/assets/Datasheets/DFLS240LQ.pdf")</f>
        <v>https://www.diodes.com/assets/Datasheets/DFLS240LQ.pdf</v>
      </c>
      <c r="C237" t="str">
        <f>Hyperlink("https://www.diodes.com/part/view/DFLS240LQ","DFLS240LQ")</f>
        <v>DFLS240LQ</v>
      </c>
      <c r="E237" t="s">
        <v>29</v>
      </c>
      <c r="F237" t="s">
        <v>45</v>
      </c>
      <c r="G237" t="s">
        <v>22</v>
      </c>
      <c r="H237">
        <v>2</v>
      </c>
      <c r="I237" t="s">
        <v>25</v>
      </c>
      <c r="J237">
        <v>40</v>
      </c>
      <c r="K237">
        <v>50</v>
      </c>
      <c r="L237">
        <v>0.5</v>
      </c>
      <c r="M237">
        <v>2</v>
      </c>
      <c r="N237">
        <v>100</v>
      </c>
      <c r="O237">
        <v>40</v>
      </c>
      <c r="Q237">
        <v>90</v>
      </c>
      <c r="R237" t="s">
        <v>277</v>
      </c>
    </row>
    <row r="238" spans="1:18">
      <c r="A238" t="s">
        <v>302</v>
      </c>
      <c r="B238" s="2" t="str">
        <f>Hyperlink("https://www.diodes.com/assets/Datasheets/DFLS240LX.pdf")</f>
        <v>https://www.diodes.com/assets/Datasheets/DFLS240LX.pdf</v>
      </c>
      <c r="C238" t="str">
        <f>Hyperlink("https://www.diodes.com/part/view/DFLS240LX","DFLS240LX")</f>
        <v>DFLS240LX</v>
      </c>
      <c r="D238" t="s">
        <v>303</v>
      </c>
      <c r="E238" t="s">
        <v>20</v>
      </c>
      <c r="F238" t="s">
        <v>21</v>
      </c>
      <c r="G238" t="s">
        <v>22</v>
      </c>
      <c r="H238">
        <v>2</v>
      </c>
      <c r="J238">
        <v>40</v>
      </c>
      <c r="K238">
        <v>35</v>
      </c>
      <c r="L238">
        <v>0.5</v>
      </c>
      <c r="M238">
        <v>2</v>
      </c>
      <c r="N238">
        <v>100</v>
      </c>
      <c r="O238">
        <v>40</v>
      </c>
      <c r="R238" t="s">
        <v>277</v>
      </c>
    </row>
    <row r="239" spans="1:18">
      <c r="A239" t="s">
        <v>304</v>
      </c>
      <c r="B239" s="2" t="str">
        <f>Hyperlink("https://www.diodes.com/assets/Datasheets/DFLS260.pdf")</f>
        <v>https://www.diodes.com/assets/Datasheets/DFLS260.pdf</v>
      </c>
      <c r="C239" t="str">
        <f>Hyperlink("https://www.diodes.com/part/view/DFLS260","DFLS260")</f>
        <v>DFLS260</v>
      </c>
      <c r="D239" t="s">
        <v>28</v>
      </c>
      <c r="E239" t="s">
        <v>29</v>
      </c>
      <c r="F239" t="s">
        <v>21</v>
      </c>
      <c r="G239" t="s">
        <v>22</v>
      </c>
      <c r="H239">
        <v>2</v>
      </c>
      <c r="I239" t="s">
        <v>25</v>
      </c>
      <c r="J239">
        <v>60</v>
      </c>
      <c r="K239">
        <v>50</v>
      </c>
      <c r="L239">
        <v>0.62</v>
      </c>
      <c r="M239">
        <v>2</v>
      </c>
      <c r="N239">
        <v>100</v>
      </c>
      <c r="O239">
        <v>60</v>
      </c>
      <c r="Q239">
        <v>67</v>
      </c>
      <c r="R239" t="s">
        <v>277</v>
      </c>
    </row>
    <row r="240" spans="1:18">
      <c r="A240" t="s">
        <v>305</v>
      </c>
      <c r="B240" s="2" t="str">
        <f>Hyperlink("https://www.diodes.com/assets/Datasheets/DFLS260Q.pdf")</f>
        <v>https://www.diodes.com/assets/Datasheets/DFLS260Q.pdf</v>
      </c>
      <c r="C240" t="str">
        <f>Hyperlink("https://www.diodes.com/part/view/DFLS260Q","DFLS260Q")</f>
        <v>DFLS260Q</v>
      </c>
      <c r="E240" t="s">
        <v>29</v>
      </c>
      <c r="F240" t="s">
        <v>45</v>
      </c>
      <c r="G240" t="s">
        <v>22</v>
      </c>
      <c r="H240">
        <v>2</v>
      </c>
      <c r="I240" t="s">
        <v>25</v>
      </c>
      <c r="J240">
        <v>60</v>
      </c>
      <c r="K240">
        <v>50</v>
      </c>
      <c r="L240">
        <v>0.62</v>
      </c>
      <c r="M240">
        <v>2</v>
      </c>
      <c r="N240">
        <v>100</v>
      </c>
      <c r="O240">
        <v>60</v>
      </c>
      <c r="R240" t="s">
        <v>277</v>
      </c>
    </row>
    <row r="241" spans="1:18">
      <c r="A241" t="s">
        <v>306</v>
      </c>
      <c r="B241" s="2" t="str">
        <f>Hyperlink("https://www.diodes.com/assets/Datasheets/DFLS260X.pdf")</f>
        <v>https://www.diodes.com/assets/Datasheets/DFLS260X.pdf</v>
      </c>
      <c r="C241" t="str">
        <f>Hyperlink("https://www.diodes.com/part/view/DFLS260X","DFLS260X")</f>
        <v>DFLS260X</v>
      </c>
      <c r="D241" t="s">
        <v>307</v>
      </c>
      <c r="E241" t="s">
        <v>20</v>
      </c>
      <c r="F241" t="s">
        <v>21</v>
      </c>
      <c r="G241" t="s">
        <v>22</v>
      </c>
      <c r="H241">
        <v>2</v>
      </c>
      <c r="J241">
        <v>60</v>
      </c>
      <c r="K241">
        <v>50</v>
      </c>
      <c r="L241">
        <v>0.6</v>
      </c>
      <c r="M241">
        <v>2</v>
      </c>
      <c r="N241">
        <v>100</v>
      </c>
      <c r="O241">
        <v>60</v>
      </c>
      <c r="R241" t="s">
        <v>277</v>
      </c>
    </row>
    <row r="242" spans="1:18">
      <c r="A242" t="s">
        <v>308</v>
      </c>
      <c r="B242" s="2" t="str">
        <f>Hyperlink("https://www.diodes.com/assets/Datasheets/FB1100M.pdf")</f>
        <v>https://www.diodes.com/assets/Datasheets/FB1100M.pdf</v>
      </c>
      <c r="C242" t="str">
        <f>Hyperlink("https://www.diodes.com/part/view/FB1100M","FB1100M")</f>
        <v>FB1100M</v>
      </c>
      <c r="E242" t="s">
        <v>29</v>
      </c>
      <c r="F242" t="s">
        <v>21</v>
      </c>
      <c r="G242" t="s">
        <v>22</v>
      </c>
      <c r="H242">
        <v>1</v>
      </c>
      <c r="J242">
        <v>100</v>
      </c>
      <c r="K242">
        <v>40</v>
      </c>
      <c r="L242">
        <v>0.77</v>
      </c>
      <c r="N242">
        <v>10</v>
      </c>
      <c r="O242">
        <v>100</v>
      </c>
      <c r="R242" t="s">
        <v>309</v>
      </c>
    </row>
    <row r="243" spans="1:18">
      <c r="A243" t="s">
        <v>310</v>
      </c>
      <c r="B243" s="2" t="str">
        <f>Hyperlink("https://www.diodes.com/assets/Datasheets/FB140E.pdf")</f>
        <v>https://www.diodes.com/assets/Datasheets/FB140E.pdf</v>
      </c>
      <c r="C243" t="str">
        <f>Hyperlink("https://www.diodes.com/part/view/FB140E","FB140E")</f>
        <v>FB140E</v>
      </c>
      <c r="E243" t="s">
        <v>29</v>
      </c>
      <c r="F243" t="s">
        <v>21</v>
      </c>
      <c r="G243" t="s">
        <v>22</v>
      </c>
      <c r="H243">
        <v>1</v>
      </c>
      <c r="J243">
        <v>40</v>
      </c>
      <c r="K243">
        <v>30</v>
      </c>
      <c r="L243">
        <v>0.675</v>
      </c>
      <c r="N243">
        <v>25</v>
      </c>
      <c r="O243">
        <v>40</v>
      </c>
      <c r="R243" t="s">
        <v>311</v>
      </c>
    </row>
    <row r="244" spans="1:18">
      <c r="A244" t="s">
        <v>312</v>
      </c>
      <c r="B244" s="2" t="str">
        <f>Hyperlink("https://www.diodes.com/assets/Datasheets/FB160E.pdf")</f>
        <v>https://www.diodes.com/assets/Datasheets/FB160E.pdf</v>
      </c>
      <c r="C244" t="str">
        <f>Hyperlink("https://www.diodes.com/part/view/FB160E","FB160E")</f>
        <v>FB160E</v>
      </c>
      <c r="E244" t="s">
        <v>29</v>
      </c>
      <c r="F244" t="s">
        <v>21</v>
      </c>
      <c r="G244" t="s">
        <v>22</v>
      </c>
      <c r="H244">
        <v>1</v>
      </c>
      <c r="J244">
        <v>60</v>
      </c>
      <c r="K244">
        <v>30</v>
      </c>
      <c r="L244">
        <v>0.675</v>
      </c>
      <c r="N244">
        <v>25</v>
      </c>
      <c r="O244">
        <v>60</v>
      </c>
      <c r="R244" t="s">
        <v>311</v>
      </c>
    </row>
    <row r="245" spans="1:18">
      <c r="A245" t="s">
        <v>313</v>
      </c>
      <c r="B245" s="2" t="str">
        <f>Hyperlink("https://www.diodes.com/assets/Datasheets/FB2100M.pdf")</f>
        <v>https://www.diodes.com/assets/Datasheets/FB2100M.pdf</v>
      </c>
      <c r="C245" t="str">
        <f>Hyperlink("https://www.diodes.com/part/view/FB2100M","FB2100M")</f>
        <v>FB2100M</v>
      </c>
      <c r="E245" t="s">
        <v>29</v>
      </c>
      <c r="F245" t="s">
        <v>21</v>
      </c>
      <c r="G245" t="s">
        <v>22</v>
      </c>
      <c r="H245">
        <v>2</v>
      </c>
      <c r="J245">
        <v>100</v>
      </c>
      <c r="K245">
        <v>50</v>
      </c>
      <c r="L245">
        <v>0.8</v>
      </c>
      <c r="N245">
        <v>1</v>
      </c>
      <c r="O245">
        <v>100</v>
      </c>
      <c r="R245" t="s">
        <v>309</v>
      </c>
    </row>
    <row r="246" spans="1:18">
      <c r="A246" t="s">
        <v>314</v>
      </c>
      <c r="B246" s="2" t="str">
        <f>Hyperlink("https://www.diodes.com/assets/Datasheets/FB230H.pdf")</f>
        <v>https://www.diodes.com/assets/Datasheets/FB230H.pdf</v>
      </c>
      <c r="C246" t="str">
        <f>Hyperlink("https://www.diodes.com/part/view/FB230H","FB230H")</f>
        <v>FB230H</v>
      </c>
      <c r="E246" t="s">
        <v>29</v>
      </c>
      <c r="F246" t="s">
        <v>21</v>
      </c>
      <c r="G246" t="s">
        <v>22</v>
      </c>
      <c r="H246">
        <v>2</v>
      </c>
      <c r="J246">
        <v>30</v>
      </c>
      <c r="K246">
        <v>25</v>
      </c>
      <c r="L246">
        <v>0.6</v>
      </c>
      <c r="N246">
        <v>60</v>
      </c>
      <c r="O246">
        <v>30</v>
      </c>
      <c r="R246" t="s">
        <v>315</v>
      </c>
    </row>
    <row r="247" spans="1:18">
      <c r="A247" t="s">
        <v>316</v>
      </c>
      <c r="B247" s="2" t="str">
        <f>Hyperlink("https://www.diodes.com/assets/Datasheets/FB240LM.pdf")</f>
        <v>https://www.diodes.com/assets/Datasheets/FB240LM.pdf</v>
      </c>
      <c r="C247" t="str">
        <f>Hyperlink("https://www.diodes.com/part/view/FB240LM","FB240LM")</f>
        <v>FB240LM</v>
      </c>
      <c r="E247" t="s">
        <v>29</v>
      </c>
      <c r="F247" t="s">
        <v>21</v>
      </c>
      <c r="G247" t="s">
        <v>22</v>
      </c>
      <c r="H247">
        <v>2</v>
      </c>
      <c r="J247">
        <v>40</v>
      </c>
      <c r="K247">
        <v>50</v>
      </c>
      <c r="L247">
        <v>0.44</v>
      </c>
      <c r="N247">
        <v>500</v>
      </c>
      <c r="O247">
        <v>40</v>
      </c>
      <c r="R247" t="s">
        <v>309</v>
      </c>
    </row>
    <row r="248" spans="1:18">
      <c r="A248" t="s">
        <v>317</v>
      </c>
      <c r="B248" s="2" t="str">
        <f>Hyperlink("https://www.diodes.com/assets/Datasheets/FB240M.pdf")</f>
        <v>https://www.diodes.com/assets/Datasheets/FB240M.pdf</v>
      </c>
      <c r="C248" t="str">
        <f>Hyperlink("https://www.diodes.com/part/view/FB240M","FB240M")</f>
        <v>FB240M</v>
      </c>
      <c r="E248" t="s">
        <v>29</v>
      </c>
      <c r="F248" t="s">
        <v>21</v>
      </c>
      <c r="G248" t="s">
        <v>22</v>
      </c>
      <c r="H248">
        <v>2</v>
      </c>
      <c r="J248">
        <v>40</v>
      </c>
      <c r="K248">
        <v>50</v>
      </c>
      <c r="L248">
        <v>0.5</v>
      </c>
      <c r="N248">
        <v>200</v>
      </c>
      <c r="O248">
        <v>40</v>
      </c>
      <c r="R248" t="s">
        <v>309</v>
      </c>
    </row>
    <row r="249" spans="1:18">
      <c r="A249" t="s">
        <v>318</v>
      </c>
      <c r="B249" s="2" t="str">
        <f>Hyperlink("https://www.diodes.com/assets/Datasheets/FB260E.pdf")</f>
        <v>https://www.diodes.com/assets/Datasheets/FB260E.pdf</v>
      </c>
      <c r="C249" t="str">
        <f>Hyperlink("https://www.diodes.com/part/view/FB260E","FB260E")</f>
        <v>FB260E</v>
      </c>
      <c r="E249" t="s">
        <v>29</v>
      </c>
      <c r="F249" t="s">
        <v>21</v>
      </c>
      <c r="G249" t="s">
        <v>22</v>
      </c>
      <c r="H249">
        <v>2</v>
      </c>
      <c r="J249">
        <v>60</v>
      </c>
      <c r="K249">
        <v>60</v>
      </c>
      <c r="L249">
        <v>0.675</v>
      </c>
      <c r="N249">
        <v>25</v>
      </c>
      <c r="O249">
        <v>60</v>
      </c>
      <c r="R249" t="s">
        <v>311</v>
      </c>
    </row>
    <row r="250" spans="1:18">
      <c r="A250" t="s">
        <v>319</v>
      </c>
      <c r="B250" s="2" t="str">
        <f>Hyperlink("https://www.diodes.com/assets/Datasheets/FB250M-FB260M.pdf")</f>
        <v>https://www.diodes.com/assets/Datasheets/FB250M-FB260M.pdf</v>
      </c>
      <c r="C250" t="str">
        <f>Hyperlink("https://www.diodes.com/part/view/FB260M","FB260M")</f>
        <v>FB260M</v>
      </c>
      <c r="E250" t="s">
        <v>29</v>
      </c>
      <c r="F250" t="s">
        <v>21</v>
      </c>
      <c r="G250" t="s">
        <v>22</v>
      </c>
      <c r="H250">
        <v>2</v>
      </c>
      <c r="J250">
        <v>60</v>
      </c>
      <c r="K250">
        <v>50</v>
      </c>
      <c r="L250">
        <v>0.7</v>
      </c>
      <c r="N250">
        <v>100</v>
      </c>
      <c r="O250">
        <v>60</v>
      </c>
      <c r="R250" t="s">
        <v>309</v>
      </c>
    </row>
    <row r="251" spans="1:18">
      <c r="A251" t="s">
        <v>320</v>
      </c>
      <c r="B251" s="2" t="str">
        <f>Hyperlink("https://www.diodes.com/assets/Datasheets/FB3100D.pdf")</f>
        <v>https://www.diodes.com/assets/Datasheets/FB3100D.pdf</v>
      </c>
      <c r="C251" t="str">
        <f>Hyperlink("https://www.diodes.com/part/view/FB3100D","FB3100D")</f>
        <v>FB3100D</v>
      </c>
      <c r="D251" t="s">
        <v>55</v>
      </c>
      <c r="E251" t="s">
        <v>29</v>
      </c>
      <c r="F251" t="s">
        <v>21</v>
      </c>
      <c r="G251" t="s">
        <v>22</v>
      </c>
      <c r="H251">
        <v>3</v>
      </c>
      <c r="I251">
        <v>125</v>
      </c>
      <c r="J251">
        <v>100</v>
      </c>
      <c r="K251">
        <v>70</v>
      </c>
      <c r="L251">
        <v>0.835</v>
      </c>
      <c r="M251">
        <v>3</v>
      </c>
      <c r="N251">
        <v>6</v>
      </c>
      <c r="O251">
        <v>100</v>
      </c>
      <c r="Q251">
        <v>98</v>
      </c>
      <c r="R251" t="s">
        <v>321</v>
      </c>
    </row>
    <row r="252" spans="1:18">
      <c r="A252" t="s">
        <v>322</v>
      </c>
      <c r="B252" s="2" t="str">
        <f>Hyperlink("https://www.diodes.com/assets/Datasheets/FB3150D.pdf")</f>
        <v>https://www.diodes.com/assets/Datasheets/FB3150D.pdf</v>
      </c>
      <c r="C252" t="str">
        <f>Hyperlink("https://www.diodes.com/part/view/FB3150D","FB3150D")</f>
        <v>FB3150D</v>
      </c>
      <c r="E252" t="s">
        <v>29</v>
      </c>
      <c r="F252" t="s">
        <v>21</v>
      </c>
      <c r="G252" t="s">
        <v>22</v>
      </c>
      <c r="H252">
        <v>3</v>
      </c>
      <c r="J252">
        <v>150</v>
      </c>
      <c r="K252">
        <v>100</v>
      </c>
      <c r="L252">
        <v>0.875</v>
      </c>
      <c r="N252">
        <v>6</v>
      </c>
      <c r="O252">
        <v>150</v>
      </c>
      <c r="R252" t="s">
        <v>323</v>
      </c>
    </row>
    <row r="253" spans="1:18">
      <c r="A253" t="s">
        <v>324</v>
      </c>
      <c r="B253" s="2" t="str">
        <f>Hyperlink("https://www.diodes.com/assets/Datasheets/FB320LA.pdf")</f>
        <v>https://www.diodes.com/assets/Datasheets/FB320LA.pdf</v>
      </c>
      <c r="C253" t="str">
        <f>Hyperlink("https://www.diodes.com/part/view/FB320LA","FB320LA")</f>
        <v>FB320LA</v>
      </c>
      <c r="E253" t="s">
        <v>29</v>
      </c>
      <c r="F253" t="s">
        <v>21</v>
      </c>
      <c r="G253" t="s">
        <v>22</v>
      </c>
      <c r="H253">
        <v>3</v>
      </c>
      <c r="J253">
        <v>20</v>
      </c>
      <c r="K253">
        <v>50</v>
      </c>
      <c r="L253">
        <v>0.4</v>
      </c>
      <c r="N253">
        <v>500</v>
      </c>
      <c r="O253">
        <v>20</v>
      </c>
      <c r="R253" t="s">
        <v>323</v>
      </c>
    </row>
    <row r="254" spans="1:18">
      <c r="A254" t="s">
        <v>325</v>
      </c>
      <c r="B254" s="2" t="str">
        <f>Hyperlink("https://www.diodes.com/assets/Datasheets/FB340D.pdf")</f>
        <v>https://www.diodes.com/assets/Datasheets/FB340D.pdf</v>
      </c>
      <c r="C254" t="str">
        <f>Hyperlink("https://www.diodes.com/part/view/FB340D","FB340D")</f>
        <v>FB340D</v>
      </c>
      <c r="E254" t="s">
        <v>29</v>
      </c>
      <c r="F254" t="s">
        <v>21</v>
      </c>
      <c r="G254" t="s">
        <v>22</v>
      </c>
      <c r="H254">
        <v>3</v>
      </c>
      <c r="J254">
        <v>40</v>
      </c>
      <c r="K254">
        <v>75</v>
      </c>
      <c r="L254">
        <v>0.47</v>
      </c>
      <c r="N254">
        <v>200</v>
      </c>
      <c r="O254">
        <v>40</v>
      </c>
      <c r="R254" t="s">
        <v>323</v>
      </c>
    </row>
    <row r="255" spans="1:18">
      <c r="A255" t="s">
        <v>326</v>
      </c>
      <c r="B255" s="2" t="str">
        <f>Hyperlink("https://www.diodes.com/assets/Datasheets/FB340E.pdf")</f>
        <v>https://www.diodes.com/assets/Datasheets/FB340E.pdf</v>
      </c>
      <c r="C255" t="str">
        <f>Hyperlink("https://www.diodes.com/part/view/FB340E","FB340E")</f>
        <v>FB340E</v>
      </c>
      <c r="E255" t="s">
        <v>29</v>
      </c>
      <c r="F255" t="s">
        <v>21</v>
      </c>
      <c r="G255" t="s">
        <v>22</v>
      </c>
      <c r="H255">
        <v>3</v>
      </c>
      <c r="J255">
        <v>40</v>
      </c>
      <c r="K255">
        <v>70</v>
      </c>
      <c r="L255">
        <v>0.595</v>
      </c>
      <c r="N255">
        <v>25</v>
      </c>
      <c r="O255">
        <v>40</v>
      </c>
      <c r="R255" t="s">
        <v>311</v>
      </c>
    </row>
    <row r="256" spans="1:18">
      <c r="A256" t="s">
        <v>327</v>
      </c>
      <c r="B256" s="2" t="str">
        <f>Hyperlink("https://www.diodes.com/assets/Datasheets/FB340LA.pdf")</f>
        <v>https://www.diodes.com/assets/Datasheets/FB340LA.pdf</v>
      </c>
      <c r="C256" t="str">
        <f>Hyperlink("https://www.diodes.com/part/view/FB340LA","FB340LA")</f>
        <v>FB340LA</v>
      </c>
      <c r="E256" t="s">
        <v>29</v>
      </c>
      <c r="F256" t="s">
        <v>21</v>
      </c>
      <c r="G256" t="s">
        <v>22</v>
      </c>
      <c r="H256">
        <v>3</v>
      </c>
      <c r="J256">
        <v>40</v>
      </c>
      <c r="K256">
        <v>50</v>
      </c>
      <c r="L256">
        <v>0.4</v>
      </c>
      <c r="N256">
        <v>500</v>
      </c>
      <c r="O256">
        <v>40</v>
      </c>
      <c r="R256" t="s">
        <v>323</v>
      </c>
    </row>
    <row r="257" spans="1:18">
      <c r="A257" t="s">
        <v>328</v>
      </c>
      <c r="B257" s="2" t="str">
        <f>Hyperlink("https://www.diodes.com/assets/Datasheets/FB340LM.pdf")</f>
        <v>https://www.diodes.com/assets/Datasheets/FB340LM.pdf</v>
      </c>
      <c r="C257" t="str">
        <f>Hyperlink("https://www.diodes.com/part/view/FB340LM","FB340LM")</f>
        <v>FB340LM</v>
      </c>
      <c r="E257" t="s">
        <v>29</v>
      </c>
      <c r="F257" t="s">
        <v>21</v>
      </c>
      <c r="G257" t="s">
        <v>22</v>
      </c>
      <c r="H257">
        <v>3</v>
      </c>
      <c r="J257">
        <v>40</v>
      </c>
      <c r="K257">
        <v>75</v>
      </c>
      <c r="L257">
        <v>0.47</v>
      </c>
      <c r="N257">
        <v>400</v>
      </c>
      <c r="O257">
        <v>40</v>
      </c>
      <c r="R257" t="s">
        <v>309</v>
      </c>
    </row>
    <row r="258" spans="1:18">
      <c r="A258" t="s">
        <v>329</v>
      </c>
      <c r="B258" s="2" t="str">
        <f>Hyperlink("https://www.diodes.com/assets/Datasheets/FB340M.pdf")</f>
        <v>https://www.diodes.com/assets/Datasheets/FB340M.pdf</v>
      </c>
      <c r="C258" t="str">
        <f>Hyperlink("https://www.diodes.com/part/view/FB340M","FB340M")</f>
        <v>FB340M</v>
      </c>
      <c r="E258" t="s">
        <v>29</v>
      </c>
      <c r="F258" t="s">
        <v>21</v>
      </c>
      <c r="G258" t="s">
        <v>22</v>
      </c>
      <c r="H258">
        <v>3</v>
      </c>
      <c r="J258">
        <v>40</v>
      </c>
      <c r="K258">
        <v>50</v>
      </c>
      <c r="L258">
        <v>0.58</v>
      </c>
      <c r="N258">
        <v>200</v>
      </c>
      <c r="O258">
        <v>40</v>
      </c>
      <c r="R258" t="s">
        <v>309</v>
      </c>
    </row>
    <row r="259" spans="1:18">
      <c r="A259" t="s">
        <v>330</v>
      </c>
      <c r="B259" s="2" t="str">
        <f>Hyperlink("https://www.diodes.com/assets/Datasheets/FB345D.pdf")</f>
        <v>https://www.diodes.com/assets/Datasheets/FB345D.pdf</v>
      </c>
      <c r="C259" t="str">
        <f>Hyperlink("https://www.diodes.com/part/view/FB345D","FB345D")</f>
        <v>FB345D</v>
      </c>
      <c r="E259" t="s">
        <v>29</v>
      </c>
      <c r="F259" t="s">
        <v>21</v>
      </c>
      <c r="G259" t="s">
        <v>22</v>
      </c>
      <c r="H259">
        <v>3</v>
      </c>
      <c r="J259">
        <v>45</v>
      </c>
      <c r="K259">
        <v>80</v>
      </c>
      <c r="L259">
        <v>0.55</v>
      </c>
      <c r="N259">
        <v>150</v>
      </c>
      <c r="O259">
        <v>45</v>
      </c>
      <c r="R259" t="s">
        <v>323</v>
      </c>
    </row>
    <row r="260" spans="1:18">
      <c r="A260" t="s">
        <v>331</v>
      </c>
      <c r="B260" s="2" t="str">
        <f>Hyperlink("https://www.diodes.com/assets/Datasheets/FB360D.pdf")</f>
        <v>https://www.diodes.com/assets/Datasheets/FB360D.pdf</v>
      </c>
      <c r="C260" t="str">
        <f>Hyperlink("https://www.diodes.com/part/view/FB360D","FB360D")</f>
        <v>FB360D</v>
      </c>
      <c r="E260" t="s">
        <v>29</v>
      </c>
      <c r="F260" t="s">
        <v>21</v>
      </c>
      <c r="G260" t="s">
        <v>22</v>
      </c>
      <c r="H260">
        <v>3</v>
      </c>
      <c r="J260">
        <v>60</v>
      </c>
      <c r="K260">
        <v>100</v>
      </c>
      <c r="L260">
        <v>0.695</v>
      </c>
      <c r="N260">
        <v>25</v>
      </c>
      <c r="O260">
        <v>60</v>
      </c>
      <c r="R260" t="s">
        <v>323</v>
      </c>
    </row>
    <row r="261" spans="1:18">
      <c r="A261" t="s">
        <v>332</v>
      </c>
      <c r="B261" s="2" t="str">
        <f>Hyperlink("https://www.diodes.com/assets/Datasheets/FB360E.pdf")</f>
        <v>https://www.diodes.com/assets/Datasheets/FB360E.pdf</v>
      </c>
      <c r="C261" t="str">
        <f>Hyperlink("https://www.diodes.com/part/view/FB360E","FB360E")</f>
        <v>FB360E</v>
      </c>
      <c r="E261" t="s">
        <v>29</v>
      </c>
      <c r="F261" t="s">
        <v>21</v>
      </c>
      <c r="G261" t="s">
        <v>22</v>
      </c>
      <c r="H261">
        <v>3</v>
      </c>
      <c r="J261">
        <v>60</v>
      </c>
      <c r="K261">
        <v>70</v>
      </c>
      <c r="L261">
        <v>0.695</v>
      </c>
      <c r="N261">
        <v>25</v>
      </c>
      <c r="O261">
        <v>60</v>
      </c>
      <c r="R261" t="s">
        <v>311</v>
      </c>
    </row>
    <row r="262" spans="1:18">
      <c r="A262" t="s">
        <v>333</v>
      </c>
      <c r="B262" s="2" t="str">
        <f>Hyperlink("https://www.diodes.com/assets/Datasheets/FB3A45D.pdf")</f>
        <v>https://www.diodes.com/assets/Datasheets/FB3A45D.pdf</v>
      </c>
      <c r="C262" t="str">
        <f>Hyperlink("https://www.diodes.com/part/view/FB3A45D","FB3A45D")</f>
        <v>FB3A45D</v>
      </c>
      <c r="E262" t="s">
        <v>29</v>
      </c>
      <c r="F262" t="s">
        <v>21</v>
      </c>
      <c r="G262" t="s">
        <v>22</v>
      </c>
      <c r="H262">
        <v>3</v>
      </c>
      <c r="J262">
        <v>45</v>
      </c>
      <c r="K262">
        <v>50</v>
      </c>
      <c r="L262">
        <v>0.48</v>
      </c>
      <c r="N262">
        <v>500</v>
      </c>
      <c r="O262">
        <v>45</v>
      </c>
      <c r="R262" t="s">
        <v>323</v>
      </c>
    </row>
    <row r="263" spans="1:18">
      <c r="A263" t="s">
        <v>334</v>
      </c>
      <c r="B263" s="2" t="str">
        <f>Hyperlink("https://www.diodes.com/assets/Datasheets/FB5100D.pdf")</f>
        <v>https://www.diodes.com/assets/Datasheets/FB5100D.pdf</v>
      </c>
      <c r="C263" t="str">
        <f>Hyperlink("https://www.diodes.com/part/view/FB5100D","FB5100D")</f>
        <v>FB5100D</v>
      </c>
      <c r="E263" t="s">
        <v>29</v>
      </c>
      <c r="F263" t="s">
        <v>21</v>
      </c>
      <c r="G263" t="s">
        <v>22</v>
      </c>
      <c r="H263">
        <v>5</v>
      </c>
      <c r="J263">
        <v>100</v>
      </c>
      <c r="K263">
        <v>125</v>
      </c>
      <c r="L263">
        <v>0.835</v>
      </c>
      <c r="N263">
        <v>6</v>
      </c>
      <c r="O263">
        <v>100</v>
      </c>
      <c r="R263" t="s">
        <v>323</v>
      </c>
    </row>
    <row r="264" spans="1:18">
      <c r="A264" t="s">
        <v>335</v>
      </c>
      <c r="B264" s="2" t="str">
        <f>Hyperlink("https://www.diodes.com/assets/Datasheets/FB5150D.pdf")</f>
        <v>https://www.diodes.com/assets/Datasheets/FB5150D.pdf</v>
      </c>
      <c r="C264" t="str">
        <f>Hyperlink("https://www.diodes.com/part/view/FB5150D","FB5150D")</f>
        <v>FB5150D</v>
      </c>
      <c r="D264" t="s">
        <v>55</v>
      </c>
      <c r="E264" t="s">
        <v>29</v>
      </c>
      <c r="F264" t="s">
        <v>21</v>
      </c>
      <c r="G264" t="s">
        <v>22</v>
      </c>
      <c r="H264">
        <v>5</v>
      </c>
      <c r="I264">
        <v>145</v>
      </c>
      <c r="J264">
        <v>150</v>
      </c>
      <c r="K264">
        <v>140</v>
      </c>
      <c r="L264">
        <v>0.875</v>
      </c>
      <c r="M264">
        <v>5</v>
      </c>
      <c r="N264">
        <v>6</v>
      </c>
      <c r="O264">
        <v>150</v>
      </c>
      <c r="Q264">
        <v>105</v>
      </c>
      <c r="R264" t="s">
        <v>321</v>
      </c>
    </row>
    <row r="265" spans="1:18">
      <c r="A265" t="s">
        <v>336</v>
      </c>
      <c r="B265" s="2" t="str">
        <f>Hyperlink("https://www.diodes.com/assets/Datasheets/FB540D.pdf")</f>
        <v>https://www.diodes.com/assets/Datasheets/FB540D.pdf</v>
      </c>
      <c r="C265" t="str">
        <f>Hyperlink("https://www.diodes.com/part/view/FB540D","FB540D")</f>
        <v>FB540D</v>
      </c>
      <c r="E265" t="s">
        <v>29</v>
      </c>
      <c r="F265" t="s">
        <v>21</v>
      </c>
      <c r="G265" t="s">
        <v>22</v>
      </c>
      <c r="H265">
        <v>5</v>
      </c>
      <c r="J265">
        <v>40</v>
      </c>
      <c r="K265">
        <v>140</v>
      </c>
      <c r="L265">
        <v>0.595</v>
      </c>
      <c r="N265">
        <v>25</v>
      </c>
      <c r="O265">
        <v>40</v>
      </c>
      <c r="R265" t="s">
        <v>323</v>
      </c>
    </row>
    <row r="266" spans="1:18">
      <c r="A266" t="s">
        <v>337</v>
      </c>
      <c r="B266" s="2" t="str">
        <f>Hyperlink("https://www.diodes.com/assets/Datasheets/FB545D.pdf")</f>
        <v>https://www.diodes.com/assets/Datasheets/FB545D.pdf</v>
      </c>
      <c r="C266" t="str">
        <f>Hyperlink("https://www.diodes.com/part/view/FB545D","FB545D")</f>
        <v>FB545D</v>
      </c>
      <c r="E266" t="s">
        <v>29</v>
      </c>
      <c r="F266" t="s">
        <v>21</v>
      </c>
      <c r="G266" t="s">
        <v>22</v>
      </c>
      <c r="H266">
        <v>5</v>
      </c>
      <c r="J266">
        <v>45</v>
      </c>
      <c r="K266">
        <v>125</v>
      </c>
      <c r="L266">
        <v>0.595</v>
      </c>
      <c r="N266">
        <v>25</v>
      </c>
      <c r="O266">
        <v>45</v>
      </c>
      <c r="R266" t="s">
        <v>323</v>
      </c>
    </row>
    <row r="267" spans="1:18">
      <c r="A267" t="s">
        <v>338</v>
      </c>
      <c r="B267" s="2" t="str">
        <f>Hyperlink("https://www.diodes.com/assets/Datasheets/FB560D.pdf")</f>
        <v>https://www.diodes.com/assets/Datasheets/FB560D.pdf</v>
      </c>
      <c r="C267" t="str">
        <f>Hyperlink("https://www.diodes.com/part/view/FB560D","FB560D")</f>
        <v>FB560D</v>
      </c>
      <c r="E267" t="s">
        <v>29</v>
      </c>
      <c r="F267" t="s">
        <v>21</v>
      </c>
      <c r="G267" t="s">
        <v>22</v>
      </c>
      <c r="H267">
        <v>5</v>
      </c>
      <c r="J267">
        <v>60</v>
      </c>
      <c r="K267">
        <v>140</v>
      </c>
      <c r="L267">
        <v>0.675</v>
      </c>
      <c r="N267">
        <v>25</v>
      </c>
      <c r="O267">
        <v>60</v>
      </c>
      <c r="R267" t="s">
        <v>323</v>
      </c>
    </row>
    <row r="268" spans="1:18">
      <c r="A268" t="s">
        <v>339</v>
      </c>
      <c r="B268" s="2" t="str">
        <f>Hyperlink("https://www.diodes.com/assets/Datasheets/G10100CTFW.pdf")</f>
        <v>https://www.diodes.com/assets/Datasheets/G10100CTFW.pdf</v>
      </c>
      <c r="C268" t="str">
        <f>Hyperlink("https://www.diodes.com/part/view/G10100CTFW","G10100CTFW")</f>
        <v>G10100CTFW</v>
      </c>
      <c r="E268" t="s">
        <v>29</v>
      </c>
      <c r="F268" t="s">
        <v>21</v>
      </c>
      <c r="G268" t="s">
        <v>340</v>
      </c>
      <c r="H268">
        <v>10</v>
      </c>
      <c r="J268">
        <v>100</v>
      </c>
      <c r="K268">
        <v>150</v>
      </c>
      <c r="L268">
        <v>0.68</v>
      </c>
      <c r="N268">
        <v>150</v>
      </c>
      <c r="O268">
        <v>100</v>
      </c>
      <c r="R268" t="s">
        <v>341</v>
      </c>
    </row>
    <row r="269" spans="1:18">
      <c r="A269" t="s">
        <v>342</v>
      </c>
      <c r="B269" s="2" t="str">
        <f>Hyperlink("https://www.diodes.com/assets/Datasheets/G10E100CTFW.pdf")</f>
        <v>https://www.diodes.com/assets/Datasheets/G10E100CTFW.pdf</v>
      </c>
      <c r="C269" t="str">
        <f>Hyperlink("https://www.diodes.com/part/view/G10E100CTFW","G10E100CTFW")</f>
        <v>G10E100CTFW</v>
      </c>
      <c r="E269" t="s">
        <v>29</v>
      </c>
      <c r="F269" t="s">
        <v>21</v>
      </c>
      <c r="G269" t="s">
        <v>340</v>
      </c>
      <c r="H269">
        <v>10</v>
      </c>
      <c r="J269">
        <v>100</v>
      </c>
      <c r="K269">
        <v>150</v>
      </c>
      <c r="L269">
        <v>0.68</v>
      </c>
      <c r="N269">
        <v>30</v>
      </c>
      <c r="O269">
        <v>100</v>
      </c>
      <c r="R269" t="s">
        <v>341</v>
      </c>
    </row>
    <row r="270" spans="1:18">
      <c r="A270" t="s">
        <v>343</v>
      </c>
      <c r="B270" s="2" t="str">
        <f>Hyperlink("https://www.diodes.com/assets/Datasheets/G10E100CTW.pdf")</f>
        <v>https://www.diodes.com/assets/Datasheets/G10E100CTW.pdf</v>
      </c>
      <c r="C270" t="str">
        <f>Hyperlink("https://www.diodes.com/part/view/G10E100CTW","G10E100CTW")</f>
        <v>G10E100CTW</v>
      </c>
      <c r="E270" t="s">
        <v>29</v>
      </c>
      <c r="F270" t="s">
        <v>21</v>
      </c>
      <c r="G270" t="s">
        <v>340</v>
      </c>
      <c r="H270">
        <v>10</v>
      </c>
      <c r="J270">
        <v>100</v>
      </c>
      <c r="K270">
        <v>150</v>
      </c>
      <c r="L270">
        <v>0.68</v>
      </c>
      <c r="N270">
        <v>30</v>
      </c>
      <c r="O270">
        <v>100</v>
      </c>
      <c r="R270" t="s">
        <v>344</v>
      </c>
    </row>
    <row r="271" spans="1:18">
      <c r="A271" t="s">
        <v>345</v>
      </c>
      <c r="B271" s="2" t="str">
        <f>Hyperlink("https://www.diodes.com/assets/Datasheets/G10E100DW.pdf")</f>
        <v>https://www.diodes.com/assets/Datasheets/G10E100DW.pdf</v>
      </c>
      <c r="C271" t="str">
        <f>Hyperlink("https://www.diodes.com/part/view/G10E100DW","G10E100DW")</f>
        <v>G10E100DW</v>
      </c>
      <c r="E271" t="s">
        <v>29</v>
      </c>
      <c r="F271" t="s">
        <v>21</v>
      </c>
      <c r="G271" t="s">
        <v>22</v>
      </c>
      <c r="H271">
        <v>10</v>
      </c>
      <c r="J271">
        <v>100</v>
      </c>
      <c r="K271">
        <v>250</v>
      </c>
      <c r="L271">
        <v>0.72</v>
      </c>
      <c r="N271">
        <v>30</v>
      </c>
      <c r="O271">
        <v>100</v>
      </c>
      <c r="R271" t="s">
        <v>275</v>
      </c>
    </row>
    <row r="272" spans="1:18">
      <c r="A272" t="s">
        <v>346</v>
      </c>
      <c r="B272" s="2" t="str">
        <f>Hyperlink("https://www.diodes.com/assets/Datasheets/G10E120CTSW.pdf")</f>
        <v>https://www.diodes.com/assets/Datasheets/G10E120CTSW.pdf</v>
      </c>
      <c r="C272" t="str">
        <f>Hyperlink("https://www.diodes.com/part/view/G10E120CTSW","G10E120CTSW")</f>
        <v>G10E120CTSW</v>
      </c>
      <c r="E272" t="s">
        <v>29</v>
      </c>
      <c r="F272" t="s">
        <v>21</v>
      </c>
      <c r="G272" t="s">
        <v>340</v>
      </c>
      <c r="H272">
        <v>10</v>
      </c>
      <c r="J272">
        <v>120</v>
      </c>
      <c r="K272">
        <v>130</v>
      </c>
      <c r="L272">
        <v>0.76</v>
      </c>
      <c r="N272">
        <v>25</v>
      </c>
      <c r="O272">
        <v>120</v>
      </c>
      <c r="R272" t="s">
        <v>347</v>
      </c>
    </row>
    <row r="273" spans="1:18">
      <c r="A273" t="s">
        <v>348</v>
      </c>
      <c r="B273" s="2" t="str">
        <f>Hyperlink("https://www.diodes.com/assets/Datasheets/G10E120CTW.pdf")</f>
        <v>https://www.diodes.com/assets/Datasheets/G10E120CTW.pdf</v>
      </c>
      <c r="C273" t="str">
        <f>Hyperlink("https://www.diodes.com/part/view/G10E120CTW","G10E120CTW")</f>
        <v>G10E120CTW</v>
      </c>
      <c r="E273" t="s">
        <v>29</v>
      </c>
      <c r="F273" t="s">
        <v>21</v>
      </c>
      <c r="G273" t="s">
        <v>340</v>
      </c>
      <c r="H273">
        <v>10</v>
      </c>
      <c r="J273">
        <v>120</v>
      </c>
      <c r="K273">
        <v>130</v>
      </c>
      <c r="L273">
        <v>0.76</v>
      </c>
      <c r="N273">
        <v>25</v>
      </c>
      <c r="O273">
        <v>120</v>
      </c>
      <c r="R273" t="s">
        <v>344</v>
      </c>
    </row>
    <row r="274" spans="1:18">
      <c r="A274" t="s">
        <v>349</v>
      </c>
      <c r="B274" s="2" t="str">
        <f>Hyperlink("https://www.diodes.com/assets/Datasheets/G10E120DW.pdf")</f>
        <v>https://www.diodes.com/assets/Datasheets/G10E120DW.pdf</v>
      </c>
      <c r="C274" t="str">
        <f>Hyperlink("https://www.diodes.com/part/view/G10E120DW","G10E120DW")</f>
        <v>G10E120DW</v>
      </c>
      <c r="E274" t="s">
        <v>29</v>
      </c>
      <c r="F274" t="s">
        <v>21</v>
      </c>
      <c r="G274" t="s">
        <v>22</v>
      </c>
      <c r="H274">
        <v>10</v>
      </c>
      <c r="J274">
        <v>120</v>
      </c>
      <c r="K274">
        <v>220</v>
      </c>
      <c r="L274">
        <v>0.83</v>
      </c>
      <c r="N274">
        <v>30</v>
      </c>
      <c r="O274">
        <v>120</v>
      </c>
      <c r="R274" t="s">
        <v>275</v>
      </c>
    </row>
    <row r="275" spans="1:18">
      <c r="A275" t="s">
        <v>350</v>
      </c>
      <c r="B275" s="2" t="str">
        <f>Hyperlink("https://www.diodes.com/assets/Datasheets/G10H150CTW.pdf")</f>
        <v>https://www.diodes.com/assets/Datasheets/G10H150CTW.pdf</v>
      </c>
      <c r="C275" t="str">
        <f>Hyperlink("https://www.diodes.com/part/view/G10H150CTW","G10H150CTW")</f>
        <v>G10H150CTW</v>
      </c>
      <c r="E275" t="s">
        <v>29</v>
      </c>
      <c r="F275" t="s">
        <v>21</v>
      </c>
      <c r="G275" t="s">
        <v>340</v>
      </c>
      <c r="H275">
        <v>10</v>
      </c>
      <c r="J275">
        <v>150</v>
      </c>
      <c r="K275">
        <v>180</v>
      </c>
      <c r="L275">
        <v>0.79</v>
      </c>
      <c r="N275">
        <v>8</v>
      </c>
      <c r="O275">
        <v>150</v>
      </c>
      <c r="R275" t="s">
        <v>344</v>
      </c>
    </row>
    <row r="276" spans="1:18">
      <c r="A276" t="s">
        <v>351</v>
      </c>
      <c r="B276" s="2" t="str">
        <f>Hyperlink("https://www.diodes.com/assets/Datasheets/G15H150D5.pdf")</f>
        <v>https://www.diodes.com/assets/Datasheets/G15H150D5.pdf</v>
      </c>
      <c r="C276" t="str">
        <f>Hyperlink("https://www.diodes.com/part/view/G15H150D5","G15H150D5")</f>
        <v>G15H150D5</v>
      </c>
      <c r="E276" t="s">
        <v>29</v>
      </c>
      <c r="F276" t="s">
        <v>21</v>
      </c>
      <c r="G276" t="s">
        <v>22</v>
      </c>
      <c r="H276">
        <v>15</v>
      </c>
      <c r="J276">
        <v>150</v>
      </c>
      <c r="K276">
        <v>150</v>
      </c>
      <c r="L276">
        <v>0.86</v>
      </c>
      <c r="N276">
        <v>20</v>
      </c>
      <c r="O276">
        <v>150</v>
      </c>
      <c r="R276" t="s">
        <v>352</v>
      </c>
    </row>
    <row r="277" spans="1:18">
      <c r="A277" t="s">
        <v>353</v>
      </c>
      <c r="B277" s="2" t="str">
        <f>Hyperlink("https://www.diodes.com/assets/Datasheets/G20100CTFW.pdf")</f>
        <v>https://www.diodes.com/assets/Datasheets/G20100CTFW.pdf</v>
      </c>
      <c r="C277" t="str">
        <f>Hyperlink("https://www.diodes.com/part/view/G20100CTFW","G20100CTFW")</f>
        <v>G20100CTFW</v>
      </c>
      <c r="E277" t="s">
        <v>29</v>
      </c>
      <c r="F277" t="s">
        <v>21</v>
      </c>
      <c r="G277" t="s">
        <v>340</v>
      </c>
      <c r="H277">
        <v>20</v>
      </c>
      <c r="J277">
        <v>100</v>
      </c>
      <c r="K277">
        <v>150</v>
      </c>
      <c r="L277">
        <v>0.79</v>
      </c>
      <c r="N277">
        <v>150</v>
      </c>
      <c r="O277">
        <v>100</v>
      </c>
      <c r="R277" t="s">
        <v>341</v>
      </c>
    </row>
    <row r="278" spans="1:18">
      <c r="A278" t="s">
        <v>354</v>
      </c>
      <c r="B278" s="2" t="str">
        <f>Hyperlink("https://www.diodes.com/assets/Datasheets/G20100CTW.pdf")</f>
        <v>https://www.diodes.com/assets/Datasheets/G20100CTW.pdf</v>
      </c>
      <c r="C278" t="str">
        <f>Hyperlink("https://www.diodes.com/part/view/G20100CTW","G20100CTW")</f>
        <v>G20100CTW</v>
      </c>
      <c r="E278" t="s">
        <v>29</v>
      </c>
      <c r="F278" t="s">
        <v>21</v>
      </c>
      <c r="G278" t="s">
        <v>340</v>
      </c>
      <c r="H278">
        <v>20</v>
      </c>
      <c r="J278">
        <v>100</v>
      </c>
      <c r="K278">
        <v>150</v>
      </c>
      <c r="L278">
        <v>0.79</v>
      </c>
      <c r="N278">
        <v>150</v>
      </c>
      <c r="O278">
        <v>100</v>
      </c>
      <c r="R278" t="s">
        <v>344</v>
      </c>
    </row>
    <row r="279" spans="1:18">
      <c r="A279" t="s">
        <v>355</v>
      </c>
      <c r="B279" s="2" t="str">
        <f>Hyperlink("https://www.diodes.com/assets/Datasheets/G20120CTW.pdf")</f>
        <v>https://www.diodes.com/assets/Datasheets/G20120CTW.pdf</v>
      </c>
      <c r="C279" t="str">
        <f>Hyperlink("https://www.diodes.com/part/view/G20120CTW","G20120CTW")</f>
        <v>G20120CTW</v>
      </c>
      <c r="E279" t="s">
        <v>29</v>
      </c>
      <c r="F279" t="s">
        <v>21</v>
      </c>
      <c r="G279" t="s">
        <v>340</v>
      </c>
      <c r="H279">
        <v>20</v>
      </c>
      <c r="J279">
        <v>120</v>
      </c>
      <c r="K279">
        <v>120</v>
      </c>
      <c r="L279">
        <v>0.84</v>
      </c>
      <c r="N279">
        <v>150</v>
      </c>
      <c r="O279">
        <v>120</v>
      </c>
      <c r="R279" t="s">
        <v>344</v>
      </c>
    </row>
    <row r="280" spans="1:18">
      <c r="A280" t="s">
        <v>356</v>
      </c>
      <c r="B280" s="2" t="str">
        <f>Hyperlink("https://www.diodes.com/assets/Datasheets/G2045CTFW.pdf")</f>
        <v>https://www.diodes.com/assets/Datasheets/G2045CTFW.pdf</v>
      </c>
      <c r="C280" t="str">
        <f>Hyperlink("https://www.diodes.com/part/view/G2045CTFW","G2045CTFW")</f>
        <v>G2045CTFW</v>
      </c>
      <c r="E280" t="s">
        <v>29</v>
      </c>
      <c r="F280" t="s">
        <v>21</v>
      </c>
      <c r="G280" t="s">
        <v>340</v>
      </c>
      <c r="H280">
        <v>20</v>
      </c>
      <c r="J280">
        <v>45</v>
      </c>
      <c r="K280">
        <v>180</v>
      </c>
      <c r="L280">
        <v>0.5</v>
      </c>
      <c r="N280">
        <v>500</v>
      </c>
      <c r="O280">
        <v>45</v>
      </c>
      <c r="R280" t="s">
        <v>341</v>
      </c>
    </row>
    <row r="281" spans="1:18">
      <c r="A281" t="s">
        <v>357</v>
      </c>
      <c r="B281" s="2" t="str">
        <f>Hyperlink("https://www.diodes.com/assets/Datasheets/G2045CTW.pdf")</f>
        <v>https://www.diodes.com/assets/Datasheets/G2045CTW.pdf</v>
      </c>
      <c r="C281" t="str">
        <f>Hyperlink("https://www.diodes.com/part/view/G2045CTW","G2045CTW")</f>
        <v>G2045CTW</v>
      </c>
      <c r="E281" t="s">
        <v>29</v>
      </c>
      <c r="F281" t="s">
        <v>21</v>
      </c>
      <c r="G281" t="s">
        <v>340</v>
      </c>
      <c r="H281">
        <v>20</v>
      </c>
      <c r="J281">
        <v>45</v>
      </c>
      <c r="K281">
        <v>180</v>
      </c>
      <c r="L281">
        <v>0.5</v>
      </c>
      <c r="N281">
        <v>500</v>
      </c>
      <c r="O281">
        <v>45</v>
      </c>
      <c r="R281" t="s">
        <v>344</v>
      </c>
    </row>
    <row r="282" spans="1:18">
      <c r="A282" t="s">
        <v>358</v>
      </c>
      <c r="B282" s="2" t="str">
        <f>Hyperlink("https://www.diodes.com/assets/Datasheets/G2060CTFW.pdf")</f>
        <v>https://www.diodes.com/assets/Datasheets/G2060CTFW.pdf</v>
      </c>
      <c r="C282" t="str">
        <f>Hyperlink("https://www.diodes.com/part/view/G2060CTFW","G2060CTFW")</f>
        <v>G2060CTFW</v>
      </c>
      <c r="E282" t="s">
        <v>29</v>
      </c>
      <c r="F282" t="s">
        <v>21</v>
      </c>
      <c r="G282" t="s">
        <v>340</v>
      </c>
      <c r="H282">
        <v>20</v>
      </c>
      <c r="J282">
        <v>60</v>
      </c>
      <c r="K282">
        <v>200</v>
      </c>
      <c r="L282">
        <v>0.57</v>
      </c>
      <c r="N282">
        <v>250</v>
      </c>
      <c r="O282">
        <v>60</v>
      </c>
      <c r="R282" t="s">
        <v>341</v>
      </c>
    </row>
    <row r="283" spans="1:18">
      <c r="A283" t="s">
        <v>359</v>
      </c>
      <c r="B283" s="2" t="str">
        <f>Hyperlink("https://www.diodes.com/assets/Datasheets/G2060CTW.pdf")</f>
        <v>https://www.diodes.com/assets/Datasheets/G2060CTW.pdf</v>
      </c>
      <c r="C283" t="str">
        <f>Hyperlink("https://www.diodes.com/part/view/G2060CTW","G2060CTW")</f>
        <v>G2060CTW</v>
      </c>
      <c r="E283" t="s">
        <v>29</v>
      </c>
      <c r="F283" t="s">
        <v>21</v>
      </c>
      <c r="G283" t="s">
        <v>340</v>
      </c>
      <c r="H283">
        <v>20</v>
      </c>
      <c r="J283">
        <v>60</v>
      </c>
      <c r="K283">
        <v>200</v>
      </c>
      <c r="L283">
        <v>0.57</v>
      </c>
      <c r="N283">
        <v>250</v>
      </c>
      <c r="O283">
        <v>60</v>
      </c>
      <c r="R283" t="s">
        <v>344</v>
      </c>
    </row>
    <row r="284" spans="1:18">
      <c r="A284" t="s">
        <v>360</v>
      </c>
      <c r="B284" s="2" t="str">
        <f>Hyperlink("https://www.diodes.com/assets/Datasheets/G20C100CTFW.pdf")</f>
        <v>https://www.diodes.com/assets/Datasheets/G20C100CTFW.pdf</v>
      </c>
      <c r="C284" t="str">
        <f>Hyperlink("https://www.diodes.com/part/view/G20C100CTFW","G20C100CTFW")</f>
        <v>G20C100CTFW</v>
      </c>
      <c r="E284" t="s">
        <v>29</v>
      </c>
      <c r="F284" t="s">
        <v>21</v>
      </c>
      <c r="G284" t="s">
        <v>340</v>
      </c>
      <c r="H284">
        <v>20</v>
      </c>
      <c r="J284">
        <v>100</v>
      </c>
      <c r="K284">
        <v>150</v>
      </c>
      <c r="L284">
        <v>0.8</v>
      </c>
      <c r="N284">
        <v>100</v>
      </c>
      <c r="O284">
        <v>100</v>
      </c>
      <c r="R284" t="s">
        <v>347</v>
      </c>
    </row>
    <row r="285" spans="1:18">
      <c r="A285" t="s">
        <v>361</v>
      </c>
      <c r="B285" s="2" t="str">
        <f>Hyperlink("https://www.diodes.com/assets/Datasheets/G20C100CTW.pdf")</f>
        <v>https://www.diodes.com/assets/Datasheets/G20C100CTW.pdf</v>
      </c>
      <c r="C285" t="str">
        <f>Hyperlink("https://www.diodes.com/part/view/G20C100CTW","G20C100CTW")</f>
        <v>G20C100CTW</v>
      </c>
      <c r="E285" t="s">
        <v>29</v>
      </c>
      <c r="F285" t="s">
        <v>21</v>
      </c>
      <c r="G285" t="s">
        <v>340</v>
      </c>
      <c r="H285">
        <v>20</v>
      </c>
      <c r="J285">
        <v>100</v>
      </c>
      <c r="K285">
        <v>150</v>
      </c>
      <c r="L285">
        <v>0.8</v>
      </c>
      <c r="N285">
        <v>100</v>
      </c>
      <c r="O285">
        <v>100</v>
      </c>
      <c r="R285" t="s">
        <v>344</v>
      </c>
    </row>
    <row r="286" spans="1:18">
      <c r="A286" t="s">
        <v>362</v>
      </c>
      <c r="B286" s="2" t="str">
        <f>Hyperlink("https://www.diodes.com/assets/Datasheets/G20C100CVW.pdf")</f>
        <v>https://www.diodes.com/assets/Datasheets/G20C100CVW.pdf</v>
      </c>
      <c r="C286" t="str">
        <f>Hyperlink("https://www.diodes.com/part/view/G20C100CVW","G20C100CVW")</f>
        <v>G20C100CVW</v>
      </c>
      <c r="E286" t="s">
        <v>29</v>
      </c>
      <c r="F286" t="s">
        <v>21</v>
      </c>
      <c r="G286" t="s">
        <v>22</v>
      </c>
      <c r="H286">
        <v>20</v>
      </c>
      <c r="J286">
        <v>100</v>
      </c>
      <c r="K286">
        <v>150</v>
      </c>
      <c r="L286">
        <v>0.8</v>
      </c>
      <c r="N286">
        <v>100</v>
      </c>
      <c r="O286">
        <v>100</v>
      </c>
      <c r="R286" t="s">
        <v>344</v>
      </c>
    </row>
    <row r="287" spans="1:18">
      <c r="A287" t="s">
        <v>363</v>
      </c>
      <c r="B287" s="2" t="str">
        <f>Hyperlink("https://www.diodes.com/assets/Datasheets/G20C120CTFW.pdf")</f>
        <v>https://www.diodes.com/assets/Datasheets/G20C120CTFW.pdf</v>
      </c>
      <c r="C287" t="str">
        <f>Hyperlink("https://www.diodes.com/part/view/G20C120CTFW","G20C120CTFW")</f>
        <v>G20C120CTFW</v>
      </c>
      <c r="E287" t="s">
        <v>29</v>
      </c>
      <c r="F287" t="s">
        <v>21</v>
      </c>
      <c r="G287" t="s">
        <v>340</v>
      </c>
      <c r="H287">
        <v>20</v>
      </c>
      <c r="J287">
        <v>120</v>
      </c>
      <c r="K287">
        <v>130</v>
      </c>
      <c r="L287">
        <v>0.98</v>
      </c>
      <c r="N287">
        <v>25</v>
      </c>
      <c r="O287">
        <v>120</v>
      </c>
      <c r="R287" t="s">
        <v>347</v>
      </c>
    </row>
    <row r="288" spans="1:18">
      <c r="A288" t="s">
        <v>364</v>
      </c>
      <c r="B288" s="2" t="str">
        <f>Hyperlink("https://www.diodes.com/assets/Datasheets/G20C120CTW.pdf")</f>
        <v>https://www.diodes.com/assets/Datasheets/G20C120CTW.pdf</v>
      </c>
      <c r="C288" t="str">
        <f>Hyperlink("https://www.diodes.com/part/view/G20C120CTW","G20C120CTW")</f>
        <v>G20C120CTW</v>
      </c>
      <c r="E288" t="s">
        <v>29</v>
      </c>
      <c r="F288" t="s">
        <v>21</v>
      </c>
      <c r="G288" t="s">
        <v>340</v>
      </c>
      <c r="H288">
        <v>20</v>
      </c>
      <c r="J288">
        <v>120</v>
      </c>
      <c r="K288">
        <v>120</v>
      </c>
      <c r="L288">
        <v>0.98</v>
      </c>
      <c r="N288">
        <v>25</v>
      </c>
      <c r="O288">
        <v>120</v>
      </c>
      <c r="R288" t="s">
        <v>344</v>
      </c>
    </row>
    <row r="289" spans="1:18">
      <c r="A289" t="s">
        <v>365</v>
      </c>
      <c r="B289" s="2" t="str">
        <f>Hyperlink("https://www.diodes.com/assets/Datasheets/G20E100CTFW.pdf")</f>
        <v>https://www.diodes.com/assets/Datasheets/G20E100CTFW.pdf</v>
      </c>
      <c r="C289" t="str">
        <f>Hyperlink("https://www.diodes.com/part/view/G20E100CTFW","G20E100CTFW")</f>
        <v>G20E100CTFW</v>
      </c>
      <c r="E289" t="s">
        <v>29</v>
      </c>
      <c r="F289" t="s">
        <v>21</v>
      </c>
      <c r="G289" t="s">
        <v>340</v>
      </c>
      <c r="H289">
        <v>20</v>
      </c>
      <c r="J289">
        <v>100</v>
      </c>
      <c r="K289">
        <v>250</v>
      </c>
      <c r="L289">
        <v>0.72</v>
      </c>
      <c r="N289">
        <v>30</v>
      </c>
      <c r="O289">
        <v>100</v>
      </c>
      <c r="R289" t="s">
        <v>341</v>
      </c>
    </row>
    <row r="290" spans="1:18">
      <c r="A290" t="s">
        <v>366</v>
      </c>
      <c r="B290" s="2" t="str">
        <f>Hyperlink("https://www.diodes.com/assets/Datasheets/G20E100CTSW.pdf")</f>
        <v>https://www.diodes.com/assets/Datasheets/G20E100CTSW.pdf</v>
      </c>
      <c r="C290" t="str">
        <f>Hyperlink("https://www.diodes.com/part/view/G20E100CTSW","G20E100CTSW")</f>
        <v>G20E100CTSW</v>
      </c>
      <c r="E290" t="s">
        <v>29</v>
      </c>
      <c r="F290" t="s">
        <v>21</v>
      </c>
      <c r="G290" t="s">
        <v>340</v>
      </c>
      <c r="H290">
        <v>20</v>
      </c>
      <c r="J290">
        <v>100</v>
      </c>
      <c r="K290">
        <v>250</v>
      </c>
      <c r="L290">
        <v>0.72</v>
      </c>
      <c r="N290">
        <v>30</v>
      </c>
      <c r="O290">
        <v>100</v>
      </c>
      <c r="R290" t="s">
        <v>347</v>
      </c>
    </row>
    <row r="291" spans="1:18">
      <c r="A291" t="s">
        <v>367</v>
      </c>
      <c r="B291" s="2" t="str">
        <f>Hyperlink("https://www.diodes.com/assets/Datasheets/G20E100CTW.pdf")</f>
        <v>https://www.diodes.com/assets/Datasheets/G20E100CTW.pdf</v>
      </c>
      <c r="C291" t="str">
        <f>Hyperlink("https://www.diodes.com/part/view/G20E100CTW","G20E100CTW")</f>
        <v>G20E100CTW</v>
      </c>
      <c r="E291" t="s">
        <v>29</v>
      </c>
      <c r="F291" t="s">
        <v>21</v>
      </c>
      <c r="G291" t="s">
        <v>340</v>
      </c>
      <c r="H291">
        <v>20</v>
      </c>
      <c r="J291">
        <v>100</v>
      </c>
      <c r="K291">
        <v>250</v>
      </c>
      <c r="L291">
        <v>0.72</v>
      </c>
      <c r="N291">
        <v>30</v>
      </c>
      <c r="O291">
        <v>100</v>
      </c>
      <c r="R291" t="s">
        <v>344</v>
      </c>
    </row>
    <row r="292" spans="1:18">
      <c r="A292" t="s">
        <v>368</v>
      </c>
      <c r="B292" s="2" t="str">
        <f>Hyperlink("https://www.diodes.com/assets/Datasheets/G20E100DW.pdf")</f>
        <v>https://www.diodes.com/assets/Datasheets/G20E100DW.pdf</v>
      </c>
      <c r="C292" t="str">
        <f>Hyperlink("https://www.diodes.com/part/view/G20E100DW","G20E100DW")</f>
        <v>G20E100DW</v>
      </c>
      <c r="E292" t="s">
        <v>29</v>
      </c>
      <c r="F292" t="s">
        <v>21</v>
      </c>
      <c r="G292" t="s">
        <v>22</v>
      </c>
      <c r="H292">
        <v>20</v>
      </c>
      <c r="J292">
        <v>100</v>
      </c>
      <c r="K292">
        <v>250</v>
      </c>
      <c r="L292">
        <v>0.83</v>
      </c>
      <c r="N292">
        <v>30</v>
      </c>
      <c r="O292">
        <v>100</v>
      </c>
      <c r="R292" t="s">
        <v>275</v>
      </c>
    </row>
    <row r="293" spans="1:18">
      <c r="A293" t="s">
        <v>369</v>
      </c>
      <c r="B293" s="2" t="str">
        <f>Hyperlink("https://www.diodes.com/assets/Datasheets/G20E120CTFW.pdf")</f>
        <v>https://www.diodes.com/assets/Datasheets/G20E120CTFW.pdf</v>
      </c>
      <c r="C293" t="str">
        <f>Hyperlink("https://www.diodes.com/part/view/G20E120CTFW","G20E120CTFW")</f>
        <v>G20E120CTFW</v>
      </c>
      <c r="E293" t="s">
        <v>29</v>
      </c>
      <c r="F293" t="s">
        <v>21</v>
      </c>
      <c r="G293" t="s">
        <v>340</v>
      </c>
      <c r="H293">
        <v>20</v>
      </c>
      <c r="J293">
        <v>120</v>
      </c>
      <c r="K293">
        <v>250</v>
      </c>
      <c r="L293">
        <v>0.83</v>
      </c>
      <c r="N293">
        <v>30</v>
      </c>
      <c r="O293">
        <v>120</v>
      </c>
      <c r="R293" t="s">
        <v>341</v>
      </c>
    </row>
    <row r="294" spans="1:18">
      <c r="A294" t="s">
        <v>370</v>
      </c>
      <c r="B294" s="2" t="str">
        <f>Hyperlink("https://www.diodes.com/assets/Datasheets/G20E120CTSW.pdf")</f>
        <v>https://www.diodes.com/assets/Datasheets/G20E120CTSW.pdf</v>
      </c>
      <c r="C294" t="str">
        <f>Hyperlink("https://www.diodes.com/part/view/G20E120CTSW","G20E120CTSW")</f>
        <v>G20E120CTSW</v>
      </c>
      <c r="E294" t="s">
        <v>29</v>
      </c>
      <c r="F294" t="s">
        <v>21</v>
      </c>
      <c r="G294" t="s">
        <v>340</v>
      </c>
      <c r="H294">
        <v>20</v>
      </c>
      <c r="J294">
        <v>120</v>
      </c>
      <c r="K294">
        <v>250</v>
      </c>
      <c r="L294">
        <v>0.83</v>
      </c>
      <c r="N294">
        <v>30</v>
      </c>
      <c r="O294">
        <v>120</v>
      </c>
      <c r="R294" t="s">
        <v>347</v>
      </c>
    </row>
    <row r="295" spans="1:18">
      <c r="A295" t="s">
        <v>371</v>
      </c>
      <c r="B295" s="2" t="str">
        <f>Hyperlink("https://www.diodes.com/assets/Datasheets/G20E120CTW.pdf")</f>
        <v>https://www.diodes.com/assets/Datasheets/G20E120CTW.pdf</v>
      </c>
      <c r="C295" t="str">
        <f>Hyperlink("https://www.diodes.com/part/view/G20E120CTW","G20E120CTW")</f>
        <v>G20E120CTW</v>
      </c>
      <c r="E295" t="s">
        <v>29</v>
      </c>
      <c r="F295" t="s">
        <v>21</v>
      </c>
      <c r="G295" t="s">
        <v>340</v>
      </c>
      <c r="H295">
        <v>20</v>
      </c>
      <c r="J295">
        <v>120</v>
      </c>
      <c r="K295">
        <v>250</v>
      </c>
      <c r="L295">
        <v>0.83</v>
      </c>
      <c r="N295">
        <v>30</v>
      </c>
      <c r="O295">
        <v>120</v>
      </c>
      <c r="R295" t="s">
        <v>344</v>
      </c>
    </row>
    <row r="296" spans="1:18">
      <c r="A296" t="s">
        <v>372</v>
      </c>
      <c r="B296" s="2" t="str">
        <f>Hyperlink("https://www.diodes.com/assets/Datasheets/G20E120DW.pdf")</f>
        <v>https://www.diodes.com/assets/Datasheets/G20E120DW.pdf</v>
      </c>
      <c r="C296" t="str">
        <f>Hyperlink("https://www.diodes.com/part/view/G20E120DW","G20E120DW")</f>
        <v>G20E120DW</v>
      </c>
      <c r="E296" t="s">
        <v>29</v>
      </c>
      <c r="F296" t="s">
        <v>21</v>
      </c>
      <c r="G296" t="s">
        <v>22</v>
      </c>
      <c r="H296">
        <v>20</v>
      </c>
      <c r="J296">
        <v>120</v>
      </c>
      <c r="K296">
        <v>250</v>
      </c>
      <c r="L296">
        <v>1.05</v>
      </c>
      <c r="N296">
        <v>40</v>
      </c>
      <c r="O296">
        <v>120</v>
      </c>
      <c r="R296" t="s">
        <v>275</v>
      </c>
    </row>
    <row r="297" spans="1:18">
      <c r="A297" t="s">
        <v>373</v>
      </c>
      <c r="B297" s="2" t="str">
        <f>Hyperlink("https://www.diodes.com/assets/Datasheets/G20H100CTFW.pdf")</f>
        <v>https://www.diodes.com/assets/Datasheets/G20H100CTFW.pdf</v>
      </c>
      <c r="C297" t="str">
        <f>Hyperlink("https://www.diodes.com/part/view/G20H100CTFW","G20H100CTFW")</f>
        <v>G20H100CTFW</v>
      </c>
      <c r="E297" t="s">
        <v>29</v>
      </c>
      <c r="F297" t="s">
        <v>21</v>
      </c>
      <c r="G297" t="s">
        <v>340</v>
      </c>
      <c r="H297">
        <v>20</v>
      </c>
      <c r="J297">
        <v>100</v>
      </c>
      <c r="K297">
        <v>280</v>
      </c>
      <c r="L297">
        <v>0.77</v>
      </c>
      <c r="N297">
        <v>4</v>
      </c>
      <c r="O297">
        <v>100</v>
      </c>
      <c r="R297" t="s">
        <v>347</v>
      </c>
    </row>
    <row r="298" spans="1:18">
      <c r="A298" t="s">
        <v>374</v>
      </c>
      <c r="B298" s="2" t="str">
        <f>Hyperlink("https://www.diodes.com/assets/Datasheets/G20H100CTW.pdf")</f>
        <v>https://www.diodes.com/assets/Datasheets/G20H100CTW.pdf</v>
      </c>
      <c r="C298" t="str">
        <f>Hyperlink("https://www.diodes.com/part/view/G20H100CTW","G20H100CTW")</f>
        <v>G20H100CTW</v>
      </c>
      <c r="E298" t="s">
        <v>29</v>
      </c>
      <c r="F298" t="s">
        <v>21</v>
      </c>
      <c r="G298" t="s">
        <v>340</v>
      </c>
      <c r="H298">
        <v>20</v>
      </c>
      <c r="J298">
        <v>100</v>
      </c>
      <c r="K298">
        <v>280</v>
      </c>
      <c r="L298">
        <v>0.77</v>
      </c>
      <c r="N298">
        <v>4</v>
      </c>
      <c r="O298">
        <v>100</v>
      </c>
      <c r="R298" t="s">
        <v>344</v>
      </c>
    </row>
    <row r="299" spans="1:18">
      <c r="A299" t="s">
        <v>375</v>
      </c>
      <c r="B299" s="2" t="str">
        <f>Hyperlink("https://www.diodes.com/assets/Datasheets/G20H120CTFW.pdf")</f>
        <v>https://www.diodes.com/assets/Datasheets/G20H120CTFW.pdf</v>
      </c>
      <c r="C299" t="str">
        <f>Hyperlink("https://www.diodes.com/part/view/G20H120CTFW","G20H120CTFW")</f>
        <v>G20H120CTFW</v>
      </c>
      <c r="E299" t="s">
        <v>29</v>
      </c>
      <c r="F299" t="s">
        <v>21</v>
      </c>
      <c r="G299" t="s">
        <v>340</v>
      </c>
      <c r="H299">
        <v>20</v>
      </c>
      <c r="J299">
        <v>120</v>
      </c>
      <c r="K299">
        <v>280</v>
      </c>
      <c r="L299">
        <v>0.83</v>
      </c>
      <c r="N299">
        <v>4</v>
      </c>
      <c r="O299">
        <v>120</v>
      </c>
      <c r="R299" t="s">
        <v>376</v>
      </c>
    </row>
    <row r="300" spans="1:18">
      <c r="A300" t="s">
        <v>377</v>
      </c>
      <c r="B300" s="2" t="str">
        <f>Hyperlink("https://www.diodes.com/assets/Datasheets/G20H120CTW.pdf")</f>
        <v>https://www.diodes.com/assets/Datasheets/G20H120CTW.pdf</v>
      </c>
      <c r="C300" t="str">
        <f>Hyperlink("https://www.diodes.com/part/view/G20H120CTW","G20H120CTW")</f>
        <v>G20H120CTW</v>
      </c>
      <c r="E300" t="s">
        <v>29</v>
      </c>
      <c r="F300" t="s">
        <v>21</v>
      </c>
      <c r="G300" t="s">
        <v>340</v>
      </c>
      <c r="H300">
        <v>20</v>
      </c>
      <c r="J300">
        <v>120</v>
      </c>
      <c r="K300">
        <v>280</v>
      </c>
      <c r="L300">
        <v>0.83</v>
      </c>
      <c r="N300">
        <v>4</v>
      </c>
      <c r="O300">
        <v>120</v>
      </c>
      <c r="R300" t="s">
        <v>344</v>
      </c>
    </row>
    <row r="301" spans="1:18">
      <c r="A301" t="s">
        <v>378</v>
      </c>
      <c r="B301" s="2" t="str">
        <f>Hyperlink("https://www.diodes.com/assets/Datasheets/G20S63CDW.pdf")</f>
        <v>https://www.diodes.com/assets/Datasheets/G20S63CDW.pdf</v>
      </c>
      <c r="C301" t="str">
        <f>Hyperlink("https://www.diodes.com/part/view/G20S63CDW","G20S63CDW")</f>
        <v>G20S63CDW</v>
      </c>
      <c r="E301" t="s">
        <v>29</v>
      </c>
      <c r="F301" t="s">
        <v>21</v>
      </c>
      <c r="G301" t="s">
        <v>22</v>
      </c>
      <c r="H301">
        <v>20</v>
      </c>
      <c r="J301">
        <v>63</v>
      </c>
      <c r="K301">
        <v>150</v>
      </c>
      <c r="L301">
        <v>0.65</v>
      </c>
      <c r="N301">
        <v>100</v>
      </c>
      <c r="O301">
        <v>63</v>
      </c>
      <c r="R301" t="s">
        <v>275</v>
      </c>
    </row>
    <row r="302" spans="1:18">
      <c r="A302" t="s">
        <v>379</v>
      </c>
      <c r="B302" s="2" t="str">
        <f>Hyperlink("https://www.diodes.com/assets/Datasheets/G20U100CTFW.pdf")</f>
        <v>https://www.diodes.com/assets/Datasheets/G20U100CTFW.pdf</v>
      </c>
      <c r="C302" t="str">
        <f>Hyperlink("https://www.diodes.com/part/view/G20U100CTFW","G20U100CTFW")</f>
        <v>G20U100CTFW</v>
      </c>
      <c r="E302" t="s">
        <v>29</v>
      </c>
      <c r="F302" t="s">
        <v>21</v>
      </c>
      <c r="G302" t="s">
        <v>340</v>
      </c>
      <c r="H302">
        <v>20</v>
      </c>
      <c r="J302">
        <v>100</v>
      </c>
      <c r="K302">
        <v>200</v>
      </c>
      <c r="L302">
        <v>0.64</v>
      </c>
      <c r="N302">
        <v>100</v>
      </c>
      <c r="O302">
        <v>100</v>
      </c>
      <c r="R302" t="s">
        <v>341</v>
      </c>
    </row>
    <row r="303" spans="1:18">
      <c r="A303" t="s">
        <v>380</v>
      </c>
      <c r="B303" s="2" t="str">
        <f>Hyperlink("https://www.diodes.com/assets/Datasheets/G30100CTFW.pdf")</f>
        <v>https://www.diodes.com/assets/Datasheets/G30100CTFW.pdf</v>
      </c>
      <c r="C303" t="str">
        <f>Hyperlink("https://www.diodes.com/part/view/G30100CTFW","G30100CTFW")</f>
        <v>G30100CTFW</v>
      </c>
      <c r="E303" t="s">
        <v>29</v>
      </c>
      <c r="F303" t="s">
        <v>21</v>
      </c>
      <c r="G303" t="s">
        <v>340</v>
      </c>
      <c r="H303">
        <v>30</v>
      </c>
      <c r="J303">
        <v>100</v>
      </c>
      <c r="K303">
        <v>160</v>
      </c>
      <c r="L303">
        <v>0.79</v>
      </c>
      <c r="N303">
        <v>240</v>
      </c>
      <c r="O303">
        <v>100</v>
      </c>
      <c r="R303" t="s">
        <v>341</v>
      </c>
    </row>
    <row r="304" spans="1:18">
      <c r="A304" t="s">
        <v>381</v>
      </c>
      <c r="B304" s="2" t="str">
        <f>Hyperlink("https://www.diodes.com/assets/Datasheets/G30100CTW.pdf")</f>
        <v>https://www.diodes.com/assets/Datasheets/G30100CTW.pdf</v>
      </c>
      <c r="C304" t="str">
        <f>Hyperlink("https://www.diodes.com/part/view/G30100CTW","G30100CTW")</f>
        <v>G30100CTW</v>
      </c>
      <c r="E304" t="s">
        <v>29</v>
      </c>
      <c r="F304" t="s">
        <v>21</v>
      </c>
      <c r="G304" t="s">
        <v>340</v>
      </c>
      <c r="H304">
        <v>30</v>
      </c>
      <c r="J304">
        <v>100</v>
      </c>
      <c r="K304">
        <v>160</v>
      </c>
      <c r="L304">
        <v>0.79</v>
      </c>
      <c r="N304">
        <v>240</v>
      </c>
      <c r="O304">
        <v>100</v>
      </c>
      <c r="R304" t="s">
        <v>344</v>
      </c>
    </row>
    <row r="305" spans="1:18">
      <c r="A305" t="s">
        <v>382</v>
      </c>
      <c r="B305" s="2" t="str">
        <f>Hyperlink("https://www.diodes.com/assets/Datasheets/G30120CTFW.pdf")</f>
        <v>https://www.diodes.com/assets/Datasheets/G30120CTFW.pdf</v>
      </c>
      <c r="C305" t="str">
        <f>Hyperlink("https://www.diodes.com/part/view/G30120CTFW","G30120CTFW")</f>
        <v>G30120CTFW</v>
      </c>
      <c r="E305" t="s">
        <v>29</v>
      </c>
      <c r="F305" t="s">
        <v>21</v>
      </c>
      <c r="G305" t="s">
        <v>340</v>
      </c>
      <c r="H305">
        <v>30</v>
      </c>
      <c r="J305">
        <v>120</v>
      </c>
      <c r="K305">
        <v>150</v>
      </c>
      <c r="L305">
        <v>0.93</v>
      </c>
      <c r="N305">
        <v>240</v>
      </c>
      <c r="O305">
        <v>120</v>
      </c>
      <c r="R305" t="s">
        <v>341</v>
      </c>
    </row>
    <row r="306" spans="1:18">
      <c r="A306" t="s">
        <v>383</v>
      </c>
      <c r="B306" s="2" t="str">
        <f>Hyperlink("https://www.diodes.com/assets/Datasheets/G30120CTW.pdf")</f>
        <v>https://www.diodes.com/assets/Datasheets/G30120CTW.pdf</v>
      </c>
      <c r="C306" t="str">
        <f>Hyperlink("https://www.diodes.com/part/view/G30120CTW","G30120CTW")</f>
        <v>G30120CTW</v>
      </c>
      <c r="E306" t="s">
        <v>29</v>
      </c>
      <c r="F306" t="s">
        <v>21</v>
      </c>
      <c r="G306" t="s">
        <v>340</v>
      </c>
      <c r="H306">
        <v>30</v>
      </c>
      <c r="J306">
        <v>120</v>
      </c>
      <c r="K306">
        <v>150</v>
      </c>
      <c r="L306">
        <v>0.93</v>
      </c>
      <c r="N306">
        <v>240</v>
      </c>
      <c r="O306">
        <v>120</v>
      </c>
      <c r="R306" t="s">
        <v>344</v>
      </c>
    </row>
    <row r="307" spans="1:18">
      <c r="A307" t="s">
        <v>384</v>
      </c>
      <c r="B307" s="2" t="str">
        <f>Hyperlink("https://www.diodes.com/assets/Datasheets/G3045CTFW.pdf")</f>
        <v>https://www.diodes.com/assets/Datasheets/G3045CTFW.pdf</v>
      </c>
      <c r="C307" t="str">
        <f>Hyperlink("https://www.diodes.com/part/view/G3045CTFW","G3045CTFW")</f>
        <v>G3045CTFW</v>
      </c>
      <c r="E307" t="s">
        <v>29</v>
      </c>
      <c r="F307" t="s">
        <v>21</v>
      </c>
      <c r="G307" t="s">
        <v>340</v>
      </c>
      <c r="H307">
        <v>30</v>
      </c>
      <c r="J307">
        <v>45</v>
      </c>
      <c r="K307">
        <v>250</v>
      </c>
      <c r="L307">
        <v>0.52</v>
      </c>
      <c r="N307">
        <v>500</v>
      </c>
      <c r="O307">
        <v>45</v>
      </c>
      <c r="R307" t="s">
        <v>341</v>
      </c>
    </row>
    <row r="308" spans="1:18">
      <c r="A308" t="s">
        <v>385</v>
      </c>
      <c r="B308" s="2" t="str">
        <f>Hyperlink("https://www.diodes.com/assets/Datasheets/G3045CTW.pdf")</f>
        <v>https://www.diodes.com/assets/Datasheets/G3045CTW.pdf</v>
      </c>
      <c r="C308" t="str">
        <f>Hyperlink("https://www.diodes.com/part/view/G3045CTW","G3045CTW")</f>
        <v>G3045CTW</v>
      </c>
      <c r="E308" t="s">
        <v>29</v>
      </c>
      <c r="F308" t="s">
        <v>21</v>
      </c>
      <c r="G308" t="s">
        <v>340</v>
      </c>
      <c r="H308">
        <v>30</v>
      </c>
      <c r="J308">
        <v>45</v>
      </c>
      <c r="K308">
        <v>250</v>
      </c>
      <c r="L308">
        <v>0.52</v>
      </c>
      <c r="N308">
        <v>500</v>
      </c>
      <c r="O308">
        <v>45</v>
      </c>
      <c r="R308" t="s">
        <v>344</v>
      </c>
    </row>
    <row r="309" spans="1:18">
      <c r="A309" t="s">
        <v>386</v>
      </c>
      <c r="B309" s="2" t="str">
        <f>Hyperlink("https://www.diodes.com/assets/Datasheets/G3060CTFW.pdf")</f>
        <v>https://www.diodes.com/assets/Datasheets/G3060CTFW.pdf</v>
      </c>
      <c r="C309" t="str">
        <f>Hyperlink("https://www.diodes.com/part/view/G3060CTFW","G3060CTFW")</f>
        <v>G3060CTFW</v>
      </c>
      <c r="E309" t="s">
        <v>29</v>
      </c>
      <c r="F309" t="s">
        <v>21</v>
      </c>
      <c r="G309" t="s">
        <v>340</v>
      </c>
      <c r="H309">
        <v>30</v>
      </c>
      <c r="J309">
        <v>60</v>
      </c>
      <c r="K309">
        <v>250</v>
      </c>
      <c r="L309">
        <v>0.58</v>
      </c>
      <c r="N309">
        <v>500</v>
      </c>
      <c r="O309">
        <v>60</v>
      </c>
      <c r="R309" t="s">
        <v>341</v>
      </c>
    </row>
    <row r="310" spans="1:18">
      <c r="A310" t="s">
        <v>387</v>
      </c>
      <c r="B310" s="2" t="str">
        <f>Hyperlink("https://www.diodes.com/assets/Datasheets/G3060CTW.pdf")</f>
        <v>https://www.diodes.com/assets/Datasheets/G3060CTW.pdf</v>
      </c>
      <c r="C310" t="str">
        <f>Hyperlink("https://www.diodes.com/part/view/G3060CTW","G3060CTW")</f>
        <v>G3060CTW</v>
      </c>
      <c r="E310" t="s">
        <v>29</v>
      </c>
      <c r="F310" t="s">
        <v>21</v>
      </c>
      <c r="G310" t="s">
        <v>340</v>
      </c>
      <c r="H310">
        <v>30</v>
      </c>
      <c r="J310">
        <v>60</v>
      </c>
      <c r="K310">
        <v>250</v>
      </c>
      <c r="L310">
        <v>0.58</v>
      </c>
      <c r="N310">
        <v>500</v>
      </c>
      <c r="O310">
        <v>60</v>
      </c>
      <c r="R310" t="s">
        <v>344</v>
      </c>
    </row>
    <row r="311" spans="1:18">
      <c r="A311" t="s">
        <v>388</v>
      </c>
      <c r="B311" s="2" t="str">
        <f>Hyperlink("https://www.diodes.com/assets/Datasheets/G30C100CTFW.pdf")</f>
        <v>https://www.diodes.com/assets/Datasheets/G30C100CTFW.pdf</v>
      </c>
      <c r="C311" t="str">
        <f>Hyperlink("https://www.diodes.com/part/view/G30C100CTFW","G30C100CTFW")</f>
        <v>G30C100CTFW</v>
      </c>
      <c r="E311" t="s">
        <v>29</v>
      </c>
      <c r="F311" t="s">
        <v>21</v>
      </c>
      <c r="G311" t="s">
        <v>340</v>
      </c>
      <c r="H311">
        <v>30</v>
      </c>
      <c r="J311">
        <v>100</v>
      </c>
      <c r="K311">
        <v>250</v>
      </c>
      <c r="L311">
        <v>0.81</v>
      </c>
      <c r="N311">
        <v>30</v>
      </c>
      <c r="O311">
        <v>100</v>
      </c>
      <c r="R311" t="s">
        <v>347</v>
      </c>
    </row>
    <row r="312" spans="1:18">
      <c r="A312" t="s">
        <v>389</v>
      </c>
      <c r="B312" s="2" t="str">
        <f>Hyperlink("https://www.diodes.com/assets/Datasheets/G30C100CTW.pdf")</f>
        <v>https://www.diodes.com/assets/Datasheets/G30C100CTW.pdf</v>
      </c>
      <c r="C312" t="str">
        <f>Hyperlink("https://www.diodes.com/part/view/G30C100CTW","G30C100CTW")</f>
        <v>G30C100CTW</v>
      </c>
      <c r="E312" t="s">
        <v>29</v>
      </c>
      <c r="F312" t="s">
        <v>21</v>
      </c>
      <c r="G312" t="s">
        <v>340</v>
      </c>
      <c r="H312">
        <v>30</v>
      </c>
      <c r="J312">
        <v>100</v>
      </c>
      <c r="K312">
        <v>250</v>
      </c>
      <c r="L312">
        <v>0.81</v>
      </c>
      <c r="N312">
        <v>30</v>
      </c>
      <c r="O312">
        <v>100</v>
      </c>
      <c r="R312" t="s">
        <v>344</v>
      </c>
    </row>
    <row r="313" spans="1:18">
      <c r="A313" t="s">
        <v>390</v>
      </c>
      <c r="B313" s="2" t="str">
        <f>Hyperlink("https://www.diodes.com/assets/Datasheets/G30C120CTFW.pdf")</f>
        <v>https://www.diodes.com/assets/Datasheets/G30C120CTFW.pdf</v>
      </c>
      <c r="C313" t="str">
        <f>Hyperlink("https://www.diodes.com/part/view/G30C120CTFW","G30C120CTFW")</f>
        <v>G30C120CTFW</v>
      </c>
      <c r="E313" t="s">
        <v>29</v>
      </c>
      <c r="F313" t="s">
        <v>21</v>
      </c>
      <c r="G313" t="s">
        <v>340</v>
      </c>
      <c r="H313">
        <v>30</v>
      </c>
      <c r="J313">
        <v>120</v>
      </c>
      <c r="K313">
        <v>200</v>
      </c>
      <c r="L313">
        <v>0.97</v>
      </c>
      <c r="N313">
        <v>35</v>
      </c>
      <c r="O313">
        <v>120</v>
      </c>
      <c r="R313" t="s">
        <v>347</v>
      </c>
    </row>
    <row r="314" spans="1:18">
      <c r="A314" t="s">
        <v>391</v>
      </c>
      <c r="B314" s="2" t="str">
        <f>Hyperlink("https://www.diodes.com/assets/Datasheets/G30C120CTW.pdf")</f>
        <v>https://www.diodes.com/assets/Datasheets/G30C120CTW.pdf</v>
      </c>
      <c r="C314" t="str">
        <f>Hyperlink("https://www.diodes.com/part/view/G30C120CTW","G30C120CTW")</f>
        <v>G30C120CTW</v>
      </c>
      <c r="E314" t="s">
        <v>29</v>
      </c>
      <c r="F314" t="s">
        <v>21</v>
      </c>
      <c r="G314" t="s">
        <v>340</v>
      </c>
      <c r="H314">
        <v>30</v>
      </c>
      <c r="J314">
        <v>120</v>
      </c>
      <c r="K314">
        <v>200</v>
      </c>
      <c r="L314">
        <v>0.97</v>
      </c>
      <c r="N314">
        <v>35</v>
      </c>
      <c r="O314">
        <v>120</v>
      </c>
      <c r="R314" t="s">
        <v>344</v>
      </c>
    </row>
    <row r="315" spans="1:18">
      <c r="A315" t="s">
        <v>392</v>
      </c>
      <c r="B315" s="2" t="str">
        <f>Hyperlink("https://www.diodes.com/assets/Datasheets/G30E100CTFW.pdf")</f>
        <v>https://www.diodes.com/assets/Datasheets/G30E100CTFW.pdf</v>
      </c>
      <c r="C315" t="str">
        <f>Hyperlink("https://www.diodes.com/part/view/G30E100CTFW","G30E100CTFW")</f>
        <v>G30E100CTFW</v>
      </c>
      <c r="E315" t="s">
        <v>29</v>
      </c>
      <c r="F315" t="s">
        <v>21</v>
      </c>
      <c r="G315" t="s">
        <v>340</v>
      </c>
      <c r="H315">
        <v>30</v>
      </c>
      <c r="J315">
        <v>100</v>
      </c>
      <c r="K315">
        <v>250</v>
      </c>
      <c r="L315">
        <v>0.77</v>
      </c>
      <c r="N315">
        <v>30</v>
      </c>
      <c r="O315">
        <v>100</v>
      </c>
      <c r="R315" t="s">
        <v>341</v>
      </c>
    </row>
    <row r="316" spans="1:18">
      <c r="A316" t="s">
        <v>393</v>
      </c>
      <c r="B316" s="2" t="str">
        <f>Hyperlink("https://www.diodes.com/assets/Datasheets/G30E100CTSW.pdf")</f>
        <v>https://www.diodes.com/assets/Datasheets/G30E100CTSW.pdf</v>
      </c>
      <c r="C316" t="str">
        <f>Hyperlink("https://www.diodes.com/part/view/G30E100CTSW","G30E100CTSW")</f>
        <v>G30E100CTSW</v>
      </c>
      <c r="D316" t="s">
        <v>161</v>
      </c>
      <c r="E316" t="s">
        <v>29</v>
      </c>
      <c r="F316" t="s">
        <v>21</v>
      </c>
      <c r="G316" t="s">
        <v>340</v>
      </c>
      <c r="H316">
        <v>30</v>
      </c>
      <c r="J316">
        <v>100</v>
      </c>
      <c r="K316">
        <v>250</v>
      </c>
      <c r="L316">
        <v>0.77</v>
      </c>
      <c r="N316">
        <v>30</v>
      </c>
      <c r="O316">
        <v>100</v>
      </c>
      <c r="R316" t="s">
        <v>347</v>
      </c>
    </row>
    <row r="317" spans="1:18">
      <c r="A317" t="s">
        <v>394</v>
      </c>
      <c r="B317" s="2" t="str">
        <f>Hyperlink("https://www.diodes.com/assets/Datasheets/G30E100CTW.pdf")</f>
        <v>https://www.diodes.com/assets/Datasheets/G30E100CTW.pdf</v>
      </c>
      <c r="C317" t="str">
        <f>Hyperlink("https://www.diodes.com/part/view/G30E100CTW","G30E100CTW")</f>
        <v>G30E100CTW</v>
      </c>
      <c r="E317" t="s">
        <v>29</v>
      </c>
      <c r="F317" t="s">
        <v>21</v>
      </c>
      <c r="G317" t="s">
        <v>340</v>
      </c>
      <c r="H317">
        <v>30</v>
      </c>
      <c r="J317">
        <v>100</v>
      </c>
      <c r="K317">
        <v>250</v>
      </c>
      <c r="L317">
        <v>0.77</v>
      </c>
      <c r="N317">
        <v>30</v>
      </c>
      <c r="O317">
        <v>100</v>
      </c>
      <c r="R317" t="s">
        <v>344</v>
      </c>
    </row>
    <row r="318" spans="1:18">
      <c r="A318" t="s">
        <v>395</v>
      </c>
      <c r="B318" s="2" t="str">
        <f>Hyperlink("https://www.diodes.com/assets/Datasheets/G30E100DW.pdf")</f>
        <v>https://www.diodes.com/assets/Datasheets/G30E100DW.pdf</v>
      </c>
      <c r="C318" t="str">
        <f>Hyperlink("https://www.diodes.com/part/view/G30E100DW","G30E100DW")</f>
        <v>G30E100DW</v>
      </c>
      <c r="E318" t="s">
        <v>29</v>
      </c>
      <c r="F318" t="s">
        <v>21</v>
      </c>
      <c r="G318" t="s">
        <v>22</v>
      </c>
      <c r="H318">
        <v>30</v>
      </c>
      <c r="J318">
        <v>100</v>
      </c>
      <c r="K318">
        <v>150</v>
      </c>
      <c r="L318">
        <v>0.89</v>
      </c>
      <c r="N318">
        <v>50</v>
      </c>
      <c r="O318">
        <v>100</v>
      </c>
      <c r="R318" t="s">
        <v>275</v>
      </c>
    </row>
    <row r="319" spans="1:18">
      <c r="A319" t="s">
        <v>396</v>
      </c>
      <c r="B319" s="2" t="str">
        <f>Hyperlink("https://www.diodes.com/assets/Datasheets/G30E120CTFW.pdf")</f>
        <v>https://www.diodes.com/assets/Datasheets/G30E120CTFW.pdf</v>
      </c>
      <c r="C319" t="str">
        <f>Hyperlink("https://www.diodes.com/part/view/G30E120CTFW","G30E120CTFW")</f>
        <v>G30E120CTFW</v>
      </c>
      <c r="E319" t="s">
        <v>29</v>
      </c>
      <c r="F319" t="s">
        <v>21</v>
      </c>
      <c r="G319" t="s">
        <v>340</v>
      </c>
      <c r="H319">
        <v>30</v>
      </c>
      <c r="J319">
        <v>120</v>
      </c>
      <c r="K319">
        <v>270</v>
      </c>
      <c r="L319">
        <v>0.91</v>
      </c>
      <c r="N319">
        <v>40</v>
      </c>
      <c r="O319">
        <v>120</v>
      </c>
      <c r="R319" t="s">
        <v>341</v>
      </c>
    </row>
    <row r="320" spans="1:18">
      <c r="A320" t="s">
        <v>397</v>
      </c>
      <c r="B320" s="2" t="str">
        <f>Hyperlink("https://www.diodes.com/assets/Datasheets/G30E120CTSW.pdf")</f>
        <v>https://www.diodes.com/assets/Datasheets/G30E120CTSW.pdf</v>
      </c>
      <c r="C320" t="str">
        <f>Hyperlink("https://www.diodes.com/part/view/G30E120CTSW","G30E120CTSW")</f>
        <v>G30E120CTSW</v>
      </c>
      <c r="E320" t="s">
        <v>29</v>
      </c>
      <c r="F320" t="s">
        <v>21</v>
      </c>
      <c r="G320" t="s">
        <v>340</v>
      </c>
      <c r="H320">
        <v>30</v>
      </c>
      <c r="J320">
        <v>120</v>
      </c>
      <c r="K320">
        <v>270</v>
      </c>
      <c r="L320">
        <v>0.91</v>
      </c>
      <c r="N320">
        <v>40</v>
      </c>
      <c r="O320">
        <v>120</v>
      </c>
      <c r="R320" t="s">
        <v>347</v>
      </c>
    </row>
    <row r="321" spans="1:18">
      <c r="A321" t="s">
        <v>398</v>
      </c>
      <c r="B321" s="2" t="str">
        <f>Hyperlink("https://www.diodes.com/assets/Datasheets/G30E120CTW.pdf")</f>
        <v>https://www.diodes.com/assets/Datasheets/G30E120CTW.pdf</v>
      </c>
      <c r="C321" t="str">
        <f>Hyperlink("https://www.diodes.com/part/view/G30E120CTW","G30E120CTW")</f>
        <v>G30E120CTW</v>
      </c>
      <c r="E321" t="s">
        <v>29</v>
      </c>
      <c r="F321" t="s">
        <v>21</v>
      </c>
      <c r="G321" t="s">
        <v>340</v>
      </c>
      <c r="H321">
        <v>30</v>
      </c>
      <c r="J321">
        <v>120</v>
      </c>
      <c r="K321">
        <v>270</v>
      </c>
      <c r="L321">
        <v>0.91</v>
      </c>
      <c r="N321">
        <v>40</v>
      </c>
      <c r="O321">
        <v>120</v>
      </c>
      <c r="R321" t="s">
        <v>344</v>
      </c>
    </row>
    <row r="322" spans="1:18">
      <c r="A322" t="s">
        <v>399</v>
      </c>
      <c r="B322" s="2" t="str">
        <f>Hyperlink("https://www.diodes.com/assets/Datasheets/G30H100CTFW.pdf")</f>
        <v>https://www.diodes.com/assets/Datasheets/G30H100CTFW.pdf</v>
      </c>
      <c r="C322" t="str">
        <f>Hyperlink("https://www.diodes.com/part/view/G30H100CTFW","G30H100CTFW")</f>
        <v>G30H100CTFW</v>
      </c>
      <c r="D322" t="s">
        <v>161</v>
      </c>
      <c r="E322" t="s">
        <v>29</v>
      </c>
      <c r="F322" t="s">
        <v>21</v>
      </c>
      <c r="G322" t="s">
        <v>340</v>
      </c>
      <c r="H322">
        <v>30</v>
      </c>
      <c r="J322">
        <v>100</v>
      </c>
      <c r="K322">
        <v>280</v>
      </c>
      <c r="L322">
        <v>0.79</v>
      </c>
      <c r="N322">
        <v>5</v>
      </c>
      <c r="O322">
        <v>100</v>
      </c>
      <c r="R322" t="s">
        <v>376</v>
      </c>
    </row>
    <row r="323" spans="1:18">
      <c r="A323" t="s">
        <v>400</v>
      </c>
      <c r="B323" s="2" t="str">
        <f>Hyperlink("https://www.diodes.com/assets/Datasheets/G30H100CTW.pdf")</f>
        <v>https://www.diodes.com/assets/Datasheets/G30H100CTW.pdf</v>
      </c>
      <c r="C323" t="str">
        <f>Hyperlink("https://www.diodes.com/part/view/G30H100CTW","G30H100CTW")</f>
        <v>G30H100CTW</v>
      </c>
      <c r="E323" t="s">
        <v>29</v>
      </c>
      <c r="F323" t="s">
        <v>21</v>
      </c>
      <c r="G323" t="s">
        <v>340</v>
      </c>
      <c r="H323">
        <v>30</v>
      </c>
      <c r="J323">
        <v>100</v>
      </c>
      <c r="K323">
        <v>280</v>
      </c>
      <c r="L323">
        <v>0.79</v>
      </c>
      <c r="N323">
        <v>5</v>
      </c>
      <c r="O323">
        <v>100</v>
      </c>
      <c r="R323" t="s">
        <v>344</v>
      </c>
    </row>
    <row r="324" spans="1:18">
      <c r="A324" t="s">
        <v>401</v>
      </c>
      <c r="B324" s="2" t="str">
        <f>Hyperlink("https://www.diodes.com/assets/Datasheets/G30H120CTFW.pdf")</f>
        <v>https://www.diodes.com/assets/Datasheets/G30H120CTFW.pdf</v>
      </c>
      <c r="C324" t="str">
        <f>Hyperlink("https://www.diodes.com/part/view/G30H120CTFW","G30H120CTFW")</f>
        <v>G30H120CTFW</v>
      </c>
      <c r="E324" t="s">
        <v>29</v>
      </c>
      <c r="F324" t="s">
        <v>21</v>
      </c>
      <c r="G324" t="s">
        <v>340</v>
      </c>
      <c r="H324">
        <v>30</v>
      </c>
      <c r="J324">
        <v>120</v>
      </c>
      <c r="K324">
        <v>280</v>
      </c>
      <c r="L324">
        <v>0.84</v>
      </c>
      <c r="N324">
        <v>5</v>
      </c>
      <c r="O324">
        <v>120</v>
      </c>
      <c r="R324" t="s">
        <v>376</v>
      </c>
    </row>
    <row r="325" spans="1:18">
      <c r="A325" t="s">
        <v>402</v>
      </c>
      <c r="B325" s="2" t="str">
        <f>Hyperlink("https://www.diodes.com/assets/Datasheets/G30H120CTW.pdf")</f>
        <v>https://www.diodes.com/assets/Datasheets/G30H120CTW.pdf</v>
      </c>
      <c r="C325" t="str">
        <f>Hyperlink("https://www.diodes.com/part/view/G30H120CTW","G30H120CTW")</f>
        <v>G30H120CTW</v>
      </c>
      <c r="E325" t="s">
        <v>29</v>
      </c>
      <c r="F325" t="s">
        <v>21</v>
      </c>
      <c r="G325" t="s">
        <v>340</v>
      </c>
      <c r="H325">
        <v>30</v>
      </c>
      <c r="J325">
        <v>120</v>
      </c>
      <c r="K325">
        <v>280</v>
      </c>
      <c r="L325">
        <v>0.84</v>
      </c>
      <c r="N325">
        <v>5</v>
      </c>
      <c r="O325">
        <v>120</v>
      </c>
      <c r="R325" t="s">
        <v>344</v>
      </c>
    </row>
    <row r="326" spans="1:18">
      <c r="A326" t="s">
        <v>403</v>
      </c>
      <c r="B326" s="2" t="str">
        <f>Hyperlink("https://www.diodes.com/assets/Datasheets/G40100CTFW.pdf")</f>
        <v>https://www.diodes.com/assets/Datasheets/G40100CTFW.pdf</v>
      </c>
      <c r="C326" t="str">
        <f>Hyperlink("https://www.diodes.com/part/view/G40100CTFW","G40100CTFW")</f>
        <v>G40100CTFW</v>
      </c>
      <c r="E326" t="s">
        <v>29</v>
      </c>
      <c r="F326" t="s">
        <v>21</v>
      </c>
      <c r="G326" t="s">
        <v>340</v>
      </c>
      <c r="H326">
        <v>40</v>
      </c>
      <c r="J326">
        <v>100</v>
      </c>
      <c r="K326">
        <v>250</v>
      </c>
      <c r="L326">
        <v>0.73</v>
      </c>
      <c r="N326">
        <v>400</v>
      </c>
      <c r="O326">
        <v>100</v>
      </c>
      <c r="R326" t="s">
        <v>341</v>
      </c>
    </row>
    <row r="327" spans="1:18">
      <c r="A327" t="s">
        <v>404</v>
      </c>
      <c r="B327" s="2" t="str">
        <f>Hyperlink("https://www.diodes.com/assets/Datasheets/G40100CTW.pdf")</f>
        <v>https://www.diodes.com/assets/Datasheets/G40100CTW.pdf</v>
      </c>
      <c r="C327" t="str">
        <f>Hyperlink("https://www.diodes.com/part/view/G40100CTW","G40100CTW")</f>
        <v>G40100CTW</v>
      </c>
      <c r="E327" t="s">
        <v>29</v>
      </c>
      <c r="F327" t="s">
        <v>21</v>
      </c>
      <c r="G327" t="s">
        <v>340</v>
      </c>
      <c r="H327">
        <v>40</v>
      </c>
      <c r="J327">
        <v>100</v>
      </c>
      <c r="K327">
        <v>250</v>
      </c>
      <c r="L327">
        <v>0.73</v>
      </c>
      <c r="N327">
        <v>400</v>
      </c>
      <c r="O327">
        <v>100</v>
      </c>
      <c r="R327" t="s">
        <v>344</v>
      </c>
    </row>
    <row r="328" spans="1:18">
      <c r="A328" t="s">
        <v>405</v>
      </c>
      <c r="B328" s="2" t="str">
        <f>Hyperlink("https://www.diodes.com/assets/Datasheets/G40C100CTFW.pdf")</f>
        <v>https://www.diodes.com/assets/Datasheets/G40C100CTFW.pdf</v>
      </c>
      <c r="C328" t="str">
        <f>Hyperlink("https://www.diodes.com/part/view/G40C100CTFW","G40C100CTFW")</f>
        <v>G40C100CTFW</v>
      </c>
      <c r="E328" t="s">
        <v>29</v>
      </c>
      <c r="F328" t="s">
        <v>21</v>
      </c>
      <c r="G328" t="s">
        <v>340</v>
      </c>
      <c r="H328">
        <v>40</v>
      </c>
      <c r="J328">
        <v>100</v>
      </c>
      <c r="K328">
        <v>250</v>
      </c>
      <c r="L328">
        <v>0.84</v>
      </c>
      <c r="N328">
        <v>30</v>
      </c>
      <c r="O328">
        <v>100</v>
      </c>
      <c r="R328" t="s">
        <v>347</v>
      </c>
    </row>
    <row r="329" spans="1:18">
      <c r="A329" t="s">
        <v>406</v>
      </c>
      <c r="B329" s="2" t="str">
        <f>Hyperlink("https://www.diodes.com/assets/Datasheets/G40C100CTW.pdf")</f>
        <v>https://www.diodes.com/assets/Datasheets/G40C100CTW.pdf</v>
      </c>
      <c r="C329" t="str">
        <f>Hyperlink("https://www.diodes.com/part/view/G40C100CTW","G40C100CTW")</f>
        <v>G40C100CTW</v>
      </c>
      <c r="E329" t="s">
        <v>29</v>
      </c>
      <c r="F329" t="s">
        <v>21</v>
      </c>
      <c r="G329" t="s">
        <v>340</v>
      </c>
      <c r="H329">
        <v>40</v>
      </c>
      <c r="J329">
        <v>100</v>
      </c>
      <c r="K329">
        <v>250</v>
      </c>
      <c r="L329">
        <v>0.84</v>
      </c>
      <c r="N329">
        <v>30</v>
      </c>
      <c r="O329">
        <v>100</v>
      </c>
      <c r="R329" t="s">
        <v>344</v>
      </c>
    </row>
    <row r="330" spans="1:18">
      <c r="A330" t="s">
        <v>407</v>
      </c>
      <c r="B330" s="2" t="str">
        <f>Hyperlink("https://www.diodes.com/assets/Datasheets/G40C120CTFW.pdf")</f>
        <v>https://www.diodes.com/assets/Datasheets/G40C120CTFW.pdf</v>
      </c>
      <c r="C330" t="str">
        <f>Hyperlink("https://www.diodes.com/part/view/G40C120CTFW","G40C120CTFW")</f>
        <v>G40C120CTFW</v>
      </c>
      <c r="D330" t="s">
        <v>161</v>
      </c>
      <c r="E330" t="s">
        <v>29</v>
      </c>
      <c r="F330" t="s">
        <v>21</v>
      </c>
      <c r="G330" t="s">
        <v>340</v>
      </c>
      <c r="H330">
        <v>40</v>
      </c>
      <c r="J330">
        <v>120</v>
      </c>
      <c r="K330">
        <v>250</v>
      </c>
      <c r="L330">
        <v>0.98</v>
      </c>
      <c r="N330">
        <v>50</v>
      </c>
      <c r="O330">
        <v>120</v>
      </c>
      <c r="R330" t="s">
        <v>347</v>
      </c>
    </row>
    <row r="331" spans="1:18">
      <c r="A331" t="s">
        <v>408</v>
      </c>
      <c r="B331" s="2" t="str">
        <f>Hyperlink("https://www.diodes.com/assets/Datasheets/G40C120CTW.pdf")</f>
        <v>https://www.diodes.com/assets/Datasheets/G40C120CTW.pdf</v>
      </c>
      <c r="C331" t="str">
        <f>Hyperlink("https://www.diodes.com/part/view/G40C120CTW","G40C120CTW")</f>
        <v>G40C120CTW</v>
      </c>
      <c r="E331" t="s">
        <v>29</v>
      </c>
      <c r="F331" t="s">
        <v>21</v>
      </c>
      <c r="G331" t="s">
        <v>340</v>
      </c>
      <c r="H331">
        <v>40</v>
      </c>
      <c r="J331">
        <v>120</v>
      </c>
      <c r="K331">
        <v>250</v>
      </c>
      <c r="L331">
        <v>0.98</v>
      </c>
      <c r="N331">
        <v>50</v>
      </c>
      <c r="O331">
        <v>120</v>
      </c>
      <c r="R331" t="s">
        <v>344</v>
      </c>
    </row>
    <row r="332" spans="1:18">
      <c r="A332" t="s">
        <v>409</v>
      </c>
      <c r="B332" s="2" t="str">
        <f>Hyperlink("https://www.diodes.com/assets/Datasheets/G40E100CF5.pdf")</f>
        <v>https://www.diodes.com/assets/Datasheets/G40E100CF5.pdf</v>
      </c>
      <c r="C332" t="str">
        <f>Hyperlink("https://www.diodes.com/part/view/G40E100CF5","G40E100CF5")</f>
        <v>G40E100CF5</v>
      </c>
      <c r="E332" t="s">
        <v>29</v>
      </c>
      <c r="F332" t="s">
        <v>21</v>
      </c>
      <c r="G332" t="s">
        <v>340</v>
      </c>
      <c r="H332">
        <v>40</v>
      </c>
      <c r="J332">
        <v>100</v>
      </c>
      <c r="K332">
        <v>300</v>
      </c>
      <c r="L332">
        <v>0.71</v>
      </c>
      <c r="N332">
        <v>100</v>
      </c>
      <c r="O332">
        <v>100</v>
      </c>
      <c r="R332" t="s">
        <v>410</v>
      </c>
    </row>
    <row r="333" spans="1:18">
      <c r="A333" t="s">
        <v>411</v>
      </c>
      <c r="B333" s="2" t="str">
        <f>Hyperlink("https://www.diodes.com/assets/Datasheets/G40E100CTFW.pdf")</f>
        <v>https://www.diodes.com/assets/Datasheets/G40E100CTFW.pdf</v>
      </c>
      <c r="C333" t="str">
        <f>Hyperlink("https://www.diodes.com/part/view/G40E100CTFW","G40E100CTFW")</f>
        <v>G40E100CTFW</v>
      </c>
      <c r="E333" t="s">
        <v>29</v>
      </c>
      <c r="F333" t="s">
        <v>21</v>
      </c>
      <c r="G333" t="s">
        <v>340</v>
      </c>
      <c r="H333">
        <v>40</v>
      </c>
      <c r="J333">
        <v>100</v>
      </c>
      <c r="K333">
        <v>300</v>
      </c>
      <c r="L333">
        <v>0.71</v>
      </c>
      <c r="N333">
        <v>100</v>
      </c>
      <c r="O333">
        <v>100</v>
      </c>
      <c r="R333" t="s">
        <v>341</v>
      </c>
    </row>
    <row r="334" spans="1:18">
      <c r="A334" t="s">
        <v>412</v>
      </c>
      <c r="B334" s="2" t="str">
        <f>Hyperlink("https://www.diodes.com/assets/Datasheets/G40E100CTSW.pdf")</f>
        <v>https://www.diodes.com/assets/Datasheets/G40E100CTSW.pdf</v>
      </c>
      <c r="C334" t="str">
        <f>Hyperlink("https://www.diodes.com/part/view/G40E100CTSW","G40E100CTSW")</f>
        <v>G40E100CTSW</v>
      </c>
      <c r="D334" t="s">
        <v>161</v>
      </c>
      <c r="E334" t="s">
        <v>29</v>
      </c>
      <c r="F334" t="s">
        <v>21</v>
      </c>
      <c r="G334" t="s">
        <v>340</v>
      </c>
      <c r="H334">
        <v>40</v>
      </c>
      <c r="J334">
        <v>100</v>
      </c>
      <c r="K334">
        <v>300</v>
      </c>
      <c r="L334">
        <v>0.71</v>
      </c>
      <c r="N334">
        <v>100</v>
      </c>
      <c r="O334">
        <v>100</v>
      </c>
      <c r="R334" t="s">
        <v>347</v>
      </c>
    </row>
    <row r="335" spans="1:18">
      <c r="A335" t="s">
        <v>413</v>
      </c>
      <c r="B335" s="2" t="str">
        <f>Hyperlink("https://www.diodes.com/assets/Datasheets/G40E100CTW.pdf")</f>
        <v>https://www.diodes.com/assets/Datasheets/G40E100CTW.pdf</v>
      </c>
      <c r="C335" t="str">
        <f>Hyperlink("https://www.diodes.com/part/view/G40E100CTW","G40E100CTW")</f>
        <v>G40E100CTW</v>
      </c>
      <c r="E335" t="s">
        <v>29</v>
      </c>
      <c r="F335" t="s">
        <v>21</v>
      </c>
      <c r="G335" t="s">
        <v>340</v>
      </c>
      <c r="H335">
        <v>40</v>
      </c>
      <c r="J335">
        <v>100</v>
      </c>
      <c r="K335">
        <v>300</v>
      </c>
      <c r="L335">
        <v>0.71</v>
      </c>
      <c r="N335">
        <v>100</v>
      </c>
      <c r="O335">
        <v>100</v>
      </c>
      <c r="R335" t="s">
        <v>344</v>
      </c>
    </row>
    <row r="336" spans="1:18">
      <c r="A336" t="s">
        <v>414</v>
      </c>
      <c r="B336" s="2" t="str">
        <f>Hyperlink("https://www.diodes.com/assets/Datasheets/G40E120CTFW.pdf")</f>
        <v>https://www.diodes.com/assets/Datasheets/G40E120CTFW.pdf</v>
      </c>
      <c r="C336" t="str">
        <f>Hyperlink("https://www.diodes.com/part/view/G40E120CTFW","G40E120CTFW")</f>
        <v>G40E120CTFW</v>
      </c>
      <c r="E336" t="s">
        <v>29</v>
      </c>
      <c r="F336" t="s">
        <v>21</v>
      </c>
      <c r="G336" t="s">
        <v>340</v>
      </c>
      <c r="H336">
        <v>40</v>
      </c>
      <c r="J336">
        <v>120</v>
      </c>
      <c r="K336">
        <v>300</v>
      </c>
      <c r="L336">
        <v>0.82</v>
      </c>
      <c r="N336">
        <v>60</v>
      </c>
      <c r="O336">
        <v>120</v>
      </c>
      <c r="R336" t="s">
        <v>341</v>
      </c>
    </row>
    <row r="337" spans="1:18">
      <c r="A337" t="s">
        <v>415</v>
      </c>
      <c r="B337" s="2" t="str">
        <f>Hyperlink("https://www.diodes.com/assets/Datasheets/G40E120CTSW.pdf")</f>
        <v>https://www.diodes.com/assets/Datasheets/G40E120CTSW.pdf</v>
      </c>
      <c r="C337" t="str">
        <f>Hyperlink("https://www.diodes.com/part/view/G40E120CTSW","G40E120CTSW")</f>
        <v>G40E120CTSW</v>
      </c>
      <c r="E337" t="s">
        <v>29</v>
      </c>
      <c r="F337" t="s">
        <v>21</v>
      </c>
      <c r="G337" t="s">
        <v>340</v>
      </c>
      <c r="H337">
        <v>40</v>
      </c>
      <c r="J337">
        <v>120</v>
      </c>
      <c r="K337">
        <v>300</v>
      </c>
      <c r="L337">
        <v>0.82</v>
      </c>
      <c r="N337">
        <v>60</v>
      </c>
      <c r="O337">
        <v>120</v>
      </c>
      <c r="R337" t="s">
        <v>347</v>
      </c>
    </row>
    <row r="338" spans="1:18">
      <c r="A338" t="s">
        <v>416</v>
      </c>
      <c r="B338" s="2" t="str">
        <f>Hyperlink("https://www.diodes.com/assets/Datasheets/G40E120CTW.pdf")</f>
        <v>https://www.diodes.com/assets/Datasheets/G40E120CTW.pdf</v>
      </c>
      <c r="C338" t="str">
        <f>Hyperlink("https://www.diodes.com/part/view/G40E120CTW","G40E120CTW")</f>
        <v>G40E120CTW</v>
      </c>
      <c r="E338" t="s">
        <v>29</v>
      </c>
      <c r="F338" t="s">
        <v>21</v>
      </c>
      <c r="G338" t="s">
        <v>340</v>
      </c>
      <c r="H338">
        <v>40</v>
      </c>
      <c r="J338">
        <v>120</v>
      </c>
      <c r="K338">
        <v>300</v>
      </c>
      <c r="L338">
        <v>0.82</v>
      </c>
      <c r="N338">
        <v>60</v>
      </c>
      <c r="O338">
        <v>120</v>
      </c>
      <c r="R338" t="s">
        <v>344</v>
      </c>
    </row>
    <row r="339" spans="1:18">
      <c r="A339" t="s">
        <v>417</v>
      </c>
      <c r="B339" s="2" t="str">
        <f>Hyperlink("https://www.diodes.com/assets/Datasheets/G40H100CTFW.pdf")</f>
        <v>https://www.diodes.com/assets/Datasheets/G40H100CTFW.pdf</v>
      </c>
      <c r="C339" t="str">
        <f>Hyperlink("https://www.diodes.com/part/view/G40H100CTFW","G40H100CTFW")</f>
        <v>G40H100CTFW</v>
      </c>
      <c r="D339" t="s">
        <v>161</v>
      </c>
      <c r="E339" t="s">
        <v>29</v>
      </c>
      <c r="F339" t="s">
        <v>21</v>
      </c>
      <c r="G339" t="s">
        <v>340</v>
      </c>
      <c r="H339">
        <v>40</v>
      </c>
      <c r="J339">
        <v>100</v>
      </c>
      <c r="K339">
        <v>250</v>
      </c>
      <c r="L339">
        <v>0.79</v>
      </c>
      <c r="N339">
        <v>10</v>
      </c>
      <c r="O339">
        <v>100</v>
      </c>
      <c r="R339" t="s">
        <v>376</v>
      </c>
    </row>
    <row r="340" spans="1:18">
      <c r="A340" t="s">
        <v>418</v>
      </c>
      <c r="B340" s="2" t="str">
        <f>Hyperlink("https://www.diodes.com/assets/Datasheets/G40H100CTW.pdf")</f>
        <v>https://www.diodes.com/assets/Datasheets/G40H100CTW.pdf</v>
      </c>
      <c r="C340" t="str">
        <f>Hyperlink("https://www.diodes.com/part/view/G40H100CTW","G40H100CTW")</f>
        <v>G40H100CTW</v>
      </c>
      <c r="E340" t="s">
        <v>29</v>
      </c>
      <c r="F340" t="s">
        <v>21</v>
      </c>
      <c r="G340" t="s">
        <v>340</v>
      </c>
      <c r="H340">
        <v>40</v>
      </c>
      <c r="J340">
        <v>100</v>
      </c>
      <c r="K340">
        <v>250</v>
      </c>
      <c r="L340">
        <v>0.79</v>
      </c>
      <c r="N340">
        <v>10</v>
      </c>
      <c r="O340">
        <v>100</v>
      </c>
      <c r="R340" t="s">
        <v>344</v>
      </c>
    </row>
    <row r="341" spans="1:18">
      <c r="A341" t="s">
        <v>419</v>
      </c>
      <c r="B341" s="2" t="str">
        <f>Hyperlink("https://www.diodes.com/assets/Datasheets/G545B.pdf")</f>
        <v>https://www.diodes.com/assets/Datasheets/G545B.pdf</v>
      </c>
      <c r="C341" t="str">
        <f>Hyperlink("https://www.diodes.com/part/view/G545B","G545B")</f>
        <v>G545B</v>
      </c>
      <c r="E341" t="s">
        <v>29</v>
      </c>
      <c r="F341" t="s">
        <v>21</v>
      </c>
      <c r="G341" t="s">
        <v>22</v>
      </c>
      <c r="H341">
        <v>5</v>
      </c>
      <c r="J341">
        <v>45</v>
      </c>
      <c r="K341">
        <v>125</v>
      </c>
      <c r="L341">
        <v>0.51</v>
      </c>
      <c r="N341">
        <v>300</v>
      </c>
      <c r="O341">
        <v>45</v>
      </c>
      <c r="R341" t="s">
        <v>52</v>
      </c>
    </row>
    <row r="342" spans="1:18">
      <c r="A342" t="s">
        <v>420</v>
      </c>
      <c r="B342" s="2" t="str">
        <f>Hyperlink("https://www.diodes.com/assets/Datasheets/G545C.pdf")</f>
        <v>https://www.diodes.com/assets/Datasheets/G545C.pdf</v>
      </c>
      <c r="C342" t="str">
        <f>Hyperlink("https://www.diodes.com/part/view/G545C","G545C")</f>
        <v>G545C</v>
      </c>
      <c r="E342" t="s">
        <v>29</v>
      </c>
      <c r="F342" t="s">
        <v>21</v>
      </c>
      <c r="G342" t="s">
        <v>22</v>
      </c>
      <c r="H342">
        <v>5</v>
      </c>
      <c r="J342">
        <v>45</v>
      </c>
      <c r="K342">
        <v>125</v>
      </c>
      <c r="L342">
        <v>0.51</v>
      </c>
      <c r="N342">
        <v>300</v>
      </c>
      <c r="O342">
        <v>45</v>
      </c>
      <c r="R342" t="s">
        <v>171</v>
      </c>
    </row>
    <row r="343" spans="1:18">
      <c r="A343" t="s">
        <v>421</v>
      </c>
      <c r="B343" s="2" t="str">
        <f>Hyperlink("https://www.diodes.com/assets/Datasheets/G5E100B.pdf")</f>
        <v>https://www.diodes.com/assets/Datasheets/G5E100B.pdf</v>
      </c>
      <c r="C343" t="str">
        <f>Hyperlink("https://www.diodes.com/part/view/G5E100B","G5E100B")</f>
        <v>G5E100B</v>
      </c>
      <c r="E343" t="s">
        <v>29</v>
      </c>
      <c r="F343" t="s">
        <v>21</v>
      </c>
      <c r="G343" t="s">
        <v>22</v>
      </c>
      <c r="H343">
        <v>5</v>
      </c>
      <c r="J343">
        <v>100</v>
      </c>
      <c r="K343">
        <v>80</v>
      </c>
      <c r="L343">
        <v>0.66</v>
      </c>
      <c r="N343">
        <v>50</v>
      </c>
      <c r="O343">
        <v>100</v>
      </c>
      <c r="R343" t="s">
        <v>52</v>
      </c>
    </row>
    <row r="344" spans="1:18">
      <c r="A344" t="s">
        <v>422</v>
      </c>
      <c r="B344" s="2" t="str">
        <f>Hyperlink("https://www.diodes.com/assets/Datasheets/G5E100DW.pdf")</f>
        <v>https://www.diodes.com/assets/Datasheets/G5E100DW.pdf</v>
      </c>
      <c r="C344" t="str">
        <f>Hyperlink("https://www.diodes.com/part/view/G5E100DW","G5E100DW")</f>
        <v>G5E100DW</v>
      </c>
      <c r="D344" t="s">
        <v>423</v>
      </c>
      <c r="E344" t="s">
        <v>29</v>
      </c>
      <c r="F344" t="s">
        <v>21</v>
      </c>
      <c r="G344" t="s">
        <v>22</v>
      </c>
      <c r="H344">
        <v>5</v>
      </c>
      <c r="J344">
        <v>100</v>
      </c>
      <c r="K344">
        <v>150</v>
      </c>
      <c r="L344">
        <v>0.68</v>
      </c>
      <c r="N344">
        <v>30</v>
      </c>
      <c r="O344">
        <v>100</v>
      </c>
      <c r="R344" t="s">
        <v>275</v>
      </c>
    </row>
    <row r="345" spans="1:18">
      <c r="A345" t="s">
        <v>424</v>
      </c>
      <c r="B345" s="2" t="str">
        <f>Hyperlink("https://www.diodes.com/assets/Datasheets/MBR0580S1.pdf")</f>
        <v>https://www.diodes.com/assets/Datasheets/MBR0580S1.pdf</v>
      </c>
      <c r="C345" t="str">
        <f>Hyperlink("https://www.diodes.com/part/view/MBR0580S1","MBR0580S1")</f>
        <v>MBR0580S1</v>
      </c>
      <c r="E345" t="s">
        <v>20</v>
      </c>
      <c r="F345" t="s">
        <v>21</v>
      </c>
      <c r="G345" t="s">
        <v>22</v>
      </c>
      <c r="H345">
        <v>0.5</v>
      </c>
      <c r="I345" t="s">
        <v>25</v>
      </c>
      <c r="J345">
        <v>80</v>
      </c>
      <c r="K345">
        <v>14</v>
      </c>
      <c r="L345">
        <v>0.8</v>
      </c>
      <c r="M345">
        <v>0.5</v>
      </c>
      <c r="N345">
        <v>5</v>
      </c>
      <c r="O345">
        <v>80</v>
      </c>
      <c r="Q345">
        <v>15</v>
      </c>
      <c r="R345" t="s">
        <v>30</v>
      </c>
    </row>
    <row r="346" spans="1:18">
      <c r="A346" t="s">
        <v>425</v>
      </c>
      <c r="B346" s="2" t="str">
        <f>Hyperlink("https://www.diodes.com/assets/Datasheets/MBR10100C.pdf")</f>
        <v>https://www.diodes.com/assets/Datasheets/MBR10100C.pdf</v>
      </c>
      <c r="C346" t="str">
        <f>Hyperlink("https://www.diodes.com/part/view/MBR10100C","MBR10100C")</f>
        <v>MBR10100C</v>
      </c>
      <c r="D346" t="s">
        <v>28</v>
      </c>
      <c r="E346" t="s">
        <v>29</v>
      </c>
      <c r="F346" t="s">
        <v>21</v>
      </c>
      <c r="G346" t="s">
        <v>340</v>
      </c>
      <c r="H346">
        <v>10</v>
      </c>
      <c r="I346" t="s">
        <v>25</v>
      </c>
      <c r="J346">
        <v>100</v>
      </c>
      <c r="K346">
        <v>100</v>
      </c>
      <c r="L346">
        <v>0.85</v>
      </c>
      <c r="M346">
        <v>5</v>
      </c>
      <c r="N346">
        <v>100</v>
      </c>
      <c r="O346">
        <v>100</v>
      </c>
      <c r="R346" t="s">
        <v>426</v>
      </c>
    </row>
    <row r="347" spans="1:18">
      <c r="A347" t="s">
        <v>427</v>
      </c>
      <c r="B347" s="2" t="str">
        <f>Hyperlink("https://www.diodes.com/assets/Datasheets/MBR10100CT_LS.pdf")</f>
        <v>https://www.diodes.com/assets/Datasheets/MBR10100CT_LS.pdf</v>
      </c>
      <c r="C347" t="str">
        <f>Hyperlink("https://www.diodes.com/part/view/MBR10100CT%28LS%29","MBR10100CT(LS)")</f>
        <v>MBR10100CT(LS)</v>
      </c>
      <c r="E347" t="s">
        <v>29</v>
      </c>
      <c r="F347" t="s">
        <v>21</v>
      </c>
      <c r="G347" t="s">
        <v>340</v>
      </c>
      <c r="H347">
        <v>10</v>
      </c>
      <c r="J347">
        <v>100</v>
      </c>
      <c r="K347">
        <v>120</v>
      </c>
      <c r="L347">
        <v>0.85</v>
      </c>
      <c r="N347">
        <v>10</v>
      </c>
      <c r="O347">
        <v>100</v>
      </c>
      <c r="R347" t="s">
        <v>344</v>
      </c>
    </row>
    <row r="348" spans="1:18">
      <c r="A348" t="s">
        <v>428</v>
      </c>
      <c r="B348" s="2" t="str">
        <f>Hyperlink("https://www.diodes.com/assets/Datasheets/MBR10150C.pdf")</f>
        <v>https://www.diodes.com/assets/Datasheets/MBR10150C.pdf</v>
      </c>
      <c r="C348" t="str">
        <f>Hyperlink("https://www.diodes.com/part/view/MBR10150C","MBR10150C")</f>
        <v>MBR10150C</v>
      </c>
      <c r="D348" t="s">
        <v>429</v>
      </c>
      <c r="E348" t="s">
        <v>20</v>
      </c>
      <c r="F348" t="s">
        <v>21</v>
      </c>
      <c r="G348" t="s">
        <v>340</v>
      </c>
      <c r="H348">
        <v>10</v>
      </c>
      <c r="I348" t="s">
        <v>25</v>
      </c>
      <c r="J348">
        <v>150</v>
      </c>
      <c r="K348">
        <v>100</v>
      </c>
      <c r="L348">
        <v>0.92</v>
      </c>
      <c r="M348">
        <v>5</v>
      </c>
      <c r="N348">
        <v>100</v>
      </c>
      <c r="O348">
        <v>150</v>
      </c>
      <c r="R348" t="s">
        <v>430</v>
      </c>
    </row>
    <row r="349" spans="1:18">
      <c r="A349" t="s">
        <v>431</v>
      </c>
      <c r="B349" s="2" t="str">
        <f>Hyperlink("https://www.diodes.com/assets/Datasheets/MBR10150CT_LS.pdf")</f>
        <v>https://www.diodes.com/assets/Datasheets/MBR10150CT_LS.pdf</v>
      </c>
      <c r="C349" t="str">
        <f>Hyperlink("https://www.diodes.com/part/view/MBR10150CT%28LS%29","MBR10150CT(LS)")</f>
        <v>MBR10150CT(LS)</v>
      </c>
      <c r="E349" t="s">
        <v>29</v>
      </c>
      <c r="F349" t="s">
        <v>21</v>
      </c>
      <c r="G349" t="s">
        <v>340</v>
      </c>
      <c r="H349">
        <v>10</v>
      </c>
      <c r="J349">
        <v>150</v>
      </c>
      <c r="K349">
        <v>120</v>
      </c>
      <c r="L349">
        <v>0.92</v>
      </c>
      <c r="N349">
        <v>8</v>
      </c>
      <c r="O349">
        <v>150</v>
      </c>
      <c r="R349" t="s">
        <v>344</v>
      </c>
    </row>
    <row r="350" spans="1:18">
      <c r="A350" t="s">
        <v>432</v>
      </c>
      <c r="B350" s="2" t="str">
        <f>Hyperlink("https://www.diodes.com/assets/Datasheets/MBR10150CTW.pdf")</f>
        <v>https://www.diodes.com/assets/Datasheets/MBR10150CTW.pdf</v>
      </c>
      <c r="C350" t="str">
        <f>Hyperlink("https://www.diodes.com/part/view/MBR10150CTW","MBR10150CTW")</f>
        <v>MBR10150CTW</v>
      </c>
      <c r="E350" t="s">
        <v>29</v>
      </c>
      <c r="F350" t="s">
        <v>21</v>
      </c>
      <c r="G350" t="s">
        <v>340</v>
      </c>
      <c r="H350">
        <v>10</v>
      </c>
      <c r="J350">
        <v>150</v>
      </c>
      <c r="K350">
        <v>180</v>
      </c>
      <c r="L350">
        <v>1</v>
      </c>
      <c r="N350">
        <v>8</v>
      </c>
      <c r="O350">
        <v>150</v>
      </c>
      <c r="R350" t="s">
        <v>344</v>
      </c>
    </row>
    <row r="351" spans="1:18">
      <c r="A351" t="s">
        <v>433</v>
      </c>
      <c r="B351" s="2" t="str">
        <f>Hyperlink("https://www.diodes.com/assets/Datasheets/MBR10200C.pdf")</f>
        <v>https://www.diodes.com/assets/Datasheets/MBR10200C.pdf</v>
      </c>
      <c r="C351" t="str">
        <f>Hyperlink("https://www.diodes.com/part/view/MBR10200C","MBR10200C")</f>
        <v>MBR10200C</v>
      </c>
      <c r="D351" t="s">
        <v>429</v>
      </c>
      <c r="E351" t="s">
        <v>20</v>
      </c>
      <c r="F351" t="s">
        <v>21</v>
      </c>
      <c r="G351" t="s">
        <v>340</v>
      </c>
      <c r="H351">
        <v>10</v>
      </c>
      <c r="I351" t="s">
        <v>25</v>
      </c>
      <c r="J351">
        <v>200</v>
      </c>
      <c r="K351">
        <v>100</v>
      </c>
      <c r="L351">
        <v>0.95</v>
      </c>
      <c r="M351">
        <v>5</v>
      </c>
      <c r="N351">
        <v>150</v>
      </c>
      <c r="O351">
        <v>200</v>
      </c>
      <c r="R351" t="s">
        <v>430</v>
      </c>
    </row>
    <row r="352" spans="1:18">
      <c r="A352" t="s">
        <v>434</v>
      </c>
      <c r="B352" s="2" t="str">
        <f>Hyperlink("https://www.diodes.com/assets/Datasheets/MBR10200CT_LS.pdf")</f>
        <v>https://www.diodes.com/assets/Datasheets/MBR10200CT_LS.pdf</v>
      </c>
      <c r="C352" t="str">
        <f>Hyperlink("https://www.diodes.com/part/view/MBR10200CT%28LS%29","MBR10200CT(LS)")</f>
        <v>MBR10200CT(LS)</v>
      </c>
      <c r="E352" t="s">
        <v>29</v>
      </c>
      <c r="F352" t="s">
        <v>21</v>
      </c>
      <c r="G352" t="s">
        <v>340</v>
      </c>
      <c r="H352">
        <v>10</v>
      </c>
      <c r="J352">
        <v>200</v>
      </c>
      <c r="K352">
        <v>120</v>
      </c>
      <c r="L352">
        <v>0.92</v>
      </c>
      <c r="N352">
        <v>8</v>
      </c>
      <c r="O352">
        <v>200</v>
      </c>
      <c r="R352" t="s">
        <v>344</v>
      </c>
    </row>
    <row r="353" spans="1:18">
      <c r="A353" t="s">
        <v>435</v>
      </c>
      <c r="B353" s="2" t="str">
        <f>Hyperlink("https://www.diodes.com/assets/Datasheets/MBR10200CTW.pdf")</f>
        <v>https://www.diodes.com/assets/Datasheets/MBR10200CTW.pdf</v>
      </c>
      <c r="C353" t="str">
        <f>Hyperlink("https://www.diodes.com/part/view/MBR10200CTW","MBR10200CTW")</f>
        <v>MBR10200CTW</v>
      </c>
      <c r="E353" t="s">
        <v>29</v>
      </c>
      <c r="F353" t="s">
        <v>21</v>
      </c>
      <c r="G353" t="s">
        <v>340</v>
      </c>
      <c r="H353">
        <v>10</v>
      </c>
      <c r="J353">
        <v>200</v>
      </c>
      <c r="K353">
        <v>120</v>
      </c>
      <c r="L353">
        <v>0.92</v>
      </c>
      <c r="N353">
        <v>8</v>
      </c>
      <c r="O353">
        <v>200</v>
      </c>
      <c r="R353" t="s">
        <v>344</v>
      </c>
    </row>
    <row r="354" spans="1:18">
      <c r="A354" t="s">
        <v>436</v>
      </c>
      <c r="B354" s="2" t="str">
        <f>Hyperlink("https://www.diodes.com/assets/Datasheets/ds23009.pdf")</f>
        <v>https://www.diodes.com/assets/Datasheets/ds23009.pdf</v>
      </c>
      <c r="C354" t="str">
        <f>Hyperlink("https://www.diodes.com/part/view/MBR1035","MBR1035")</f>
        <v>MBR1035</v>
      </c>
      <c r="D354" t="s">
        <v>28</v>
      </c>
      <c r="E354" t="s">
        <v>29</v>
      </c>
      <c r="F354" t="s">
        <v>21</v>
      </c>
      <c r="G354" t="s">
        <v>22</v>
      </c>
      <c r="H354">
        <v>10</v>
      </c>
      <c r="I354">
        <v>125</v>
      </c>
      <c r="J354">
        <v>35</v>
      </c>
      <c r="K354">
        <v>150</v>
      </c>
      <c r="L354">
        <v>0.84</v>
      </c>
      <c r="M354">
        <v>10</v>
      </c>
      <c r="N354">
        <v>100</v>
      </c>
      <c r="O354">
        <v>35</v>
      </c>
      <c r="Q354">
        <v>400</v>
      </c>
      <c r="R354" t="s">
        <v>437</v>
      </c>
    </row>
    <row r="355" spans="1:18">
      <c r="A355" t="s">
        <v>438</v>
      </c>
      <c r="B355" s="2" t="str">
        <f>Hyperlink("https://www.diodes.com/assets/Datasheets/ds23009.pdf")</f>
        <v>https://www.diodes.com/assets/Datasheets/ds23009.pdf</v>
      </c>
      <c r="C355" t="str">
        <f>Hyperlink("https://www.diodes.com/part/view/MBR1040","MBR1040")</f>
        <v>MBR1040</v>
      </c>
      <c r="D355" t="s">
        <v>28</v>
      </c>
      <c r="E355" t="s">
        <v>29</v>
      </c>
      <c r="F355" t="s">
        <v>21</v>
      </c>
      <c r="G355" t="s">
        <v>22</v>
      </c>
      <c r="H355">
        <v>10</v>
      </c>
      <c r="I355">
        <v>125</v>
      </c>
      <c r="J355">
        <v>40</v>
      </c>
      <c r="K355">
        <v>150</v>
      </c>
      <c r="L355">
        <v>0.84</v>
      </c>
      <c r="M355">
        <v>10</v>
      </c>
      <c r="N355">
        <v>100</v>
      </c>
      <c r="O355">
        <v>40</v>
      </c>
      <c r="Q355">
        <v>400</v>
      </c>
      <c r="R355" t="s">
        <v>437</v>
      </c>
    </row>
    <row r="356" spans="1:18">
      <c r="A356" t="s">
        <v>439</v>
      </c>
      <c r="B356" s="2" t="str">
        <f>Hyperlink("https://www.diodes.com/assets/Datasheets/ds23009.pdf")</f>
        <v>https://www.diodes.com/assets/Datasheets/ds23009.pdf</v>
      </c>
      <c r="C356" t="str">
        <f>Hyperlink("https://www.diodes.com/part/view/MBR1045","MBR1045")</f>
        <v>MBR1045</v>
      </c>
      <c r="D356" t="s">
        <v>28</v>
      </c>
      <c r="E356" t="s">
        <v>29</v>
      </c>
      <c r="F356" t="s">
        <v>21</v>
      </c>
      <c r="G356" t="s">
        <v>22</v>
      </c>
      <c r="H356">
        <v>10</v>
      </c>
      <c r="I356">
        <v>125</v>
      </c>
      <c r="J356">
        <v>45</v>
      </c>
      <c r="K356">
        <v>150</v>
      </c>
      <c r="L356">
        <v>0.84</v>
      </c>
      <c r="M356">
        <v>10</v>
      </c>
      <c r="N356">
        <v>100</v>
      </c>
      <c r="O356">
        <v>45</v>
      </c>
      <c r="Q356">
        <v>400</v>
      </c>
      <c r="R356" t="s">
        <v>437</v>
      </c>
    </row>
    <row r="357" spans="1:18">
      <c r="A357" t="s">
        <v>440</v>
      </c>
      <c r="B357" s="2" t="str">
        <f>Hyperlink("https://www.diodes.com/assets/Datasheets/ds30027.pdf")</f>
        <v>https://www.diodes.com/assets/Datasheets/ds30027.pdf</v>
      </c>
      <c r="C357" t="str">
        <f>Hyperlink("https://www.diodes.com/part/view/MBR1045CT","MBR1045CT")</f>
        <v>MBR1045CT</v>
      </c>
      <c r="D357" t="s">
        <v>28</v>
      </c>
      <c r="E357" t="s">
        <v>29</v>
      </c>
      <c r="F357" t="s">
        <v>21</v>
      </c>
      <c r="G357" t="s">
        <v>340</v>
      </c>
      <c r="H357">
        <v>10</v>
      </c>
      <c r="I357">
        <v>105</v>
      </c>
      <c r="J357">
        <v>45</v>
      </c>
      <c r="K357">
        <v>100</v>
      </c>
      <c r="L357">
        <v>0.65</v>
      </c>
      <c r="M357">
        <v>5</v>
      </c>
      <c r="N357">
        <v>100</v>
      </c>
      <c r="O357">
        <v>45</v>
      </c>
      <c r="Q357">
        <v>150</v>
      </c>
      <c r="R357" t="s">
        <v>441</v>
      </c>
    </row>
    <row r="358" spans="1:18">
      <c r="A358" t="s">
        <v>442</v>
      </c>
      <c r="B358" s="2" t="str">
        <f>Hyperlink("https://www.diodes.com/assets/Datasheets/MBR1045CT_LS.pdf")</f>
        <v>https://www.diodes.com/assets/Datasheets/MBR1045CT_LS.pdf</v>
      </c>
      <c r="C358" t="str">
        <f>Hyperlink("https://www.diodes.com/part/view/MBR1045CT%28LS%29","MBR1045CT(LS)")</f>
        <v>MBR1045CT(LS)</v>
      </c>
      <c r="E358" t="s">
        <v>29</v>
      </c>
      <c r="F358" t="s">
        <v>21</v>
      </c>
      <c r="G358" t="s">
        <v>340</v>
      </c>
      <c r="H358">
        <v>10</v>
      </c>
      <c r="J358">
        <v>45</v>
      </c>
      <c r="K358">
        <v>125</v>
      </c>
      <c r="L358">
        <v>0.7</v>
      </c>
      <c r="N358">
        <v>100</v>
      </c>
      <c r="O358">
        <v>45</v>
      </c>
      <c r="R358" t="s">
        <v>344</v>
      </c>
    </row>
    <row r="359" spans="1:18">
      <c r="A359" t="s">
        <v>443</v>
      </c>
      <c r="B359" s="2" t="str">
        <f>Hyperlink("https://www.diodes.com/assets/Datasheets/ds23009.pdf")</f>
        <v>https://www.diodes.com/assets/Datasheets/ds23009.pdf</v>
      </c>
      <c r="C359" t="str">
        <f>Hyperlink("https://www.diodes.com/part/view/MBR1050","MBR1050")</f>
        <v>MBR1050</v>
      </c>
      <c r="D359" t="s">
        <v>28</v>
      </c>
      <c r="E359" t="s">
        <v>29</v>
      </c>
      <c r="F359" t="s">
        <v>21</v>
      </c>
      <c r="G359" t="s">
        <v>22</v>
      </c>
      <c r="H359">
        <v>10</v>
      </c>
      <c r="I359">
        <v>125</v>
      </c>
      <c r="J359">
        <v>50</v>
      </c>
      <c r="K359">
        <v>150</v>
      </c>
      <c r="L359">
        <v>0.95</v>
      </c>
      <c r="M359">
        <v>10</v>
      </c>
      <c r="N359">
        <v>100</v>
      </c>
      <c r="O359">
        <v>50</v>
      </c>
      <c r="Q359">
        <v>400</v>
      </c>
      <c r="R359" t="s">
        <v>437</v>
      </c>
    </row>
    <row r="360" spans="1:18">
      <c r="A360" t="s">
        <v>444</v>
      </c>
      <c r="B360" s="2" t="str">
        <f>Hyperlink("https://www.diodes.com/assets/Datasheets/ds23009.pdf")</f>
        <v>https://www.diodes.com/assets/Datasheets/ds23009.pdf</v>
      </c>
      <c r="C360" t="str">
        <f>Hyperlink("https://www.diodes.com/part/view/MBR1060","MBR1060")</f>
        <v>MBR1060</v>
      </c>
      <c r="D360" t="s">
        <v>28</v>
      </c>
      <c r="E360" t="s">
        <v>29</v>
      </c>
      <c r="F360" t="s">
        <v>21</v>
      </c>
      <c r="G360" t="s">
        <v>22</v>
      </c>
      <c r="H360">
        <v>10</v>
      </c>
      <c r="I360">
        <v>125</v>
      </c>
      <c r="J360">
        <v>60</v>
      </c>
      <c r="K360">
        <v>150</v>
      </c>
      <c r="L360">
        <v>0.95</v>
      </c>
      <c r="M360">
        <v>10</v>
      </c>
      <c r="N360">
        <v>100</v>
      </c>
      <c r="O360">
        <v>60</v>
      </c>
      <c r="Q360">
        <v>400</v>
      </c>
      <c r="R360" t="s">
        <v>437</v>
      </c>
    </row>
    <row r="361" spans="1:18">
      <c r="A361" t="s">
        <v>445</v>
      </c>
      <c r="B361" s="2" t="str">
        <f>Hyperlink("https://www.diodes.com/assets/Datasheets/products_inactive_data/MBR1545CT-MBR1560CT.pdf")</f>
        <v>https://www.diodes.com/assets/Datasheets/products_inactive_data/MBR1545CT-MBR1560CT.pdf</v>
      </c>
      <c r="C361" t="str">
        <f>Hyperlink("https://www.diodes.com/part/view/MBR1530CT","MBR1530CT")</f>
        <v>MBR1530CT</v>
      </c>
      <c r="D361" t="s">
        <v>28</v>
      </c>
      <c r="E361" t="s">
        <v>29</v>
      </c>
      <c r="F361" t="s">
        <v>21</v>
      </c>
      <c r="G361" t="s">
        <v>340</v>
      </c>
      <c r="H361">
        <v>15</v>
      </c>
      <c r="I361">
        <v>125</v>
      </c>
      <c r="J361">
        <v>30</v>
      </c>
      <c r="K361">
        <v>150</v>
      </c>
      <c r="L361">
        <v>0.84</v>
      </c>
      <c r="M361">
        <v>15</v>
      </c>
      <c r="N361">
        <v>100</v>
      </c>
      <c r="O361">
        <v>30</v>
      </c>
      <c r="Q361">
        <v>300</v>
      </c>
      <c r="R361" t="s">
        <v>441</v>
      </c>
    </row>
    <row r="362" spans="1:18">
      <c r="A362" t="s">
        <v>446</v>
      </c>
      <c r="B362" s="2" t="e">
        <v>#N/A</v>
      </c>
      <c r="C362" t="str">
        <f>Hyperlink("https://www.diodes.com/part/view/MBR1535CT","MBR1535CT")</f>
        <v>MBR1535CT</v>
      </c>
      <c r="D362" t="s">
        <v>28</v>
      </c>
      <c r="E362" t="s">
        <v>29</v>
      </c>
      <c r="F362" t="s">
        <v>21</v>
      </c>
      <c r="G362" t="s">
        <v>340</v>
      </c>
      <c r="H362">
        <v>15</v>
      </c>
      <c r="I362">
        <v>125</v>
      </c>
      <c r="J362">
        <v>35</v>
      </c>
      <c r="K362">
        <v>150</v>
      </c>
      <c r="L362">
        <v>0.84</v>
      </c>
      <c r="M362">
        <v>15</v>
      </c>
      <c r="N362">
        <v>100</v>
      </c>
      <c r="O362">
        <v>35</v>
      </c>
      <c r="Q362">
        <v>300</v>
      </c>
      <c r="R362" t="s">
        <v>441</v>
      </c>
    </row>
    <row r="363" spans="1:18">
      <c r="A363" t="s">
        <v>447</v>
      </c>
      <c r="B363" s="2" t="e">
        <v>#N/A</v>
      </c>
      <c r="C363" t="str">
        <f>Hyperlink("https://www.diodes.com/part/view/MBR1540CT","MBR1540CT")</f>
        <v>MBR1540CT</v>
      </c>
      <c r="D363" t="s">
        <v>28</v>
      </c>
      <c r="E363" t="s">
        <v>29</v>
      </c>
      <c r="F363" t="s">
        <v>21</v>
      </c>
      <c r="G363" t="s">
        <v>340</v>
      </c>
      <c r="H363">
        <v>15</v>
      </c>
      <c r="I363">
        <v>125</v>
      </c>
      <c r="J363">
        <v>40</v>
      </c>
      <c r="K363">
        <v>150</v>
      </c>
      <c r="L363">
        <v>0.84</v>
      </c>
      <c r="M363">
        <v>15</v>
      </c>
      <c r="N363">
        <v>100</v>
      </c>
      <c r="O363">
        <v>40</v>
      </c>
      <c r="R363" t="s">
        <v>441</v>
      </c>
    </row>
    <row r="364" spans="1:18">
      <c r="A364" t="s">
        <v>448</v>
      </c>
      <c r="B364" s="2" t="str">
        <f>Hyperlink("https://www.diodes.com/assets/Datasheets/ds23013.pdf")</f>
        <v>https://www.diodes.com/assets/Datasheets/ds23013.pdf</v>
      </c>
      <c r="C364" t="str">
        <f>Hyperlink("https://www.diodes.com/part/view/MBR1550CT","MBR1550CT")</f>
        <v>MBR1550CT</v>
      </c>
      <c r="D364" t="s">
        <v>28</v>
      </c>
      <c r="E364" t="s">
        <v>29</v>
      </c>
      <c r="F364" t="s">
        <v>21</v>
      </c>
      <c r="G364" t="s">
        <v>340</v>
      </c>
      <c r="H364">
        <v>15</v>
      </c>
      <c r="I364">
        <v>125</v>
      </c>
      <c r="J364">
        <v>50</v>
      </c>
      <c r="K364">
        <v>150</v>
      </c>
      <c r="L364">
        <v>0.9</v>
      </c>
      <c r="M364">
        <v>15</v>
      </c>
      <c r="N364">
        <v>1000</v>
      </c>
      <c r="O364">
        <v>50</v>
      </c>
      <c r="Q364">
        <v>300</v>
      </c>
      <c r="R364" t="s">
        <v>441</v>
      </c>
    </row>
    <row r="365" spans="1:18">
      <c r="A365" t="s">
        <v>449</v>
      </c>
      <c r="B365" s="2" t="str">
        <f>Hyperlink("https://www.diodes.com/assets/Datasheets/ds23013.pdf")</f>
        <v>https://www.diodes.com/assets/Datasheets/ds23013.pdf</v>
      </c>
      <c r="C365" t="str">
        <f>Hyperlink("https://www.diodes.com/part/view/MBR1560CT","MBR1560CT")</f>
        <v>MBR1560CT</v>
      </c>
      <c r="D365" t="s">
        <v>28</v>
      </c>
      <c r="E365" t="s">
        <v>29</v>
      </c>
      <c r="F365" t="s">
        <v>21</v>
      </c>
      <c r="G365" t="s">
        <v>340</v>
      </c>
      <c r="H365">
        <v>15</v>
      </c>
      <c r="I365">
        <v>125</v>
      </c>
      <c r="J365">
        <v>60</v>
      </c>
      <c r="K365">
        <v>150</v>
      </c>
      <c r="L365">
        <v>0.9</v>
      </c>
      <c r="M365">
        <v>15</v>
      </c>
      <c r="N365">
        <v>1000</v>
      </c>
      <c r="O365">
        <v>60</v>
      </c>
      <c r="Q365">
        <v>300</v>
      </c>
      <c r="R365" t="s">
        <v>441</v>
      </c>
    </row>
    <row r="366" spans="1:18">
      <c r="A366" t="s">
        <v>450</v>
      </c>
      <c r="B366" s="2" t="str">
        <f>Hyperlink("https://www.diodes.com/assets/Datasheets/MBR180S1.pdf")</f>
        <v>https://www.diodes.com/assets/Datasheets/MBR180S1.pdf</v>
      </c>
      <c r="C366" t="str">
        <f>Hyperlink("https://www.diodes.com/part/view/MBR180S1","MBR180S1")</f>
        <v>MBR180S1</v>
      </c>
      <c r="D366" t="s">
        <v>451</v>
      </c>
      <c r="E366" t="s">
        <v>20</v>
      </c>
      <c r="F366" t="s">
        <v>21</v>
      </c>
      <c r="G366" t="s">
        <v>22</v>
      </c>
      <c r="H366">
        <v>1</v>
      </c>
      <c r="I366" t="s">
        <v>25</v>
      </c>
      <c r="J366">
        <v>80</v>
      </c>
      <c r="K366">
        <v>24</v>
      </c>
      <c r="L366">
        <v>0.8</v>
      </c>
      <c r="M366">
        <v>1</v>
      </c>
      <c r="N366">
        <v>5</v>
      </c>
      <c r="O366">
        <v>80</v>
      </c>
      <c r="Q366">
        <v>20</v>
      </c>
      <c r="R366" t="s">
        <v>30</v>
      </c>
    </row>
    <row r="367" spans="1:18">
      <c r="A367" t="s">
        <v>452</v>
      </c>
      <c r="B367" s="2" t="str">
        <f>Hyperlink("https://www.diodes.com/assets/Datasheets/MBR20100C.pdf")</f>
        <v>https://www.diodes.com/assets/Datasheets/MBR20100C.pdf</v>
      </c>
      <c r="C367" t="str">
        <f>Hyperlink("https://www.diodes.com/part/view/MBR20100C","MBR20100C")</f>
        <v>MBR20100C</v>
      </c>
      <c r="D367" t="s">
        <v>28</v>
      </c>
      <c r="E367" t="s">
        <v>29</v>
      </c>
      <c r="F367" t="s">
        <v>21</v>
      </c>
      <c r="G367" t="s">
        <v>340</v>
      </c>
      <c r="H367">
        <v>20</v>
      </c>
      <c r="I367">
        <v>118</v>
      </c>
      <c r="J367">
        <v>100</v>
      </c>
      <c r="K367">
        <v>150</v>
      </c>
      <c r="L367">
        <v>0.85</v>
      </c>
      <c r="M367">
        <v>20</v>
      </c>
      <c r="N367">
        <v>100</v>
      </c>
      <c r="O367">
        <v>100</v>
      </c>
      <c r="R367" t="s">
        <v>430</v>
      </c>
    </row>
    <row r="368" spans="1:18">
      <c r="A368" t="s">
        <v>453</v>
      </c>
      <c r="B368" s="2" t="str">
        <f>Hyperlink("https://www.diodes.com/assets/Datasheets/MBR20100CT-LS.pdf")</f>
        <v>https://www.diodes.com/assets/Datasheets/MBR20100CT-LS.pdf</v>
      </c>
      <c r="C368" t="str">
        <f>Hyperlink("https://www.diodes.com/part/view/MBR20100CT%28LS%29","MBR20100CT(LS)")</f>
        <v>MBR20100CT(LS)</v>
      </c>
      <c r="D368" t="s">
        <v>454</v>
      </c>
      <c r="E368" t="s">
        <v>29</v>
      </c>
      <c r="F368" t="s">
        <v>21</v>
      </c>
      <c r="G368" t="s">
        <v>340</v>
      </c>
      <c r="H368">
        <v>20</v>
      </c>
      <c r="J368">
        <v>100</v>
      </c>
      <c r="K368">
        <v>150</v>
      </c>
      <c r="L368">
        <v>0.95</v>
      </c>
      <c r="M368">
        <v>10</v>
      </c>
      <c r="N368">
        <v>10</v>
      </c>
      <c r="O368">
        <v>100</v>
      </c>
      <c r="R368" t="s">
        <v>344</v>
      </c>
    </row>
    <row r="369" spans="1:18">
      <c r="A369" t="s">
        <v>455</v>
      </c>
      <c r="B369" s="2" t="str">
        <f>Hyperlink("https://www.diodes.com/assets/Datasheets/MBR20100CTW.pdf")</f>
        <v>https://www.diodes.com/assets/Datasheets/MBR20100CTW.pdf</v>
      </c>
      <c r="C369" t="str">
        <f>Hyperlink("https://www.diodes.com/part/view/MBR20100CTW","MBR20100CTW")</f>
        <v>MBR20100CTW</v>
      </c>
      <c r="E369" t="s">
        <v>29</v>
      </c>
      <c r="F369" t="s">
        <v>21</v>
      </c>
      <c r="G369" t="s">
        <v>340</v>
      </c>
      <c r="H369">
        <v>20</v>
      </c>
      <c r="J369">
        <v>100</v>
      </c>
      <c r="K369">
        <v>150</v>
      </c>
      <c r="L369">
        <v>0.85</v>
      </c>
      <c r="N369">
        <v>10</v>
      </c>
      <c r="O369">
        <v>100</v>
      </c>
      <c r="R369" t="s">
        <v>344</v>
      </c>
    </row>
    <row r="370" spans="1:18">
      <c r="A370" t="s">
        <v>456</v>
      </c>
      <c r="B370" s="2" t="str">
        <f>Hyperlink("https://www.diodes.com/assets/Datasheets/MBR20150CT_LS.pdf")</f>
        <v>https://www.diodes.com/assets/Datasheets/MBR20150CT_LS.pdf</v>
      </c>
      <c r="C370" t="str">
        <f>Hyperlink("https://www.diodes.com/part/view/MBR20150CT%28LS%29","MBR20150CT(LS)")</f>
        <v>MBR20150CT(LS)</v>
      </c>
      <c r="E370" t="s">
        <v>29</v>
      </c>
      <c r="F370" t="s">
        <v>21</v>
      </c>
      <c r="G370" t="s">
        <v>340</v>
      </c>
      <c r="H370">
        <v>20</v>
      </c>
      <c r="J370">
        <v>150</v>
      </c>
      <c r="K370">
        <v>180</v>
      </c>
      <c r="L370">
        <v>1</v>
      </c>
      <c r="N370">
        <v>8</v>
      </c>
      <c r="O370">
        <v>150</v>
      </c>
      <c r="R370" t="s">
        <v>344</v>
      </c>
    </row>
    <row r="371" spans="1:18">
      <c r="A371" t="s">
        <v>457</v>
      </c>
      <c r="B371" s="2" t="str">
        <f>Hyperlink("https://www.diodes.com/assets/Datasheets/MBR20150CTW.pdf")</f>
        <v>https://www.diodes.com/assets/Datasheets/MBR20150CTW.pdf</v>
      </c>
      <c r="C371" t="str">
        <f>Hyperlink("https://www.diodes.com/part/view/MBR20150CTW","MBR20150CTW")</f>
        <v>MBR20150CTW</v>
      </c>
      <c r="E371" t="s">
        <v>29</v>
      </c>
      <c r="F371" t="s">
        <v>21</v>
      </c>
      <c r="G371" t="s">
        <v>340</v>
      </c>
      <c r="H371">
        <v>20</v>
      </c>
      <c r="J371">
        <v>150</v>
      </c>
      <c r="K371">
        <v>180</v>
      </c>
      <c r="L371">
        <v>1</v>
      </c>
      <c r="N371">
        <v>8</v>
      </c>
      <c r="O371">
        <v>150</v>
      </c>
      <c r="R371" t="s">
        <v>344</v>
      </c>
    </row>
    <row r="372" spans="1:18">
      <c r="A372" t="s">
        <v>458</v>
      </c>
      <c r="B372" s="2" t="str">
        <f>Hyperlink("https://www.diodes.com/assets/Datasheets/MBR20150SC.pdf")</f>
        <v>https://www.diodes.com/assets/Datasheets/MBR20150SC.pdf</v>
      </c>
      <c r="C372" t="str">
        <f>Hyperlink("https://www.diodes.com/part/view/MBR20150SC","MBR20150SC")</f>
        <v>MBR20150SC</v>
      </c>
      <c r="D372" t="s">
        <v>429</v>
      </c>
      <c r="E372" t="s">
        <v>20</v>
      </c>
      <c r="F372" t="s">
        <v>21</v>
      </c>
      <c r="G372" t="s">
        <v>340</v>
      </c>
      <c r="H372">
        <v>20</v>
      </c>
      <c r="I372" t="s">
        <v>25</v>
      </c>
      <c r="J372">
        <v>150</v>
      </c>
      <c r="K372">
        <v>150</v>
      </c>
      <c r="L372">
        <v>0.9</v>
      </c>
      <c r="M372">
        <v>10</v>
      </c>
      <c r="N372">
        <v>50</v>
      </c>
      <c r="O372">
        <v>150</v>
      </c>
      <c r="R372" t="s">
        <v>430</v>
      </c>
    </row>
    <row r="373" spans="1:18">
      <c r="A373" t="s">
        <v>459</v>
      </c>
      <c r="B373" s="2" t="str">
        <f>Hyperlink("https://www.diodes.com/assets/Datasheets/MBR20200C.pdf")</f>
        <v>https://www.diodes.com/assets/Datasheets/MBR20200C.pdf</v>
      </c>
      <c r="C373" t="str">
        <f>Hyperlink("https://www.diodes.com/part/view/MBR20200C","MBR20200C")</f>
        <v>MBR20200C</v>
      </c>
      <c r="D373" t="s">
        <v>429</v>
      </c>
      <c r="E373" t="s">
        <v>20</v>
      </c>
      <c r="F373" t="s">
        <v>21</v>
      </c>
      <c r="G373" t="s">
        <v>340</v>
      </c>
      <c r="H373">
        <v>20</v>
      </c>
      <c r="I373" t="s">
        <v>25</v>
      </c>
      <c r="J373">
        <v>200</v>
      </c>
      <c r="K373">
        <v>150</v>
      </c>
      <c r="L373">
        <v>0.9</v>
      </c>
      <c r="M373">
        <v>10</v>
      </c>
      <c r="N373">
        <v>50</v>
      </c>
      <c r="O373">
        <v>200</v>
      </c>
      <c r="R373" t="s">
        <v>430</v>
      </c>
    </row>
    <row r="374" spans="1:18">
      <c r="A374" t="s">
        <v>460</v>
      </c>
      <c r="B374" s="2" t="str">
        <f>Hyperlink("https://www.diodes.com/assets/Datasheets/MBR20200CT_LS.pdf")</f>
        <v>https://www.diodes.com/assets/Datasheets/MBR20200CT_LS.pdf</v>
      </c>
      <c r="C374" t="str">
        <f>Hyperlink("https://www.diodes.com/part/view/MBR20200CT%28LS%29","MBR20200CT(LS)")</f>
        <v>MBR20200CT(LS)</v>
      </c>
      <c r="E374" t="s">
        <v>29</v>
      </c>
      <c r="F374" t="s">
        <v>21</v>
      </c>
      <c r="G374" t="s">
        <v>340</v>
      </c>
      <c r="H374">
        <v>20</v>
      </c>
      <c r="J374">
        <v>200</v>
      </c>
      <c r="K374">
        <v>180</v>
      </c>
      <c r="L374">
        <v>1</v>
      </c>
      <c r="N374">
        <v>8</v>
      </c>
      <c r="O374">
        <v>200</v>
      </c>
      <c r="R374" t="s">
        <v>344</v>
      </c>
    </row>
    <row r="375" spans="1:18">
      <c r="A375" t="s">
        <v>461</v>
      </c>
      <c r="B375" s="2" t="str">
        <f>Hyperlink("https://www.diodes.com/assets/Datasheets/MBR20200CTW.pdf")</f>
        <v>https://www.diodes.com/assets/Datasheets/MBR20200CTW.pdf</v>
      </c>
      <c r="C375" t="str">
        <f>Hyperlink("https://www.diodes.com/part/view/MBR20200CTW","MBR20200CTW")</f>
        <v>MBR20200CTW</v>
      </c>
      <c r="E375" t="s">
        <v>29</v>
      </c>
      <c r="F375" t="s">
        <v>21</v>
      </c>
      <c r="G375" t="s">
        <v>340</v>
      </c>
      <c r="H375">
        <v>20</v>
      </c>
      <c r="J375">
        <v>200</v>
      </c>
      <c r="K375">
        <v>180</v>
      </c>
      <c r="L375">
        <v>0.92</v>
      </c>
      <c r="N375">
        <v>8</v>
      </c>
      <c r="O375">
        <v>200</v>
      </c>
      <c r="R375" t="s">
        <v>344</v>
      </c>
    </row>
    <row r="376" spans="1:18">
      <c r="A376" t="s">
        <v>462</v>
      </c>
      <c r="B376" s="2" t="e">
        <v>#N/A</v>
      </c>
      <c r="C376" t="str">
        <f>Hyperlink("https://www.diodes.com/part/view/MBR2040CT","MBR2040CT")</f>
        <v>MBR2040CT</v>
      </c>
      <c r="D376" t="s">
        <v>28</v>
      </c>
      <c r="E376" t="s">
        <v>29</v>
      </c>
      <c r="F376" t="s">
        <v>21</v>
      </c>
      <c r="G376" t="s">
        <v>340</v>
      </c>
      <c r="H376">
        <v>20</v>
      </c>
      <c r="I376">
        <v>125</v>
      </c>
      <c r="J376">
        <v>40</v>
      </c>
      <c r="K376">
        <v>150</v>
      </c>
      <c r="L376">
        <v>0.64</v>
      </c>
      <c r="M376">
        <v>10</v>
      </c>
      <c r="N376">
        <v>100</v>
      </c>
      <c r="O376">
        <v>40</v>
      </c>
      <c r="R376" t="s">
        <v>441</v>
      </c>
    </row>
    <row r="377" spans="1:18">
      <c r="A377" t="s">
        <v>463</v>
      </c>
      <c r="B377" s="2" t="str">
        <f>Hyperlink("https://www.diodes.com/assets/Datasheets/MBR2045C.pdf")</f>
        <v>https://www.diodes.com/assets/Datasheets/MBR2045C.pdf</v>
      </c>
      <c r="C377" t="str">
        <f>Hyperlink("https://www.diodes.com/part/view/MBR2045C","MBR2045C")</f>
        <v>MBR2045C</v>
      </c>
      <c r="D377" t="s">
        <v>464</v>
      </c>
      <c r="E377" t="s">
        <v>20</v>
      </c>
      <c r="F377" t="s">
        <v>21</v>
      </c>
      <c r="G377" t="s">
        <v>340</v>
      </c>
      <c r="H377">
        <v>20</v>
      </c>
      <c r="I377" t="s">
        <v>25</v>
      </c>
      <c r="J377">
        <v>45</v>
      </c>
      <c r="K377">
        <v>150</v>
      </c>
      <c r="L377">
        <v>0.65</v>
      </c>
      <c r="M377">
        <v>10</v>
      </c>
      <c r="N377">
        <v>100</v>
      </c>
      <c r="O377">
        <v>45</v>
      </c>
      <c r="R377" t="s">
        <v>430</v>
      </c>
    </row>
    <row r="378" spans="1:18">
      <c r="A378" t="s">
        <v>465</v>
      </c>
      <c r="B378" s="2" t="str">
        <f>Hyperlink("https://www.diodes.com/assets/Datasheets/MBR2045CTW.pdf")</f>
        <v>https://www.diodes.com/assets/Datasheets/MBR2045CTW.pdf</v>
      </c>
      <c r="C378" t="str">
        <f>Hyperlink("https://www.diodes.com/part/view/MBR2045CTW","MBR2045CTW")</f>
        <v>MBR2045CTW</v>
      </c>
      <c r="E378" t="s">
        <v>29</v>
      </c>
      <c r="F378" t="s">
        <v>21</v>
      </c>
      <c r="G378" t="s">
        <v>340</v>
      </c>
      <c r="H378">
        <v>20</v>
      </c>
      <c r="J378">
        <v>45</v>
      </c>
      <c r="K378">
        <v>150</v>
      </c>
      <c r="L378">
        <v>0.65</v>
      </c>
      <c r="N378">
        <v>20</v>
      </c>
      <c r="O378">
        <v>45</v>
      </c>
      <c r="R378" t="s">
        <v>344</v>
      </c>
    </row>
    <row r="379" spans="1:18">
      <c r="A379" t="s">
        <v>466</v>
      </c>
      <c r="B379" s="2" t="str">
        <f>Hyperlink("https://www.diodes.com/assets/Datasheets/MBR2060C.pdf")</f>
        <v>https://www.diodes.com/assets/Datasheets/MBR2060C.pdf</v>
      </c>
      <c r="C379" t="str">
        <f>Hyperlink("https://www.diodes.com/part/view/MBR2060C","MBR2060C")</f>
        <v>MBR2060C</v>
      </c>
      <c r="D379" t="s">
        <v>429</v>
      </c>
      <c r="E379" t="s">
        <v>20</v>
      </c>
      <c r="F379" t="s">
        <v>21</v>
      </c>
      <c r="G379" t="s">
        <v>340</v>
      </c>
      <c r="H379">
        <v>20</v>
      </c>
      <c r="I379" t="s">
        <v>25</v>
      </c>
      <c r="J379">
        <v>60</v>
      </c>
      <c r="K379">
        <v>150</v>
      </c>
      <c r="L379">
        <v>0.85</v>
      </c>
      <c r="M379">
        <v>10</v>
      </c>
      <c r="N379">
        <v>150</v>
      </c>
      <c r="O379">
        <v>60</v>
      </c>
      <c r="R379" t="s">
        <v>430</v>
      </c>
    </row>
    <row r="380" spans="1:18">
      <c r="A380" t="s">
        <v>467</v>
      </c>
      <c r="B380" s="2" t="str">
        <f>Hyperlink("https://www.diodes.com/assets/Datasheets/MBR20H100CT.pdf")</f>
        <v>https://www.diodes.com/assets/Datasheets/MBR20H100CT.pdf</v>
      </c>
      <c r="C380" t="str">
        <f>Hyperlink("https://www.diodes.com/part/view/MBR20H100CT","MBR20H100CT")</f>
        <v>MBR20H100CT</v>
      </c>
      <c r="E380" t="s">
        <v>29</v>
      </c>
      <c r="F380" t="s">
        <v>21</v>
      </c>
      <c r="G380" t="s">
        <v>340</v>
      </c>
      <c r="H380">
        <v>20</v>
      </c>
      <c r="J380">
        <v>100</v>
      </c>
      <c r="K380">
        <v>250</v>
      </c>
      <c r="L380">
        <v>0.88</v>
      </c>
      <c r="N380">
        <v>5</v>
      </c>
      <c r="O380">
        <v>100</v>
      </c>
      <c r="R380" t="s">
        <v>344</v>
      </c>
    </row>
    <row r="381" spans="1:18">
      <c r="A381" t="s">
        <v>468</v>
      </c>
      <c r="B381" s="2" t="str">
        <f>Hyperlink("https://www.diodes.com/assets/Datasheets/MBR230S1F.pdf")</f>
        <v>https://www.diodes.com/assets/Datasheets/MBR230S1F.pdf</v>
      </c>
      <c r="C381" t="str">
        <f>Hyperlink("https://www.diodes.com/part/view/MBR230S1F","MBR230S1F")</f>
        <v>MBR230S1F</v>
      </c>
      <c r="E381" t="s">
        <v>29</v>
      </c>
      <c r="F381" t="s">
        <v>21</v>
      </c>
      <c r="G381" t="s">
        <v>22</v>
      </c>
      <c r="H381">
        <v>2</v>
      </c>
      <c r="I381" t="s">
        <v>25</v>
      </c>
      <c r="J381">
        <v>30</v>
      </c>
      <c r="K381">
        <v>30</v>
      </c>
      <c r="L381">
        <v>0.42</v>
      </c>
      <c r="M381">
        <v>2</v>
      </c>
      <c r="N381">
        <v>1000</v>
      </c>
      <c r="O381">
        <v>30</v>
      </c>
      <c r="Q381">
        <v>75</v>
      </c>
      <c r="R381" t="s">
        <v>141</v>
      </c>
    </row>
    <row r="382" spans="1:18">
      <c r="A382" t="s">
        <v>469</v>
      </c>
      <c r="B382" s="2" t="str">
        <f>Hyperlink("https://www.diodes.com/assets/Datasheets/MBR30100C.pdf")</f>
        <v>https://www.diodes.com/assets/Datasheets/MBR30100C.pdf</v>
      </c>
      <c r="C382" t="str">
        <f>Hyperlink("https://www.diodes.com/part/view/MBR30100C","MBR30100C")</f>
        <v>MBR30100C</v>
      </c>
      <c r="D382" t="s">
        <v>429</v>
      </c>
      <c r="E382" t="s">
        <v>20</v>
      </c>
      <c r="F382" t="s">
        <v>21</v>
      </c>
      <c r="G382" t="s">
        <v>340</v>
      </c>
      <c r="H382">
        <v>30</v>
      </c>
      <c r="I382" t="s">
        <v>25</v>
      </c>
      <c r="J382">
        <v>100</v>
      </c>
      <c r="K382">
        <v>200</v>
      </c>
      <c r="L382">
        <v>0.85</v>
      </c>
      <c r="M382">
        <v>15</v>
      </c>
      <c r="N382">
        <v>100</v>
      </c>
      <c r="O382">
        <v>100</v>
      </c>
      <c r="R382" t="s">
        <v>430</v>
      </c>
    </row>
    <row r="383" spans="1:18">
      <c r="A383" t="s">
        <v>470</v>
      </c>
      <c r="B383" s="2" t="str">
        <f>Hyperlink("https://www.diodes.com/assets/Datasheets/MBR30100CT_LS.pdf")</f>
        <v>https://www.diodes.com/assets/Datasheets/MBR30100CT_LS.pdf</v>
      </c>
      <c r="C383" t="str">
        <f>Hyperlink("https://www.diodes.com/part/view/MBR30100CT%28LS%29","MBR30100CT(LS)")</f>
        <v>MBR30100CT(LS)</v>
      </c>
      <c r="E383" t="s">
        <v>29</v>
      </c>
      <c r="F383" t="s">
        <v>21</v>
      </c>
      <c r="G383" t="s">
        <v>340</v>
      </c>
      <c r="H383">
        <v>30</v>
      </c>
      <c r="J383">
        <v>100</v>
      </c>
      <c r="K383">
        <v>250</v>
      </c>
      <c r="L383">
        <v>0.8</v>
      </c>
      <c r="N383">
        <v>100</v>
      </c>
      <c r="O383">
        <v>100</v>
      </c>
      <c r="R383" t="s">
        <v>344</v>
      </c>
    </row>
    <row r="384" spans="1:18">
      <c r="A384" t="s">
        <v>471</v>
      </c>
      <c r="B384" s="2" t="str">
        <f>Hyperlink("https://www.diodes.com/assets/Datasheets/MBR30150CTW.pdf")</f>
        <v>https://www.diodes.com/assets/Datasheets/MBR30150CTW.pdf</v>
      </c>
      <c r="C384" t="str">
        <f>Hyperlink("https://www.diodes.com/part/view/MBR30150CTW","MBR30150CTW")</f>
        <v>MBR30150CTW</v>
      </c>
      <c r="E384" t="s">
        <v>29</v>
      </c>
      <c r="F384" t="s">
        <v>21</v>
      </c>
      <c r="G384" t="s">
        <v>340</v>
      </c>
      <c r="H384">
        <v>30</v>
      </c>
      <c r="J384">
        <v>150</v>
      </c>
      <c r="K384">
        <v>180</v>
      </c>
      <c r="L384">
        <v>0.93</v>
      </c>
      <c r="N384">
        <v>70</v>
      </c>
      <c r="O384">
        <v>150</v>
      </c>
      <c r="R384" t="s">
        <v>344</v>
      </c>
    </row>
    <row r="385" spans="1:18">
      <c r="A385" t="s">
        <v>472</v>
      </c>
      <c r="B385" s="2" t="str">
        <f>Hyperlink("https://www.diodes.com/assets/Datasheets/MBR3045CTW.pdf")</f>
        <v>https://www.diodes.com/assets/Datasheets/MBR3045CTW.pdf</v>
      </c>
      <c r="C385" t="str">
        <f>Hyperlink("https://www.diodes.com/part/view/MBR3045CTW","MBR3045CTW")</f>
        <v>MBR3045CTW</v>
      </c>
      <c r="E385" t="s">
        <v>29</v>
      </c>
      <c r="F385" t="s">
        <v>21</v>
      </c>
      <c r="G385" t="s">
        <v>340</v>
      </c>
      <c r="H385">
        <v>30</v>
      </c>
      <c r="J385">
        <v>45</v>
      </c>
      <c r="K385">
        <v>200</v>
      </c>
      <c r="L385">
        <v>0.7</v>
      </c>
      <c r="N385">
        <v>20</v>
      </c>
      <c r="O385">
        <v>45</v>
      </c>
      <c r="R385" t="s">
        <v>344</v>
      </c>
    </row>
    <row r="386" spans="1:18">
      <c r="A386" t="s">
        <v>473</v>
      </c>
      <c r="B386" s="2" t="str">
        <f>Hyperlink("https://www.diodes.com/assets/Datasheets/MBR30H100CT.pdf")</f>
        <v>https://www.diodes.com/assets/Datasheets/MBR30H100CT.pdf</v>
      </c>
      <c r="C386" t="str">
        <f>Hyperlink("https://www.diodes.com/part/view/MBR30H100CT","MBR30H100CT")</f>
        <v>MBR30H100CT</v>
      </c>
      <c r="E386" t="s">
        <v>29</v>
      </c>
      <c r="F386" t="s">
        <v>21</v>
      </c>
      <c r="G386" t="s">
        <v>340</v>
      </c>
      <c r="H386">
        <v>30</v>
      </c>
      <c r="J386">
        <v>100</v>
      </c>
      <c r="K386">
        <v>250</v>
      </c>
      <c r="L386">
        <v>0.8</v>
      </c>
      <c r="N386">
        <v>5</v>
      </c>
      <c r="O386">
        <v>100</v>
      </c>
      <c r="R386" t="s">
        <v>344</v>
      </c>
    </row>
    <row r="387" spans="1:18">
      <c r="A387" t="s">
        <v>474</v>
      </c>
      <c r="B387" s="2" t="str">
        <f>Hyperlink("https://www.diodes.com/assets/Datasheets/MBR5H150.pdf")</f>
        <v>https://www.diodes.com/assets/Datasheets/MBR5H150.pdf</v>
      </c>
      <c r="C387" t="str">
        <f>Hyperlink("https://www.diodes.com/part/view/MBR5H150","MBR5H150")</f>
        <v>MBR5H150</v>
      </c>
      <c r="D387" t="s">
        <v>28</v>
      </c>
      <c r="E387" t="s">
        <v>20</v>
      </c>
      <c r="F387" t="s">
        <v>21</v>
      </c>
      <c r="G387" t="s">
        <v>22</v>
      </c>
      <c r="H387">
        <v>5</v>
      </c>
      <c r="I387" t="s">
        <v>25</v>
      </c>
      <c r="J387">
        <v>150</v>
      </c>
      <c r="K387">
        <v>125</v>
      </c>
      <c r="L387">
        <v>0.92</v>
      </c>
      <c r="M387">
        <v>5</v>
      </c>
      <c r="N387">
        <v>8</v>
      </c>
      <c r="O387">
        <v>150</v>
      </c>
      <c r="R387" t="s">
        <v>23</v>
      </c>
    </row>
    <row r="388" spans="1:18">
      <c r="A388" t="s">
        <v>475</v>
      </c>
      <c r="B388" s="2" t="str">
        <f>Hyperlink("https://www.diodes.com/assets/Datasheets/ds30053.pdf")</f>
        <v>https://www.diodes.com/assets/Datasheets/ds30053.pdf</v>
      </c>
      <c r="C388" t="str">
        <f>Hyperlink("https://www.diodes.com/part/view/MBR6035PT","MBR6035PT")</f>
        <v>MBR6035PT</v>
      </c>
      <c r="D388" t="s">
        <v>28</v>
      </c>
      <c r="E388" t="s">
        <v>20</v>
      </c>
      <c r="F388" t="s">
        <v>21</v>
      </c>
      <c r="G388" t="s">
        <v>340</v>
      </c>
      <c r="H388">
        <v>60</v>
      </c>
      <c r="I388">
        <v>125</v>
      </c>
      <c r="J388">
        <v>35</v>
      </c>
      <c r="K388">
        <v>500</v>
      </c>
      <c r="L388">
        <v>0.62</v>
      </c>
      <c r="M388">
        <v>30</v>
      </c>
      <c r="N388">
        <v>1000</v>
      </c>
      <c r="O388">
        <v>35</v>
      </c>
      <c r="Q388">
        <v>650</v>
      </c>
      <c r="R388" t="s">
        <v>476</v>
      </c>
    </row>
    <row r="389" spans="1:18">
      <c r="A389" t="s">
        <v>477</v>
      </c>
      <c r="B389" s="2" t="str">
        <f>Hyperlink("https://www.diodes.com/assets/Datasheets/ds30053.pdf")</f>
        <v>https://www.diodes.com/assets/Datasheets/ds30053.pdf</v>
      </c>
      <c r="C389" t="str">
        <f>Hyperlink("https://www.diodes.com/part/view/MBR6045PT","MBR6045PT")</f>
        <v>MBR6045PT</v>
      </c>
      <c r="D389" t="s">
        <v>28</v>
      </c>
      <c r="E389" t="s">
        <v>20</v>
      </c>
      <c r="F389" t="s">
        <v>21</v>
      </c>
      <c r="G389" t="s">
        <v>340</v>
      </c>
      <c r="H389">
        <v>60</v>
      </c>
      <c r="I389">
        <v>125</v>
      </c>
      <c r="J389">
        <v>45</v>
      </c>
      <c r="K389">
        <v>500</v>
      </c>
      <c r="L389">
        <v>0.62</v>
      </c>
      <c r="M389">
        <v>30</v>
      </c>
      <c r="N389">
        <v>1000</v>
      </c>
      <c r="O389">
        <v>45</v>
      </c>
      <c r="Q389">
        <v>650</v>
      </c>
      <c r="R389" t="s">
        <v>476</v>
      </c>
    </row>
    <row r="390" spans="1:18">
      <c r="A390" t="s">
        <v>478</v>
      </c>
      <c r="B390" s="2" t="str">
        <f>Hyperlink("https://www.diodes.com/assets/Datasheets/MBRB10100CT.pdf")</f>
        <v>https://www.diodes.com/assets/Datasheets/MBRB10100CT.pdf</v>
      </c>
      <c r="C390" t="str">
        <f>Hyperlink("https://www.diodes.com/part/view/MBRB10100CT","MBRB10100CT")</f>
        <v>MBRB10100CT</v>
      </c>
      <c r="E390" t="s">
        <v>29</v>
      </c>
      <c r="F390" t="s">
        <v>21</v>
      </c>
      <c r="G390" t="s">
        <v>340</v>
      </c>
      <c r="H390">
        <v>10</v>
      </c>
      <c r="I390" t="s">
        <v>25</v>
      </c>
      <c r="J390">
        <v>100</v>
      </c>
      <c r="K390">
        <v>110</v>
      </c>
      <c r="L390">
        <v>0.84</v>
      </c>
      <c r="M390">
        <v>5</v>
      </c>
      <c r="N390">
        <v>10</v>
      </c>
      <c r="O390">
        <v>100</v>
      </c>
      <c r="R390" t="s">
        <v>479</v>
      </c>
    </row>
    <row r="391" spans="1:18">
      <c r="A391" t="s">
        <v>480</v>
      </c>
      <c r="B391" s="2" t="str">
        <f>Hyperlink("https://www.diodes.com/assets/Datasheets/MBRB10150CT.pdf")</f>
        <v>https://www.diodes.com/assets/Datasheets/MBRB10150CT.pdf</v>
      </c>
      <c r="C391" t="str">
        <f>Hyperlink("https://www.diodes.com/part/view/MBRB10150CT","MBRB10150CT")</f>
        <v>MBRB10150CT</v>
      </c>
      <c r="E391" t="s">
        <v>29</v>
      </c>
      <c r="F391" t="s">
        <v>21</v>
      </c>
      <c r="G391" t="s">
        <v>340</v>
      </c>
      <c r="H391">
        <v>10</v>
      </c>
      <c r="I391" t="s">
        <v>25</v>
      </c>
      <c r="J391">
        <v>150</v>
      </c>
      <c r="K391">
        <v>100</v>
      </c>
      <c r="L391">
        <v>0.89</v>
      </c>
      <c r="M391">
        <v>5</v>
      </c>
      <c r="N391">
        <v>50</v>
      </c>
      <c r="O391">
        <v>150</v>
      </c>
      <c r="R391" t="s">
        <v>479</v>
      </c>
    </row>
    <row r="392" spans="1:18">
      <c r="A392" t="s">
        <v>481</v>
      </c>
      <c r="B392" s="2" t="str">
        <f>Hyperlink("https://www.diodes.com/assets/Datasheets/MBRB10200CT.pdf")</f>
        <v>https://www.diodes.com/assets/Datasheets/MBRB10200CT.pdf</v>
      </c>
      <c r="C392" t="str">
        <f>Hyperlink("https://www.diodes.com/part/view/MBRB10200CT","MBRB10200CT")</f>
        <v>MBRB10200CT</v>
      </c>
      <c r="E392" t="s">
        <v>29</v>
      </c>
      <c r="F392" t="s">
        <v>21</v>
      </c>
      <c r="G392" t="s">
        <v>340</v>
      </c>
      <c r="H392">
        <v>10</v>
      </c>
      <c r="I392" t="s">
        <v>25</v>
      </c>
      <c r="J392">
        <v>200</v>
      </c>
      <c r="K392">
        <v>110</v>
      </c>
      <c r="L392">
        <v>0.91</v>
      </c>
      <c r="M392">
        <v>5</v>
      </c>
      <c r="N392">
        <v>10</v>
      </c>
      <c r="O392">
        <v>200</v>
      </c>
      <c r="R392" t="s">
        <v>479</v>
      </c>
    </row>
    <row r="393" spans="1:18">
      <c r="A393" t="s">
        <v>482</v>
      </c>
      <c r="B393" s="2" t="e">
        <v>#N/A</v>
      </c>
      <c r="C393" t="str">
        <f>Hyperlink("https://www.diodes.com/part/view/MBRB1545CT","MBRB1545CT")</f>
        <v>MBRB1545CT</v>
      </c>
      <c r="D393" t="s">
        <v>28</v>
      </c>
      <c r="E393" t="s">
        <v>20</v>
      </c>
      <c r="F393" t="s">
        <v>21</v>
      </c>
      <c r="G393" t="s">
        <v>340</v>
      </c>
      <c r="H393">
        <v>15</v>
      </c>
      <c r="I393">
        <v>105</v>
      </c>
      <c r="J393">
        <v>45</v>
      </c>
      <c r="K393">
        <v>150</v>
      </c>
      <c r="L393">
        <v>0.7</v>
      </c>
      <c r="M393">
        <v>7.5</v>
      </c>
      <c r="N393">
        <v>100</v>
      </c>
      <c r="O393">
        <v>45</v>
      </c>
      <c r="Q393">
        <v>250</v>
      </c>
      <c r="R393" t="s">
        <v>479</v>
      </c>
    </row>
    <row r="394" spans="1:18">
      <c r="A394" t="s">
        <v>483</v>
      </c>
      <c r="B394" s="2" t="str">
        <f>Hyperlink("https://www.diodes.com/assets/Datasheets/MBRB20100CT.pdf")</f>
        <v>https://www.diodes.com/assets/Datasheets/MBRB20100CT.pdf</v>
      </c>
      <c r="C394" t="str">
        <f>Hyperlink("https://www.diodes.com/part/view/MBRB20100CT","MBRB20100CT")</f>
        <v>MBRB20100CT</v>
      </c>
      <c r="E394" t="s">
        <v>29</v>
      </c>
      <c r="F394" t="s">
        <v>21</v>
      </c>
      <c r="G394" t="s">
        <v>340</v>
      </c>
      <c r="H394">
        <v>20</v>
      </c>
      <c r="I394" t="s">
        <v>25</v>
      </c>
      <c r="J394">
        <v>100</v>
      </c>
      <c r="K394">
        <v>150</v>
      </c>
      <c r="L394">
        <v>0.84</v>
      </c>
      <c r="M394">
        <v>10</v>
      </c>
      <c r="N394">
        <v>100</v>
      </c>
      <c r="O394">
        <v>100</v>
      </c>
      <c r="R394" t="s">
        <v>479</v>
      </c>
    </row>
    <row r="395" spans="1:18">
      <c r="A395" t="s">
        <v>484</v>
      </c>
      <c r="B395" s="2" t="str">
        <f>Hyperlink("https://www.diodes.com/assets/Datasheets/MBRB20150CT.pdf")</f>
        <v>https://www.diodes.com/assets/Datasheets/MBRB20150CT.pdf</v>
      </c>
      <c r="C395" t="str">
        <f>Hyperlink("https://www.diodes.com/part/view/MBRB20150CT","MBRB20150CT")</f>
        <v>MBRB20150CT</v>
      </c>
      <c r="E395" t="s">
        <v>29</v>
      </c>
      <c r="F395" t="s">
        <v>21</v>
      </c>
      <c r="G395" t="s">
        <v>340</v>
      </c>
      <c r="H395">
        <v>20</v>
      </c>
      <c r="I395" t="s">
        <v>25</v>
      </c>
      <c r="J395">
        <v>150</v>
      </c>
      <c r="K395">
        <v>170</v>
      </c>
      <c r="L395">
        <v>0.9</v>
      </c>
      <c r="M395">
        <v>10</v>
      </c>
      <c r="N395">
        <v>50</v>
      </c>
      <c r="O395">
        <v>150</v>
      </c>
      <c r="R395" t="s">
        <v>479</v>
      </c>
    </row>
    <row r="396" spans="1:18">
      <c r="A396" t="s">
        <v>485</v>
      </c>
      <c r="B396" s="2" t="str">
        <f>Hyperlink("https://www.diodes.com/assets/Datasheets/MBRB20200CT.pdf")</f>
        <v>https://www.diodes.com/assets/Datasheets/MBRB20200CT.pdf</v>
      </c>
      <c r="C396" t="str">
        <f>Hyperlink("https://www.diodes.com/part/view/MBRB20200CT","MBRB20200CT")</f>
        <v>MBRB20200CT</v>
      </c>
      <c r="E396" t="s">
        <v>29</v>
      </c>
      <c r="F396" t="s">
        <v>21</v>
      </c>
      <c r="G396" t="s">
        <v>340</v>
      </c>
      <c r="H396">
        <v>20</v>
      </c>
      <c r="I396" t="s">
        <v>25</v>
      </c>
      <c r="J396">
        <v>200</v>
      </c>
      <c r="K396">
        <v>170</v>
      </c>
      <c r="L396">
        <v>0.89</v>
      </c>
      <c r="M396">
        <v>10</v>
      </c>
      <c r="N396">
        <v>100</v>
      </c>
      <c r="O396">
        <v>200</v>
      </c>
      <c r="R396" t="s">
        <v>479</v>
      </c>
    </row>
    <row r="397" spans="1:18">
      <c r="A397" t="s">
        <v>486</v>
      </c>
      <c r="B397" s="2" t="str">
        <f>Hyperlink("https://www.diodes.com/assets/Datasheets/MBRD10100CT.pdf")</f>
        <v>https://www.diodes.com/assets/Datasheets/MBRD10100CT.pdf</v>
      </c>
      <c r="C397" t="str">
        <f>Hyperlink("https://www.diodes.com/part/view/MBRD10100CT","MBRD10100CT")</f>
        <v>MBRD10100CT</v>
      </c>
      <c r="E397" t="s">
        <v>29</v>
      </c>
      <c r="F397" t="s">
        <v>21</v>
      </c>
      <c r="G397" t="s">
        <v>340</v>
      </c>
      <c r="H397">
        <v>10</v>
      </c>
      <c r="I397" t="s">
        <v>25</v>
      </c>
      <c r="J397">
        <v>100</v>
      </c>
      <c r="K397">
        <v>110</v>
      </c>
      <c r="L397">
        <v>0.84</v>
      </c>
      <c r="M397">
        <v>5</v>
      </c>
      <c r="N397">
        <v>100</v>
      </c>
      <c r="O397">
        <v>100</v>
      </c>
      <c r="R397" t="s">
        <v>487</v>
      </c>
    </row>
    <row r="398" spans="1:18">
      <c r="A398" t="s">
        <v>488</v>
      </c>
      <c r="B398" s="2" t="str">
        <f>Hyperlink("https://www.diodes.com/assets/Datasheets/MBRD10150CT.pdf")</f>
        <v>https://www.diodes.com/assets/Datasheets/MBRD10150CT.pdf</v>
      </c>
      <c r="C398" t="str">
        <f>Hyperlink("https://www.diodes.com/part/view/MBRD10150CT","MBRD10150CT")</f>
        <v>MBRD10150CT</v>
      </c>
      <c r="E398" t="s">
        <v>29</v>
      </c>
      <c r="F398" t="s">
        <v>21</v>
      </c>
      <c r="G398" t="s">
        <v>340</v>
      </c>
      <c r="H398">
        <v>10</v>
      </c>
      <c r="I398" t="s">
        <v>25</v>
      </c>
      <c r="J398">
        <v>150</v>
      </c>
      <c r="K398">
        <v>100</v>
      </c>
      <c r="L398">
        <v>0.89</v>
      </c>
      <c r="M398">
        <v>5</v>
      </c>
      <c r="N398">
        <v>50</v>
      </c>
      <c r="O398">
        <v>150</v>
      </c>
      <c r="R398" t="s">
        <v>487</v>
      </c>
    </row>
    <row r="399" spans="1:18">
      <c r="A399" t="s">
        <v>489</v>
      </c>
      <c r="B399" s="2" t="str">
        <f>Hyperlink("https://www.diodes.com/assets/Datasheets/MBRD10200CT.pdf")</f>
        <v>https://www.diodes.com/assets/Datasheets/MBRD10200CT.pdf</v>
      </c>
      <c r="C399" t="str">
        <f>Hyperlink("https://www.diodes.com/part/view/MBRD10200CT","MBRD10200CT")</f>
        <v>MBRD10200CT</v>
      </c>
      <c r="E399" t="s">
        <v>29</v>
      </c>
      <c r="F399" t="s">
        <v>21</v>
      </c>
      <c r="G399" t="s">
        <v>340</v>
      </c>
      <c r="H399">
        <v>10</v>
      </c>
      <c r="I399" t="s">
        <v>25</v>
      </c>
      <c r="J399">
        <v>200</v>
      </c>
      <c r="K399">
        <v>110</v>
      </c>
      <c r="L399">
        <v>0.91</v>
      </c>
      <c r="M399">
        <v>5</v>
      </c>
      <c r="N399">
        <v>100</v>
      </c>
      <c r="O399">
        <v>200</v>
      </c>
      <c r="R399" t="s">
        <v>487</v>
      </c>
    </row>
    <row r="400" spans="1:18">
      <c r="A400" t="s">
        <v>490</v>
      </c>
      <c r="B400" s="2" t="str">
        <f>Hyperlink("https://www.diodes.com/assets/Datasheets/MBRD20100CT.pdf")</f>
        <v>https://www.diodes.com/assets/Datasheets/MBRD20100CT.pdf</v>
      </c>
      <c r="C400" t="str">
        <f>Hyperlink("https://www.diodes.com/part/view/MBRD20100CT","MBRD20100CT")</f>
        <v>MBRD20100CT</v>
      </c>
      <c r="E400" t="s">
        <v>29</v>
      </c>
      <c r="F400" t="s">
        <v>21</v>
      </c>
      <c r="G400" t="s">
        <v>340</v>
      </c>
      <c r="H400">
        <v>20</v>
      </c>
      <c r="I400" t="s">
        <v>25</v>
      </c>
      <c r="J400">
        <v>100</v>
      </c>
      <c r="K400">
        <v>150</v>
      </c>
      <c r="L400">
        <v>0.84</v>
      </c>
      <c r="M400">
        <v>10</v>
      </c>
      <c r="N400">
        <v>100</v>
      </c>
      <c r="O400">
        <v>100</v>
      </c>
      <c r="R400" t="s">
        <v>487</v>
      </c>
    </row>
    <row r="401" spans="1:18">
      <c r="A401" t="s">
        <v>491</v>
      </c>
      <c r="B401" s="2" t="str">
        <f>Hyperlink("https://www.diodes.com/assets/Datasheets/MBRD20150CT.pdf")</f>
        <v>https://www.diodes.com/assets/Datasheets/MBRD20150CT.pdf</v>
      </c>
      <c r="C401" t="str">
        <f>Hyperlink("https://www.diodes.com/part/view/MBRD20150CT","MBRD20150CT")</f>
        <v>MBRD20150CT</v>
      </c>
      <c r="E401" t="s">
        <v>29</v>
      </c>
      <c r="F401" t="s">
        <v>21</v>
      </c>
      <c r="G401" t="s">
        <v>340</v>
      </c>
      <c r="H401">
        <v>20</v>
      </c>
      <c r="I401" t="s">
        <v>25</v>
      </c>
      <c r="J401">
        <v>150</v>
      </c>
      <c r="K401">
        <v>170</v>
      </c>
      <c r="L401">
        <v>0.9</v>
      </c>
      <c r="M401">
        <v>10</v>
      </c>
      <c r="N401">
        <v>50</v>
      </c>
      <c r="O401">
        <v>150</v>
      </c>
      <c r="R401" t="s">
        <v>487</v>
      </c>
    </row>
    <row r="402" spans="1:18">
      <c r="A402" t="s">
        <v>492</v>
      </c>
      <c r="B402" s="2" t="str">
        <f>Hyperlink("https://www.diodes.com/assets/Datasheets/MBRD20200CT.pdf")</f>
        <v>https://www.diodes.com/assets/Datasheets/MBRD20200CT.pdf</v>
      </c>
      <c r="C402" t="str">
        <f>Hyperlink("https://www.diodes.com/part/view/MBRD20200CT","MBRD20200CT")</f>
        <v>MBRD20200CT</v>
      </c>
      <c r="E402" t="s">
        <v>20</v>
      </c>
      <c r="F402" t="s">
        <v>21</v>
      </c>
      <c r="G402" t="s">
        <v>340</v>
      </c>
      <c r="H402">
        <v>20</v>
      </c>
      <c r="I402" t="s">
        <v>25</v>
      </c>
      <c r="J402">
        <v>200</v>
      </c>
      <c r="K402">
        <v>150</v>
      </c>
      <c r="L402">
        <v>0.9</v>
      </c>
      <c r="M402">
        <v>10</v>
      </c>
      <c r="N402">
        <v>50</v>
      </c>
      <c r="O402">
        <v>200</v>
      </c>
      <c r="R402" t="s">
        <v>487</v>
      </c>
    </row>
    <row r="403" spans="1:18">
      <c r="A403" t="s">
        <v>493</v>
      </c>
      <c r="B403" s="2" t="str">
        <f>Hyperlink("https://www.diodes.com/assets/Datasheets/MBRF10100CT_LS.pdf")</f>
        <v>https://www.diodes.com/assets/Datasheets/MBRF10100CT_LS.pdf</v>
      </c>
      <c r="C403" t="str">
        <f>Hyperlink("https://www.diodes.com/part/view/MBRF10100CT%28LS%29","MBRF10100CT(LS)")</f>
        <v>MBRF10100CT(LS)</v>
      </c>
      <c r="E403" t="s">
        <v>29</v>
      </c>
      <c r="F403" t="s">
        <v>21</v>
      </c>
      <c r="G403" t="s">
        <v>340</v>
      </c>
      <c r="H403">
        <v>10</v>
      </c>
      <c r="J403">
        <v>100</v>
      </c>
      <c r="K403">
        <v>120</v>
      </c>
      <c r="L403">
        <v>0.85</v>
      </c>
      <c r="N403">
        <v>10</v>
      </c>
      <c r="O403">
        <v>100</v>
      </c>
      <c r="R403" t="s">
        <v>341</v>
      </c>
    </row>
    <row r="404" spans="1:18">
      <c r="A404" t="s">
        <v>494</v>
      </c>
      <c r="B404" s="2" t="str">
        <f>Hyperlink("https://www.diodes.com/assets/Datasheets/MBRF10100CTW.pdf")</f>
        <v>https://www.diodes.com/assets/Datasheets/MBRF10100CTW.pdf</v>
      </c>
      <c r="C404" t="str">
        <f>Hyperlink("https://www.diodes.com/part/view/MBRF10100CTW","MBRF10100CTW")</f>
        <v>MBRF10100CTW</v>
      </c>
      <c r="E404" t="s">
        <v>29</v>
      </c>
      <c r="F404" t="s">
        <v>21</v>
      </c>
      <c r="G404" t="s">
        <v>340</v>
      </c>
      <c r="H404">
        <v>10</v>
      </c>
      <c r="J404">
        <v>100</v>
      </c>
      <c r="K404">
        <v>150</v>
      </c>
      <c r="L404">
        <v>0.85</v>
      </c>
      <c r="N404">
        <v>10</v>
      </c>
      <c r="O404">
        <v>100</v>
      </c>
      <c r="R404" t="s">
        <v>341</v>
      </c>
    </row>
    <row r="405" spans="1:18">
      <c r="A405" t="s">
        <v>495</v>
      </c>
      <c r="B405" s="2" t="str">
        <f>Hyperlink("https://www.diodes.com/assets/Datasheets/MBRF10150CT_LS.pdf")</f>
        <v>https://www.diodes.com/assets/Datasheets/MBRF10150CT_LS.pdf</v>
      </c>
      <c r="C405" t="str">
        <f>Hyperlink("https://www.diodes.com/part/view/MBRF10150CT%28LS%29","MBRF10150CT(LS)")</f>
        <v>MBRF10150CT(LS)</v>
      </c>
      <c r="D405" t="s">
        <v>454</v>
      </c>
      <c r="E405" t="s">
        <v>29</v>
      </c>
      <c r="F405" t="s">
        <v>21</v>
      </c>
      <c r="G405" t="s">
        <v>340</v>
      </c>
      <c r="H405">
        <v>10</v>
      </c>
      <c r="J405">
        <v>150</v>
      </c>
      <c r="K405">
        <v>120</v>
      </c>
      <c r="L405">
        <v>1</v>
      </c>
      <c r="N405">
        <v>8</v>
      </c>
      <c r="O405">
        <v>150</v>
      </c>
      <c r="R405" t="s">
        <v>341</v>
      </c>
    </row>
    <row r="406" spans="1:18">
      <c r="A406" t="s">
        <v>496</v>
      </c>
      <c r="B406" s="2" t="str">
        <f>Hyperlink("https://www.diodes.com/assets/Datasheets/MBRF10200CT_LS.pdf")</f>
        <v>https://www.diodes.com/assets/Datasheets/MBRF10200CT_LS.pdf</v>
      </c>
      <c r="C406" t="str">
        <f>Hyperlink("https://www.diodes.com/part/view/MBRF10200CT%28LS%29","MBRF10200CT(LS)")</f>
        <v>MBRF10200CT(LS)</v>
      </c>
      <c r="D406" t="s">
        <v>454</v>
      </c>
      <c r="E406" t="s">
        <v>29</v>
      </c>
      <c r="F406" t="s">
        <v>21</v>
      </c>
      <c r="G406" t="s">
        <v>340</v>
      </c>
      <c r="H406">
        <v>10</v>
      </c>
      <c r="J406">
        <v>200</v>
      </c>
      <c r="K406">
        <v>120</v>
      </c>
      <c r="L406">
        <v>1</v>
      </c>
      <c r="N406">
        <v>8</v>
      </c>
      <c r="O406">
        <v>200</v>
      </c>
      <c r="R406" t="s">
        <v>341</v>
      </c>
    </row>
    <row r="407" spans="1:18">
      <c r="A407" t="s">
        <v>497</v>
      </c>
      <c r="B407" s="2" t="str">
        <f>Hyperlink("https://www.diodes.com/assets/Datasheets/MBRF10200W.pdf")</f>
        <v>https://www.diodes.com/assets/Datasheets/MBRF10200W.pdf</v>
      </c>
      <c r="C407" t="str">
        <f>Hyperlink("https://www.diodes.com/part/view/MBRF10200W","MBRF10200W")</f>
        <v>MBRF10200W</v>
      </c>
      <c r="E407" t="s">
        <v>29</v>
      </c>
      <c r="F407" t="s">
        <v>21</v>
      </c>
      <c r="G407" t="s">
        <v>22</v>
      </c>
      <c r="H407">
        <v>10</v>
      </c>
      <c r="J407">
        <v>200</v>
      </c>
      <c r="K407">
        <v>180</v>
      </c>
      <c r="L407">
        <v>0.92</v>
      </c>
      <c r="N407">
        <v>8</v>
      </c>
      <c r="O407">
        <v>200</v>
      </c>
      <c r="R407" t="s">
        <v>498</v>
      </c>
    </row>
    <row r="408" spans="1:18">
      <c r="A408" t="s">
        <v>499</v>
      </c>
      <c r="B408" s="2" t="str">
        <f>Hyperlink("https://www.diodes.com/assets/Datasheets/MBRF1045CT_LS.pdf")</f>
        <v>https://www.diodes.com/assets/Datasheets/MBRF1045CT_LS.pdf</v>
      </c>
      <c r="C408" t="str">
        <f>Hyperlink("https://www.diodes.com/part/view/MBRF1045CT%28LS%29","MBRF1045CT(LS)")</f>
        <v>MBRF1045CT(LS)</v>
      </c>
      <c r="E408" t="s">
        <v>29</v>
      </c>
      <c r="F408" t="s">
        <v>21</v>
      </c>
      <c r="G408" t="s">
        <v>340</v>
      </c>
      <c r="H408">
        <v>10</v>
      </c>
      <c r="J408">
        <v>45</v>
      </c>
      <c r="K408">
        <v>125</v>
      </c>
      <c r="L408">
        <v>0.7</v>
      </c>
      <c r="N408">
        <v>100</v>
      </c>
      <c r="O408">
        <v>45</v>
      </c>
      <c r="R408" t="s">
        <v>341</v>
      </c>
    </row>
    <row r="409" spans="1:18">
      <c r="A409" t="s">
        <v>500</v>
      </c>
      <c r="B409" s="2" t="str">
        <f>Hyperlink("https://www.diodes.com/assets/Datasheets/MBRF20100CT_LS.pdf")</f>
        <v>https://www.diodes.com/assets/Datasheets/MBRF20100CT_LS.pdf</v>
      </c>
      <c r="C409" t="str">
        <f>Hyperlink("https://www.diodes.com/part/view/MBRF20100CT%28LS%29","MBRF20100CT(LS)")</f>
        <v>MBRF20100CT(LS)</v>
      </c>
      <c r="E409" t="s">
        <v>29</v>
      </c>
      <c r="F409" t="s">
        <v>21</v>
      </c>
      <c r="G409" t="s">
        <v>340</v>
      </c>
      <c r="H409">
        <v>20</v>
      </c>
      <c r="J409">
        <v>100</v>
      </c>
      <c r="K409">
        <v>150</v>
      </c>
      <c r="L409">
        <v>0.95</v>
      </c>
      <c r="N409">
        <v>10</v>
      </c>
      <c r="O409">
        <v>100</v>
      </c>
      <c r="R409" t="s">
        <v>341</v>
      </c>
    </row>
    <row r="410" spans="1:18">
      <c r="A410" t="s">
        <v>501</v>
      </c>
      <c r="B410" s="2" t="str">
        <f>Hyperlink("https://www.diodes.com/assets/Datasheets/MBRF20100CTW.pdf")</f>
        <v>https://www.diodes.com/assets/Datasheets/MBRF20100CTW.pdf</v>
      </c>
      <c r="C410" t="str">
        <f>Hyperlink("https://www.diodes.com/part/view/MBRF20100CTW","MBRF20100CTW")</f>
        <v>MBRF20100CTW</v>
      </c>
      <c r="E410" t="s">
        <v>29</v>
      </c>
      <c r="F410" t="s">
        <v>21</v>
      </c>
      <c r="G410" t="s">
        <v>340</v>
      </c>
      <c r="H410">
        <v>20</v>
      </c>
      <c r="J410">
        <v>100</v>
      </c>
      <c r="K410">
        <v>150</v>
      </c>
      <c r="L410">
        <v>0.85</v>
      </c>
      <c r="N410">
        <v>10</v>
      </c>
      <c r="O410">
        <v>100</v>
      </c>
      <c r="R410" t="s">
        <v>341</v>
      </c>
    </row>
    <row r="411" spans="1:18">
      <c r="A411" t="s">
        <v>502</v>
      </c>
      <c r="B411" s="2" t="str">
        <f>Hyperlink("https://www.diodes.com/assets/Datasheets/MBRF20150CT_LS.pdf")</f>
        <v>https://www.diodes.com/assets/Datasheets/MBRF20150CT_LS.pdf</v>
      </c>
      <c r="C411" t="str">
        <f>Hyperlink("https://www.diodes.com/part/view/MBRF20150CT%28LS%29","MBRF20150CT(LS)")</f>
        <v>MBRF20150CT(LS)</v>
      </c>
      <c r="E411" t="s">
        <v>29</v>
      </c>
      <c r="F411" t="s">
        <v>21</v>
      </c>
      <c r="G411" t="s">
        <v>340</v>
      </c>
      <c r="H411">
        <v>20</v>
      </c>
      <c r="J411">
        <v>150</v>
      </c>
      <c r="K411">
        <v>180</v>
      </c>
      <c r="L411">
        <v>1</v>
      </c>
      <c r="N411">
        <v>8</v>
      </c>
      <c r="O411">
        <v>150</v>
      </c>
      <c r="R411" t="s">
        <v>341</v>
      </c>
    </row>
    <row r="412" spans="1:18">
      <c r="A412" t="s">
        <v>503</v>
      </c>
      <c r="B412" s="2" t="str">
        <f>Hyperlink("https://www.diodes.com/assets/Datasheets/MBRF20150CTW.pdf")</f>
        <v>https://www.diodes.com/assets/Datasheets/MBRF20150CTW.pdf</v>
      </c>
      <c r="C412" t="str">
        <f>Hyperlink("https://www.diodes.com/part/view/MBRF20150CTW","MBRF20150CTW")</f>
        <v>MBRF20150CTW</v>
      </c>
      <c r="E412" t="s">
        <v>29</v>
      </c>
      <c r="F412" t="s">
        <v>21</v>
      </c>
      <c r="G412" t="s">
        <v>340</v>
      </c>
      <c r="H412">
        <v>20</v>
      </c>
      <c r="J412">
        <v>150</v>
      </c>
      <c r="K412">
        <v>180</v>
      </c>
      <c r="L412">
        <v>0.92</v>
      </c>
      <c r="N412">
        <v>8</v>
      </c>
      <c r="O412">
        <v>150</v>
      </c>
      <c r="R412" t="s">
        <v>341</v>
      </c>
    </row>
    <row r="413" spans="1:18">
      <c r="A413" t="s">
        <v>504</v>
      </c>
      <c r="B413" s="2" t="str">
        <f>Hyperlink("https://www.diodes.com/assets/Datasheets/MBRF20200CT_LS.pdf")</f>
        <v>https://www.diodes.com/assets/Datasheets/MBRF20200CT_LS.pdf</v>
      </c>
      <c r="C413" t="str">
        <f>Hyperlink("https://www.diodes.com/part/view/MBRF20200CT%28LS%29","MBRF20200CT(LS)")</f>
        <v>MBRF20200CT(LS)</v>
      </c>
      <c r="D413" t="s">
        <v>454</v>
      </c>
      <c r="E413" t="s">
        <v>29</v>
      </c>
      <c r="F413" t="s">
        <v>21</v>
      </c>
      <c r="G413" t="s">
        <v>340</v>
      </c>
      <c r="H413">
        <v>20</v>
      </c>
      <c r="J413">
        <v>200</v>
      </c>
      <c r="K413">
        <v>180</v>
      </c>
      <c r="L413">
        <v>1</v>
      </c>
      <c r="N413">
        <v>8</v>
      </c>
      <c r="O413">
        <v>200</v>
      </c>
      <c r="R413" t="s">
        <v>341</v>
      </c>
    </row>
    <row r="414" spans="1:18">
      <c r="A414" t="s">
        <v>505</v>
      </c>
      <c r="B414" s="2" t="str">
        <f>Hyperlink("https://www.diodes.com/assets/Datasheets/MBRF30100CT_LS.pdf")</f>
        <v>https://www.diodes.com/assets/Datasheets/MBRF30100CT_LS.pdf</v>
      </c>
      <c r="C414" t="str">
        <f>Hyperlink("https://www.diodes.com/part/view/MBRF30100CT%28LS%29","MBRF30100CT(LS)")</f>
        <v>MBRF30100CT(LS)</v>
      </c>
      <c r="E414" t="s">
        <v>29</v>
      </c>
      <c r="F414" t="s">
        <v>21</v>
      </c>
      <c r="G414" t="s">
        <v>340</v>
      </c>
      <c r="H414">
        <v>30</v>
      </c>
      <c r="J414">
        <v>100</v>
      </c>
      <c r="K414">
        <v>250</v>
      </c>
      <c r="L414">
        <v>0.8</v>
      </c>
      <c r="N414">
        <v>100</v>
      </c>
      <c r="O414">
        <v>100</v>
      </c>
      <c r="R414" t="s">
        <v>341</v>
      </c>
    </row>
    <row r="415" spans="1:18">
      <c r="A415" t="s">
        <v>506</v>
      </c>
      <c r="B415" s="2" t="str">
        <f>Hyperlink("https://www.diodes.com/assets/Datasheets/MBRF30150CTW.pdf")</f>
        <v>https://www.diodes.com/assets/Datasheets/MBRF30150CTW.pdf</v>
      </c>
      <c r="C415" t="str">
        <f>Hyperlink("https://www.diodes.com/part/view/MBRF30150CTW","MBRF30150CTW")</f>
        <v>MBRF30150CTW</v>
      </c>
      <c r="E415" t="s">
        <v>29</v>
      </c>
      <c r="F415" t="s">
        <v>21</v>
      </c>
      <c r="G415" t="s">
        <v>340</v>
      </c>
      <c r="H415">
        <v>30</v>
      </c>
      <c r="J415">
        <v>150</v>
      </c>
      <c r="K415">
        <v>180</v>
      </c>
      <c r="L415">
        <v>0.93</v>
      </c>
      <c r="N415">
        <v>70</v>
      </c>
      <c r="O415">
        <v>150</v>
      </c>
      <c r="R415" t="s">
        <v>341</v>
      </c>
    </row>
    <row r="416" spans="1:18">
      <c r="A416" t="s">
        <v>507</v>
      </c>
      <c r="B416" s="2" t="str">
        <f>Hyperlink("https://www.diodes.com/assets/Datasheets/ds30793.pdf")</f>
        <v>https://www.diodes.com/assets/Datasheets/ds30793.pdf</v>
      </c>
      <c r="C416" t="str">
        <f>Hyperlink("https://www.diodes.com/part/view/PD3S120L","PD3S120L")</f>
        <v>PD3S120L</v>
      </c>
      <c r="D416" t="s">
        <v>28</v>
      </c>
      <c r="E416" t="s">
        <v>29</v>
      </c>
      <c r="F416" t="s">
        <v>21</v>
      </c>
      <c r="G416" t="s">
        <v>22</v>
      </c>
      <c r="H416">
        <v>1</v>
      </c>
      <c r="I416" t="s">
        <v>25</v>
      </c>
      <c r="J416">
        <v>20</v>
      </c>
      <c r="K416">
        <v>33</v>
      </c>
      <c r="L416">
        <v>0.42</v>
      </c>
      <c r="M416">
        <v>1</v>
      </c>
      <c r="N416">
        <v>160</v>
      </c>
      <c r="O416">
        <v>20</v>
      </c>
      <c r="Q416">
        <v>200</v>
      </c>
      <c r="R416" t="s">
        <v>508</v>
      </c>
    </row>
    <row r="417" spans="1:18">
      <c r="A417" t="s">
        <v>509</v>
      </c>
      <c r="B417" s="2" t="str">
        <f>Hyperlink("https://www.diodes.com/assets/Datasheets/PD3S120LQ.pdf")</f>
        <v>https://www.diodes.com/assets/Datasheets/PD3S120LQ.pdf</v>
      </c>
      <c r="C417" t="str">
        <f>Hyperlink("https://www.diodes.com/part/view/PD3S120LQ","PD3S120LQ")</f>
        <v>PD3S120LQ</v>
      </c>
      <c r="E417" t="s">
        <v>29</v>
      </c>
      <c r="F417" t="s">
        <v>45</v>
      </c>
      <c r="G417" t="s">
        <v>22</v>
      </c>
      <c r="H417">
        <v>1</v>
      </c>
      <c r="I417" t="s">
        <v>25</v>
      </c>
      <c r="J417">
        <v>20</v>
      </c>
      <c r="K417">
        <v>33</v>
      </c>
      <c r="L417">
        <v>0.42</v>
      </c>
      <c r="M417">
        <v>1</v>
      </c>
      <c r="N417">
        <v>160</v>
      </c>
      <c r="O417">
        <v>20</v>
      </c>
      <c r="Q417">
        <v>200</v>
      </c>
      <c r="R417" t="s">
        <v>508</v>
      </c>
    </row>
    <row r="418" spans="1:18">
      <c r="A418" t="s">
        <v>510</v>
      </c>
      <c r="B418" s="2" t="str">
        <f>Hyperlink("https://www.diodes.com/assets/Datasheets/ds30694.pdf")</f>
        <v>https://www.diodes.com/assets/Datasheets/ds30694.pdf</v>
      </c>
      <c r="C418" t="str">
        <f>Hyperlink("https://www.diodes.com/part/view/PD3S130H","PD3S130H")</f>
        <v>PD3S130H</v>
      </c>
      <c r="D418" t="s">
        <v>28</v>
      </c>
      <c r="E418" t="s">
        <v>29</v>
      </c>
      <c r="F418" t="s">
        <v>21</v>
      </c>
      <c r="G418" t="s">
        <v>22</v>
      </c>
      <c r="H418">
        <v>1</v>
      </c>
      <c r="I418" t="s">
        <v>25</v>
      </c>
      <c r="J418">
        <v>30</v>
      </c>
      <c r="K418">
        <v>22</v>
      </c>
      <c r="L418">
        <v>0.55</v>
      </c>
      <c r="M418">
        <v>1</v>
      </c>
      <c r="N418">
        <v>100</v>
      </c>
      <c r="O418">
        <v>30</v>
      </c>
      <c r="Q418">
        <v>200</v>
      </c>
      <c r="R418" t="s">
        <v>508</v>
      </c>
    </row>
    <row r="419" spans="1:18">
      <c r="A419" t="s">
        <v>511</v>
      </c>
      <c r="B419" s="2" t="str">
        <f>Hyperlink("https://www.diodes.com/assets/Datasheets/PD3S130HQ.pdf")</f>
        <v>https://www.diodes.com/assets/Datasheets/PD3S130HQ.pdf</v>
      </c>
      <c r="C419" t="str">
        <f>Hyperlink("https://www.diodes.com/part/view/PD3S130HQ","PD3S130HQ")</f>
        <v>PD3S130HQ</v>
      </c>
      <c r="D419" t="s">
        <v>512</v>
      </c>
      <c r="E419" t="s">
        <v>29</v>
      </c>
      <c r="F419" t="s">
        <v>45</v>
      </c>
      <c r="G419" t="s">
        <v>22</v>
      </c>
      <c r="H419">
        <v>1</v>
      </c>
      <c r="I419" t="s">
        <v>25</v>
      </c>
      <c r="J419">
        <v>30</v>
      </c>
      <c r="K419">
        <v>22</v>
      </c>
      <c r="L419">
        <v>0.45</v>
      </c>
      <c r="M419">
        <v>1</v>
      </c>
      <c r="N419">
        <v>100</v>
      </c>
      <c r="O419">
        <v>30</v>
      </c>
      <c r="Q419">
        <v>200</v>
      </c>
      <c r="R419" t="s">
        <v>508</v>
      </c>
    </row>
    <row r="420" spans="1:18">
      <c r="A420" t="s">
        <v>513</v>
      </c>
      <c r="B420" s="2" t="str">
        <f>Hyperlink("https://www.diodes.com/assets/Datasheets/ds30671.pdf")</f>
        <v>https://www.diodes.com/assets/Datasheets/ds30671.pdf</v>
      </c>
      <c r="C420" t="str">
        <f>Hyperlink("https://www.diodes.com/part/view/PD3S130L","PD3S130L")</f>
        <v>PD3S130L</v>
      </c>
      <c r="D420" t="s">
        <v>28</v>
      </c>
      <c r="E420" t="s">
        <v>29</v>
      </c>
      <c r="F420" t="s">
        <v>21</v>
      </c>
      <c r="G420" t="s">
        <v>22</v>
      </c>
      <c r="H420">
        <v>1</v>
      </c>
      <c r="I420" t="s">
        <v>25</v>
      </c>
      <c r="J420">
        <v>30</v>
      </c>
      <c r="K420">
        <v>22</v>
      </c>
      <c r="L420">
        <v>0.42</v>
      </c>
      <c r="M420">
        <v>1</v>
      </c>
      <c r="N420">
        <v>1500</v>
      </c>
      <c r="O420">
        <v>30</v>
      </c>
      <c r="Q420">
        <v>150</v>
      </c>
      <c r="R420" t="s">
        <v>508</v>
      </c>
    </row>
    <row r="421" spans="1:18">
      <c r="A421" t="s">
        <v>514</v>
      </c>
      <c r="B421" s="2" t="str">
        <f>Hyperlink("https://www.diodes.com/assets/Datasheets/PD3S130LQ.pdf")</f>
        <v>https://www.diodes.com/assets/Datasheets/PD3S130LQ.pdf</v>
      </c>
      <c r="C421" t="str">
        <f>Hyperlink("https://www.diodes.com/part/view/PD3S130LQ","PD3S130LQ")</f>
        <v>PD3S130LQ</v>
      </c>
      <c r="E421" t="s">
        <v>29</v>
      </c>
      <c r="F421" t="s">
        <v>45</v>
      </c>
      <c r="G421" t="s">
        <v>22</v>
      </c>
      <c r="H421">
        <v>1</v>
      </c>
      <c r="I421" t="s">
        <v>25</v>
      </c>
      <c r="J421">
        <v>30</v>
      </c>
      <c r="K421">
        <v>22</v>
      </c>
      <c r="L421">
        <v>0.42</v>
      </c>
      <c r="M421">
        <v>1</v>
      </c>
      <c r="N421">
        <v>1500</v>
      </c>
      <c r="O421">
        <v>30</v>
      </c>
      <c r="Q421">
        <v>150</v>
      </c>
      <c r="R421" t="s">
        <v>508</v>
      </c>
    </row>
    <row r="422" spans="1:18">
      <c r="A422" t="s">
        <v>515</v>
      </c>
      <c r="B422" s="2" t="str">
        <f>Hyperlink("https://www.diodes.com/assets/Datasheets/ds30862.pdf")</f>
        <v>https://www.diodes.com/assets/Datasheets/ds30862.pdf</v>
      </c>
      <c r="C422" t="str">
        <f>Hyperlink("https://www.diodes.com/part/view/PD3S140","PD3S140")</f>
        <v>PD3S140</v>
      </c>
      <c r="D422" t="s">
        <v>28</v>
      </c>
      <c r="E422" t="s">
        <v>29</v>
      </c>
      <c r="F422" t="s">
        <v>21</v>
      </c>
      <c r="G422" t="s">
        <v>22</v>
      </c>
      <c r="H422">
        <v>1</v>
      </c>
      <c r="I422" t="s">
        <v>25</v>
      </c>
      <c r="J422">
        <v>40</v>
      </c>
      <c r="K422">
        <v>25</v>
      </c>
      <c r="L422">
        <v>0.55</v>
      </c>
      <c r="M422">
        <v>1</v>
      </c>
      <c r="N422">
        <v>50</v>
      </c>
      <c r="O422">
        <v>40</v>
      </c>
      <c r="Q422">
        <v>130</v>
      </c>
      <c r="R422" t="s">
        <v>508</v>
      </c>
    </row>
    <row r="423" spans="1:18">
      <c r="A423" t="s">
        <v>516</v>
      </c>
      <c r="B423" s="2" t="str">
        <f>Hyperlink("https://www.diodes.com/assets/Datasheets/PD3S140Q.pdf")</f>
        <v>https://www.diodes.com/assets/Datasheets/PD3S140Q.pdf</v>
      </c>
      <c r="C423" t="str">
        <f>Hyperlink("https://www.diodes.com/part/view/PD3S140Q","PD3S140Q")</f>
        <v>PD3S140Q</v>
      </c>
      <c r="E423" t="s">
        <v>29</v>
      </c>
      <c r="F423" t="s">
        <v>45</v>
      </c>
      <c r="G423" t="s">
        <v>22</v>
      </c>
      <c r="H423">
        <v>1</v>
      </c>
      <c r="I423" t="s">
        <v>25</v>
      </c>
      <c r="J423">
        <v>40</v>
      </c>
      <c r="K423">
        <v>22</v>
      </c>
      <c r="L423">
        <v>0.55</v>
      </c>
      <c r="M423">
        <v>1</v>
      </c>
      <c r="N423">
        <v>50</v>
      </c>
      <c r="O423">
        <v>40</v>
      </c>
      <c r="Q423">
        <v>130</v>
      </c>
      <c r="R423" t="s">
        <v>508</v>
      </c>
    </row>
    <row r="424" spans="1:18">
      <c r="A424" t="s">
        <v>517</v>
      </c>
      <c r="B424" s="2" t="str">
        <f>Hyperlink("https://www.diodes.com/assets/Datasheets/ds30899.pdf")</f>
        <v>https://www.diodes.com/assets/Datasheets/ds30899.pdf</v>
      </c>
      <c r="C424" t="str">
        <f>Hyperlink("https://www.diodes.com/part/view/PD3S160","PD3S160")</f>
        <v>PD3S160</v>
      </c>
      <c r="D424" t="s">
        <v>28</v>
      </c>
      <c r="E424" t="s">
        <v>29</v>
      </c>
      <c r="F424" t="s">
        <v>21</v>
      </c>
      <c r="G424" t="s">
        <v>22</v>
      </c>
      <c r="H424">
        <v>1</v>
      </c>
      <c r="I424" t="s">
        <v>25</v>
      </c>
      <c r="J424">
        <v>60</v>
      </c>
      <c r="K424">
        <v>22</v>
      </c>
      <c r="L424">
        <v>0.64</v>
      </c>
      <c r="M424">
        <v>1</v>
      </c>
      <c r="N424">
        <v>50</v>
      </c>
      <c r="O424">
        <v>60</v>
      </c>
      <c r="Q424">
        <v>130</v>
      </c>
      <c r="R424" t="s">
        <v>508</v>
      </c>
    </row>
    <row r="425" spans="1:18">
      <c r="A425" t="s">
        <v>518</v>
      </c>
      <c r="B425" s="2" t="str">
        <f>Hyperlink("https://www.diodes.com/assets/Datasheets/PD3S160Q.pdf")</f>
        <v>https://www.diodes.com/assets/Datasheets/PD3S160Q.pdf</v>
      </c>
      <c r="C425" t="str">
        <f>Hyperlink("https://www.diodes.com/part/view/PD3S160Q","PD3S160Q")</f>
        <v>PD3S160Q</v>
      </c>
      <c r="E425" t="s">
        <v>29</v>
      </c>
      <c r="F425" t="s">
        <v>45</v>
      </c>
      <c r="G425" t="s">
        <v>22</v>
      </c>
      <c r="H425">
        <v>1</v>
      </c>
      <c r="I425" t="s">
        <v>25</v>
      </c>
      <c r="J425">
        <v>60</v>
      </c>
      <c r="K425">
        <v>22</v>
      </c>
      <c r="L425">
        <v>0.64</v>
      </c>
      <c r="M425">
        <v>1</v>
      </c>
      <c r="N425">
        <v>50</v>
      </c>
      <c r="O425">
        <v>60</v>
      </c>
      <c r="Q425">
        <v>130</v>
      </c>
      <c r="R425" t="s">
        <v>508</v>
      </c>
    </row>
    <row r="426" spans="1:18">
      <c r="A426" t="s">
        <v>519</v>
      </c>
      <c r="B426" s="2" t="str">
        <f>Hyperlink("https://www.diodes.com/assets/Datasheets/ds31733.pdf")</f>
        <v>https://www.diodes.com/assets/Datasheets/ds31733.pdf</v>
      </c>
      <c r="C426" t="str">
        <f>Hyperlink("https://www.diodes.com/part/view/PD3S220L","PD3S220L")</f>
        <v>PD3S220L</v>
      </c>
      <c r="D426" t="s">
        <v>28</v>
      </c>
      <c r="E426" t="s">
        <v>29</v>
      </c>
      <c r="F426" t="s">
        <v>21</v>
      </c>
      <c r="G426" t="s">
        <v>22</v>
      </c>
      <c r="H426">
        <v>2</v>
      </c>
      <c r="I426" t="s">
        <v>25</v>
      </c>
      <c r="J426">
        <v>20</v>
      </c>
      <c r="K426">
        <v>33</v>
      </c>
      <c r="L426">
        <v>0.49</v>
      </c>
      <c r="M426">
        <v>2</v>
      </c>
      <c r="N426">
        <v>160</v>
      </c>
      <c r="O426">
        <v>20</v>
      </c>
      <c r="Q426">
        <v>200</v>
      </c>
      <c r="R426" t="s">
        <v>508</v>
      </c>
    </row>
    <row r="427" spans="1:18">
      <c r="A427" t="s">
        <v>520</v>
      </c>
      <c r="B427" s="2" t="str">
        <f>Hyperlink("https://www.diodes.com/assets/Datasheets/PD3S220LQ.pdf")</f>
        <v>https://www.diodes.com/assets/Datasheets/PD3S220LQ.pdf</v>
      </c>
      <c r="C427" t="str">
        <f>Hyperlink("https://www.diodes.com/part/view/PD3S220LQ","PD3S220LQ")</f>
        <v>PD3S220LQ</v>
      </c>
      <c r="E427" t="s">
        <v>29</v>
      </c>
      <c r="F427" t="s">
        <v>45</v>
      </c>
      <c r="G427" t="s">
        <v>22</v>
      </c>
      <c r="H427">
        <v>2</v>
      </c>
      <c r="I427" t="s">
        <v>25</v>
      </c>
      <c r="J427">
        <v>20</v>
      </c>
      <c r="K427">
        <v>33</v>
      </c>
      <c r="L427">
        <v>0.49</v>
      </c>
      <c r="M427">
        <v>2</v>
      </c>
      <c r="N427">
        <v>160</v>
      </c>
      <c r="O427">
        <v>20</v>
      </c>
      <c r="Q427">
        <v>200</v>
      </c>
      <c r="R427" t="s">
        <v>508</v>
      </c>
    </row>
    <row r="428" spans="1:18">
      <c r="A428" t="s">
        <v>521</v>
      </c>
      <c r="B428" s="2" t="str">
        <f>Hyperlink("https://www.diodes.com/assets/Datasheets/ds31752.pdf")</f>
        <v>https://www.diodes.com/assets/Datasheets/ds31752.pdf</v>
      </c>
      <c r="C428" t="str">
        <f>Hyperlink("https://www.diodes.com/part/view/PD3S230H","PD3S230H")</f>
        <v>PD3S230H</v>
      </c>
      <c r="D428" t="s">
        <v>28</v>
      </c>
      <c r="E428" t="s">
        <v>29</v>
      </c>
      <c r="F428" t="s">
        <v>21</v>
      </c>
      <c r="G428" t="s">
        <v>22</v>
      </c>
      <c r="H428">
        <v>2</v>
      </c>
      <c r="I428" t="s">
        <v>25</v>
      </c>
      <c r="J428">
        <v>30</v>
      </c>
      <c r="K428">
        <v>30</v>
      </c>
      <c r="L428">
        <v>0.6</v>
      </c>
      <c r="M428">
        <v>2</v>
      </c>
      <c r="N428">
        <v>100</v>
      </c>
      <c r="O428">
        <v>30</v>
      </c>
      <c r="Q428">
        <v>200</v>
      </c>
      <c r="R428" t="s">
        <v>508</v>
      </c>
    </row>
    <row r="429" spans="1:18">
      <c r="A429" t="s">
        <v>522</v>
      </c>
      <c r="B429" s="2" t="str">
        <f>Hyperlink("https://www.diodes.com/assets/Datasheets/PD3S230HQ.pdf")</f>
        <v>https://www.diodes.com/assets/Datasheets/PD3S230HQ.pdf</v>
      </c>
      <c r="C429" t="str">
        <f>Hyperlink("https://www.diodes.com/part/view/PD3S230HQ","PD3S230HQ")</f>
        <v>PD3S230HQ</v>
      </c>
      <c r="D429" t="s">
        <v>512</v>
      </c>
      <c r="E429" t="s">
        <v>29</v>
      </c>
      <c r="F429" t="s">
        <v>45</v>
      </c>
      <c r="G429" t="s">
        <v>22</v>
      </c>
      <c r="H429">
        <v>2</v>
      </c>
      <c r="I429" t="s">
        <v>25</v>
      </c>
      <c r="J429">
        <v>30</v>
      </c>
      <c r="K429">
        <v>30</v>
      </c>
      <c r="L429">
        <v>0.6</v>
      </c>
      <c r="M429">
        <v>2</v>
      </c>
      <c r="N429">
        <v>100</v>
      </c>
      <c r="O429">
        <v>30</v>
      </c>
      <c r="Q429">
        <v>200</v>
      </c>
      <c r="R429" t="s">
        <v>508</v>
      </c>
    </row>
    <row r="430" spans="1:18">
      <c r="A430" t="s">
        <v>523</v>
      </c>
      <c r="B430" s="2" t="str">
        <f>Hyperlink("https://www.diodes.com/assets/Datasheets/ds31751.pdf")</f>
        <v>https://www.diodes.com/assets/Datasheets/ds31751.pdf</v>
      </c>
      <c r="C430" t="str">
        <f>Hyperlink("https://www.diodes.com/part/view/PD3S230L","PD3S230L")</f>
        <v>PD3S230L</v>
      </c>
      <c r="D430" t="s">
        <v>28</v>
      </c>
      <c r="E430" t="s">
        <v>29</v>
      </c>
      <c r="F430" t="s">
        <v>21</v>
      </c>
      <c r="G430" t="s">
        <v>22</v>
      </c>
      <c r="H430">
        <v>2</v>
      </c>
      <c r="I430" t="s">
        <v>25</v>
      </c>
      <c r="J430">
        <v>30</v>
      </c>
      <c r="K430">
        <v>30</v>
      </c>
      <c r="L430">
        <v>0.45</v>
      </c>
      <c r="M430">
        <v>2</v>
      </c>
      <c r="N430">
        <v>1500</v>
      </c>
      <c r="O430">
        <v>30</v>
      </c>
      <c r="Q430">
        <v>150</v>
      </c>
      <c r="R430" t="s">
        <v>508</v>
      </c>
    </row>
    <row r="431" spans="1:18">
      <c r="A431" t="s">
        <v>524</v>
      </c>
      <c r="B431" s="2" t="str">
        <f>Hyperlink("https://www.diodes.com/assets/Datasheets/ds31751.pdf")</f>
        <v>https://www.diodes.com/assets/Datasheets/ds31751.pdf</v>
      </c>
      <c r="C431" t="str">
        <f>Hyperlink("https://www.diodes.com/part/view/PD3S230LQ","PD3S230LQ")</f>
        <v>PD3S230LQ</v>
      </c>
      <c r="E431" t="s">
        <v>29</v>
      </c>
      <c r="F431" t="s">
        <v>45</v>
      </c>
      <c r="G431" t="s">
        <v>22</v>
      </c>
      <c r="H431">
        <v>2</v>
      </c>
      <c r="I431" t="s">
        <v>25</v>
      </c>
      <c r="J431">
        <v>30</v>
      </c>
      <c r="K431">
        <v>30</v>
      </c>
      <c r="L431">
        <v>0.45</v>
      </c>
      <c r="M431">
        <v>2</v>
      </c>
      <c r="N431">
        <v>1500</v>
      </c>
      <c r="O431">
        <v>30</v>
      </c>
      <c r="Q431">
        <v>150</v>
      </c>
      <c r="R431" t="s">
        <v>508</v>
      </c>
    </row>
    <row r="432" spans="1:18">
      <c r="A432" t="s">
        <v>525</v>
      </c>
      <c r="B432" s="2" t="str">
        <f>Hyperlink("https://www.diodes.com/assets/Datasheets/PDS1040.pdf")</f>
        <v>https://www.diodes.com/assets/Datasheets/PDS1040.pdf</v>
      </c>
      <c r="C432" t="str">
        <f>Hyperlink("https://www.diodes.com/part/view/PDS1040","PDS1040")</f>
        <v>PDS1040</v>
      </c>
      <c r="D432" t="s">
        <v>28</v>
      </c>
      <c r="E432" t="s">
        <v>29</v>
      </c>
      <c r="F432" t="s">
        <v>21</v>
      </c>
      <c r="G432" t="s">
        <v>22</v>
      </c>
      <c r="H432">
        <v>10</v>
      </c>
      <c r="I432" t="s">
        <v>25</v>
      </c>
      <c r="J432">
        <v>40</v>
      </c>
      <c r="K432">
        <v>275</v>
      </c>
      <c r="L432">
        <v>0.51</v>
      </c>
      <c r="M432">
        <v>10</v>
      </c>
      <c r="N432">
        <v>700</v>
      </c>
      <c r="O432">
        <v>40</v>
      </c>
      <c r="Q432">
        <v>1600</v>
      </c>
      <c r="R432" t="s">
        <v>352</v>
      </c>
    </row>
    <row r="433" spans="1:18">
      <c r="A433" t="s">
        <v>526</v>
      </c>
      <c r="B433" s="2" t="str">
        <f>Hyperlink("https://www.diodes.com/assets/Datasheets/ds30485.pdf")</f>
        <v>https://www.diodes.com/assets/Datasheets/ds30485.pdf</v>
      </c>
      <c r="C433" t="str">
        <f>Hyperlink("https://www.diodes.com/part/view/PDS1040CTL","PDS1040CTL")</f>
        <v>PDS1040CTL</v>
      </c>
      <c r="D433" t="s">
        <v>28</v>
      </c>
      <c r="E433" t="s">
        <v>29</v>
      </c>
      <c r="F433" t="s">
        <v>21</v>
      </c>
      <c r="G433" t="s">
        <v>340</v>
      </c>
      <c r="H433">
        <v>10</v>
      </c>
      <c r="I433">
        <v>63</v>
      </c>
      <c r="J433">
        <v>40</v>
      </c>
      <c r="K433">
        <v>110</v>
      </c>
      <c r="L433">
        <v>0.6</v>
      </c>
      <c r="M433">
        <v>10</v>
      </c>
      <c r="N433">
        <v>200</v>
      </c>
      <c r="O433">
        <v>40</v>
      </c>
      <c r="Q433">
        <v>120</v>
      </c>
      <c r="R433" t="s">
        <v>352</v>
      </c>
    </row>
    <row r="434" spans="1:18">
      <c r="A434" t="s">
        <v>527</v>
      </c>
      <c r="B434" s="2" t="str">
        <f>Hyperlink("https://www.diodes.com/assets/Datasheets/ds30486.pdf")</f>
        <v>https://www.diodes.com/assets/Datasheets/ds30486.pdf</v>
      </c>
      <c r="C434" t="str">
        <f>Hyperlink("https://www.diodes.com/part/view/PDS1040L","PDS1040L")</f>
        <v>PDS1040L</v>
      </c>
      <c r="D434" t="s">
        <v>28</v>
      </c>
      <c r="E434" t="s">
        <v>29</v>
      </c>
      <c r="F434" t="s">
        <v>21</v>
      </c>
      <c r="G434" t="s">
        <v>22</v>
      </c>
      <c r="H434">
        <v>10</v>
      </c>
      <c r="I434">
        <v>35</v>
      </c>
      <c r="J434">
        <v>40</v>
      </c>
      <c r="K434">
        <v>275</v>
      </c>
      <c r="L434">
        <v>0.49</v>
      </c>
      <c r="M434">
        <v>10</v>
      </c>
      <c r="N434">
        <v>600</v>
      </c>
      <c r="O434">
        <v>40</v>
      </c>
      <c r="Q434">
        <v>300</v>
      </c>
      <c r="R434" t="s">
        <v>352</v>
      </c>
    </row>
    <row r="435" spans="1:18">
      <c r="A435" t="s">
        <v>528</v>
      </c>
      <c r="B435" s="2" t="str">
        <f>Hyperlink("https://www.diodes.com/assets/Datasheets/PDS1040.pdf")</f>
        <v>https://www.diodes.com/assets/Datasheets/PDS1040.pdf</v>
      </c>
      <c r="C435" t="str">
        <f>Hyperlink("https://www.diodes.com/part/view/PDS1040Q","PDS1040Q")</f>
        <v>PDS1040Q</v>
      </c>
      <c r="D435" t="s">
        <v>529</v>
      </c>
      <c r="E435" t="s">
        <v>29</v>
      </c>
      <c r="F435" t="s">
        <v>45</v>
      </c>
      <c r="G435" t="s">
        <v>22</v>
      </c>
      <c r="H435">
        <v>10</v>
      </c>
      <c r="I435" t="s">
        <v>25</v>
      </c>
      <c r="J435">
        <v>40</v>
      </c>
      <c r="K435">
        <v>275</v>
      </c>
      <c r="L435">
        <v>0.51</v>
      </c>
      <c r="M435">
        <v>10</v>
      </c>
      <c r="N435">
        <v>700</v>
      </c>
      <c r="O435">
        <v>40</v>
      </c>
      <c r="P435" t="s">
        <v>25</v>
      </c>
      <c r="Q435" t="s">
        <v>25</v>
      </c>
      <c r="R435" t="s">
        <v>352</v>
      </c>
    </row>
    <row r="436" spans="1:18">
      <c r="A436" t="s">
        <v>530</v>
      </c>
      <c r="B436" s="2" t="str">
        <f>Hyperlink("https://www.diodes.com/assets/Datasheets/ds30539.pdf")</f>
        <v>https://www.diodes.com/assets/Datasheets/ds30539.pdf</v>
      </c>
      <c r="C436" t="str">
        <f>Hyperlink("https://www.diodes.com/part/view/PDS1045","PDS1045")</f>
        <v>PDS1045</v>
      </c>
      <c r="D436" t="s">
        <v>28</v>
      </c>
      <c r="E436" t="s">
        <v>29</v>
      </c>
      <c r="F436" t="s">
        <v>21</v>
      </c>
      <c r="G436" t="s">
        <v>22</v>
      </c>
      <c r="H436">
        <v>10</v>
      </c>
      <c r="I436" t="s">
        <v>25</v>
      </c>
      <c r="J436">
        <v>45</v>
      </c>
      <c r="K436">
        <v>275</v>
      </c>
      <c r="L436">
        <v>0.51</v>
      </c>
      <c r="M436">
        <v>10</v>
      </c>
      <c r="N436">
        <v>600</v>
      </c>
      <c r="O436">
        <v>45</v>
      </c>
      <c r="Q436">
        <v>1900</v>
      </c>
      <c r="R436" t="s">
        <v>352</v>
      </c>
    </row>
    <row r="437" spans="1:18">
      <c r="A437" t="s">
        <v>531</v>
      </c>
      <c r="B437" s="2" t="str">
        <f>Hyperlink("https://www.diodes.com/assets/Datasheets/PDS1045Q.pdf")</f>
        <v>https://www.diodes.com/assets/Datasheets/PDS1045Q.pdf</v>
      </c>
      <c r="C437" t="str">
        <f>Hyperlink("https://www.diodes.com/part/view/PDS1045Q","PDS1045Q")</f>
        <v>PDS1045Q</v>
      </c>
      <c r="D437" t="s">
        <v>532</v>
      </c>
      <c r="E437" t="s">
        <v>29</v>
      </c>
      <c r="F437" t="s">
        <v>45</v>
      </c>
      <c r="G437" t="s">
        <v>22</v>
      </c>
      <c r="H437">
        <v>10</v>
      </c>
      <c r="J437">
        <v>45</v>
      </c>
      <c r="K437">
        <v>275</v>
      </c>
      <c r="L437">
        <v>0.51</v>
      </c>
      <c r="M437">
        <v>10</v>
      </c>
      <c r="N437">
        <v>600</v>
      </c>
      <c r="O437">
        <v>45</v>
      </c>
      <c r="R437" t="s">
        <v>352</v>
      </c>
    </row>
    <row r="438" spans="1:18">
      <c r="A438" t="s">
        <v>533</v>
      </c>
      <c r="B438" s="2" t="str">
        <f>Hyperlink("https://www.diodes.com/assets/Datasheets/PDS1240CTL.pdf")</f>
        <v>https://www.diodes.com/assets/Datasheets/PDS1240CTL.pdf</v>
      </c>
      <c r="C438" t="str">
        <f>Hyperlink("https://www.diodes.com/part/view/PDS1240CTL","PDS1240CTL")</f>
        <v>PDS1240CTL</v>
      </c>
      <c r="D438" t="s">
        <v>28</v>
      </c>
      <c r="E438" t="s">
        <v>20</v>
      </c>
      <c r="F438" t="s">
        <v>21</v>
      </c>
      <c r="G438" t="s">
        <v>340</v>
      </c>
      <c r="H438">
        <v>12</v>
      </c>
      <c r="I438" t="s">
        <v>25</v>
      </c>
      <c r="J438">
        <v>40</v>
      </c>
      <c r="K438">
        <v>150</v>
      </c>
      <c r="L438">
        <v>0.52</v>
      </c>
      <c r="M438">
        <v>12</v>
      </c>
      <c r="N438">
        <v>350</v>
      </c>
      <c r="O438">
        <v>40</v>
      </c>
      <c r="Q438">
        <v>680</v>
      </c>
      <c r="R438" t="s">
        <v>352</v>
      </c>
    </row>
    <row r="439" spans="1:18">
      <c r="A439" t="s">
        <v>534</v>
      </c>
      <c r="B439" s="2" t="str">
        <f>Hyperlink("https://www.diodes.com/assets/Datasheets/ds30487.pdf")</f>
        <v>https://www.diodes.com/assets/Datasheets/ds30487.pdf</v>
      </c>
      <c r="C439" t="str">
        <f>Hyperlink("https://www.diodes.com/part/view/PDS3100","PDS3100")</f>
        <v>PDS3100</v>
      </c>
      <c r="D439" t="s">
        <v>28</v>
      </c>
      <c r="E439" t="s">
        <v>29</v>
      </c>
      <c r="F439" t="s">
        <v>21</v>
      </c>
      <c r="G439" t="s">
        <v>22</v>
      </c>
      <c r="H439">
        <v>3</v>
      </c>
      <c r="I439">
        <v>25</v>
      </c>
      <c r="J439">
        <v>100</v>
      </c>
      <c r="K439">
        <v>90</v>
      </c>
      <c r="L439">
        <v>0.75</v>
      </c>
      <c r="M439">
        <v>3</v>
      </c>
      <c r="N439">
        <v>100</v>
      </c>
      <c r="O439">
        <v>100</v>
      </c>
      <c r="Q439">
        <v>260</v>
      </c>
      <c r="R439" t="s">
        <v>352</v>
      </c>
    </row>
    <row r="440" spans="1:18">
      <c r="A440" t="s">
        <v>535</v>
      </c>
      <c r="B440" s="2" t="str">
        <f>Hyperlink("https://www.diodes.com/assets/Datasheets/PDS3100Q.pdf")</f>
        <v>https://www.diodes.com/assets/Datasheets/PDS3100Q.pdf</v>
      </c>
      <c r="C440" t="str">
        <f>Hyperlink("https://www.diodes.com/part/view/PDS3100Q","PDS3100Q")</f>
        <v>PDS3100Q</v>
      </c>
      <c r="E440" t="s">
        <v>29</v>
      </c>
      <c r="F440" t="s">
        <v>45</v>
      </c>
      <c r="G440" t="s">
        <v>22</v>
      </c>
      <c r="H440">
        <v>3</v>
      </c>
      <c r="I440" t="s">
        <v>25</v>
      </c>
      <c r="J440">
        <v>100</v>
      </c>
      <c r="K440">
        <v>90</v>
      </c>
      <c r="L440">
        <v>0.76</v>
      </c>
      <c r="M440">
        <v>3</v>
      </c>
      <c r="N440">
        <v>100</v>
      </c>
      <c r="O440">
        <v>100</v>
      </c>
      <c r="Q440">
        <v>260</v>
      </c>
      <c r="R440" t="s">
        <v>352</v>
      </c>
    </row>
    <row r="441" spans="1:18">
      <c r="A441" t="s">
        <v>536</v>
      </c>
      <c r="B441" s="2" t="str">
        <f>Hyperlink("https://www.diodes.com/assets/Datasheets/ds30470.pdf")</f>
        <v>https://www.diodes.com/assets/Datasheets/ds30470.pdf</v>
      </c>
      <c r="C441" t="str">
        <f>Hyperlink("https://www.diodes.com/part/view/PDS3200","PDS3200")</f>
        <v>PDS3200</v>
      </c>
      <c r="E441" t="s">
        <v>29</v>
      </c>
      <c r="F441" t="s">
        <v>21</v>
      </c>
      <c r="G441" t="s">
        <v>22</v>
      </c>
      <c r="H441">
        <v>3</v>
      </c>
      <c r="I441">
        <v>75</v>
      </c>
      <c r="J441">
        <v>200</v>
      </c>
      <c r="K441">
        <v>180</v>
      </c>
      <c r="L441">
        <v>0.78</v>
      </c>
      <c r="M441">
        <v>3</v>
      </c>
      <c r="N441">
        <v>10</v>
      </c>
      <c r="O441">
        <v>200</v>
      </c>
      <c r="Q441">
        <v>520</v>
      </c>
      <c r="R441" t="s">
        <v>352</v>
      </c>
    </row>
    <row r="442" spans="1:18">
      <c r="A442" t="s">
        <v>537</v>
      </c>
      <c r="B442" s="2" t="str">
        <f>Hyperlink("https://www.diodes.com/assets/Datasheets/ds30470.pdf")</f>
        <v>https://www.diodes.com/assets/Datasheets/ds30470.pdf</v>
      </c>
      <c r="C442" t="str">
        <f>Hyperlink("https://www.diodes.com/part/view/PDS3200Q","PDS3200Q")</f>
        <v>PDS3200Q</v>
      </c>
      <c r="D442" t="s">
        <v>512</v>
      </c>
      <c r="E442" t="s">
        <v>29</v>
      </c>
      <c r="F442" t="s">
        <v>45</v>
      </c>
      <c r="G442" t="s">
        <v>22</v>
      </c>
      <c r="H442">
        <v>3</v>
      </c>
      <c r="I442" t="s">
        <v>25</v>
      </c>
      <c r="J442">
        <v>200</v>
      </c>
      <c r="K442">
        <v>180</v>
      </c>
      <c r="L442">
        <v>0.78</v>
      </c>
      <c r="M442">
        <v>3</v>
      </c>
      <c r="N442">
        <v>10</v>
      </c>
      <c r="O442">
        <v>200</v>
      </c>
      <c r="Q442">
        <v>520</v>
      </c>
      <c r="R442" t="s">
        <v>352</v>
      </c>
    </row>
    <row r="443" spans="1:18">
      <c r="A443" t="s">
        <v>538</v>
      </c>
      <c r="B443" s="2" t="str">
        <f>Hyperlink("https://www.diodes.com/assets/Datasheets/ds30478.pdf")</f>
        <v>https://www.diodes.com/assets/Datasheets/ds30478.pdf</v>
      </c>
      <c r="C443" t="str">
        <f>Hyperlink("https://www.diodes.com/part/view/PDS340","PDS340")</f>
        <v>PDS340</v>
      </c>
      <c r="D443" t="s">
        <v>28</v>
      </c>
      <c r="E443" t="s">
        <v>29</v>
      </c>
      <c r="F443" t="s">
        <v>21</v>
      </c>
      <c r="G443" t="s">
        <v>22</v>
      </c>
      <c r="H443">
        <v>3</v>
      </c>
      <c r="I443">
        <v>40</v>
      </c>
      <c r="J443">
        <v>40</v>
      </c>
      <c r="K443">
        <v>90</v>
      </c>
      <c r="L443">
        <v>0.49</v>
      </c>
      <c r="M443">
        <v>3</v>
      </c>
      <c r="N443">
        <v>500</v>
      </c>
      <c r="O443">
        <v>40</v>
      </c>
      <c r="Q443">
        <v>490</v>
      </c>
      <c r="R443" t="s">
        <v>352</v>
      </c>
    </row>
    <row r="444" spans="1:18">
      <c r="A444" t="s">
        <v>539</v>
      </c>
      <c r="B444" s="2" t="str">
        <f>Hyperlink("https://www.diodes.com/assets/Datasheets/PDS340Q.pdf")</f>
        <v>https://www.diodes.com/assets/Datasheets/PDS340Q.pdf</v>
      </c>
      <c r="C444" t="str">
        <f>Hyperlink("https://www.diodes.com/part/view/PDS340Q","PDS340Q")</f>
        <v>PDS340Q</v>
      </c>
      <c r="D444" t="s">
        <v>512</v>
      </c>
      <c r="E444" t="s">
        <v>29</v>
      </c>
      <c r="F444" t="s">
        <v>45</v>
      </c>
      <c r="G444" t="s">
        <v>22</v>
      </c>
      <c r="H444">
        <v>3</v>
      </c>
      <c r="I444">
        <v>40</v>
      </c>
      <c r="J444">
        <v>40</v>
      </c>
      <c r="K444">
        <v>90</v>
      </c>
      <c r="L444">
        <v>0.49</v>
      </c>
      <c r="M444">
        <v>3</v>
      </c>
      <c r="N444">
        <v>500</v>
      </c>
      <c r="O444">
        <v>40</v>
      </c>
      <c r="Q444">
        <v>490</v>
      </c>
      <c r="R444" t="s">
        <v>352</v>
      </c>
    </row>
    <row r="445" spans="1:18">
      <c r="A445" t="s">
        <v>540</v>
      </c>
      <c r="B445" s="2" t="str">
        <f>Hyperlink("https://www.diodes.com/assets/Datasheets/ds30479.pdf")</f>
        <v>https://www.diodes.com/assets/Datasheets/ds30479.pdf</v>
      </c>
      <c r="C445" t="str">
        <f>Hyperlink("https://www.diodes.com/part/view/PDS360","PDS360")</f>
        <v>PDS360</v>
      </c>
      <c r="D445" t="s">
        <v>28</v>
      </c>
      <c r="E445" t="s">
        <v>29</v>
      </c>
      <c r="F445" t="s">
        <v>21</v>
      </c>
      <c r="G445" t="s">
        <v>22</v>
      </c>
      <c r="H445">
        <v>3</v>
      </c>
      <c r="I445">
        <v>55</v>
      </c>
      <c r="J445">
        <v>60</v>
      </c>
      <c r="K445">
        <v>100</v>
      </c>
      <c r="L445">
        <v>0.62</v>
      </c>
      <c r="M445">
        <v>3</v>
      </c>
      <c r="N445">
        <v>150</v>
      </c>
      <c r="O445">
        <v>60</v>
      </c>
      <c r="Q445">
        <v>380</v>
      </c>
      <c r="R445" t="s">
        <v>352</v>
      </c>
    </row>
    <row r="446" spans="1:18">
      <c r="A446" t="s">
        <v>541</v>
      </c>
      <c r="B446" s="2" t="str">
        <f>Hyperlink("https://www.diodes.com/assets/Datasheets/PDS360Q.pdf")</f>
        <v>https://www.diodes.com/assets/Datasheets/PDS360Q.pdf</v>
      </c>
      <c r="C446" t="str">
        <f>Hyperlink("https://www.diodes.com/part/view/PDS360Q","PDS360Q")</f>
        <v>PDS360Q</v>
      </c>
      <c r="E446" t="s">
        <v>29</v>
      </c>
      <c r="F446" t="s">
        <v>45</v>
      </c>
      <c r="G446" t="s">
        <v>22</v>
      </c>
      <c r="H446">
        <v>3</v>
      </c>
      <c r="I446" t="s">
        <v>25</v>
      </c>
      <c r="J446">
        <v>60</v>
      </c>
      <c r="K446">
        <v>100</v>
      </c>
      <c r="L446">
        <v>0.62</v>
      </c>
      <c r="M446">
        <v>3</v>
      </c>
      <c r="N446">
        <v>150</v>
      </c>
      <c r="O446">
        <v>60</v>
      </c>
      <c r="P446" t="s">
        <v>25</v>
      </c>
      <c r="Q446">
        <v>380</v>
      </c>
      <c r="R446" t="s">
        <v>352</v>
      </c>
    </row>
    <row r="447" spans="1:18">
      <c r="A447" t="s">
        <v>542</v>
      </c>
      <c r="B447" s="2" t="str">
        <f>Hyperlink("https://www.diodes.com/assets/Datasheets/ds30473.pdf")</f>
        <v>https://www.diodes.com/assets/Datasheets/ds30473.pdf</v>
      </c>
      <c r="C447" t="str">
        <f>Hyperlink("https://www.diodes.com/part/view/PDS4150","PDS4150")</f>
        <v>PDS4150</v>
      </c>
      <c r="E447" t="s">
        <v>29</v>
      </c>
      <c r="F447" t="s">
        <v>21</v>
      </c>
      <c r="G447" t="s">
        <v>22</v>
      </c>
      <c r="H447">
        <v>4</v>
      </c>
      <c r="I447">
        <v>35</v>
      </c>
      <c r="J447">
        <v>150</v>
      </c>
      <c r="K447">
        <v>180</v>
      </c>
      <c r="L447">
        <v>0.76</v>
      </c>
      <c r="M447">
        <v>4</v>
      </c>
      <c r="N447">
        <v>10</v>
      </c>
      <c r="O447">
        <v>150</v>
      </c>
      <c r="Q447">
        <v>530</v>
      </c>
      <c r="R447" t="s">
        <v>352</v>
      </c>
    </row>
    <row r="448" spans="1:18">
      <c r="A448" t="s">
        <v>543</v>
      </c>
      <c r="B448" s="2" t="str">
        <f>Hyperlink("https://www.diodes.com/assets/Datasheets/ds30473.pdf")</f>
        <v>https://www.diodes.com/assets/Datasheets/ds30473.pdf</v>
      </c>
      <c r="C448" t="str">
        <f>Hyperlink("https://www.diodes.com/part/view/PDS4150Q","PDS4150Q")</f>
        <v>PDS4150Q</v>
      </c>
      <c r="D448" t="s">
        <v>512</v>
      </c>
      <c r="E448" t="s">
        <v>29</v>
      </c>
      <c r="F448" t="s">
        <v>45</v>
      </c>
      <c r="G448" t="s">
        <v>22</v>
      </c>
      <c r="H448">
        <v>4</v>
      </c>
      <c r="I448" t="s">
        <v>25</v>
      </c>
      <c r="J448">
        <v>150</v>
      </c>
      <c r="K448">
        <v>180</v>
      </c>
      <c r="L448">
        <v>0.76</v>
      </c>
      <c r="M448">
        <v>4</v>
      </c>
      <c r="N448">
        <v>10</v>
      </c>
      <c r="O448">
        <v>150</v>
      </c>
      <c r="Q448">
        <v>530</v>
      </c>
      <c r="R448" t="s">
        <v>352</v>
      </c>
    </row>
    <row r="449" spans="1:18">
      <c r="A449" t="s">
        <v>544</v>
      </c>
      <c r="B449" s="2" t="str">
        <f>Hyperlink("https://www.diodes.com/assets/Datasheets/ds30596.pdf")</f>
        <v>https://www.diodes.com/assets/Datasheets/ds30596.pdf</v>
      </c>
      <c r="C449" t="str">
        <f>Hyperlink("https://www.diodes.com/part/view/PDS4200H","PDS4200H")</f>
        <v>PDS4200H</v>
      </c>
      <c r="D449" t="s">
        <v>28</v>
      </c>
      <c r="E449" t="s">
        <v>29</v>
      </c>
      <c r="F449" t="s">
        <v>21</v>
      </c>
      <c r="G449" t="s">
        <v>22</v>
      </c>
      <c r="H449">
        <v>4</v>
      </c>
      <c r="I449" t="s">
        <v>25</v>
      </c>
      <c r="J449">
        <v>200</v>
      </c>
      <c r="K449">
        <v>100</v>
      </c>
      <c r="L449">
        <v>0.84</v>
      </c>
      <c r="M449">
        <v>4</v>
      </c>
      <c r="N449">
        <v>1</v>
      </c>
      <c r="O449">
        <v>200</v>
      </c>
      <c r="Q449">
        <v>360</v>
      </c>
      <c r="R449" t="s">
        <v>352</v>
      </c>
    </row>
    <row r="450" spans="1:18">
      <c r="A450" t="s">
        <v>545</v>
      </c>
      <c r="B450" s="2" t="str">
        <f>Hyperlink("https://www.diodes.com/assets/Datasheets/PDS4200HQ.pdf")</f>
        <v>https://www.diodes.com/assets/Datasheets/PDS4200HQ.pdf</v>
      </c>
      <c r="C450" t="str">
        <f>Hyperlink("https://www.diodes.com/part/view/PDS4200HQ","PDS4200HQ")</f>
        <v>PDS4200HQ</v>
      </c>
      <c r="D450" t="s">
        <v>546</v>
      </c>
      <c r="E450" t="s">
        <v>29</v>
      </c>
      <c r="F450" t="s">
        <v>45</v>
      </c>
      <c r="G450" t="s">
        <v>22</v>
      </c>
      <c r="H450">
        <v>4</v>
      </c>
      <c r="I450" t="s">
        <v>25</v>
      </c>
      <c r="J450">
        <v>200</v>
      </c>
      <c r="K450">
        <v>100</v>
      </c>
      <c r="L450">
        <v>0.84</v>
      </c>
      <c r="M450">
        <v>4</v>
      </c>
      <c r="N450">
        <v>1</v>
      </c>
      <c r="O450">
        <v>200</v>
      </c>
      <c r="P450">
        <v>25</v>
      </c>
      <c r="Q450" t="s">
        <v>25</v>
      </c>
      <c r="R450" t="s">
        <v>352</v>
      </c>
    </row>
    <row r="451" spans="1:18">
      <c r="A451" t="s">
        <v>547</v>
      </c>
      <c r="B451" s="2" t="str">
        <f>Hyperlink("https://www.diodes.com/assets/Datasheets/ds30483.pdf")</f>
        <v>https://www.diodes.com/assets/Datasheets/ds30483.pdf</v>
      </c>
      <c r="C451" t="str">
        <f>Hyperlink("https://www.diodes.com/part/view/PDS5100","PDS5100")</f>
        <v>PDS5100</v>
      </c>
      <c r="D451" t="s">
        <v>28</v>
      </c>
      <c r="E451" t="s">
        <v>29</v>
      </c>
      <c r="F451" t="s">
        <v>21</v>
      </c>
      <c r="G451" t="s">
        <v>22</v>
      </c>
      <c r="H451">
        <v>5</v>
      </c>
      <c r="I451">
        <v>15</v>
      </c>
      <c r="J451">
        <v>100</v>
      </c>
      <c r="K451">
        <v>120</v>
      </c>
      <c r="L451">
        <v>0.78</v>
      </c>
      <c r="M451">
        <v>5</v>
      </c>
      <c r="N451">
        <v>200</v>
      </c>
      <c r="O451">
        <v>100</v>
      </c>
      <c r="Q451">
        <v>310</v>
      </c>
      <c r="R451" t="s">
        <v>352</v>
      </c>
    </row>
    <row r="452" spans="1:18">
      <c r="A452" t="s">
        <v>548</v>
      </c>
      <c r="B452" s="2" t="str">
        <f>Hyperlink("https://www.diodes.com/assets/Datasheets/ds30471.pdf")</f>
        <v>https://www.diodes.com/assets/Datasheets/ds30471.pdf</v>
      </c>
      <c r="C452" t="str">
        <f>Hyperlink("https://www.diodes.com/part/view/PDS5100H","PDS5100H")</f>
        <v>PDS5100H</v>
      </c>
      <c r="D452" t="s">
        <v>28</v>
      </c>
      <c r="E452" t="s">
        <v>29</v>
      </c>
      <c r="F452" t="s">
        <v>21</v>
      </c>
      <c r="G452" t="s">
        <v>22</v>
      </c>
      <c r="H452">
        <v>5</v>
      </c>
      <c r="I452">
        <v>30</v>
      </c>
      <c r="J452">
        <v>100</v>
      </c>
      <c r="K452">
        <v>250</v>
      </c>
      <c r="L452">
        <v>0.71</v>
      </c>
      <c r="M452">
        <v>5</v>
      </c>
      <c r="N452">
        <v>3.5</v>
      </c>
      <c r="O452">
        <v>100</v>
      </c>
      <c r="Q452">
        <v>680</v>
      </c>
      <c r="R452" t="s">
        <v>352</v>
      </c>
    </row>
    <row r="453" spans="1:18">
      <c r="A453" t="s">
        <v>549</v>
      </c>
      <c r="B453" s="2" t="str">
        <f>Hyperlink("https://www.diodes.com/assets/Datasheets/ds30471.pdf")</f>
        <v>https://www.diodes.com/assets/Datasheets/ds30471.pdf</v>
      </c>
      <c r="C453" t="str">
        <f>Hyperlink("https://www.diodes.com/part/view/PDS5100HQ-13","PDS5100HQ-13")</f>
        <v>PDS5100HQ-13</v>
      </c>
      <c r="D453" t="s">
        <v>550</v>
      </c>
      <c r="E453" t="s">
        <v>29</v>
      </c>
      <c r="F453" t="s">
        <v>45</v>
      </c>
      <c r="G453" t="s">
        <v>22</v>
      </c>
      <c r="H453">
        <v>5</v>
      </c>
      <c r="I453" t="s">
        <v>25</v>
      </c>
      <c r="J453">
        <v>100</v>
      </c>
      <c r="K453">
        <v>250</v>
      </c>
      <c r="L453">
        <v>0.71</v>
      </c>
      <c r="M453">
        <v>5</v>
      </c>
      <c r="N453">
        <v>3.5</v>
      </c>
      <c r="O453">
        <v>100</v>
      </c>
      <c r="P453" t="s">
        <v>25</v>
      </c>
      <c r="Q453" t="s">
        <v>25</v>
      </c>
      <c r="R453" t="s">
        <v>352</v>
      </c>
    </row>
    <row r="454" spans="1:18">
      <c r="A454" t="s">
        <v>551</v>
      </c>
      <c r="B454" s="2" t="str">
        <f>Hyperlink("https://www.diodes.com/assets/Datasheets/PDS5100Q.pdf")</f>
        <v>https://www.diodes.com/assets/Datasheets/PDS5100Q.pdf</v>
      </c>
      <c r="C454" t="str">
        <f>Hyperlink("https://www.diodes.com/part/view/PDS5100Q","PDS5100Q")</f>
        <v>PDS5100Q</v>
      </c>
      <c r="E454" t="s">
        <v>29</v>
      </c>
      <c r="F454" t="s">
        <v>45</v>
      </c>
      <c r="G454" t="s">
        <v>22</v>
      </c>
      <c r="H454">
        <v>5</v>
      </c>
      <c r="I454" t="s">
        <v>25</v>
      </c>
      <c r="J454">
        <v>100</v>
      </c>
      <c r="K454">
        <v>120</v>
      </c>
      <c r="L454">
        <v>0.79</v>
      </c>
      <c r="M454">
        <v>5</v>
      </c>
      <c r="N454">
        <v>200</v>
      </c>
      <c r="O454">
        <v>100</v>
      </c>
      <c r="Q454">
        <v>310</v>
      </c>
      <c r="R454" t="s">
        <v>352</v>
      </c>
    </row>
    <row r="455" spans="1:18">
      <c r="A455" t="s">
        <v>552</v>
      </c>
      <c r="B455" s="2" t="str">
        <f>Hyperlink("https://www.diodes.com/assets/Datasheets/PDS540.pdf")</f>
        <v>https://www.diodes.com/assets/Datasheets/PDS540.pdf</v>
      </c>
      <c r="C455" t="str">
        <f>Hyperlink("https://www.diodes.com/part/view/PDS540","PDS540")</f>
        <v>PDS540</v>
      </c>
      <c r="D455" t="s">
        <v>28</v>
      </c>
      <c r="E455" t="s">
        <v>20</v>
      </c>
      <c r="F455" t="s">
        <v>21</v>
      </c>
      <c r="G455" t="s">
        <v>22</v>
      </c>
      <c r="H455">
        <v>5</v>
      </c>
      <c r="I455" t="s">
        <v>25</v>
      </c>
      <c r="J455">
        <v>40</v>
      </c>
      <c r="K455">
        <v>150</v>
      </c>
      <c r="L455">
        <v>0.52</v>
      </c>
      <c r="M455">
        <v>5</v>
      </c>
      <c r="N455">
        <v>250</v>
      </c>
      <c r="O455">
        <v>40</v>
      </c>
      <c r="Q455">
        <v>700</v>
      </c>
      <c r="R455" t="s">
        <v>352</v>
      </c>
    </row>
    <row r="456" spans="1:18">
      <c r="A456" t="s">
        <v>553</v>
      </c>
      <c r="B456" s="2" t="str">
        <f>Hyperlink("https://www.diodes.com/assets/Datasheets/PDS540Q.pdf")</f>
        <v>https://www.diodes.com/assets/Datasheets/PDS540Q.pdf</v>
      </c>
      <c r="C456" t="str">
        <f>Hyperlink("https://www.diodes.com/part/view/PDS540Q","PDS540Q")</f>
        <v>PDS540Q</v>
      </c>
      <c r="D456" t="s">
        <v>554</v>
      </c>
      <c r="E456" t="s">
        <v>29</v>
      </c>
      <c r="F456" t="s">
        <v>45</v>
      </c>
      <c r="G456" t="s">
        <v>22</v>
      </c>
      <c r="H456">
        <v>5</v>
      </c>
      <c r="I456" t="s">
        <v>25</v>
      </c>
      <c r="J456">
        <v>40</v>
      </c>
      <c r="K456">
        <v>150</v>
      </c>
      <c r="L456">
        <v>0.52</v>
      </c>
      <c r="M456">
        <v>5</v>
      </c>
      <c r="N456">
        <v>250</v>
      </c>
      <c r="O456">
        <v>40</v>
      </c>
      <c r="P456" t="s">
        <v>25</v>
      </c>
      <c r="Q456">
        <v>700</v>
      </c>
      <c r="R456" t="s">
        <v>352</v>
      </c>
    </row>
    <row r="457" spans="1:18">
      <c r="A457" t="s">
        <v>555</v>
      </c>
      <c r="B457" s="2" t="str">
        <f>Hyperlink("https://www.diodes.com/assets/Datasheets/ds30480.pdf")</f>
        <v>https://www.diodes.com/assets/Datasheets/ds30480.pdf</v>
      </c>
      <c r="C457" t="str">
        <f>Hyperlink("https://www.diodes.com/part/view/PDS560","PDS560")</f>
        <v>PDS560</v>
      </c>
      <c r="E457" t="s">
        <v>29</v>
      </c>
      <c r="F457" t="s">
        <v>21</v>
      </c>
      <c r="G457" t="s">
        <v>22</v>
      </c>
      <c r="H457">
        <v>5</v>
      </c>
      <c r="I457" t="s">
        <v>25</v>
      </c>
      <c r="J457">
        <v>60</v>
      </c>
      <c r="K457">
        <v>150</v>
      </c>
      <c r="L457">
        <v>0.67</v>
      </c>
      <c r="M457">
        <v>5</v>
      </c>
      <c r="N457">
        <v>150</v>
      </c>
      <c r="O457">
        <v>60</v>
      </c>
      <c r="Q457">
        <v>500</v>
      </c>
      <c r="R457" t="s">
        <v>352</v>
      </c>
    </row>
    <row r="458" spans="1:18">
      <c r="A458" t="s">
        <v>556</v>
      </c>
      <c r="B458" s="2" t="str">
        <f>Hyperlink("https://www.diodes.com/assets/Datasheets/PDS560Q.pdf")</f>
        <v>https://www.diodes.com/assets/Datasheets/PDS560Q.pdf</v>
      </c>
      <c r="C458" t="str">
        <f>Hyperlink("https://www.diodes.com/part/view/PDS560Q","PDS560Q")</f>
        <v>PDS560Q</v>
      </c>
      <c r="D458" t="s">
        <v>554</v>
      </c>
      <c r="E458" t="s">
        <v>29</v>
      </c>
      <c r="F458" t="s">
        <v>45</v>
      </c>
      <c r="G458" t="s">
        <v>22</v>
      </c>
      <c r="H458">
        <v>5</v>
      </c>
      <c r="I458" t="s">
        <v>25</v>
      </c>
      <c r="J458">
        <v>60</v>
      </c>
      <c r="K458">
        <v>150</v>
      </c>
      <c r="L458">
        <v>0.67</v>
      </c>
      <c r="M458">
        <v>5</v>
      </c>
      <c r="N458">
        <v>150</v>
      </c>
      <c r="O458">
        <v>60</v>
      </c>
      <c r="P458" t="s">
        <v>25</v>
      </c>
      <c r="Q458">
        <v>500</v>
      </c>
      <c r="R458" t="s">
        <v>352</v>
      </c>
    </row>
    <row r="459" spans="1:18">
      <c r="A459" t="s">
        <v>557</v>
      </c>
      <c r="B459" s="2" t="str">
        <f>Hyperlink("https://www.diodes.com/assets/Datasheets/PDS760.pdf")</f>
        <v>https://www.diodes.com/assets/Datasheets/PDS760.pdf</v>
      </c>
      <c r="C459" t="str">
        <f>Hyperlink("https://www.diodes.com/part/view/PDS760","PDS760")</f>
        <v>PDS760</v>
      </c>
      <c r="D459" t="s">
        <v>28</v>
      </c>
      <c r="E459" t="s">
        <v>29</v>
      </c>
      <c r="F459" t="s">
        <v>21</v>
      </c>
      <c r="G459" t="s">
        <v>22</v>
      </c>
      <c r="H459">
        <v>7</v>
      </c>
      <c r="I459" t="s">
        <v>25</v>
      </c>
      <c r="J459">
        <v>60</v>
      </c>
      <c r="K459">
        <v>275</v>
      </c>
      <c r="L459">
        <v>0.62</v>
      </c>
      <c r="M459">
        <v>7</v>
      </c>
      <c r="N459">
        <v>200</v>
      </c>
      <c r="O459">
        <v>60</v>
      </c>
      <c r="Q459">
        <v>1050</v>
      </c>
      <c r="R459" t="s">
        <v>352</v>
      </c>
    </row>
    <row r="460" spans="1:18">
      <c r="A460" t="s">
        <v>558</v>
      </c>
      <c r="B460" s="2" t="str">
        <f>Hyperlink("https://www.diodes.com/assets/Datasheets/PDS760Q.pdf")</f>
        <v>https://www.diodes.com/assets/Datasheets/PDS760Q.pdf</v>
      </c>
      <c r="C460" t="str">
        <f>Hyperlink("https://www.diodes.com/part/view/PDS760Q","PDS760Q")</f>
        <v>PDS760Q</v>
      </c>
      <c r="D460" t="s">
        <v>559</v>
      </c>
      <c r="E460" t="s">
        <v>29</v>
      </c>
      <c r="F460" t="s">
        <v>45</v>
      </c>
      <c r="G460" t="s">
        <v>22</v>
      </c>
      <c r="H460">
        <v>7</v>
      </c>
      <c r="I460" t="s">
        <v>25</v>
      </c>
      <c r="J460">
        <v>60</v>
      </c>
      <c r="K460">
        <v>275</v>
      </c>
      <c r="L460">
        <v>0.62</v>
      </c>
      <c r="M460">
        <v>7</v>
      </c>
      <c r="N460">
        <v>200</v>
      </c>
      <c r="O460">
        <v>60</v>
      </c>
      <c r="P460" t="s">
        <v>25</v>
      </c>
      <c r="Q460">
        <v>1050</v>
      </c>
      <c r="R460" t="s">
        <v>352</v>
      </c>
    </row>
    <row r="461" spans="1:18">
      <c r="A461" t="s">
        <v>560</v>
      </c>
      <c r="B461" s="2" t="str">
        <f>Hyperlink("https://www.diodes.com/assets/Datasheets/ds30488.pdf")</f>
        <v>https://www.diodes.com/assets/Datasheets/ds30488.pdf</v>
      </c>
      <c r="C461" t="str">
        <f>Hyperlink("https://www.diodes.com/part/view/PDS835L","PDS835L")</f>
        <v>PDS835L</v>
      </c>
      <c r="D461" t="s">
        <v>28</v>
      </c>
      <c r="E461" t="s">
        <v>29</v>
      </c>
      <c r="F461" t="s">
        <v>21</v>
      </c>
      <c r="G461" t="s">
        <v>22</v>
      </c>
      <c r="H461">
        <v>8</v>
      </c>
      <c r="I461" t="s">
        <v>25</v>
      </c>
      <c r="J461">
        <v>35</v>
      </c>
      <c r="K461">
        <v>120</v>
      </c>
      <c r="L461">
        <v>0.51</v>
      </c>
      <c r="M461">
        <v>8</v>
      </c>
      <c r="N461">
        <v>1400</v>
      </c>
      <c r="O461">
        <v>35</v>
      </c>
      <c r="Q461">
        <v>520</v>
      </c>
      <c r="R461" t="s">
        <v>352</v>
      </c>
    </row>
    <row r="462" spans="1:18">
      <c r="A462" t="s">
        <v>561</v>
      </c>
      <c r="B462" s="2" t="str">
        <f>Hyperlink("https://www.diodes.com/assets/Datasheets/ds23022.pdf")</f>
        <v>https://www.diodes.com/assets/Datasheets/ds23022.pdf</v>
      </c>
      <c r="C462" t="str">
        <f>Hyperlink("https://www.diodes.com/part/view/SB120","SB120")</f>
        <v>SB120</v>
      </c>
      <c r="D462" t="s">
        <v>28</v>
      </c>
      <c r="E462" t="s">
        <v>20</v>
      </c>
      <c r="F462" t="s">
        <v>21</v>
      </c>
      <c r="G462" t="s">
        <v>22</v>
      </c>
      <c r="H462">
        <v>1</v>
      </c>
      <c r="I462">
        <v>100</v>
      </c>
      <c r="J462">
        <v>20</v>
      </c>
      <c r="K462">
        <v>40</v>
      </c>
      <c r="L462">
        <v>0.5</v>
      </c>
      <c r="M462">
        <v>1</v>
      </c>
      <c r="N462">
        <v>500</v>
      </c>
      <c r="O462">
        <v>20</v>
      </c>
      <c r="R462" t="s">
        <v>23</v>
      </c>
    </row>
    <row r="463" spans="1:18">
      <c r="A463" t="s">
        <v>562</v>
      </c>
      <c r="B463" s="2" t="str">
        <f>Hyperlink("https://www.diodes.com/assets/Datasheets/ds23022.pdf")</f>
        <v>https://www.diodes.com/assets/Datasheets/ds23022.pdf</v>
      </c>
      <c r="C463" t="str">
        <f>Hyperlink("https://www.diodes.com/part/view/SB130","SB130")</f>
        <v>SB130</v>
      </c>
      <c r="D463" t="s">
        <v>28</v>
      </c>
      <c r="E463" t="s">
        <v>20</v>
      </c>
      <c r="F463" t="s">
        <v>21</v>
      </c>
      <c r="G463" t="s">
        <v>22</v>
      </c>
      <c r="H463">
        <v>1</v>
      </c>
      <c r="I463" t="s">
        <v>25</v>
      </c>
      <c r="J463">
        <v>30</v>
      </c>
      <c r="K463">
        <v>40</v>
      </c>
      <c r="L463">
        <v>0.5</v>
      </c>
      <c r="M463">
        <v>1</v>
      </c>
      <c r="N463">
        <v>500</v>
      </c>
      <c r="O463">
        <v>30</v>
      </c>
      <c r="R463" t="s">
        <v>23</v>
      </c>
    </row>
    <row r="464" spans="1:18">
      <c r="A464" t="s">
        <v>563</v>
      </c>
      <c r="B464" s="2" t="str">
        <f>Hyperlink("https://www.diodes.com/assets/Datasheets/ds23022.pdf")</f>
        <v>https://www.diodes.com/assets/Datasheets/ds23022.pdf</v>
      </c>
      <c r="C464" t="str">
        <f>Hyperlink("https://www.diodes.com/part/view/SB140","SB140")</f>
        <v>SB140</v>
      </c>
      <c r="D464" t="s">
        <v>28</v>
      </c>
      <c r="E464" t="s">
        <v>20</v>
      </c>
      <c r="F464" t="s">
        <v>21</v>
      </c>
      <c r="G464" t="s">
        <v>22</v>
      </c>
      <c r="H464">
        <v>1</v>
      </c>
      <c r="I464">
        <v>100</v>
      </c>
      <c r="J464">
        <v>40</v>
      </c>
      <c r="K464">
        <v>40</v>
      </c>
      <c r="L464">
        <v>0.5</v>
      </c>
      <c r="M464">
        <v>1</v>
      </c>
      <c r="N464">
        <v>500</v>
      </c>
      <c r="O464">
        <v>40</v>
      </c>
      <c r="R464" t="s">
        <v>23</v>
      </c>
    </row>
    <row r="465" spans="1:18">
      <c r="A465" t="s">
        <v>564</v>
      </c>
      <c r="B465" s="2" t="str">
        <f>Hyperlink("https://www.diodes.com/assets/Datasheets/ds23022.pdf")</f>
        <v>https://www.diodes.com/assets/Datasheets/ds23022.pdf</v>
      </c>
      <c r="C465" t="str">
        <f>Hyperlink("https://www.diodes.com/part/view/SB150","SB150")</f>
        <v>SB150</v>
      </c>
      <c r="D465" t="s">
        <v>28</v>
      </c>
      <c r="E465" t="s">
        <v>20</v>
      </c>
      <c r="F465" t="s">
        <v>21</v>
      </c>
      <c r="G465" t="s">
        <v>22</v>
      </c>
      <c r="H465">
        <v>1</v>
      </c>
      <c r="I465">
        <v>75</v>
      </c>
      <c r="J465">
        <v>50</v>
      </c>
      <c r="K465">
        <v>40</v>
      </c>
      <c r="L465">
        <v>0.7</v>
      </c>
      <c r="M465">
        <v>1</v>
      </c>
      <c r="N465">
        <v>500</v>
      </c>
      <c r="O465">
        <v>50</v>
      </c>
      <c r="Q465">
        <v>80</v>
      </c>
      <c r="R465" t="s">
        <v>23</v>
      </c>
    </row>
    <row r="466" spans="1:18">
      <c r="A466" t="s">
        <v>565</v>
      </c>
      <c r="B466" s="2" t="str">
        <f>Hyperlink("https://www.diodes.com/assets/Datasheets/ds23022.pdf")</f>
        <v>https://www.diodes.com/assets/Datasheets/ds23022.pdf</v>
      </c>
      <c r="C466" t="str">
        <f>Hyperlink("https://www.diodes.com/part/view/SB160","SB160")</f>
        <v>SB160</v>
      </c>
      <c r="D466" t="s">
        <v>28</v>
      </c>
      <c r="E466" t="s">
        <v>20</v>
      </c>
      <c r="F466" t="s">
        <v>21</v>
      </c>
      <c r="G466" t="s">
        <v>22</v>
      </c>
      <c r="H466">
        <v>1</v>
      </c>
      <c r="I466">
        <v>75</v>
      </c>
      <c r="J466">
        <v>60</v>
      </c>
      <c r="K466">
        <v>40</v>
      </c>
      <c r="L466">
        <v>0.7</v>
      </c>
      <c r="M466">
        <v>1</v>
      </c>
      <c r="N466">
        <v>500</v>
      </c>
      <c r="O466">
        <v>60</v>
      </c>
      <c r="Q466">
        <v>80</v>
      </c>
      <c r="R466" t="s">
        <v>23</v>
      </c>
    </row>
    <row r="467" spans="1:18">
      <c r="A467" t="s">
        <v>566</v>
      </c>
      <c r="B467" s="2" t="str">
        <f>Hyperlink("https://www.diodes.com/assets/Datasheets/ds30116.pdf")</f>
        <v>https://www.diodes.com/assets/Datasheets/ds30116.pdf</v>
      </c>
      <c r="C467" t="str">
        <f>Hyperlink("https://www.diodes.com/part/view/SB170","SB170")</f>
        <v>SB170</v>
      </c>
      <c r="D467" t="s">
        <v>28</v>
      </c>
      <c r="E467" t="s">
        <v>20</v>
      </c>
      <c r="F467" t="s">
        <v>21</v>
      </c>
      <c r="G467" t="s">
        <v>22</v>
      </c>
      <c r="H467">
        <v>1</v>
      </c>
      <c r="I467">
        <v>85</v>
      </c>
      <c r="J467">
        <v>70</v>
      </c>
      <c r="K467">
        <v>25</v>
      </c>
      <c r="L467">
        <v>0.8</v>
      </c>
      <c r="M467">
        <v>1</v>
      </c>
      <c r="N467">
        <v>500</v>
      </c>
      <c r="O467">
        <v>70</v>
      </c>
      <c r="Q467">
        <v>80</v>
      </c>
      <c r="R467" t="s">
        <v>23</v>
      </c>
    </row>
    <row r="468" spans="1:18">
      <c r="A468" t="s">
        <v>567</v>
      </c>
      <c r="B468" s="2" t="str">
        <f>Hyperlink("https://www.diodes.com/assets/Datasheets/ds30116.pdf")</f>
        <v>https://www.diodes.com/assets/Datasheets/ds30116.pdf</v>
      </c>
      <c r="C468" t="str">
        <f>Hyperlink("https://www.diodes.com/part/view/SB180","SB180")</f>
        <v>SB180</v>
      </c>
      <c r="D468" t="s">
        <v>28</v>
      </c>
      <c r="E468" t="s">
        <v>20</v>
      </c>
      <c r="F468" t="s">
        <v>21</v>
      </c>
      <c r="G468" t="s">
        <v>22</v>
      </c>
      <c r="H468">
        <v>1</v>
      </c>
      <c r="I468">
        <v>85</v>
      </c>
      <c r="J468">
        <v>80</v>
      </c>
      <c r="K468">
        <v>25</v>
      </c>
      <c r="L468">
        <v>0.8</v>
      </c>
      <c r="M468">
        <v>1</v>
      </c>
      <c r="N468">
        <v>500</v>
      </c>
      <c r="O468">
        <v>80</v>
      </c>
      <c r="Q468">
        <v>80</v>
      </c>
      <c r="R468" t="s">
        <v>23</v>
      </c>
    </row>
    <row r="469" spans="1:18">
      <c r="A469" t="s">
        <v>568</v>
      </c>
      <c r="B469" s="2" t="str">
        <f>Hyperlink("https://www.diodes.com/assets/Datasheets/ds30116.pdf")</f>
        <v>https://www.diodes.com/assets/Datasheets/ds30116.pdf</v>
      </c>
      <c r="C469" t="str">
        <f>Hyperlink("https://www.diodes.com/part/view/SB190","SB190")</f>
        <v>SB190</v>
      </c>
      <c r="D469" t="s">
        <v>28</v>
      </c>
      <c r="E469" t="s">
        <v>20</v>
      </c>
      <c r="F469" t="s">
        <v>21</v>
      </c>
      <c r="G469" t="s">
        <v>22</v>
      </c>
      <c r="H469">
        <v>1</v>
      </c>
      <c r="I469">
        <v>85</v>
      </c>
      <c r="J469">
        <v>90</v>
      </c>
      <c r="K469">
        <v>25</v>
      </c>
      <c r="L469">
        <v>0.8</v>
      </c>
      <c r="M469">
        <v>1</v>
      </c>
      <c r="N469">
        <v>500</v>
      </c>
      <c r="O469">
        <v>90</v>
      </c>
      <c r="Q469">
        <v>80</v>
      </c>
      <c r="R469" t="s">
        <v>23</v>
      </c>
    </row>
    <row r="470" spans="1:18">
      <c r="A470" t="s">
        <v>569</v>
      </c>
      <c r="B470" s="2" t="str">
        <f>Hyperlink("https://www.diodes.com/assets/Datasheets/SB2100.pdf")</f>
        <v>https://www.diodes.com/assets/Datasheets/SB2100.pdf</v>
      </c>
      <c r="C470" t="str">
        <f>Hyperlink("https://www.diodes.com/part/view/SB2100","SB2100")</f>
        <v>SB2100</v>
      </c>
      <c r="E470" t="s">
        <v>29</v>
      </c>
      <c r="F470" t="s">
        <v>21</v>
      </c>
      <c r="G470" t="s">
        <v>22</v>
      </c>
      <c r="H470">
        <v>2</v>
      </c>
      <c r="J470">
        <v>100</v>
      </c>
      <c r="K470">
        <v>60</v>
      </c>
      <c r="L470">
        <v>0.79</v>
      </c>
      <c r="N470">
        <v>10</v>
      </c>
      <c r="O470">
        <v>100</v>
      </c>
      <c r="R470" t="s">
        <v>570</v>
      </c>
    </row>
    <row r="471" spans="1:18">
      <c r="A471" t="s">
        <v>571</v>
      </c>
      <c r="B471" s="2" t="str">
        <f>Hyperlink("https://www.diodes.com/assets/Datasheets/SB380-SB3100.pdf")</f>
        <v>https://www.diodes.com/assets/Datasheets/SB380-SB3100.pdf</v>
      </c>
      <c r="C471" t="str">
        <f>Hyperlink("https://www.diodes.com/part/view/SB3100","SB3100")</f>
        <v>SB3100</v>
      </c>
      <c r="D471" t="s">
        <v>572</v>
      </c>
      <c r="E471" t="s">
        <v>20</v>
      </c>
      <c r="F471" t="s">
        <v>21</v>
      </c>
      <c r="G471" t="s">
        <v>22</v>
      </c>
      <c r="H471">
        <v>3</v>
      </c>
      <c r="I471">
        <v>80</v>
      </c>
      <c r="J471">
        <v>100</v>
      </c>
      <c r="K471">
        <v>80</v>
      </c>
      <c r="L471">
        <v>0.79</v>
      </c>
      <c r="M471">
        <v>3</v>
      </c>
      <c r="N471">
        <v>500</v>
      </c>
      <c r="O471">
        <v>100</v>
      </c>
      <c r="Q471">
        <v>250</v>
      </c>
      <c r="R471" t="s">
        <v>573</v>
      </c>
    </row>
    <row r="472" spans="1:18">
      <c r="A472" t="s">
        <v>574</v>
      </c>
      <c r="B472" s="2" t="str">
        <f>Hyperlink("https://www.diodes.com/assets/Datasheets/SB3100_LS.pdf")</f>
        <v>https://www.diodes.com/assets/Datasheets/SB3100_LS.pdf</v>
      </c>
      <c r="C472" t="str">
        <f>Hyperlink("https://www.diodes.com/part/view/SB3100%28LS%29","SB3100(LS)")</f>
        <v>SB3100(LS)</v>
      </c>
      <c r="E472" t="s">
        <v>29</v>
      </c>
      <c r="F472" t="s">
        <v>21</v>
      </c>
      <c r="G472" t="s">
        <v>22</v>
      </c>
      <c r="H472">
        <v>3</v>
      </c>
      <c r="J472">
        <v>100</v>
      </c>
      <c r="K472">
        <v>80</v>
      </c>
      <c r="L472">
        <v>0.79</v>
      </c>
      <c r="N472">
        <v>20</v>
      </c>
      <c r="O472">
        <v>100</v>
      </c>
      <c r="R472" t="s">
        <v>575</v>
      </c>
    </row>
    <row r="473" spans="1:18">
      <c r="A473" t="s">
        <v>576</v>
      </c>
      <c r="B473" s="2" t="str">
        <f>Hyperlink("https://www.diodes.com/assets/Datasheets/SB3150.pdf")</f>
        <v>https://www.diodes.com/assets/Datasheets/SB3150.pdf</v>
      </c>
      <c r="C473" t="str">
        <f>Hyperlink("https://www.diodes.com/part/view/SB3150","SB3150")</f>
        <v>SB3150</v>
      </c>
      <c r="E473" t="s">
        <v>29</v>
      </c>
      <c r="F473" t="s">
        <v>21</v>
      </c>
      <c r="G473" t="s">
        <v>22</v>
      </c>
      <c r="H473">
        <v>3</v>
      </c>
      <c r="J473">
        <v>150</v>
      </c>
      <c r="K473">
        <v>150</v>
      </c>
      <c r="L473">
        <v>0.95</v>
      </c>
      <c r="N473">
        <v>10</v>
      </c>
      <c r="O473">
        <v>150</v>
      </c>
      <c r="R473" t="s">
        <v>575</v>
      </c>
    </row>
    <row r="474" spans="1:18">
      <c r="A474" t="s">
        <v>577</v>
      </c>
      <c r="B474" s="2" t="str">
        <f>Hyperlink("https://www.diodes.com/assets/Datasheets/ds23023.pdf")</f>
        <v>https://www.diodes.com/assets/Datasheets/ds23023.pdf</v>
      </c>
      <c r="C474" t="str">
        <f>Hyperlink("https://www.diodes.com/part/view/SB320","SB320")</f>
        <v>SB320</v>
      </c>
      <c r="D474" t="s">
        <v>28</v>
      </c>
      <c r="E474" t="s">
        <v>20</v>
      </c>
      <c r="F474" t="s">
        <v>21</v>
      </c>
      <c r="G474" t="s">
        <v>22</v>
      </c>
      <c r="H474">
        <v>3</v>
      </c>
      <c r="I474">
        <v>100</v>
      </c>
      <c r="J474">
        <v>20</v>
      </c>
      <c r="K474">
        <v>80</v>
      </c>
      <c r="L474">
        <v>0.5</v>
      </c>
      <c r="M474">
        <v>3</v>
      </c>
      <c r="N474">
        <v>500</v>
      </c>
      <c r="O474">
        <v>20</v>
      </c>
      <c r="Q474">
        <v>250</v>
      </c>
      <c r="R474" t="s">
        <v>573</v>
      </c>
    </row>
    <row r="475" spans="1:18">
      <c r="A475" t="s">
        <v>578</v>
      </c>
      <c r="B475" s="2" t="str">
        <f>Hyperlink("https://www.diodes.com/assets/Datasheets/ds23023.pdf")</f>
        <v>https://www.diodes.com/assets/Datasheets/ds23023.pdf</v>
      </c>
      <c r="C475" t="str">
        <f>Hyperlink("https://www.diodes.com/part/view/SB330","SB330")</f>
        <v>SB330</v>
      </c>
      <c r="D475" t="s">
        <v>28</v>
      </c>
      <c r="E475" t="s">
        <v>20</v>
      </c>
      <c r="F475" t="s">
        <v>21</v>
      </c>
      <c r="G475" t="s">
        <v>22</v>
      </c>
      <c r="H475">
        <v>3</v>
      </c>
      <c r="I475">
        <v>100</v>
      </c>
      <c r="J475">
        <v>30</v>
      </c>
      <c r="K475">
        <v>80</v>
      </c>
      <c r="L475">
        <v>0.5</v>
      </c>
      <c r="M475">
        <v>3</v>
      </c>
      <c r="N475">
        <v>500</v>
      </c>
      <c r="O475">
        <v>30</v>
      </c>
      <c r="Q475">
        <v>250</v>
      </c>
      <c r="R475" t="s">
        <v>573</v>
      </c>
    </row>
    <row r="476" spans="1:18">
      <c r="A476" t="s">
        <v>579</v>
      </c>
      <c r="B476" s="2" t="str">
        <f>Hyperlink("https://www.diodes.com/assets/Datasheets/ds23023.pdf")</f>
        <v>https://www.diodes.com/assets/Datasheets/ds23023.pdf</v>
      </c>
      <c r="C476" t="str">
        <f>Hyperlink("https://www.diodes.com/part/view/SB340","SB340")</f>
        <v>SB340</v>
      </c>
      <c r="D476" t="s">
        <v>28</v>
      </c>
      <c r="E476" t="s">
        <v>20</v>
      </c>
      <c r="F476" t="s">
        <v>21</v>
      </c>
      <c r="G476" t="s">
        <v>22</v>
      </c>
      <c r="H476">
        <v>3</v>
      </c>
      <c r="I476">
        <v>100</v>
      </c>
      <c r="J476">
        <v>40</v>
      </c>
      <c r="K476">
        <v>80</v>
      </c>
      <c r="L476">
        <v>0.5</v>
      </c>
      <c r="M476">
        <v>3</v>
      </c>
      <c r="N476">
        <v>500</v>
      </c>
      <c r="O476">
        <v>40</v>
      </c>
      <c r="Q476">
        <v>250</v>
      </c>
      <c r="R476" t="s">
        <v>573</v>
      </c>
    </row>
    <row r="477" spans="1:18">
      <c r="A477" t="s">
        <v>580</v>
      </c>
      <c r="B477" s="2" t="str">
        <f>Hyperlink("https://www.diodes.com/assets/Datasheets/ds23023.pdf")</f>
        <v>https://www.diodes.com/assets/Datasheets/ds23023.pdf</v>
      </c>
      <c r="C477" t="str">
        <f>Hyperlink("https://www.diodes.com/part/view/SB350","SB350")</f>
        <v>SB350</v>
      </c>
      <c r="D477" t="s">
        <v>28</v>
      </c>
      <c r="E477" t="s">
        <v>20</v>
      </c>
      <c r="F477" t="s">
        <v>21</v>
      </c>
      <c r="G477" t="s">
        <v>22</v>
      </c>
      <c r="H477">
        <v>3</v>
      </c>
      <c r="I477">
        <v>75</v>
      </c>
      <c r="J477">
        <v>50</v>
      </c>
      <c r="K477">
        <v>80</v>
      </c>
      <c r="L477">
        <v>0.74</v>
      </c>
      <c r="M477">
        <v>3</v>
      </c>
      <c r="N477">
        <v>500</v>
      </c>
      <c r="O477">
        <v>50</v>
      </c>
      <c r="Q477">
        <v>250</v>
      </c>
      <c r="R477" t="s">
        <v>573</v>
      </c>
    </row>
    <row r="478" spans="1:18">
      <c r="A478" t="s">
        <v>581</v>
      </c>
      <c r="B478" s="2" t="str">
        <f>Hyperlink("https://www.diodes.com/assets/Datasheets/ds23023.pdf")</f>
        <v>https://www.diodes.com/assets/Datasheets/ds23023.pdf</v>
      </c>
      <c r="C478" t="str">
        <f>Hyperlink("https://www.diodes.com/part/view/SB360","SB360")</f>
        <v>SB360</v>
      </c>
      <c r="D478" t="s">
        <v>28</v>
      </c>
      <c r="E478" t="s">
        <v>20</v>
      </c>
      <c r="F478" t="s">
        <v>21</v>
      </c>
      <c r="G478" t="s">
        <v>22</v>
      </c>
      <c r="H478">
        <v>3</v>
      </c>
      <c r="I478">
        <v>75</v>
      </c>
      <c r="J478">
        <v>60</v>
      </c>
      <c r="K478">
        <v>80</v>
      </c>
      <c r="L478">
        <v>0.74</v>
      </c>
      <c r="M478">
        <v>3</v>
      </c>
      <c r="N478">
        <v>500</v>
      </c>
      <c r="O478">
        <v>60</v>
      </c>
      <c r="Q478">
        <v>250</v>
      </c>
      <c r="R478" t="s">
        <v>573</v>
      </c>
    </row>
    <row r="479" spans="1:18">
      <c r="A479" t="s">
        <v>582</v>
      </c>
      <c r="B479" s="2" t="str">
        <f>Hyperlink("https://www.diodes.com/assets/Datasheets/SB380-SB3100.pdf")</f>
        <v>https://www.diodes.com/assets/Datasheets/SB380-SB3100.pdf</v>
      </c>
      <c r="C479" t="str">
        <f>Hyperlink("https://www.diodes.com/part/view/SB370","SB370")</f>
        <v>SB370</v>
      </c>
      <c r="D479" t="s">
        <v>572</v>
      </c>
      <c r="E479" t="s">
        <v>20</v>
      </c>
      <c r="F479" t="s">
        <v>21</v>
      </c>
      <c r="G479" t="s">
        <v>22</v>
      </c>
      <c r="H479">
        <v>3</v>
      </c>
      <c r="I479">
        <v>80</v>
      </c>
      <c r="J479">
        <v>70</v>
      </c>
      <c r="K479">
        <v>80</v>
      </c>
      <c r="L479">
        <v>0.79</v>
      </c>
      <c r="M479">
        <v>3</v>
      </c>
      <c r="N479">
        <v>500</v>
      </c>
      <c r="O479">
        <v>70</v>
      </c>
      <c r="Q479">
        <v>250</v>
      </c>
      <c r="R479" t="s">
        <v>573</v>
      </c>
    </row>
    <row r="480" spans="1:18">
      <c r="A480" t="s">
        <v>583</v>
      </c>
      <c r="B480" s="2" t="str">
        <f>Hyperlink("https://www.diodes.com/assets/Datasheets/SB380-SB3100.pdf")</f>
        <v>https://www.diodes.com/assets/Datasheets/SB380-SB3100.pdf</v>
      </c>
      <c r="C480" t="str">
        <f>Hyperlink("https://www.diodes.com/part/view/SB380","SB380")</f>
        <v>SB380</v>
      </c>
      <c r="D480" t="s">
        <v>572</v>
      </c>
      <c r="E480" t="s">
        <v>20</v>
      </c>
      <c r="F480" t="s">
        <v>21</v>
      </c>
      <c r="G480" t="s">
        <v>22</v>
      </c>
      <c r="H480">
        <v>3</v>
      </c>
      <c r="I480">
        <v>80</v>
      </c>
      <c r="J480">
        <v>80</v>
      </c>
      <c r="K480">
        <v>80</v>
      </c>
      <c r="L480">
        <v>0.79</v>
      </c>
      <c r="M480">
        <v>3</v>
      </c>
      <c r="N480">
        <v>500</v>
      </c>
      <c r="O480">
        <v>80</v>
      </c>
      <c r="Q480">
        <v>250</v>
      </c>
      <c r="R480" t="s">
        <v>573</v>
      </c>
    </row>
    <row r="481" spans="1:18">
      <c r="A481" t="s">
        <v>584</v>
      </c>
      <c r="B481" s="2" t="str">
        <f>Hyperlink("https://www.diodes.com/assets/Datasheets/SB380-SB3100.pdf")</f>
        <v>https://www.diodes.com/assets/Datasheets/SB380-SB3100.pdf</v>
      </c>
      <c r="C481" t="str">
        <f>Hyperlink("https://www.diodes.com/part/view/SB390","SB390")</f>
        <v>SB390</v>
      </c>
      <c r="D481" t="s">
        <v>572</v>
      </c>
      <c r="E481" t="s">
        <v>20</v>
      </c>
      <c r="F481" t="s">
        <v>21</v>
      </c>
      <c r="G481" t="s">
        <v>22</v>
      </c>
      <c r="H481">
        <v>3</v>
      </c>
      <c r="I481">
        <v>80</v>
      </c>
      <c r="J481">
        <v>90</v>
      </c>
      <c r="K481">
        <v>80</v>
      </c>
      <c r="L481">
        <v>0.79</v>
      </c>
      <c r="M481">
        <v>3</v>
      </c>
      <c r="N481">
        <v>500</v>
      </c>
      <c r="O481">
        <v>90</v>
      </c>
      <c r="Q481">
        <v>250</v>
      </c>
      <c r="R481" t="s">
        <v>573</v>
      </c>
    </row>
    <row r="482" spans="1:18">
      <c r="A482" t="s">
        <v>585</v>
      </c>
      <c r="B482" s="2" t="str">
        <f>Hyperlink("https://www.diodes.com/assets/Datasheets/ds30135.pdf")</f>
        <v>https://www.diodes.com/assets/Datasheets/ds30135.pdf</v>
      </c>
      <c r="C482" t="str">
        <f>Hyperlink("https://www.diodes.com/part/view/SB5100","SB5100")</f>
        <v>SB5100</v>
      </c>
      <c r="D482" t="s">
        <v>28</v>
      </c>
      <c r="E482" t="s">
        <v>20</v>
      </c>
      <c r="F482" t="s">
        <v>21</v>
      </c>
      <c r="G482" t="s">
        <v>22</v>
      </c>
      <c r="H482">
        <v>5</v>
      </c>
      <c r="I482">
        <v>80</v>
      </c>
      <c r="J482">
        <v>100</v>
      </c>
      <c r="K482">
        <v>150</v>
      </c>
      <c r="L482">
        <v>0.8</v>
      </c>
      <c r="M482">
        <v>5</v>
      </c>
      <c r="N482">
        <v>500</v>
      </c>
      <c r="O482">
        <v>100</v>
      </c>
      <c r="Q482">
        <v>400</v>
      </c>
      <c r="R482" t="s">
        <v>573</v>
      </c>
    </row>
    <row r="483" spans="1:18">
      <c r="A483" t="s">
        <v>586</v>
      </c>
      <c r="B483" s="2" t="str">
        <f>Hyperlink("https://www.diodes.com/assets/Datasheets/SB5100_LS.pdf")</f>
        <v>https://www.diodes.com/assets/Datasheets/SB5100_LS.pdf</v>
      </c>
      <c r="C483" t="str">
        <f>Hyperlink("https://www.diodes.com/part/view/SB5100%28LS%29","SB5100(LS)")</f>
        <v>SB5100(LS)</v>
      </c>
      <c r="E483" t="s">
        <v>29</v>
      </c>
      <c r="F483" t="s">
        <v>21</v>
      </c>
      <c r="G483" t="s">
        <v>22</v>
      </c>
      <c r="H483">
        <v>5</v>
      </c>
      <c r="J483">
        <v>100</v>
      </c>
      <c r="K483">
        <v>125</v>
      </c>
      <c r="L483">
        <v>0.85</v>
      </c>
      <c r="N483">
        <v>20</v>
      </c>
      <c r="O483">
        <v>100</v>
      </c>
      <c r="R483" t="s">
        <v>575</v>
      </c>
    </row>
    <row r="484" spans="1:18">
      <c r="A484" t="s">
        <v>587</v>
      </c>
      <c r="B484" s="2" t="str">
        <f>Hyperlink("https://www.diodes.com/assets/Datasheets/SB5150_LS.pdf")</f>
        <v>https://www.diodes.com/assets/Datasheets/SB5150_LS.pdf</v>
      </c>
      <c r="C484" t="str">
        <f>Hyperlink("https://www.diodes.com/part/view/SB5150%28LS%29","SB5150(LS)")</f>
        <v>SB5150(LS)</v>
      </c>
      <c r="E484" t="s">
        <v>29</v>
      </c>
      <c r="F484" t="s">
        <v>21</v>
      </c>
      <c r="G484" t="s">
        <v>22</v>
      </c>
      <c r="H484">
        <v>5</v>
      </c>
      <c r="J484">
        <v>150</v>
      </c>
      <c r="K484">
        <v>125</v>
      </c>
      <c r="L484">
        <v>0.92</v>
      </c>
      <c r="N484">
        <v>8</v>
      </c>
      <c r="O484">
        <v>150</v>
      </c>
      <c r="R484" t="s">
        <v>575</v>
      </c>
    </row>
    <row r="485" spans="1:18">
      <c r="A485" t="s">
        <v>588</v>
      </c>
      <c r="B485" s="2" t="str">
        <f>Hyperlink("https://www.diodes.com/assets/Datasheets/ds23024.pdf")</f>
        <v>https://www.diodes.com/assets/Datasheets/ds23024.pdf</v>
      </c>
      <c r="C485" t="str">
        <f>Hyperlink("https://www.diodes.com/part/view/SB520","SB520")</f>
        <v>SB520</v>
      </c>
      <c r="D485" t="s">
        <v>28</v>
      </c>
      <c r="E485" t="s">
        <v>20</v>
      </c>
      <c r="F485" t="s">
        <v>21</v>
      </c>
      <c r="G485" t="s">
        <v>22</v>
      </c>
      <c r="H485">
        <v>5</v>
      </c>
      <c r="I485">
        <v>90</v>
      </c>
      <c r="J485">
        <v>20</v>
      </c>
      <c r="K485">
        <v>150</v>
      </c>
      <c r="L485">
        <v>0.55</v>
      </c>
      <c r="M485">
        <v>5</v>
      </c>
      <c r="N485">
        <v>500</v>
      </c>
      <c r="O485">
        <v>20</v>
      </c>
      <c r="Q485">
        <v>550</v>
      </c>
      <c r="R485" t="s">
        <v>573</v>
      </c>
    </row>
    <row r="486" spans="1:18">
      <c r="A486" t="s">
        <v>589</v>
      </c>
      <c r="B486" s="2" t="str">
        <f>Hyperlink("https://www.diodes.com/assets/Datasheets/ds23024.pdf")</f>
        <v>https://www.diodes.com/assets/Datasheets/ds23024.pdf</v>
      </c>
      <c r="C486" t="str">
        <f>Hyperlink("https://www.diodes.com/part/view/SB530","SB530")</f>
        <v>SB530</v>
      </c>
      <c r="D486" t="s">
        <v>28</v>
      </c>
      <c r="E486" t="s">
        <v>20</v>
      </c>
      <c r="F486" t="s">
        <v>21</v>
      </c>
      <c r="G486" t="s">
        <v>22</v>
      </c>
      <c r="H486">
        <v>5</v>
      </c>
      <c r="I486">
        <v>90</v>
      </c>
      <c r="J486">
        <v>30</v>
      </c>
      <c r="K486">
        <v>150</v>
      </c>
      <c r="L486">
        <v>0.55</v>
      </c>
      <c r="M486">
        <v>5</v>
      </c>
      <c r="N486">
        <v>500</v>
      </c>
      <c r="O486">
        <v>30</v>
      </c>
      <c r="Q486">
        <v>550</v>
      </c>
      <c r="R486" t="s">
        <v>573</v>
      </c>
    </row>
    <row r="487" spans="1:18">
      <c r="A487" t="s">
        <v>590</v>
      </c>
      <c r="B487" s="2" t="str">
        <f>Hyperlink("https://www.diodes.com/assets/Datasheets/ds23024.pdf")</f>
        <v>https://www.diodes.com/assets/Datasheets/ds23024.pdf</v>
      </c>
      <c r="C487" t="str">
        <f>Hyperlink("https://www.diodes.com/part/view/SB540","SB540")</f>
        <v>SB540</v>
      </c>
      <c r="D487" t="s">
        <v>28</v>
      </c>
      <c r="E487" t="s">
        <v>20</v>
      </c>
      <c r="F487" t="s">
        <v>21</v>
      </c>
      <c r="G487" t="s">
        <v>22</v>
      </c>
      <c r="H487">
        <v>5</v>
      </c>
      <c r="I487">
        <v>90</v>
      </c>
      <c r="J487">
        <v>40</v>
      </c>
      <c r="K487">
        <v>150</v>
      </c>
      <c r="L487">
        <v>0.55</v>
      </c>
      <c r="M487">
        <v>5</v>
      </c>
      <c r="N487">
        <v>500</v>
      </c>
      <c r="O487">
        <v>40</v>
      </c>
      <c r="Q487">
        <v>550</v>
      </c>
      <c r="R487" t="s">
        <v>573</v>
      </c>
    </row>
    <row r="488" spans="1:18">
      <c r="A488" t="s">
        <v>591</v>
      </c>
      <c r="B488" s="2" t="str">
        <f>Hyperlink("https://www.diodes.com/assets/Datasheets/ds23024.pdf")</f>
        <v>https://www.diodes.com/assets/Datasheets/ds23024.pdf</v>
      </c>
      <c r="C488" t="str">
        <f>Hyperlink("https://www.diodes.com/part/view/SB550","SB550")</f>
        <v>SB550</v>
      </c>
      <c r="D488" t="s">
        <v>28</v>
      </c>
      <c r="E488" t="s">
        <v>20</v>
      </c>
      <c r="F488" t="s">
        <v>21</v>
      </c>
      <c r="G488" t="s">
        <v>22</v>
      </c>
      <c r="H488">
        <v>5</v>
      </c>
      <c r="I488">
        <v>65</v>
      </c>
      <c r="J488">
        <v>50</v>
      </c>
      <c r="K488">
        <v>150</v>
      </c>
      <c r="L488">
        <v>0.67</v>
      </c>
      <c r="M488">
        <v>5</v>
      </c>
      <c r="N488">
        <v>500</v>
      </c>
      <c r="O488">
        <v>50</v>
      </c>
      <c r="Q488">
        <v>400</v>
      </c>
      <c r="R488" t="s">
        <v>573</v>
      </c>
    </row>
    <row r="489" spans="1:18">
      <c r="A489" t="s">
        <v>592</v>
      </c>
      <c r="B489" s="2" t="str">
        <f>Hyperlink("https://www.diodes.com/assets/Datasheets/ds23024.pdf")</f>
        <v>https://www.diodes.com/assets/Datasheets/ds23024.pdf</v>
      </c>
      <c r="C489" t="str">
        <f>Hyperlink("https://www.diodes.com/part/view/SB560","SB560")</f>
        <v>SB560</v>
      </c>
      <c r="D489" t="s">
        <v>28</v>
      </c>
      <c r="E489" t="s">
        <v>20</v>
      </c>
      <c r="F489" t="s">
        <v>21</v>
      </c>
      <c r="G489" t="s">
        <v>22</v>
      </c>
      <c r="H489">
        <v>5</v>
      </c>
      <c r="I489">
        <v>65</v>
      </c>
      <c r="J489">
        <v>60</v>
      </c>
      <c r="K489">
        <v>150</v>
      </c>
      <c r="L489">
        <v>0.67</v>
      </c>
      <c r="M489">
        <v>5</v>
      </c>
      <c r="N489">
        <v>500</v>
      </c>
      <c r="O489">
        <v>60</v>
      </c>
      <c r="Q489">
        <v>400</v>
      </c>
      <c r="R489" t="s">
        <v>573</v>
      </c>
    </row>
    <row r="490" spans="1:18">
      <c r="A490" t="s">
        <v>593</v>
      </c>
      <c r="B490" s="2" t="str">
        <f>Hyperlink("https://www.diodes.com/assets/Datasheets/SB560L.pdf")</f>
        <v>https://www.diodes.com/assets/Datasheets/SB560L.pdf</v>
      </c>
      <c r="C490" t="str">
        <f>Hyperlink("https://www.diodes.com/part/view/SB560L","SB560L")</f>
        <v>SB560L</v>
      </c>
      <c r="D490" t="s">
        <v>594</v>
      </c>
      <c r="E490" t="s">
        <v>29</v>
      </c>
      <c r="F490" t="s">
        <v>21</v>
      </c>
      <c r="G490" t="s">
        <v>22</v>
      </c>
      <c r="H490">
        <v>5</v>
      </c>
      <c r="J490">
        <v>60</v>
      </c>
      <c r="K490">
        <v>150</v>
      </c>
      <c r="L490">
        <v>0.55</v>
      </c>
      <c r="N490">
        <v>100</v>
      </c>
      <c r="O490">
        <v>60</v>
      </c>
      <c r="R490" t="s">
        <v>575</v>
      </c>
    </row>
    <row r="491" spans="1:18">
      <c r="A491" t="s">
        <v>595</v>
      </c>
      <c r="B491" s="2" t="str">
        <f>Hyperlink("https://www.diodes.com/assets/Datasheets/ds30135.pdf")</f>
        <v>https://www.diodes.com/assets/Datasheets/ds30135.pdf</v>
      </c>
      <c r="C491" t="str">
        <f>Hyperlink("https://www.diodes.com/part/view/SB570","SB570")</f>
        <v>SB570</v>
      </c>
      <c r="D491" t="s">
        <v>28</v>
      </c>
      <c r="E491" t="s">
        <v>20</v>
      </c>
      <c r="F491" t="s">
        <v>21</v>
      </c>
      <c r="G491" t="s">
        <v>22</v>
      </c>
      <c r="H491">
        <v>5</v>
      </c>
      <c r="I491">
        <v>80</v>
      </c>
      <c r="J491">
        <v>70</v>
      </c>
      <c r="K491">
        <v>150</v>
      </c>
      <c r="L491">
        <v>0.8</v>
      </c>
      <c r="M491">
        <v>5</v>
      </c>
      <c r="N491">
        <v>500</v>
      </c>
      <c r="O491">
        <v>70</v>
      </c>
      <c r="Q491">
        <v>400</v>
      </c>
      <c r="R491" t="s">
        <v>573</v>
      </c>
    </row>
    <row r="492" spans="1:18">
      <c r="A492" t="s">
        <v>596</v>
      </c>
      <c r="B492" s="2" t="str">
        <f>Hyperlink("https://www.diodes.com/assets/Datasheets/ds30135.pdf")</f>
        <v>https://www.diodes.com/assets/Datasheets/ds30135.pdf</v>
      </c>
      <c r="C492" t="str">
        <f>Hyperlink("https://www.diodes.com/part/view/SB580","SB580")</f>
        <v>SB580</v>
      </c>
      <c r="D492" t="s">
        <v>28</v>
      </c>
      <c r="E492" t="s">
        <v>20</v>
      </c>
      <c r="F492" t="s">
        <v>21</v>
      </c>
      <c r="G492" t="s">
        <v>22</v>
      </c>
      <c r="H492">
        <v>5</v>
      </c>
      <c r="I492">
        <v>80</v>
      </c>
      <c r="J492">
        <v>80</v>
      </c>
      <c r="K492">
        <v>150</v>
      </c>
      <c r="L492">
        <v>0.8</v>
      </c>
      <c r="M492">
        <v>5</v>
      </c>
      <c r="N492">
        <v>500</v>
      </c>
      <c r="O492">
        <v>80</v>
      </c>
      <c r="Q492">
        <v>400</v>
      </c>
      <c r="R492" t="s">
        <v>573</v>
      </c>
    </row>
    <row r="493" spans="1:18">
      <c r="A493" t="s">
        <v>597</v>
      </c>
      <c r="B493" s="2" t="str">
        <f>Hyperlink("https://www.diodes.com/assets/Datasheets/ds30135.pdf")</f>
        <v>https://www.diodes.com/assets/Datasheets/ds30135.pdf</v>
      </c>
      <c r="C493" t="str">
        <f>Hyperlink("https://www.diodes.com/part/view/SB590","SB590")</f>
        <v>SB590</v>
      </c>
      <c r="D493" t="s">
        <v>28</v>
      </c>
      <c r="E493" t="s">
        <v>20</v>
      </c>
      <c r="F493" t="s">
        <v>21</v>
      </c>
      <c r="G493" t="s">
        <v>22</v>
      </c>
      <c r="H493">
        <v>5</v>
      </c>
      <c r="I493">
        <v>80</v>
      </c>
      <c r="J493">
        <v>90</v>
      </c>
      <c r="K493">
        <v>150</v>
      </c>
      <c r="L493">
        <v>0.8</v>
      </c>
      <c r="M493">
        <v>5</v>
      </c>
      <c r="N493">
        <v>500</v>
      </c>
      <c r="O493">
        <v>90</v>
      </c>
      <c r="Q493">
        <v>400</v>
      </c>
      <c r="R493" t="s">
        <v>573</v>
      </c>
    </row>
    <row r="494" spans="1:18">
      <c r="A494" t="s">
        <v>598</v>
      </c>
      <c r="B494" s="2" t="str">
        <f>Hyperlink("https://www.diodes.com/assets/Datasheets/SBL1040CTW-SBL1045CTW.pdf")</f>
        <v>https://www.diodes.com/assets/Datasheets/SBL1040CTW-SBL1045CTW.pdf</v>
      </c>
      <c r="C494" t="str">
        <f>Hyperlink("https://www.diodes.com/part/view/SBL1040CTW","SBL1040CTW")</f>
        <v>SBL1040CTW</v>
      </c>
      <c r="E494" t="s">
        <v>29</v>
      </c>
      <c r="F494" t="s">
        <v>21</v>
      </c>
      <c r="G494" t="s">
        <v>340</v>
      </c>
      <c r="H494">
        <v>10</v>
      </c>
      <c r="J494">
        <v>40</v>
      </c>
      <c r="K494">
        <v>125</v>
      </c>
      <c r="L494">
        <v>0.55</v>
      </c>
      <c r="N494">
        <v>200</v>
      </c>
      <c r="O494">
        <v>40</v>
      </c>
      <c r="R494" t="s">
        <v>344</v>
      </c>
    </row>
    <row r="495" spans="1:18">
      <c r="A495" t="s">
        <v>599</v>
      </c>
      <c r="B495" s="2" t="str">
        <f>Hyperlink("https://www.diodes.com/assets/Datasheets/SBL1040CTW-SBL1045CTW.pdf")</f>
        <v>https://www.diodes.com/assets/Datasheets/SBL1040CTW-SBL1045CTW.pdf</v>
      </c>
      <c r="C495" t="str">
        <f>Hyperlink("https://www.diodes.com/part/view/SBL1045CTW","SBL1045CTW")</f>
        <v>SBL1045CTW</v>
      </c>
      <c r="E495" t="s">
        <v>29</v>
      </c>
      <c r="F495" t="s">
        <v>21</v>
      </c>
      <c r="G495" t="s">
        <v>340</v>
      </c>
      <c r="H495">
        <v>10</v>
      </c>
      <c r="J495">
        <v>45</v>
      </c>
      <c r="K495">
        <v>125</v>
      </c>
      <c r="L495">
        <v>0.55</v>
      </c>
      <c r="N495">
        <v>200</v>
      </c>
      <c r="O495">
        <v>45</v>
      </c>
      <c r="R495" t="s">
        <v>344</v>
      </c>
    </row>
    <row r="496" spans="1:18">
      <c r="A496" t="s">
        <v>600</v>
      </c>
      <c r="B496" s="2" t="str">
        <f>Hyperlink("https://www.diodes.com/assets/Datasheets/products_inactive_data/ds23046.pdf")</f>
        <v>https://www.diodes.com/assets/Datasheets/products_inactive_data/ds23046.pdf</v>
      </c>
      <c r="C496" t="str">
        <f>Hyperlink("https://www.diodes.com/part/view/SBL1630PT","SBL1630PT")</f>
        <v>SBL1630PT</v>
      </c>
      <c r="D496" t="s">
        <v>28</v>
      </c>
      <c r="E496" t="s">
        <v>20</v>
      </c>
      <c r="F496" t="s">
        <v>21</v>
      </c>
      <c r="G496" t="s">
        <v>340</v>
      </c>
      <c r="H496">
        <v>16</v>
      </c>
      <c r="I496">
        <v>95</v>
      </c>
      <c r="J496">
        <v>30</v>
      </c>
      <c r="K496">
        <v>250</v>
      </c>
      <c r="L496">
        <v>0.55</v>
      </c>
      <c r="M496">
        <v>8</v>
      </c>
      <c r="N496">
        <v>500</v>
      </c>
      <c r="O496">
        <v>30</v>
      </c>
      <c r="Q496">
        <v>700</v>
      </c>
      <c r="R496" t="s">
        <v>476</v>
      </c>
    </row>
    <row r="497" spans="1:18">
      <c r="A497" t="s">
        <v>601</v>
      </c>
      <c r="B497" s="2" t="str">
        <f>Hyperlink("https://www.diodes.com/assets/Datasheets/products_inactive_data/ds23046.pdf")</f>
        <v>https://www.diodes.com/assets/Datasheets/products_inactive_data/ds23046.pdf</v>
      </c>
      <c r="C497" t="str">
        <f>Hyperlink("https://www.diodes.com/part/view/SBL1635PT","SBL1635PT")</f>
        <v>SBL1635PT</v>
      </c>
      <c r="D497" t="s">
        <v>28</v>
      </c>
      <c r="E497" t="s">
        <v>20</v>
      </c>
      <c r="F497" t="s">
        <v>21</v>
      </c>
      <c r="G497" t="s">
        <v>340</v>
      </c>
      <c r="H497">
        <v>16</v>
      </c>
      <c r="I497">
        <v>95</v>
      </c>
      <c r="J497">
        <v>35</v>
      </c>
      <c r="K497">
        <v>250</v>
      </c>
      <c r="L497">
        <v>0.55</v>
      </c>
      <c r="N497">
        <v>500</v>
      </c>
      <c r="O497">
        <v>35</v>
      </c>
      <c r="Q497">
        <v>700</v>
      </c>
      <c r="R497" t="s">
        <v>476</v>
      </c>
    </row>
    <row r="498" spans="1:18">
      <c r="A498" t="s">
        <v>602</v>
      </c>
      <c r="B498" s="2" t="str">
        <f>Hyperlink("https://www.diodes.com/assets/Datasheets/products_inactive_data/ds23046.pdf")</f>
        <v>https://www.diodes.com/assets/Datasheets/products_inactive_data/ds23046.pdf</v>
      </c>
      <c r="C498" t="str">
        <f>Hyperlink("https://www.diodes.com/part/view/SBL1645PT","SBL1645PT")</f>
        <v>SBL1645PT</v>
      </c>
      <c r="D498" t="s">
        <v>28</v>
      </c>
      <c r="E498" t="s">
        <v>20</v>
      </c>
      <c r="F498" t="s">
        <v>21</v>
      </c>
      <c r="G498" t="s">
        <v>340</v>
      </c>
      <c r="H498">
        <v>16</v>
      </c>
      <c r="I498">
        <v>95</v>
      </c>
      <c r="J498">
        <v>45</v>
      </c>
      <c r="K498">
        <v>250</v>
      </c>
      <c r="L498">
        <v>0.55</v>
      </c>
      <c r="M498">
        <v>8</v>
      </c>
      <c r="N498">
        <v>500</v>
      </c>
      <c r="O498">
        <v>45</v>
      </c>
      <c r="Q498">
        <v>700</v>
      </c>
      <c r="R498" t="s">
        <v>476</v>
      </c>
    </row>
    <row r="499" spans="1:18">
      <c r="A499" t="s">
        <v>603</v>
      </c>
      <c r="B499" s="2" t="str">
        <f>Hyperlink("https://www.diodes.com/assets/Datasheets/products_inactive_data/ds23046.pdf")</f>
        <v>https://www.diodes.com/assets/Datasheets/products_inactive_data/ds23046.pdf</v>
      </c>
      <c r="C499" t="str">
        <f>Hyperlink("https://www.diodes.com/part/view/SBL1660PT","SBL1660PT")</f>
        <v>SBL1660PT</v>
      </c>
      <c r="D499" t="s">
        <v>28</v>
      </c>
      <c r="E499" t="s">
        <v>20</v>
      </c>
      <c r="F499" t="s">
        <v>21</v>
      </c>
      <c r="G499" t="s">
        <v>340</v>
      </c>
      <c r="H499">
        <v>16</v>
      </c>
      <c r="I499">
        <v>95</v>
      </c>
      <c r="J499">
        <v>60</v>
      </c>
      <c r="K499">
        <v>250</v>
      </c>
      <c r="L499">
        <v>0.7</v>
      </c>
      <c r="M499">
        <v>8</v>
      </c>
      <c r="N499">
        <v>500</v>
      </c>
      <c r="O499">
        <v>60</v>
      </c>
      <c r="Q499">
        <v>700</v>
      </c>
      <c r="R499" t="s">
        <v>476</v>
      </c>
    </row>
    <row r="500" spans="1:18">
      <c r="A500" t="s">
        <v>604</v>
      </c>
      <c r="B500" s="2" t="str">
        <f>Hyperlink("https://www.diodes.com/assets/Datasheets/ds23015.pdf")</f>
        <v>https://www.diodes.com/assets/Datasheets/ds23015.pdf</v>
      </c>
      <c r="C500" t="str">
        <f>Hyperlink("https://www.diodes.com/part/view/SBL2035CT","SBL2035CT")</f>
        <v>SBL2035CT</v>
      </c>
      <c r="D500" t="s">
        <v>28</v>
      </c>
      <c r="E500" t="s">
        <v>20</v>
      </c>
      <c r="F500" t="s">
        <v>21</v>
      </c>
      <c r="G500" t="s">
        <v>340</v>
      </c>
      <c r="H500">
        <v>20</v>
      </c>
      <c r="I500">
        <v>95</v>
      </c>
      <c r="J500">
        <v>35</v>
      </c>
      <c r="K500">
        <v>250</v>
      </c>
      <c r="L500">
        <v>0.75</v>
      </c>
      <c r="N500">
        <v>1000</v>
      </c>
      <c r="O500">
        <v>35</v>
      </c>
      <c r="R500" t="s">
        <v>441</v>
      </c>
    </row>
    <row r="501" spans="1:18">
      <c r="A501" t="s">
        <v>605</v>
      </c>
      <c r="B501" s="2" t="str">
        <f>Hyperlink("https://www.diodes.com/assets/Datasheets/ds23015.pdf")</f>
        <v>https://www.diodes.com/assets/Datasheets/ds23015.pdf</v>
      </c>
      <c r="C501" t="str">
        <f>Hyperlink("https://www.diodes.com/part/view/SBL2040CT","SBL2040CT")</f>
        <v>SBL2040CT</v>
      </c>
      <c r="D501" t="s">
        <v>28</v>
      </c>
      <c r="E501" t="s">
        <v>20</v>
      </c>
      <c r="F501" t="s">
        <v>21</v>
      </c>
      <c r="G501" t="s">
        <v>340</v>
      </c>
      <c r="H501">
        <v>20</v>
      </c>
      <c r="I501">
        <v>95</v>
      </c>
      <c r="J501">
        <v>40</v>
      </c>
      <c r="K501">
        <v>250</v>
      </c>
      <c r="L501">
        <v>0.55</v>
      </c>
      <c r="M501">
        <v>10</v>
      </c>
      <c r="N501">
        <v>1000</v>
      </c>
      <c r="O501">
        <v>40</v>
      </c>
      <c r="Q501">
        <v>650</v>
      </c>
      <c r="R501" t="s">
        <v>441</v>
      </c>
    </row>
    <row r="502" spans="1:18">
      <c r="A502" t="s">
        <v>606</v>
      </c>
      <c r="B502" s="2" t="str">
        <f>Hyperlink("https://www.diodes.com/assets/Datasheets/ds23015.pdf")</f>
        <v>https://www.diodes.com/assets/Datasheets/ds23015.pdf</v>
      </c>
      <c r="C502" t="str">
        <f>Hyperlink("https://www.diodes.com/part/view/SBL2045CT","SBL2045CT")</f>
        <v>SBL2045CT</v>
      </c>
      <c r="D502" t="s">
        <v>28</v>
      </c>
      <c r="E502" t="s">
        <v>20</v>
      </c>
      <c r="F502" t="s">
        <v>21</v>
      </c>
      <c r="G502" t="s">
        <v>340</v>
      </c>
      <c r="H502">
        <v>20</v>
      </c>
      <c r="I502">
        <v>95</v>
      </c>
      <c r="J502">
        <v>45</v>
      </c>
      <c r="K502">
        <v>250</v>
      </c>
      <c r="L502">
        <v>0.55</v>
      </c>
      <c r="M502">
        <v>10</v>
      </c>
      <c r="N502">
        <v>1000</v>
      </c>
      <c r="O502">
        <v>45</v>
      </c>
      <c r="Q502">
        <v>650</v>
      </c>
      <c r="R502" t="s">
        <v>441</v>
      </c>
    </row>
    <row r="503" spans="1:18">
      <c r="A503" t="s">
        <v>607</v>
      </c>
      <c r="B503" s="2" t="str">
        <f>Hyperlink("https://www.diodes.com/assets/Datasheets/SBL2045CTW.pdf")</f>
        <v>https://www.diodes.com/assets/Datasheets/SBL2045CTW.pdf</v>
      </c>
      <c r="C503" t="str">
        <f>Hyperlink("https://www.diodes.com/part/view/SBL2045CTW","SBL2045CTW")</f>
        <v>SBL2045CTW</v>
      </c>
      <c r="E503" t="s">
        <v>29</v>
      </c>
      <c r="F503" t="s">
        <v>21</v>
      </c>
      <c r="G503" t="s">
        <v>340</v>
      </c>
      <c r="H503">
        <v>20</v>
      </c>
      <c r="J503">
        <v>45</v>
      </c>
      <c r="K503">
        <v>225</v>
      </c>
      <c r="L503">
        <v>0.55</v>
      </c>
      <c r="N503">
        <v>400</v>
      </c>
      <c r="O503">
        <v>45</v>
      </c>
      <c r="R503" t="s">
        <v>344</v>
      </c>
    </row>
    <row r="504" spans="1:18">
      <c r="A504" t="s">
        <v>608</v>
      </c>
      <c r="B504" s="2" t="str">
        <f>Hyperlink("https://www.diodes.com/assets/Datasheets/ds23015.pdf")</f>
        <v>https://www.diodes.com/assets/Datasheets/ds23015.pdf</v>
      </c>
      <c r="C504" t="str">
        <f>Hyperlink("https://www.diodes.com/part/view/SBL2050CT","SBL2050CT")</f>
        <v>SBL2050CT</v>
      </c>
      <c r="D504" t="s">
        <v>28</v>
      </c>
      <c r="E504" t="s">
        <v>20</v>
      </c>
      <c r="F504" t="s">
        <v>21</v>
      </c>
      <c r="G504" t="s">
        <v>340</v>
      </c>
      <c r="H504">
        <v>20</v>
      </c>
      <c r="I504">
        <v>95</v>
      </c>
      <c r="J504">
        <v>50</v>
      </c>
      <c r="K504">
        <v>250</v>
      </c>
      <c r="L504">
        <v>0.75</v>
      </c>
      <c r="M504">
        <v>10</v>
      </c>
      <c r="N504">
        <v>1000</v>
      </c>
      <c r="O504">
        <v>50</v>
      </c>
      <c r="Q504">
        <v>650</v>
      </c>
      <c r="R504" t="s">
        <v>441</v>
      </c>
    </row>
    <row r="505" spans="1:18">
      <c r="A505" t="s">
        <v>609</v>
      </c>
      <c r="B505" s="2" t="str">
        <f>Hyperlink("https://www.diodes.com/assets/Datasheets/SBL3045PTW.pdf")</f>
        <v>https://www.diodes.com/assets/Datasheets/SBL3045PTW.pdf</v>
      </c>
      <c r="C505" t="str">
        <f>Hyperlink("https://www.diodes.com/part/view/SBL3045PTW","SBL3045PTW")</f>
        <v>SBL3045PTW</v>
      </c>
      <c r="E505" t="s">
        <v>29</v>
      </c>
      <c r="F505" t="s">
        <v>21</v>
      </c>
      <c r="G505" t="s">
        <v>340</v>
      </c>
      <c r="H505">
        <v>30</v>
      </c>
      <c r="J505">
        <v>45</v>
      </c>
      <c r="K505">
        <v>275</v>
      </c>
      <c r="L505">
        <v>0.55</v>
      </c>
      <c r="N505">
        <v>50000</v>
      </c>
      <c r="O505">
        <v>45</v>
      </c>
      <c r="R505" t="s">
        <v>610</v>
      </c>
    </row>
    <row r="506" spans="1:18">
      <c r="A506" t="s">
        <v>611</v>
      </c>
      <c r="B506" s="2" t="str">
        <f>Hyperlink("https://www.diodes.com/assets/Datasheets/SBL3060PTW.pdf")</f>
        <v>https://www.diodes.com/assets/Datasheets/SBL3060PTW.pdf</v>
      </c>
      <c r="C506" t="str">
        <f>Hyperlink("https://www.diodes.com/part/view/SBL3060PTW","SBL3060PTW")</f>
        <v>SBL3060PTW</v>
      </c>
      <c r="E506" t="s">
        <v>29</v>
      </c>
      <c r="F506" t="s">
        <v>21</v>
      </c>
      <c r="G506" t="s">
        <v>340</v>
      </c>
      <c r="H506">
        <v>30</v>
      </c>
      <c r="J506">
        <v>60</v>
      </c>
      <c r="K506">
        <v>275</v>
      </c>
      <c r="L506">
        <v>0.7</v>
      </c>
      <c r="N506">
        <v>200</v>
      </c>
      <c r="O506">
        <v>60</v>
      </c>
      <c r="R506" t="s">
        <v>610</v>
      </c>
    </row>
    <row r="507" spans="1:18">
      <c r="A507" t="s">
        <v>612</v>
      </c>
      <c r="B507" s="2" t="str">
        <f>Hyperlink("https://www.diodes.com/assets/Datasheets/ds30757.pdf")</f>
        <v>https://www.diodes.com/assets/Datasheets/ds30757.pdf</v>
      </c>
      <c r="C507" t="str">
        <f>Hyperlink("https://www.diodes.com/part/view/SBL30L30CT","SBL30L30CT")</f>
        <v>SBL30L30CT</v>
      </c>
      <c r="D507" t="s">
        <v>28</v>
      </c>
      <c r="E507" t="s">
        <v>20</v>
      </c>
      <c r="F507" t="s">
        <v>21</v>
      </c>
      <c r="G507" t="s">
        <v>340</v>
      </c>
      <c r="H507">
        <v>30</v>
      </c>
      <c r="I507" t="s">
        <v>25</v>
      </c>
      <c r="J507">
        <v>30</v>
      </c>
      <c r="K507">
        <v>260</v>
      </c>
      <c r="L507">
        <v>0.57</v>
      </c>
      <c r="M507">
        <v>30</v>
      </c>
      <c r="N507">
        <v>1000</v>
      </c>
      <c r="O507">
        <v>30</v>
      </c>
      <c r="Q507">
        <v>4000</v>
      </c>
      <c r="R507" t="s">
        <v>441</v>
      </c>
    </row>
    <row r="508" spans="1:18">
      <c r="A508" t="s">
        <v>613</v>
      </c>
      <c r="B508" s="2" t="str">
        <f>Hyperlink("https://www.diodes.com/assets/Datasheets/SBL4045PTW.pdf")</f>
        <v>https://www.diodes.com/assets/Datasheets/SBL4045PTW.pdf</v>
      </c>
      <c r="C508" t="str">
        <f>Hyperlink("https://www.diodes.com/part/view/SBL4045PTW","SBL4045PTW")</f>
        <v>SBL4045PTW</v>
      </c>
      <c r="E508" t="s">
        <v>29</v>
      </c>
      <c r="F508" t="s">
        <v>21</v>
      </c>
      <c r="G508" t="s">
        <v>340</v>
      </c>
      <c r="H508">
        <v>40</v>
      </c>
      <c r="J508">
        <v>45</v>
      </c>
      <c r="K508">
        <v>375</v>
      </c>
      <c r="L508">
        <v>0.58</v>
      </c>
      <c r="N508">
        <v>500</v>
      </c>
      <c r="O508">
        <v>45</v>
      </c>
      <c r="R508" t="s">
        <v>610</v>
      </c>
    </row>
    <row r="509" spans="1:18">
      <c r="A509" t="s">
        <v>614</v>
      </c>
      <c r="B509" s="2" t="str">
        <f>Hyperlink("https://www.diodes.com/assets/Datasheets/SBL4060PTW.pdf")</f>
        <v>https://www.diodes.com/assets/Datasheets/SBL4060PTW.pdf</v>
      </c>
      <c r="C509" t="str">
        <f>Hyperlink("https://www.diodes.com/part/view/SBL4060PTW","SBL4060PTW")</f>
        <v>SBL4060PTW</v>
      </c>
      <c r="E509" t="s">
        <v>29</v>
      </c>
      <c r="F509" t="s">
        <v>21</v>
      </c>
      <c r="G509" t="s">
        <v>340</v>
      </c>
      <c r="H509">
        <v>40</v>
      </c>
      <c r="J509">
        <v>60</v>
      </c>
      <c r="K509">
        <v>375</v>
      </c>
      <c r="L509">
        <v>0.7</v>
      </c>
      <c r="N509">
        <v>200</v>
      </c>
      <c r="O509">
        <v>60</v>
      </c>
      <c r="R509" t="s">
        <v>610</v>
      </c>
    </row>
    <row r="510" spans="1:18">
      <c r="A510" t="s">
        <v>615</v>
      </c>
      <c r="B510" s="2" t="str">
        <f>Hyperlink("https://www.diodes.com/assets/Datasheets/products_inactive_data/ds23043.pdf")</f>
        <v>https://www.diodes.com/assets/Datasheets/products_inactive_data/ds23043.pdf</v>
      </c>
      <c r="C510" t="str">
        <f>Hyperlink("https://www.diodes.com/part/view/SBL535","SBL535")</f>
        <v>SBL535</v>
      </c>
      <c r="D510" t="s">
        <v>28</v>
      </c>
      <c r="E510" t="s">
        <v>20</v>
      </c>
      <c r="F510" t="s">
        <v>21</v>
      </c>
      <c r="G510" t="s">
        <v>22</v>
      </c>
      <c r="H510">
        <v>5</v>
      </c>
      <c r="I510" t="s">
        <v>25</v>
      </c>
      <c r="J510">
        <v>35</v>
      </c>
      <c r="K510">
        <v>175</v>
      </c>
      <c r="L510">
        <v>0.55</v>
      </c>
      <c r="M510">
        <v>5</v>
      </c>
      <c r="N510">
        <v>500</v>
      </c>
      <c r="O510">
        <v>35</v>
      </c>
      <c r="Q510">
        <v>500</v>
      </c>
      <c r="R510" t="s">
        <v>437</v>
      </c>
    </row>
    <row r="511" spans="1:18">
      <c r="A511" t="s">
        <v>616</v>
      </c>
      <c r="B511" s="2" t="str">
        <f>Hyperlink("https://www.diodes.com/assets/Datasheets/products_inactive_data/ds23043.pdf")</f>
        <v>https://www.diodes.com/assets/Datasheets/products_inactive_data/ds23043.pdf</v>
      </c>
      <c r="C511" t="str">
        <f>Hyperlink("https://www.diodes.com/part/view/SBL540","SBL540")</f>
        <v>SBL540</v>
      </c>
      <c r="D511" t="s">
        <v>28</v>
      </c>
      <c r="E511" t="s">
        <v>20</v>
      </c>
      <c r="F511" t="s">
        <v>21</v>
      </c>
      <c r="G511" t="s">
        <v>22</v>
      </c>
      <c r="H511">
        <v>5</v>
      </c>
      <c r="I511">
        <v>95</v>
      </c>
      <c r="J511">
        <v>40</v>
      </c>
      <c r="K511">
        <v>175</v>
      </c>
      <c r="L511">
        <v>0.55</v>
      </c>
      <c r="M511">
        <v>5</v>
      </c>
      <c r="N511">
        <v>500</v>
      </c>
      <c r="O511">
        <v>40</v>
      </c>
      <c r="Q511">
        <v>500</v>
      </c>
      <c r="R511" t="s">
        <v>437</v>
      </c>
    </row>
    <row r="512" spans="1:18">
      <c r="A512" t="s">
        <v>617</v>
      </c>
      <c r="B512" s="2" t="str">
        <f>Hyperlink("https://www.diodes.com/assets/Datasheets/products_inactive_data/ds23043.pdf")</f>
        <v>https://www.diodes.com/assets/Datasheets/products_inactive_data/ds23043.pdf</v>
      </c>
      <c r="C512" t="str">
        <f>Hyperlink("https://www.diodes.com/part/view/SBL545","SBL545")</f>
        <v>SBL545</v>
      </c>
      <c r="D512" t="s">
        <v>28</v>
      </c>
      <c r="E512" t="s">
        <v>20</v>
      </c>
      <c r="F512" t="s">
        <v>21</v>
      </c>
      <c r="G512" t="s">
        <v>22</v>
      </c>
      <c r="H512">
        <v>5</v>
      </c>
      <c r="I512">
        <v>95</v>
      </c>
      <c r="J512">
        <v>45</v>
      </c>
      <c r="K512">
        <v>175</v>
      </c>
      <c r="L512">
        <v>0.55</v>
      </c>
      <c r="M512">
        <v>5</v>
      </c>
      <c r="N512">
        <v>500</v>
      </c>
      <c r="O512">
        <v>45</v>
      </c>
      <c r="Q512">
        <v>500</v>
      </c>
      <c r="R512" t="s">
        <v>437</v>
      </c>
    </row>
    <row r="513" spans="1:18">
      <c r="A513" t="s">
        <v>618</v>
      </c>
      <c r="B513" s="2" t="str">
        <f>Hyperlink("https://www.diodes.com/assets/Datasheets/products_inactive_data/ds23043.pdf")</f>
        <v>https://www.diodes.com/assets/Datasheets/products_inactive_data/ds23043.pdf</v>
      </c>
      <c r="C513" t="str">
        <f>Hyperlink("https://www.diodes.com/part/view/SBL550","SBL550")</f>
        <v>SBL550</v>
      </c>
      <c r="D513" t="s">
        <v>28</v>
      </c>
      <c r="E513" t="s">
        <v>20</v>
      </c>
      <c r="F513" t="s">
        <v>21</v>
      </c>
      <c r="G513" t="s">
        <v>22</v>
      </c>
      <c r="H513">
        <v>5</v>
      </c>
      <c r="I513">
        <v>95</v>
      </c>
      <c r="J513">
        <v>50</v>
      </c>
      <c r="K513">
        <v>175</v>
      </c>
      <c r="L513">
        <v>0.7</v>
      </c>
      <c r="M513">
        <v>5</v>
      </c>
      <c r="N513">
        <v>500</v>
      </c>
      <c r="O513">
        <v>50</v>
      </c>
      <c r="Q513">
        <v>500</v>
      </c>
      <c r="R513" t="s">
        <v>437</v>
      </c>
    </row>
    <row r="514" spans="1:18">
      <c r="A514" t="s">
        <v>619</v>
      </c>
      <c r="B514" s="2" t="str">
        <f>Hyperlink("https://www.diodes.com/assets/Datasheets/products_inactive_data/ds23043.pdf")</f>
        <v>https://www.diodes.com/assets/Datasheets/products_inactive_data/ds23043.pdf</v>
      </c>
      <c r="C514" t="str">
        <f>Hyperlink("https://www.diodes.com/part/view/SBL560","SBL560")</f>
        <v>SBL560</v>
      </c>
      <c r="D514" t="s">
        <v>28</v>
      </c>
      <c r="E514" t="s">
        <v>20</v>
      </c>
      <c r="F514" t="s">
        <v>21</v>
      </c>
      <c r="G514" t="s">
        <v>22</v>
      </c>
      <c r="H514">
        <v>5</v>
      </c>
      <c r="I514">
        <v>95</v>
      </c>
      <c r="J514">
        <v>60</v>
      </c>
      <c r="K514">
        <v>175</v>
      </c>
      <c r="L514">
        <v>0.7</v>
      </c>
      <c r="M514">
        <v>5</v>
      </c>
      <c r="N514">
        <v>500</v>
      </c>
      <c r="O514">
        <v>60</v>
      </c>
      <c r="Q514">
        <v>500</v>
      </c>
      <c r="R514" t="s">
        <v>437</v>
      </c>
    </row>
    <row r="515" spans="1:18">
      <c r="A515" t="s">
        <v>620</v>
      </c>
      <c r="B515" s="2" t="str">
        <f>Hyperlink("https://www.diodes.com/assets/Datasheets/products_inactive_data/ds30050.pdf")</f>
        <v>https://www.diodes.com/assets/Datasheets/products_inactive_data/ds30050.pdf</v>
      </c>
      <c r="C515" t="str">
        <f>Hyperlink("https://www.diodes.com/part/view/SBL6030PT","SBL6030PT")</f>
        <v>SBL6030PT</v>
      </c>
      <c r="D515" t="s">
        <v>28</v>
      </c>
      <c r="E515" t="s">
        <v>20</v>
      </c>
      <c r="F515" t="s">
        <v>21</v>
      </c>
      <c r="G515" t="s">
        <v>340</v>
      </c>
      <c r="H515">
        <v>60</v>
      </c>
      <c r="I515">
        <v>100</v>
      </c>
      <c r="J515">
        <v>30</v>
      </c>
      <c r="K515">
        <v>500</v>
      </c>
      <c r="L515">
        <v>0.55</v>
      </c>
      <c r="M515">
        <v>30</v>
      </c>
      <c r="N515">
        <v>20000</v>
      </c>
      <c r="O515">
        <v>30</v>
      </c>
      <c r="Q515">
        <v>1500</v>
      </c>
      <c r="R515" t="s">
        <v>476</v>
      </c>
    </row>
    <row r="516" spans="1:18">
      <c r="A516" t="s">
        <v>621</v>
      </c>
      <c r="B516" s="2" t="str">
        <f>Hyperlink("https://www.diodes.com/assets/Datasheets/SBL6040PTW.pdf")</f>
        <v>https://www.diodes.com/assets/Datasheets/SBL6040PTW.pdf</v>
      </c>
      <c r="C516" t="str">
        <f>Hyperlink("https://www.diodes.com/part/view/SBL6040PTW","SBL6040PTW")</f>
        <v>SBL6040PTW</v>
      </c>
      <c r="E516" t="s">
        <v>29</v>
      </c>
      <c r="F516" t="s">
        <v>21</v>
      </c>
      <c r="G516" t="s">
        <v>340</v>
      </c>
      <c r="H516">
        <v>60</v>
      </c>
      <c r="J516">
        <v>40</v>
      </c>
      <c r="K516">
        <v>450</v>
      </c>
      <c r="L516">
        <v>0.55</v>
      </c>
      <c r="N516">
        <v>10000</v>
      </c>
      <c r="O516">
        <v>40</v>
      </c>
      <c r="R516" t="s">
        <v>610</v>
      </c>
    </row>
    <row r="517" spans="1:18">
      <c r="A517" t="s">
        <v>622</v>
      </c>
      <c r="B517" s="2" t="str">
        <f>Hyperlink("https://www.diodes.com/assets/Datasheets/products_inactive_data/ds30050.pdf")</f>
        <v>https://www.diodes.com/assets/Datasheets/products_inactive_data/ds30050.pdf</v>
      </c>
      <c r="C517" t="str">
        <f>Hyperlink("https://www.diodes.com/part/view/SBL6050PT","SBL6050PT")</f>
        <v>SBL6050PT</v>
      </c>
      <c r="D517" t="s">
        <v>28</v>
      </c>
      <c r="E517" t="s">
        <v>20</v>
      </c>
      <c r="F517" t="s">
        <v>21</v>
      </c>
      <c r="G517" t="s">
        <v>340</v>
      </c>
      <c r="H517">
        <v>60</v>
      </c>
      <c r="I517">
        <v>100</v>
      </c>
      <c r="J517">
        <v>50</v>
      </c>
      <c r="K517">
        <v>500</v>
      </c>
      <c r="L517">
        <v>0.7</v>
      </c>
      <c r="M517">
        <v>30</v>
      </c>
      <c r="N517">
        <v>20000</v>
      </c>
      <c r="O517">
        <v>50</v>
      </c>
      <c r="Q517">
        <v>1500</v>
      </c>
      <c r="R517" t="s">
        <v>476</v>
      </c>
    </row>
    <row r="518" spans="1:18">
      <c r="A518" t="s">
        <v>623</v>
      </c>
      <c r="B518" s="2" t="str">
        <f>Hyperlink("https://www.diodes.com/assets/Datasheets/products_inactive_data/ds30050.pdf")</f>
        <v>https://www.diodes.com/assets/Datasheets/products_inactive_data/ds30050.pdf</v>
      </c>
      <c r="C518" t="str">
        <f>Hyperlink("https://www.diodes.com/part/view/SBL6060PT","SBL6060PT")</f>
        <v>SBL6060PT</v>
      </c>
      <c r="D518" t="s">
        <v>28</v>
      </c>
      <c r="E518" t="s">
        <v>20</v>
      </c>
      <c r="F518" t="s">
        <v>21</v>
      </c>
      <c r="G518" t="s">
        <v>340</v>
      </c>
      <c r="H518">
        <v>60</v>
      </c>
      <c r="I518">
        <v>100</v>
      </c>
      <c r="J518">
        <v>60</v>
      </c>
      <c r="K518">
        <v>500</v>
      </c>
      <c r="L518">
        <v>0.7</v>
      </c>
      <c r="M518">
        <v>30</v>
      </c>
      <c r="N518">
        <v>20000</v>
      </c>
      <c r="O518">
        <v>60</v>
      </c>
      <c r="Q518">
        <v>1500</v>
      </c>
      <c r="R518" t="s">
        <v>476</v>
      </c>
    </row>
    <row r="519" spans="1:18">
      <c r="A519" t="s">
        <v>624</v>
      </c>
      <c r="B519" s="2" t="str">
        <f>Hyperlink("https://www.diodes.com/assets/Datasheets/SBL6060PTW.pdf")</f>
        <v>https://www.diodes.com/assets/Datasheets/SBL6060PTW.pdf</v>
      </c>
      <c r="C519" t="str">
        <f>Hyperlink("https://www.diodes.com/part/view/SBL6060PTW","SBL6060PTW")</f>
        <v>SBL6060PTW</v>
      </c>
      <c r="E519" t="s">
        <v>29</v>
      </c>
      <c r="F519" t="s">
        <v>21</v>
      </c>
      <c r="G519" t="s">
        <v>340</v>
      </c>
      <c r="H519">
        <v>60</v>
      </c>
      <c r="J519">
        <v>60</v>
      </c>
      <c r="K519">
        <v>450</v>
      </c>
      <c r="L519">
        <v>0.7</v>
      </c>
      <c r="N519">
        <v>10000</v>
      </c>
      <c r="O519">
        <v>60</v>
      </c>
      <c r="R519" t="s">
        <v>610</v>
      </c>
    </row>
    <row r="520" spans="1:18">
      <c r="A520" t="s">
        <v>625</v>
      </c>
      <c r="B520" s="2" t="str">
        <f>Hyperlink("https://www.diodes.com/assets/Datasheets/SDM05A30CP3.pdf")</f>
        <v>https://www.diodes.com/assets/Datasheets/SDM05A30CP3.pdf</v>
      </c>
      <c r="C520" t="str">
        <f>Hyperlink("https://www.diodes.com/part/view/SDM05A30CP3","SDM05A30CP3")</f>
        <v>SDM05A30CP3</v>
      </c>
      <c r="D520" t="s">
        <v>626</v>
      </c>
      <c r="E520" t="s">
        <v>20</v>
      </c>
      <c r="F520" t="s">
        <v>21</v>
      </c>
      <c r="G520" t="s">
        <v>22</v>
      </c>
      <c r="H520">
        <v>0.5</v>
      </c>
      <c r="I520" t="s">
        <v>25</v>
      </c>
      <c r="J520">
        <v>30</v>
      </c>
      <c r="K520">
        <v>4.8</v>
      </c>
      <c r="L520">
        <v>0.71</v>
      </c>
      <c r="M520">
        <v>0.5</v>
      </c>
      <c r="N520">
        <v>9</v>
      </c>
      <c r="O520">
        <v>30</v>
      </c>
      <c r="Q520">
        <v>7</v>
      </c>
      <c r="R520" t="s">
        <v>627</v>
      </c>
    </row>
    <row r="521" spans="1:18">
      <c r="A521" t="s">
        <v>628</v>
      </c>
      <c r="B521" s="2" t="str">
        <f>Hyperlink("https://www.diodes.com/assets/Datasheets/SDM05U20CSP.pdf")</f>
        <v>https://www.diodes.com/assets/Datasheets/SDM05U20CSP.pdf</v>
      </c>
      <c r="C521" t="str">
        <f>Hyperlink("https://www.diodes.com/part/view/SDM05U20CSP","SDM05U20CSP")</f>
        <v>SDM05U20CSP</v>
      </c>
      <c r="D521" t="s">
        <v>629</v>
      </c>
      <c r="E521" t="s">
        <v>20</v>
      </c>
      <c r="F521" t="s">
        <v>21</v>
      </c>
      <c r="G521" t="s">
        <v>22</v>
      </c>
      <c r="H521">
        <v>0.5</v>
      </c>
      <c r="I521" t="s">
        <v>25</v>
      </c>
      <c r="J521">
        <v>20</v>
      </c>
      <c r="K521">
        <v>14</v>
      </c>
      <c r="L521">
        <v>0.43</v>
      </c>
      <c r="M521">
        <v>0.5</v>
      </c>
      <c r="N521">
        <v>55</v>
      </c>
      <c r="O521">
        <v>20</v>
      </c>
      <c r="R521" t="s">
        <v>630</v>
      </c>
    </row>
    <row r="522" spans="1:18">
      <c r="A522" t="s">
        <v>631</v>
      </c>
      <c r="B522" s="2" t="str">
        <f>Hyperlink("https://www.diodes.com/assets/Datasheets/SDM05U20S3.pdf")</f>
        <v>https://www.diodes.com/assets/Datasheets/SDM05U20S3.pdf</v>
      </c>
      <c r="C522" t="str">
        <f>Hyperlink("https://www.diodes.com/part/view/SDM05U20S3","SDM05U20S3")</f>
        <v>SDM05U20S3</v>
      </c>
      <c r="D522" t="s">
        <v>632</v>
      </c>
      <c r="E522" t="s">
        <v>29</v>
      </c>
      <c r="F522" t="s">
        <v>21</v>
      </c>
      <c r="G522" t="s">
        <v>22</v>
      </c>
      <c r="H522">
        <v>0.5</v>
      </c>
      <c r="I522" t="s">
        <v>25</v>
      </c>
      <c r="J522">
        <v>18</v>
      </c>
      <c r="K522">
        <v>20</v>
      </c>
      <c r="L522">
        <v>0.39</v>
      </c>
      <c r="M522">
        <v>0.5</v>
      </c>
      <c r="N522">
        <v>160</v>
      </c>
      <c r="O522">
        <v>20</v>
      </c>
      <c r="Q522">
        <v>60</v>
      </c>
      <c r="R522" t="s">
        <v>38</v>
      </c>
    </row>
    <row r="523" spans="1:18">
      <c r="A523" t="s">
        <v>633</v>
      </c>
      <c r="B523" s="2" t="str">
        <f>Hyperlink("https://www.diodes.com/assets/Datasheets/SDM05U40CSP.pdf")</f>
        <v>https://www.diodes.com/assets/Datasheets/SDM05U40CSP.pdf</v>
      </c>
      <c r="C523" t="str">
        <f>Hyperlink("https://www.diodes.com/part/view/SDM05U40CSP","SDM05U40CSP")</f>
        <v>SDM05U40CSP</v>
      </c>
      <c r="D523" t="s">
        <v>626</v>
      </c>
      <c r="E523" t="s">
        <v>20</v>
      </c>
      <c r="F523" t="s">
        <v>21</v>
      </c>
      <c r="G523" t="s">
        <v>22</v>
      </c>
      <c r="H523">
        <v>0.5</v>
      </c>
      <c r="I523" t="s">
        <v>25</v>
      </c>
      <c r="J523">
        <v>40</v>
      </c>
      <c r="K523">
        <v>14</v>
      </c>
      <c r="L523">
        <v>0.46</v>
      </c>
      <c r="M523">
        <v>0.5</v>
      </c>
      <c r="N523">
        <v>75</v>
      </c>
      <c r="O523">
        <v>40</v>
      </c>
      <c r="Q523">
        <v>35</v>
      </c>
      <c r="R523" t="s">
        <v>630</v>
      </c>
    </row>
    <row r="524" spans="1:18">
      <c r="A524" t="s">
        <v>634</v>
      </c>
      <c r="B524" s="2" t="str">
        <f>Hyperlink("https://www.diodes.com/assets/Datasheets/SDM05U40CSPQ.pdf")</f>
        <v>https://www.diodes.com/assets/Datasheets/SDM05U40CSPQ.pdf</v>
      </c>
      <c r="C524" t="str">
        <f>Hyperlink("https://www.diodes.com/part/view/SDM05U40CSPQ","SDM05U40CSPQ")</f>
        <v>SDM05U40CSPQ</v>
      </c>
      <c r="D524" t="s">
        <v>635</v>
      </c>
      <c r="E524" t="s">
        <v>29</v>
      </c>
      <c r="F524" t="s">
        <v>45</v>
      </c>
      <c r="G524" t="s">
        <v>22</v>
      </c>
      <c r="H524">
        <v>0.5</v>
      </c>
      <c r="J524">
        <v>40</v>
      </c>
      <c r="K524">
        <v>14</v>
      </c>
      <c r="L524">
        <v>0.46</v>
      </c>
      <c r="M524">
        <v>0.5</v>
      </c>
      <c r="N524">
        <v>75</v>
      </c>
      <c r="O524">
        <v>40</v>
      </c>
      <c r="Q524">
        <v>35</v>
      </c>
      <c r="R524" t="s">
        <v>630</v>
      </c>
    </row>
    <row r="525" spans="1:18">
      <c r="A525" t="s">
        <v>636</v>
      </c>
      <c r="B525" s="2" t="str">
        <f>Hyperlink("https://www.diodes.com/assets/Datasheets/SDM100K30L.pdf")</f>
        <v>https://www.diodes.com/assets/Datasheets/SDM100K30L.pdf</v>
      </c>
      <c r="C525" t="str">
        <f>Hyperlink("https://www.diodes.com/part/view/SDM100K30L","SDM100K30L")</f>
        <v>SDM100K30L</v>
      </c>
      <c r="D525" t="s">
        <v>28</v>
      </c>
      <c r="E525" t="s">
        <v>20</v>
      </c>
      <c r="F525" t="s">
        <v>21</v>
      </c>
      <c r="G525" t="s">
        <v>22</v>
      </c>
      <c r="H525">
        <v>1</v>
      </c>
      <c r="I525">
        <v>25</v>
      </c>
      <c r="J525">
        <v>30</v>
      </c>
      <c r="K525">
        <v>9</v>
      </c>
      <c r="L525">
        <v>0.48</v>
      </c>
      <c r="M525">
        <v>1</v>
      </c>
      <c r="N525">
        <v>100</v>
      </c>
      <c r="O525">
        <v>20</v>
      </c>
      <c r="Q525">
        <v>25</v>
      </c>
      <c r="R525" t="s">
        <v>38</v>
      </c>
    </row>
    <row r="526" spans="1:18">
      <c r="A526" t="s">
        <v>637</v>
      </c>
      <c r="B526" s="2" t="str">
        <f>Hyperlink("https://www.diodes.com/assets/Datasheets/SDM1100LP.pdf")</f>
        <v>https://www.diodes.com/assets/Datasheets/SDM1100LP.pdf</v>
      </c>
      <c r="C526" t="str">
        <f>Hyperlink("https://www.diodes.com/part/view/SDM1100LP","SDM1100LP")</f>
        <v>SDM1100LP</v>
      </c>
      <c r="D526" t="s">
        <v>638</v>
      </c>
      <c r="E526" t="s">
        <v>29</v>
      </c>
      <c r="F526" t="s">
        <v>21</v>
      </c>
      <c r="G526" t="s">
        <v>22</v>
      </c>
      <c r="H526">
        <v>1</v>
      </c>
      <c r="I526" t="s">
        <v>25</v>
      </c>
      <c r="J526">
        <v>100</v>
      </c>
      <c r="K526">
        <v>40</v>
      </c>
      <c r="L526">
        <v>0.77</v>
      </c>
      <c r="M526">
        <v>1</v>
      </c>
      <c r="N526">
        <v>350</v>
      </c>
      <c r="O526">
        <v>100</v>
      </c>
      <c r="Q526">
        <v>40</v>
      </c>
      <c r="R526" t="s">
        <v>639</v>
      </c>
    </row>
    <row r="527" spans="1:18">
      <c r="A527" t="s">
        <v>640</v>
      </c>
      <c r="B527" s="2" t="str">
        <f>Hyperlink("https://www.diodes.com/assets/Datasheets/SDM1100S1F.pdf")</f>
        <v>https://www.diodes.com/assets/Datasheets/SDM1100S1F.pdf</v>
      </c>
      <c r="C527" t="str">
        <f>Hyperlink("https://www.diodes.com/part/view/SDM1100S1F","SDM1100S1F")</f>
        <v>SDM1100S1F</v>
      </c>
      <c r="D527" t="s">
        <v>638</v>
      </c>
      <c r="E527" t="s">
        <v>20</v>
      </c>
      <c r="F527" t="s">
        <v>21</v>
      </c>
      <c r="G527" t="s">
        <v>22</v>
      </c>
      <c r="H527">
        <v>1</v>
      </c>
      <c r="I527" t="s">
        <v>25</v>
      </c>
      <c r="J527">
        <v>100</v>
      </c>
      <c r="K527">
        <v>50</v>
      </c>
      <c r="L527">
        <v>0.82</v>
      </c>
      <c r="M527">
        <v>1</v>
      </c>
      <c r="N527">
        <v>5</v>
      </c>
      <c r="O527">
        <v>100</v>
      </c>
      <c r="Q527">
        <v>28</v>
      </c>
      <c r="R527" t="s">
        <v>33</v>
      </c>
    </row>
    <row r="528" spans="1:18">
      <c r="A528" t="s">
        <v>641</v>
      </c>
      <c r="B528" s="2" t="str">
        <f>Hyperlink("https://www.diodes.com/assets/Datasheets/SDM160S1F.pdf")</f>
        <v>https://www.diodes.com/assets/Datasheets/SDM160S1F.pdf</v>
      </c>
      <c r="C528" t="str">
        <f>Hyperlink("https://www.diodes.com/part/view/SDM160S1F","SDM160S1F")</f>
        <v>SDM160S1F</v>
      </c>
      <c r="D528" t="s">
        <v>642</v>
      </c>
      <c r="E528" t="s">
        <v>20</v>
      </c>
      <c r="F528" t="s">
        <v>21</v>
      </c>
      <c r="G528" t="s">
        <v>22</v>
      </c>
      <c r="H528">
        <v>1</v>
      </c>
      <c r="I528" t="s">
        <v>25</v>
      </c>
      <c r="J528">
        <v>60</v>
      </c>
      <c r="K528">
        <v>50</v>
      </c>
      <c r="L528">
        <v>0.53</v>
      </c>
      <c r="M528">
        <v>1</v>
      </c>
      <c r="N528">
        <v>60</v>
      </c>
      <c r="O528">
        <v>60</v>
      </c>
      <c r="Q528">
        <v>48</v>
      </c>
      <c r="R528" t="s">
        <v>141</v>
      </c>
    </row>
    <row r="529" spans="1:18">
      <c r="A529" t="s">
        <v>643</v>
      </c>
      <c r="B529" s="2" t="str">
        <f>Hyperlink("https://www.diodes.com/assets/Datasheets/SDM1A40CP3.pdf")</f>
        <v>https://www.diodes.com/assets/Datasheets/SDM1A40CP3.pdf</v>
      </c>
      <c r="C529" t="str">
        <f>Hyperlink("https://www.diodes.com/part/view/SDM1A40CP3","SDM1A40CP3")</f>
        <v>SDM1A40CP3</v>
      </c>
      <c r="D529" t="s">
        <v>273</v>
      </c>
      <c r="E529" t="s">
        <v>20</v>
      </c>
      <c r="F529" t="s">
        <v>21</v>
      </c>
      <c r="G529" t="s">
        <v>22</v>
      </c>
      <c r="H529">
        <v>1</v>
      </c>
      <c r="I529" t="s">
        <v>25</v>
      </c>
      <c r="J529">
        <v>40</v>
      </c>
      <c r="K529">
        <v>14</v>
      </c>
      <c r="L529">
        <v>0.56</v>
      </c>
      <c r="M529">
        <v>1</v>
      </c>
      <c r="N529">
        <v>75</v>
      </c>
      <c r="O529">
        <v>40</v>
      </c>
      <c r="Q529">
        <v>35</v>
      </c>
      <c r="R529" t="s">
        <v>644</v>
      </c>
    </row>
    <row r="530" spans="1:18">
      <c r="A530" t="s">
        <v>645</v>
      </c>
      <c r="B530" s="2" t="str">
        <f>Hyperlink("https://www.diodes.com/assets/Datasheets/SDM1A40CSP.pdf")</f>
        <v>https://www.diodes.com/assets/Datasheets/SDM1A40CSP.pdf</v>
      </c>
      <c r="C530" t="str">
        <f>Hyperlink("https://www.diodes.com/part/view/SDM1A40CSP","SDM1A40CSP")</f>
        <v>SDM1A40CSP</v>
      </c>
      <c r="D530" t="s">
        <v>646</v>
      </c>
      <c r="E530" t="s">
        <v>20</v>
      </c>
      <c r="F530" t="s">
        <v>21</v>
      </c>
      <c r="G530" t="s">
        <v>22</v>
      </c>
      <c r="H530">
        <v>1</v>
      </c>
      <c r="I530" t="s">
        <v>25</v>
      </c>
      <c r="J530">
        <v>40</v>
      </c>
      <c r="K530">
        <v>14</v>
      </c>
      <c r="L530">
        <v>0.56</v>
      </c>
      <c r="M530">
        <v>1</v>
      </c>
      <c r="N530">
        <v>75</v>
      </c>
      <c r="O530">
        <v>40</v>
      </c>
      <c r="Q530">
        <v>35</v>
      </c>
      <c r="R530" t="s">
        <v>630</v>
      </c>
    </row>
    <row r="531" spans="1:18">
      <c r="A531" t="s">
        <v>647</v>
      </c>
      <c r="B531" s="2" t="str">
        <f>Hyperlink("https://www.diodes.com/assets/Datasheets/SDM1L20DCP3.pdf")</f>
        <v>https://www.diodes.com/assets/Datasheets/SDM1L20DCP3.pdf</v>
      </c>
      <c r="C531" t="str">
        <f>Hyperlink("https://www.diodes.com/part/view/SDM1L20DCP3","SDM1L20DCP3")</f>
        <v>SDM1L20DCP3</v>
      </c>
      <c r="D531" t="s">
        <v>648</v>
      </c>
      <c r="E531" t="s">
        <v>20</v>
      </c>
      <c r="F531" t="s">
        <v>21</v>
      </c>
      <c r="G531" t="s">
        <v>340</v>
      </c>
      <c r="H531">
        <v>1</v>
      </c>
      <c r="I531" t="s">
        <v>25</v>
      </c>
      <c r="J531">
        <v>20</v>
      </c>
      <c r="K531">
        <v>10</v>
      </c>
      <c r="L531">
        <v>0.5</v>
      </c>
      <c r="M531">
        <v>0.5</v>
      </c>
      <c r="N531">
        <v>100</v>
      </c>
      <c r="O531">
        <v>20</v>
      </c>
      <c r="R531" t="s">
        <v>649</v>
      </c>
    </row>
    <row r="532" spans="1:18">
      <c r="A532" t="s">
        <v>650</v>
      </c>
      <c r="B532" s="2" t="str">
        <f>Hyperlink("https://www.diodes.com/assets/Datasheets/SDM1L30CSP.pdf")</f>
        <v>https://www.diodes.com/assets/Datasheets/SDM1L30CSP.pdf</v>
      </c>
      <c r="C532" t="str">
        <f>Hyperlink("https://www.diodes.com/part/view/SDM1L30CSP","SDM1L30CSP")</f>
        <v>SDM1L30CSP</v>
      </c>
      <c r="D532" t="s">
        <v>651</v>
      </c>
      <c r="E532" t="s">
        <v>20</v>
      </c>
      <c r="F532" t="s">
        <v>21</v>
      </c>
      <c r="G532" t="s">
        <v>22</v>
      </c>
      <c r="H532">
        <v>1</v>
      </c>
      <c r="I532" t="s">
        <v>25</v>
      </c>
      <c r="J532">
        <v>30</v>
      </c>
      <c r="K532">
        <v>25</v>
      </c>
      <c r="L532">
        <v>0.4</v>
      </c>
      <c r="M532">
        <v>1</v>
      </c>
      <c r="N532">
        <v>1000</v>
      </c>
      <c r="O532">
        <v>30</v>
      </c>
      <c r="Q532">
        <v>150</v>
      </c>
      <c r="R532" t="s">
        <v>652</v>
      </c>
    </row>
    <row r="533" spans="1:18">
      <c r="A533" t="s">
        <v>653</v>
      </c>
      <c r="B533" s="2" t="str">
        <f>Hyperlink("https://www.diodes.com/assets/Datasheets/SDM1M40LP8.pdf")</f>
        <v>https://www.diodes.com/assets/Datasheets/SDM1M40LP8.pdf</v>
      </c>
      <c r="C533" t="str">
        <f>Hyperlink("https://www.diodes.com/part/view/SDM1M40LP8","SDM1M40LP8")</f>
        <v>SDM1M40LP8</v>
      </c>
      <c r="E533" t="s">
        <v>29</v>
      </c>
      <c r="F533" t="s">
        <v>21</v>
      </c>
      <c r="G533" t="s">
        <v>22</v>
      </c>
      <c r="H533">
        <v>1</v>
      </c>
      <c r="I533" t="s">
        <v>25</v>
      </c>
      <c r="J533">
        <v>40</v>
      </c>
      <c r="K533">
        <v>8</v>
      </c>
      <c r="L533">
        <v>0.66</v>
      </c>
      <c r="M533">
        <v>1</v>
      </c>
      <c r="N533">
        <v>20</v>
      </c>
      <c r="O533">
        <v>40</v>
      </c>
      <c r="Q533">
        <v>25</v>
      </c>
      <c r="R533" t="s">
        <v>654</v>
      </c>
    </row>
    <row r="534" spans="1:18">
      <c r="A534" t="s">
        <v>655</v>
      </c>
      <c r="B534" s="2" t="str">
        <f>Hyperlink("https://www.diodes.com/assets/Datasheets/SDM1U100S1F.pdf")</f>
        <v>https://www.diodes.com/assets/Datasheets/SDM1U100S1F.pdf</v>
      </c>
      <c r="C534" t="str">
        <f>Hyperlink("https://www.diodes.com/part/view/SDM1U100S1F","SDM1U100S1F")</f>
        <v>SDM1U100S1F</v>
      </c>
      <c r="D534" t="s">
        <v>656</v>
      </c>
      <c r="E534" t="s">
        <v>29</v>
      </c>
      <c r="F534" t="s">
        <v>21</v>
      </c>
      <c r="G534" t="s">
        <v>22</v>
      </c>
      <c r="H534">
        <v>1</v>
      </c>
      <c r="I534" t="s">
        <v>25</v>
      </c>
      <c r="J534">
        <v>100</v>
      </c>
      <c r="K534">
        <v>50</v>
      </c>
      <c r="L534">
        <v>0.77</v>
      </c>
      <c r="M534">
        <v>1</v>
      </c>
      <c r="N534">
        <v>0.15</v>
      </c>
      <c r="O534">
        <v>100</v>
      </c>
      <c r="Q534">
        <v>42</v>
      </c>
      <c r="R534" t="s">
        <v>141</v>
      </c>
    </row>
    <row r="535" spans="1:18">
      <c r="A535" t="s">
        <v>657</v>
      </c>
      <c r="B535" s="2" t="str">
        <f>Hyperlink("https://www.diodes.com/assets/Datasheets/SDM1U100S1FQ.pdf")</f>
        <v>https://www.diodes.com/assets/Datasheets/SDM1U100S1FQ.pdf</v>
      </c>
      <c r="C535" t="str">
        <f>Hyperlink("https://www.diodes.com/part/view/SDM1U100S1FQ","SDM1U100S1FQ")</f>
        <v>SDM1U100S1FQ</v>
      </c>
      <c r="D535" t="s">
        <v>658</v>
      </c>
      <c r="E535" t="s">
        <v>29</v>
      </c>
      <c r="F535" t="s">
        <v>45</v>
      </c>
      <c r="G535" t="s">
        <v>22</v>
      </c>
      <c r="H535">
        <v>1</v>
      </c>
      <c r="J535">
        <v>100</v>
      </c>
      <c r="K535">
        <v>50</v>
      </c>
      <c r="L535">
        <v>0.77</v>
      </c>
      <c r="M535">
        <v>1</v>
      </c>
      <c r="N535">
        <v>0.15</v>
      </c>
      <c r="O535">
        <v>100</v>
      </c>
      <c r="R535" t="s">
        <v>141</v>
      </c>
    </row>
    <row r="536" spans="1:18">
      <c r="A536" t="s">
        <v>659</v>
      </c>
      <c r="B536" s="2" t="str">
        <f>Hyperlink("https://www.diodes.com/assets/Datasheets/SDM1U20CSP.pdf")</f>
        <v>https://www.diodes.com/assets/Datasheets/SDM1U20CSP.pdf</v>
      </c>
      <c r="C536" t="str">
        <f>Hyperlink("https://www.diodes.com/part/view/SDM1U20CSP","SDM1U20CSP")</f>
        <v>SDM1U20CSP</v>
      </c>
      <c r="D536" t="s">
        <v>660</v>
      </c>
      <c r="E536" t="s">
        <v>20</v>
      </c>
      <c r="F536" t="s">
        <v>21</v>
      </c>
      <c r="G536" t="s">
        <v>22</v>
      </c>
      <c r="H536">
        <v>1</v>
      </c>
      <c r="I536" t="s">
        <v>25</v>
      </c>
      <c r="J536">
        <v>20</v>
      </c>
      <c r="K536">
        <v>18</v>
      </c>
      <c r="L536">
        <v>0.44</v>
      </c>
      <c r="M536">
        <v>1</v>
      </c>
      <c r="N536">
        <v>100</v>
      </c>
      <c r="O536">
        <v>20</v>
      </c>
      <c r="Q536">
        <v>76</v>
      </c>
      <c r="R536" t="s">
        <v>661</v>
      </c>
    </row>
    <row r="537" spans="1:18">
      <c r="A537" t="s">
        <v>662</v>
      </c>
      <c r="B537" s="2" t="str">
        <f>Hyperlink("https://www.diodes.com/assets/Datasheets/SDM1U30CP3.pdf")</f>
        <v>https://www.diodes.com/assets/Datasheets/SDM1U30CP3.pdf</v>
      </c>
      <c r="C537" t="str">
        <f>Hyperlink("https://www.diodes.com/part/view/SDM1U30CP3","SDM1U30CP3")</f>
        <v>SDM1U30CP3</v>
      </c>
      <c r="D537" t="s">
        <v>273</v>
      </c>
      <c r="E537" t="s">
        <v>20</v>
      </c>
      <c r="F537" t="s">
        <v>21</v>
      </c>
      <c r="G537" t="s">
        <v>22</v>
      </c>
      <c r="H537">
        <v>1</v>
      </c>
      <c r="I537" t="s">
        <v>25</v>
      </c>
      <c r="J537">
        <v>30</v>
      </c>
      <c r="K537">
        <v>10</v>
      </c>
      <c r="L537">
        <v>0.5</v>
      </c>
      <c r="M537">
        <v>1</v>
      </c>
      <c r="N537">
        <v>350</v>
      </c>
      <c r="O537">
        <v>30</v>
      </c>
      <c r="Q537">
        <v>29</v>
      </c>
      <c r="R537" t="s">
        <v>644</v>
      </c>
    </row>
    <row r="538" spans="1:18">
      <c r="A538" t="s">
        <v>663</v>
      </c>
      <c r="B538" s="2" t="str">
        <f>Hyperlink("https://www.diodes.com/assets/Datasheets/SDM1U40CSP.pdf")</f>
        <v>https://www.diodes.com/assets/Datasheets/SDM1U40CSP.pdf</v>
      </c>
      <c r="C538" t="str">
        <f>Hyperlink("https://www.diodes.com/part/view/SDM1U40CSP","SDM1U40CSP")</f>
        <v>SDM1U40CSP</v>
      </c>
      <c r="D538" t="s">
        <v>664</v>
      </c>
      <c r="E538" t="s">
        <v>20</v>
      </c>
      <c r="F538" t="s">
        <v>21</v>
      </c>
      <c r="G538" t="s">
        <v>22</v>
      </c>
      <c r="H538">
        <v>1</v>
      </c>
      <c r="I538" t="s">
        <v>25</v>
      </c>
      <c r="J538">
        <v>40</v>
      </c>
      <c r="K538">
        <v>18</v>
      </c>
      <c r="L538">
        <v>0.48</v>
      </c>
      <c r="M538">
        <v>1</v>
      </c>
      <c r="N538">
        <v>100</v>
      </c>
      <c r="O538">
        <v>40</v>
      </c>
      <c r="Q538">
        <v>58</v>
      </c>
      <c r="R538" t="s">
        <v>661</v>
      </c>
    </row>
    <row r="539" spans="1:18">
      <c r="A539" t="s">
        <v>665</v>
      </c>
      <c r="B539" s="2" t="str">
        <f>Hyperlink("https://www.diodes.com/assets/Datasheets/SDM2100S1F.pdf")</f>
        <v>https://www.diodes.com/assets/Datasheets/SDM2100S1F.pdf</v>
      </c>
      <c r="C539" t="str">
        <f>Hyperlink("https://www.diodes.com/part/view/SDM2100S1F","SDM2100S1F")</f>
        <v>SDM2100S1F</v>
      </c>
      <c r="D539" t="s">
        <v>666</v>
      </c>
      <c r="E539" t="s">
        <v>29</v>
      </c>
      <c r="F539" t="s">
        <v>21</v>
      </c>
      <c r="G539" t="s">
        <v>22</v>
      </c>
      <c r="H539">
        <v>2</v>
      </c>
      <c r="I539" t="s">
        <v>25</v>
      </c>
      <c r="J539">
        <v>100</v>
      </c>
      <c r="K539">
        <v>50</v>
      </c>
      <c r="L539">
        <v>0.83</v>
      </c>
      <c r="M539">
        <v>2</v>
      </c>
      <c r="N539">
        <v>0.15</v>
      </c>
      <c r="O539">
        <v>100</v>
      </c>
      <c r="Q539">
        <v>42</v>
      </c>
      <c r="R539" t="s">
        <v>141</v>
      </c>
    </row>
    <row r="540" spans="1:18">
      <c r="A540" t="s">
        <v>667</v>
      </c>
      <c r="B540" s="2" t="str">
        <f>Hyperlink("https://www.diodes.com/assets/Datasheets/SDM2100S1FQ.pdf")</f>
        <v>https://www.diodes.com/assets/Datasheets/SDM2100S1FQ.pdf</v>
      </c>
      <c r="C540" t="str">
        <f>Hyperlink("https://www.diodes.com/part/view/SDM2100S1FQ","SDM2100S1FQ")</f>
        <v>SDM2100S1FQ</v>
      </c>
      <c r="D540" t="s">
        <v>666</v>
      </c>
      <c r="E540" t="s">
        <v>29</v>
      </c>
      <c r="F540" t="s">
        <v>45</v>
      </c>
      <c r="G540" t="s">
        <v>22</v>
      </c>
      <c r="H540">
        <v>2</v>
      </c>
      <c r="I540" t="s">
        <v>25</v>
      </c>
      <c r="J540">
        <v>100</v>
      </c>
      <c r="K540">
        <v>50</v>
      </c>
      <c r="L540">
        <v>0.83</v>
      </c>
      <c r="M540">
        <v>2</v>
      </c>
      <c r="N540">
        <v>0.15</v>
      </c>
      <c r="O540">
        <v>100</v>
      </c>
      <c r="Q540">
        <v>42</v>
      </c>
      <c r="R540" t="s">
        <v>141</v>
      </c>
    </row>
    <row r="541" spans="1:18">
      <c r="A541" t="s">
        <v>668</v>
      </c>
      <c r="B541" s="2" t="str">
        <f>Hyperlink("https://www.diodes.com/assets/Datasheets/SDM2A20CSP.pdf")</f>
        <v>https://www.diodes.com/assets/Datasheets/SDM2A20CSP.pdf</v>
      </c>
      <c r="C541" t="str">
        <f>Hyperlink("https://www.diodes.com/part/view/SDM2A20CSP","SDM2A20CSP")</f>
        <v>SDM2A20CSP</v>
      </c>
      <c r="D541" t="s">
        <v>669</v>
      </c>
      <c r="E541" t="s">
        <v>20</v>
      </c>
      <c r="F541" t="s">
        <v>21</v>
      </c>
      <c r="G541" t="s">
        <v>22</v>
      </c>
      <c r="H541">
        <v>2</v>
      </c>
      <c r="I541" t="s">
        <v>25</v>
      </c>
      <c r="J541">
        <v>20</v>
      </c>
      <c r="K541">
        <v>20</v>
      </c>
      <c r="L541">
        <v>0.53</v>
      </c>
      <c r="M541">
        <v>2</v>
      </c>
      <c r="N541">
        <v>80</v>
      </c>
      <c r="O541">
        <v>20</v>
      </c>
      <c r="Q541">
        <v>70</v>
      </c>
      <c r="R541" t="s">
        <v>661</v>
      </c>
    </row>
    <row r="542" spans="1:18">
      <c r="A542" t="s">
        <v>670</v>
      </c>
      <c r="B542" s="2" t="str">
        <f>Hyperlink("https://www.diodes.com/assets/Datasheets/SDM2A40CSP.pdf")</f>
        <v>https://www.diodes.com/assets/Datasheets/SDM2A40CSP.pdf</v>
      </c>
      <c r="C542" t="str">
        <f>Hyperlink("https://www.diodes.com/part/view/SDM2A40CSP","SDM2A40CSP")</f>
        <v>SDM2A40CSP</v>
      </c>
      <c r="D542" t="s">
        <v>671</v>
      </c>
      <c r="E542" t="s">
        <v>20</v>
      </c>
      <c r="F542" t="s">
        <v>21</v>
      </c>
      <c r="G542" t="s">
        <v>22</v>
      </c>
      <c r="H542">
        <v>2</v>
      </c>
      <c r="I542" t="s">
        <v>25</v>
      </c>
      <c r="J542">
        <v>40</v>
      </c>
      <c r="K542">
        <v>28</v>
      </c>
      <c r="L542">
        <v>0.58</v>
      </c>
      <c r="M542">
        <v>2</v>
      </c>
      <c r="N542">
        <v>100</v>
      </c>
      <c r="O542">
        <v>40</v>
      </c>
      <c r="Q542">
        <v>81</v>
      </c>
      <c r="R542" t="s">
        <v>672</v>
      </c>
    </row>
    <row r="543" spans="1:18">
      <c r="A543" t="s">
        <v>673</v>
      </c>
      <c r="B543" s="2" t="str">
        <f>Hyperlink("https://www.diodes.com/assets/Datasheets/SDM2U20CSP.pdf")</f>
        <v>https://www.diodes.com/assets/Datasheets/SDM2U20CSP.pdf</v>
      </c>
      <c r="C543" t="str">
        <f>Hyperlink("https://www.diodes.com/part/view/SDM2U20CSP","SDM2U20CSP")</f>
        <v>SDM2U20CSP</v>
      </c>
      <c r="D543" t="s">
        <v>674</v>
      </c>
      <c r="E543" t="s">
        <v>20</v>
      </c>
      <c r="F543" t="s">
        <v>21</v>
      </c>
      <c r="G543" t="s">
        <v>22</v>
      </c>
      <c r="H543">
        <v>2</v>
      </c>
      <c r="I543" t="s">
        <v>25</v>
      </c>
      <c r="J543">
        <v>20</v>
      </c>
      <c r="K543">
        <v>20</v>
      </c>
      <c r="L543">
        <v>0.47</v>
      </c>
      <c r="M543">
        <v>2</v>
      </c>
      <c r="N543">
        <v>150</v>
      </c>
      <c r="O543">
        <v>20</v>
      </c>
      <c r="Q543">
        <v>115</v>
      </c>
      <c r="R543" t="s">
        <v>672</v>
      </c>
    </row>
    <row r="544" spans="1:18">
      <c r="A544" t="s">
        <v>675</v>
      </c>
      <c r="B544" s="2" t="str">
        <f>Hyperlink("https://www.diodes.com/assets/Datasheets/SDM2U30CSP.pdf")</f>
        <v>https://www.diodes.com/assets/Datasheets/SDM2U30CSP.pdf</v>
      </c>
      <c r="C544" t="str">
        <f>Hyperlink("https://www.diodes.com/part/view/SDM2U30CSP","SDM2U30CSP")</f>
        <v>SDM2U30CSP</v>
      </c>
      <c r="D544" t="s">
        <v>671</v>
      </c>
      <c r="E544" t="s">
        <v>20</v>
      </c>
      <c r="F544" t="s">
        <v>21</v>
      </c>
      <c r="G544" t="s">
        <v>22</v>
      </c>
      <c r="H544">
        <v>2</v>
      </c>
      <c r="I544" t="s">
        <v>25</v>
      </c>
      <c r="J544">
        <v>30</v>
      </c>
      <c r="K544">
        <v>28</v>
      </c>
      <c r="L544">
        <v>0.48</v>
      </c>
      <c r="M544">
        <v>2</v>
      </c>
      <c r="N544">
        <v>150</v>
      </c>
      <c r="O544">
        <v>30</v>
      </c>
      <c r="Q544">
        <v>110</v>
      </c>
      <c r="R544" t="s">
        <v>672</v>
      </c>
    </row>
    <row r="545" spans="1:18">
      <c r="A545" t="s">
        <v>676</v>
      </c>
      <c r="B545" s="2" t="str">
        <f>Hyperlink("https://www.diodes.com/assets/Datasheets/SDM2U40CSP.pdf")</f>
        <v>https://www.diodes.com/assets/Datasheets/SDM2U40CSP.pdf</v>
      </c>
      <c r="C545" t="str">
        <f>Hyperlink("https://www.diodes.com/part/view/SDM2U40CSP","SDM2U40CSP")</f>
        <v>SDM2U40CSP</v>
      </c>
      <c r="D545" t="s">
        <v>671</v>
      </c>
      <c r="E545" t="s">
        <v>20</v>
      </c>
      <c r="F545" t="s">
        <v>21</v>
      </c>
      <c r="G545" t="s">
        <v>22</v>
      </c>
      <c r="H545">
        <v>2</v>
      </c>
      <c r="I545">
        <v>28</v>
      </c>
      <c r="J545">
        <v>40</v>
      </c>
      <c r="K545">
        <v>28</v>
      </c>
      <c r="L545">
        <v>0.53</v>
      </c>
      <c r="M545">
        <v>2</v>
      </c>
      <c r="N545">
        <v>150</v>
      </c>
      <c r="O545">
        <v>40</v>
      </c>
      <c r="Q545">
        <v>85</v>
      </c>
      <c r="R545" t="s">
        <v>672</v>
      </c>
    </row>
    <row r="546" spans="1:18">
      <c r="A546" t="s">
        <v>677</v>
      </c>
      <c r="B546" s="2" t="str">
        <f>Hyperlink("https://www.diodes.com/assets/Datasheets/SDM4A30EP3.pdf")</f>
        <v>https://www.diodes.com/assets/Datasheets/SDM4A30EP3.pdf</v>
      </c>
      <c r="C546" t="str">
        <f>Hyperlink("https://www.diodes.com/part/view/SDM4A30EP3","SDM4A30EP3")</f>
        <v>SDM4A30EP3</v>
      </c>
      <c r="D546" t="s">
        <v>678</v>
      </c>
      <c r="E546" t="s">
        <v>20</v>
      </c>
      <c r="F546" t="s">
        <v>21</v>
      </c>
      <c r="G546" t="s">
        <v>22</v>
      </c>
      <c r="H546">
        <v>4</v>
      </c>
      <c r="J546">
        <v>30</v>
      </c>
      <c r="K546">
        <v>32</v>
      </c>
      <c r="L546">
        <v>0.57</v>
      </c>
      <c r="M546">
        <v>4</v>
      </c>
      <c r="N546">
        <v>250</v>
      </c>
      <c r="O546">
        <v>30</v>
      </c>
      <c r="R546" t="s">
        <v>679</v>
      </c>
    </row>
    <row r="547" spans="1:18">
      <c r="A547" t="s">
        <v>680</v>
      </c>
      <c r="B547" s="2" t="str">
        <f>Hyperlink("https://www.diodes.com/assets/Datasheets/SDM4A40EP3.pdf")</f>
        <v>https://www.diodes.com/assets/Datasheets/SDM4A40EP3.pdf</v>
      </c>
      <c r="C547" t="str">
        <f>Hyperlink("https://www.diodes.com/part/view/SDM4A40EP3","SDM4A40EP3")</f>
        <v>SDM4A40EP3</v>
      </c>
      <c r="D547" t="s">
        <v>678</v>
      </c>
      <c r="E547" t="s">
        <v>20</v>
      </c>
      <c r="F547" t="s">
        <v>21</v>
      </c>
      <c r="G547" t="s">
        <v>22</v>
      </c>
      <c r="H547">
        <v>4</v>
      </c>
      <c r="J547">
        <v>40</v>
      </c>
      <c r="K547">
        <v>32</v>
      </c>
      <c r="L547">
        <v>0.57</v>
      </c>
      <c r="M547">
        <v>4</v>
      </c>
      <c r="N547">
        <v>150</v>
      </c>
      <c r="O547">
        <v>40</v>
      </c>
      <c r="R547" t="s">
        <v>679</v>
      </c>
    </row>
    <row r="548" spans="1:18">
      <c r="A548" t="s">
        <v>681</v>
      </c>
      <c r="B548" s="2" t="str">
        <f>Hyperlink("https://www.diodes.com/assets/Datasheets/SDM5U45EP3.pdf")</f>
        <v>https://www.diodes.com/assets/Datasheets/SDM5U45EP3.pdf</v>
      </c>
      <c r="C548" t="str">
        <f>Hyperlink("https://www.diodes.com/part/view/SDM5U45EP3","SDM5U45EP3")</f>
        <v>SDM5U45EP3</v>
      </c>
      <c r="D548" t="s">
        <v>682</v>
      </c>
      <c r="E548" t="s">
        <v>20</v>
      </c>
      <c r="F548" t="s">
        <v>21</v>
      </c>
      <c r="G548" t="s">
        <v>22</v>
      </c>
      <c r="H548">
        <v>5</v>
      </c>
      <c r="J548">
        <v>45</v>
      </c>
      <c r="K548">
        <v>50</v>
      </c>
      <c r="L548">
        <v>0.49</v>
      </c>
      <c r="M548">
        <v>5</v>
      </c>
      <c r="N548">
        <v>40</v>
      </c>
      <c r="O548">
        <v>45</v>
      </c>
      <c r="R548" t="s">
        <v>683</v>
      </c>
    </row>
    <row r="549" spans="1:18">
      <c r="A549" t="s">
        <v>684</v>
      </c>
      <c r="B549" s="2" t="str">
        <f>Hyperlink("https://www.diodes.com/assets/Datasheets/SDT05U30CP3.pdf")</f>
        <v>https://www.diodes.com/assets/Datasheets/SDT05U30CP3.pdf</v>
      </c>
      <c r="C549" t="str">
        <f>Hyperlink("https://www.diodes.com/part/view/SDT05U30CP3","SDT05U30CP3")</f>
        <v>SDT05U30CP3</v>
      </c>
      <c r="D549" t="s">
        <v>685</v>
      </c>
      <c r="E549" t="s">
        <v>20</v>
      </c>
      <c r="F549" t="s">
        <v>21</v>
      </c>
      <c r="G549" t="s">
        <v>22</v>
      </c>
      <c r="H549">
        <v>0.5</v>
      </c>
      <c r="J549">
        <v>30</v>
      </c>
      <c r="K549">
        <v>7</v>
      </c>
      <c r="L549">
        <v>0.55</v>
      </c>
      <c r="M549">
        <v>0.5</v>
      </c>
      <c r="N549">
        <v>9</v>
      </c>
      <c r="O549">
        <v>30</v>
      </c>
      <c r="Q549">
        <v>18.8</v>
      </c>
      <c r="R549" t="s">
        <v>686</v>
      </c>
    </row>
    <row r="550" spans="1:18">
      <c r="A550" t="s">
        <v>687</v>
      </c>
      <c r="B550" s="2" t="str">
        <f>Hyperlink("https://www.diodes.com/assets/Datasheets/SDT05U40CP3.pdf")</f>
        <v>https://www.diodes.com/assets/Datasheets/SDT05U40CP3.pdf</v>
      </c>
      <c r="C550" t="str">
        <f>Hyperlink("https://www.diodes.com/part/view/SDT05U40CP3","SDT05U40CP3")</f>
        <v>SDT05U40CP3</v>
      </c>
      <c r="D550" t="s">
        <v>685</v>
      </c>
      <c r="E550" t="s">
        <v>20</v>
      </c>
      <c r="F550" t="s">
        <v>21</v>
      </c>
      <c r="G550" t="s">
        <v>22</v>
      </c>
      <c r="H550">
        <v>0.5</v>
      </c>
      <c r="J550">
        <v>40</v>
      </c>
      <c r="K550">
        <v>7</v>
      </c>
      <c r="L550">
        <v>0.55</v>
      </c>
      <c r="M550">
        <v>0.5</v>
      </c>
      <c r="N550">
        <v>10</v>
      </c>
      <c r="O550">
        <v>40</v>
      </c>
      <c r="Q550">
        <v>18.8</v>
      </c>
      <c r="R550" t="s">
        <v>686</v>
      </c>
    </row>
    <row r="551" spans="1:18">
      <c r="A551" t="s">
        <v>688</v>
      </c>
      <c r="B551" s="2" t="str">
        <f>Hyperlink("https://www.diodes.com/assets/Datasheets/SDT10100CT-SDT10100CTFP.pdf")</f>
        <v>https://www.diodes.com/assets/Datasheets/SDT10100CT-SDT10100CTFP.pdf</v>
      </c>
      <c r="C551" t="str">
        <f>Hyperlink("https://www.diodes.com/part/view/SDT10100CT","SDT10100CT")</f>
        <v>SDT10100CT</v>
      </c>
      <c r="D551" t="s">
        <v>689</v>
      </c>
      <c r="E551" t="s">
        <v>20</v>
      </c>
      <c r="F551" t="s">
        <v>21</v>
      </c>
      <c r="G551" t="s">
        <v>340</v>
      </c>
      <c r="H551">
        <v>10</v>
      </c>
      <c r="I551" t="s">
        <v>25</v>
      </c>
      <c r="J551">
        <v>100</v>
      </c>
      <c r="K551">
        <v>90</v>
      </c>
      <c r="L551">
        <v>0.76</v>
      </c>
      <c r="M551">
        <v>5</v>
      </c>
      <c r="N551">
        <v>50</v>
      </c>
      <c r="O551">
        <v>100</v>
      </c>
      <c r="R551" t="s">
        <v>690</v>
      </c>
    </row>
    <row r="552" spans="1:18">
      <c r="A552" t="s">
        <v>691</v>
      </c>
      <c r="B552" s="2" t="str">
        <f>Hyperlink("https://www.diodes.com/assets/Datasheets/SDT10100CT-SDT10100CTFP.pdf")</f>
        <v>https://www.diodes.com/assets/Datasheets/SDT10100CT-SDT10100CTFP.pdf</v>
      </c>
      <c r="C552" t="str">
        <f>Hyperlink("https://www.diodes.com/part/view/SDT10100CTFP","SDT10100CTFP")</f>
        <v>SDT10100CTFP</v>
      </c>
      <c r="D552" t="s">
        <v>689</v>
      </c>
      <c r="E552" t="s">
        <v>20</v>
      </c>
      <c r="F552" t="s">
        <v>21</v>
      </c>
      <c r="G552" t="s">
        <v>340</v>
      </c>
      <c r="H552">
        <v>10</v>
      </c>
      <c r="I552" t="s">
        <v>25</v>
      </c>
      <c r="J552">
        <v>100</v>
      </c>
      <c r="K552">
        <v>90</v>
      </c>
      <c r="L552">
        <v>0.76</v>
      </c>
      <c r="M552">
        <v>5</v>
      </c>
      <c r="N552">
        <v>50</v>
      </c>
      <c r="O552">
        <v>100</v>
      </c>
      <c r="R552" t="s">
        <v>692</v>
      </c>
    </row>
    <row r="553" spans="1:18">
      <c r="A553" t="s">
        <v>693</v>
      </c>
      <c r="B553" s="2" t="str">
        <f>Hyperlink("https://www.diodes.com/assets/Datasheets/SDT10100P5.pdf")</f>
        <v>https://www.diodes.com/assets/Datasheets/SDT10100P5.pdf</v>
      </c>
      <c r="C553" t="str">
        <f>Hyperlink("https://www.diodes.com/part/view/SDT10100P5","SDT10100P5")</f>
        <v>SDT10100P5</v>
      </c>
      <c r="D553" t="s">
        <v>689</v>
      </c>
      <c r="E553" t="s">
        <v>20</v>
      </c>
      <c r="F553" t="s">
        <v>21</v>
      </c>
      <c r="G553" t="s">
        <v>22</v>
      </c>
      <c r="H553">
        <v>10</v>
      </c>
      <c r="I553" t="s">
        <v>25</v>
      </c>
      <c r="J553">
        <v>100</v>
      </c>
      <c r="K553">
        <v>110</v>
      </c>
      <c r="L553">
        <v>0.7</v>
      </c>
      <c r="M553">
        <v>10</v>
      </c>
      <c r="N553">
        <v>80</v>
      </c>
      <c r="O553">
        <v>100</v>
      </c>
      <c r="R553" t="s">
        <v>352</v>
      </c>
    </row>
    <row r="554" spans="1:18">
      <c r="A554" t="s">
        <v>694</v>
      </c>
      <c r="B554" s="2" t="str">
        <f>Hyperlink("https://www.diodes.com/assets/Datasheets/SDT10150GCT_SDT10150GCTSP.pdf")</f>
        <v>https://www.diodes.com/assets/Datasheets/SDT10150GCT_SDT10150GCTSP.pdf</v>
      </c>
      <c r="C554" t="str">
        <f>Hyperlink("https://www.diodes.com/part/view/SDT10150GCT","SDT10150GCT")</f>
        <v>SDT10150GCT</v>
      </c>
      <c r="D554" t="s">
        <v>695</v>
      </c>
      <c r="E554" t="s">
        <v>29</v>
      </c>
      <c r="F554" t="s">
        <v>21</v>
      </c>
      <c r="G554" t="s">
        <v>340</v>
      </c>
      <c r="H554">
        <v>10</v>
      </c>
      <c r="J554">
        <v>150</v>
      </c>
      <c r="K554">
        <v>180</v>
      </c>
      <c r="L554">
        <v>0.79</v>
      </c>
      <c r="M554">
        <v>5</v>
      </c>
      <c r="N554">
        <v>8</v>
      </c>
      <c r="O554">
        <v>150</v>
      </c>
      <c r="R554" t="s">
        <v>441</v>
      </c>
    </row>
    <row r="555" spans="1:18">
      <c r="A555" t="s">
        <v>696</v>
      </c>
      <c r="B555" s="2" t="str">
        <f>Hyperlink("https://www.diodes.com/assets/Datasheets/SDT10150GCT_SDT10150GCTSP.pdf")</f>
        <v>https://www.diodes.com/assets/Datasheets/SDT10150GCT_SDT10150GCTSP.pdf</v>
      </c>
      <c r="C555" t="str">
        <f>Hyperlink("https://www.diodes.com/part/view/SDT10150GCTSP","SDT10150GCTSP")</f>
        <v>SDT10150GCTSP</v>
      </c>
      <c r="D555" t="s">
        <v>695</v>
      </c>
      <c r="E555" t="s">
        <v>29</v>
      </c>
      <c r="F555" t="s">
        <v>21</v>
      </c>
      <c r="G555" t="s">
        <v>340</v>
      </c>
      <c r="H555">
        <v>10</v>
      </c>
      <c r="J555">
        <v>150</v>
      </c>
      <c r="K555">
        <v>180</v>
      </c>
      <c r="L555">
        <v>0.79</v>
      </c>
      <c r="M555">
        <v>5</v>
      </c>
      <c r="N555">
        <v>8</v>
      </c>
      <c r="O555">
        <v>150</v>
      </c>
      <c r="R555" t="s">
        <v>697</v>
      </c>
    </row>
    <row r="556" spans="1:18">
      <c r="A556" t="s">
        <v>698</v>
      </c>
      <c r="B556" s="2" t="str">
        <f>Hyperlink("https://www.diodes.com/assets/Datasheets/SDT10A100CT-SDT10A100CTFP.pdf")</f>
        <v>https://www.diodes.com/assets/Datasheets/SDT10A100CT-SDT10A100CTFP.pdf</v>
      </c>
      <c r="C556" t="str">
        <f>Hyperlink("https://www.diodes.com/part/view/SDT10A100CT","SDT10A100CT")</f>
        <v>SDT10A100CT</v>
      </c>
      <c r="D556" t="s">
        <v>695</v>
      </c>
      <c r="E556" t="s">
        <v>20</v>
      </c>
      <c r="F556" t="s">
        <v>21</v>
      </c>
      <c r="G556" t="s">
        <v>340</v>
      </c>
      <c r="H556">
        <v>10</v>
      </c>
      <c r="I556" t="s">
        <v>25</v>
      </c>
      <c r="J556">
        <v>100</v>
      </c>
      <c r="K556">
        <v>150</v>
      </c>
      <c r="L556">
        <v>0.66</v>
      </c>
      <c r="M556">
        <v>5</v>
      </c>
      <c r="N556">
        <v>50</v>
      </c>
      <c r="O556">
        <v>100</v>
      </c>
      <c r="R556" t="s">
        <v>690</v>
      </c>
    </row>
    <row r="557" spans="1:18">
      <c r="A557" t="s">
        <v>699</v>
      </c>
      <c r="B557" s="2" t="str">
        <f>Hyperlink("https://www.diodes.com/assets/Datasheets/SDT10A100CT-SDT10A100CTFP.pdf")</f>
        <v>https://www.diodes.com/assets/Datasheets/SDT10A100CT-SDT10A100CTFP.pdf</v>
      </c>
      <c r="C557" t="str">
        <f>Hyperlink("https://www.diodes.com/part/view/SDT10A100CTFP","SDT10A100CTFP")</f>
        <v>SDT10A100CTFP</v>
      </c>
      <c r="D557" t="s">
        <v>695</v>
      </c>
      <c r="E557" t="s">
        <v>20</v>
      </c>
      <c r="F557" t="s">
        <v>21</v>
      </c>
      <c r="G557" t="s">
        <v>340</v>
      </c>
      <c r="H557">
        <v>10</v>
      </c>
      <c r="I557" t="s">
        <v>25</v>
      </c>
      <c r="J557">
        <v>100</v>
      </c>
      <c r="K557">
        <v>150</v>
      </c>
      <c r="L557">
        <v>0.66</v>
      </c>
      <c r="M557">
        <v>5</v>
      </c>
      <c r="N557">
        <v>50</v>
      </c>
      <c r="O557">
        <v>100</v>
      </c>
      <c r="R557" t="s">
        <v>700</v>
      </c>
    </row>
    <row r="558" spans="1:18">
      <c r="A558" t="s">
        <v>701</v>
      </c>
      <c r="B558" s="2" t="str">
        <f>Hyperlink("https://www.diodes.com/assets/Datasheets/SDT10A100P5.pdf")</f>
        <v>https://www.diodes.com/assets/Datasheets/SDT10A100P5.pdf</v>
      </c>
      <c r="C558" t="str">
        <f>Hyperlink("https://www.diodes.com/part/view/SDT10A100P5","SDT10A100P5")</f>
        <v>SDT10A100P5</v>
      </c>
      <c r="D558" t="s">
        <v>689</v>
      </c>
      <c r="E558" t="s">
        <v>20</v>
      </c>
      <c r="F558" t="s">
        <v>21</v>
      </c>
      <c r="G558" t="s">
        <v>22</v>
      </c>
      <c r="H558">
        <v>10</v>
      </c>
      <c r="I558" t="s">
        <v>25</v>
      </c>
      <c r="J558">
        <v>100</v>
      </c>
      <c r="K558">
        <v>240</v>
      </c>
      <c r="L558">
        <v>0.68</v>
      </c>
      <c r="M558">
        <v>10</v>
      </c>
      <c r="N558">
        <v>100</v>
      </c>
      <c r="O558">
        <v>100</v>
      </c>
      <c r="R558" t="s">
        <v>352</v>
      </c>
    </row>
    <row r="559" spans="1:18">
      <c r="A559" t="s">
        <v>702</v>
      </c>
      <c r="B559" s="2" t="str">
        <f>Hyperlink("https://www.diodes.com/assets/Datasheets/SDT10A45P5.pdf")</f>
        <v>https://www.diodes.com/assets/Datasheets/SDT10A45P5.pdf</v>
      </c>
      <c r="C559" t="str">
        <f>Hyperlink("https://www.diodes.com/part/view/SDT10A45P5","SDT10A45P5")</f>
        <v>SDT10A45P5</v>
      </c>
      <c r="E559" t="s">
        <v>20</v>
      </c>
      <c r="F559" t="s">
        <v>21</v>
      </c>
      <c r="G559" t="s">
        <v>22</v>
      </c>
      <c r="H559">
        <v>10</v>
      </c>
      <c r="I559" t="s">
        <v>25</v>
      </c>
      <c r="J559">
        <v>45</v>
      </c>
      <c r="K559">
        <v>180</v>
      </c>
      <c r="L559">
        <v>0.47</v>
      </c>
      <c r="M559">
        <v>10</v>
      </c>
      <c r="N559">
        <v>300</v>
      </c>
      <c r="O559">
        <v>45</v>
      </c>
      <c r="R559" t="s">
        <v>352</v>
      </c>
    </row>
    <row r="560" spans="1:18">
      <c r="A560" t="s">
        <v>703</v>
      </c>
      <c r="B560" s="2" t="str">
        <f>Hyperlink("https://www.diodes.com/assets/Datasheets/SDT10A60VCT-SDT10A60VCTFP.pdf")</f>
        <v>https://www.diodes.com/assets/Datasheets/SDT10A60VCT-SDT10A60VCTFP.pdf</v>
      </c>
      <c r="C560" t="str">
        <f>Hyperlink("https://www.diodes.com/part/view/SDT10A60VCT","SDT10A60VCT")</f>
        <v>SDT10A60VCT</v>
      </c>
      <c r="D560" t="s">
        <v>689</v>
      </c>
      <c r="E560" t="s">
        <v>20</v>
      </c>
      <c r="F560" t="s">
        <v>21</v>
      </c>
      <c r="G560" t="s">
        <v>340</v>
      </c>
      <c r="H560">
        <v>10</v>
      </c>
      <c r="I560" t="s">
        <v>25</v>
      </c>
      <c r="J560">
        <v>60</v>
      </c>
      <c r="K560">
        <v>140</v>
      </c>
      <c r="L560">
        <v>0.54</v>
      </c>
      <c r="M560">
        <v>5</v>
      </c>
      <c r="N560">
        <v>100</v>
      </c>
      <c r="O560">
        <v>60</v>
      </c>
      <c r="R560" t="s">
        <v>441</v>
      </c>
    </row>
    <row r="561" spans="1:18">
      <c r="A561" t="s">
        <v>704</v>
      </c>
      <c r="B561" s="2" t="str">
        <f>Hyperlink("https://www.diodes.com/assets/Datasheets/SDT10A60VCT-SDT10A60VCTFP.pdf")</f>
        <v>https://www.diodes.com/assets/Datasheets/SDT10A60VCT-SDT10A60VCTFP.pdf</v>
      </c>
      <c r="C561" t="str">
        <f>Hyperlink("https://www.diodes.com/part/view/SDT10A60VCTFP","SDT10A60VCTFP")</f>
        <v>SDT10A60VCTFP</v>
      </c>
      <c r="D561" t="s">
        <v>689</v>
      </c>
      <c r="E561" t="s">
        <v>20</v>
      </c>
      <c r="F561" t="s">
        <v>21</v>
      </c>
      <c r="G561" t="s">
        <v>340</v>
      </c>
      <c r="H561">
        <v>10</v>
      </c>
      <c r="I561" t="s">
        <v>25</v>
      </c>
      <c r="J561">
        <v>60</v>
      </c>
      <c r="K561">
        <v>140</v>
      </c>
      <c r="L561">
        <v>0.54</v>
      </c>
      <c r="M561">
        <v>5</v>
      </c>
      <c r="N561">
        <v>100</v>
      </c>
      <c r="O561">
        <v>60</v>
      </c>
      <c r="R561" t="s">
        <v>692</v>
      </c>
    </row>
    <row r="562" spans="1:18">
      <c r="A562" t="s">
        <v>705</v>
      </c>
      <c r="B562" s="2" t="str">
        <f>Hyperlink("https://www.diodes.com/assets/Datasheets/SDT10H50P5.pdf")</f>
        <v>https://www.diodes.com/assets/Datasheets/SDT10H50P5.pdf</v>
      </c>
      <c r="C562" t="str">
        <f>Hyperlink("https://www.diodes.com/part/view/SDT10H50P5","SDT10H50P5")</f>
        <v>SDT10H50P5</v>
      </c>
      <c r="D562" t="s">
        <v>695</v>
      </c>
      <c r="E562" t="s">
        <v>20</v>
      </c>
      <c r="F562" t="s">
        <v>21</v>
      </c>
      <c r="G562" t="s">
        <v>22</v>
      </c>
      <c r="H562">
        <v>10</v>
      </c>
      <c r="I562" t="s">
        <v>25</v>
      </c>
      <c r="J562">
        <v>50</v>
      </c>
      <c r="K562">
        <v>320</v>
      </c>
      <c r="L562">
        <v>0.45</v>
      </c>
      <c r="M562">
        <v>10</v>
      </c>
      <c r="N562">
        <v>300</v>
      </c>
      <c r="O562">
        <v>50</v>
      </c>
      <c r="R562" t="s">
        <v>352</v>
      </c>
    </row>
    <row r="563" spans="1:18">
      <c r="A563" t="s">
        <v>706</v>
      </c>
      <c r="B563" s="2" t="str">
        <f>Hyperlink("https://www.diodes.com/assets/Datasheets/SDT12A120P5.pdf")</f>
        <v>https://www.diodes.com/assets/Datasheets/SDT12A120P5.pdf</v>
      </c>
      <c r="C563" t="str">
        <f>Hyperlink("https://www.diodes.com/part/view/SDT12A120P5","SDT12A120P5")</f>
        <v>SDT12A120P5</v>
      </c>
      <c r="D563" t="s">
        <v>707</v>
      </c>
      <c r="E563" t="s">
        <v>29</v>
      </c>
      <c r="F563" t="s">
        <v>21</v>
      </c>
      <c r="G563" t="s">
        <v>22</v>
      </c>
      <c r="H563">
        <v>12</v>
      </c>
      <c r="I563" t="s">
        <v>25</v>
      </c>
      <c r="J563">
        <v>120</v>
      </c>
      <c r="K563">
        <v>300</v>
      </c>
      <c r="L563">
        <v>0.8</v>
      </c>
      <c r="M563">
        <v>12</v>
      </c>
      <c r="N563">
        <v>500</v>
      </c>
      <c r="O563">
        <v>120</v>
      </c>
      <c r="R563" t="s">
        <v>352</v>
      </c>
    </row>
    <row r="564" spans="1:18">
      <c r="A564" t="s">
        <v>708</v>
      </c>
      <c r="B564" s="2" t="str">
        <f>Hyperlink("https://www.diodes.com/assets/Datasheets/SDT15150VP5.pdf")</f>
        <v>https://www.diodes.com/assets/Datasheets/SDT15150VP5.pdf</v>
      </c>
      <c r="C564" t="str">
        <f>Hyperlink("https://www.diodes.com/part/view/SDT15150VP5","SDT15150VP5")</f>
        <v>SDT15150VP5</v>
      </c>
      <c r="D564" t="s">
        <v>709</v>
      </c>
      <c r="E564" t="s">
        <v>20</v>
      </c>
      <c r="F564" t="s">
        <v>21</v>
      </c>
      <c r="G564" t="s">
        <v>22</v>
      </c>
      <c r="H564">
        <v>15</v>
      </c>
      <c r="I564" t="s">
        <v>25</v>
      </c>
      <c r="J564">
        <v>150</v>
      </c>
      <c r="K564">
        <v>250</v>
      </c>
      <c r="L564">
        <v>1</v>
      </c>
      <c r="M564">
        <v>15</v>
      </c>
      <c r="N564">
        <v>80</v>
      </c>
      <c r="O564">
        <v>150</v>
      </c>
      <c r="R564" t="s">
        <v>352</v>
      </c>
    </row>
    <row r="565" spans="1:18">
      <c r="A565" t="s">
        <v>710</v>
      </c>
      <c r="B565" s="2" t="str">
        <f>Hyperlink("https://www.diodes.com/assets/Datasheets/SDT15H100P5.pdf")</f>
        <v>https://www.diodes.com/assets/Datasheets/SDT15H100P5.pdf</v>
      </c>
      <c r="C565" t="str">
        <f>Hyperlink("https://www.diodes.com/part/view/SDT15H100P5","SDT15H100P5")</f>
        <v>SDT15H100P5</v>
      </c>
      <c r="D565" t="s">
        <v>709</v>
      </c>
      <c r="E565" t="s">
        <v>20</v>
      </c>
      <c r="F565" t="s">
        <v>21</v>
      </c>
      <c r="G565" t="s">
        <v>22</v>
      </c>
      <c r="H565">
        <v>15</v>
      </c>
      <c r="I565" t="s">
        <v>25</v>
      </c>
      <c r="J565">
        <v>100</v>
      </c>
      <c r="K565">
        <v>350</v>
      </c>
      <c r="L565">
        <v>0.66</v>
      </c>
      <c r="M565">
        <v>15</v>
      </c>
      <c r="N565">
        <v>250</v>
      </c>
      <c r="O565">
        <v>100</v>
      </c>
      <c r="R565" t="s">
        <v>352</v>
      </c>
    </row>
    <row r="566" spans="1:18">
      <c r="A566" t="s">
        <v>711</v>
      </c>
      <c r="B566" s="2" t="str">
        <f>Hyperlink("https://www.diodes.com/assets/Datasheets/SDT15H50P5.pdf")</f>
        <v>https://www.diodes.com/assets/Datasheets/SDT15H50P5.pdf</v>
      </c>
      <c r="C566" t="str">
        <f>Hyperlink("https://www.diodes.com/part/view/SDT15H50P5","SDT15H50P5")</f>
        <v>SDT15H50P5</v>
      </c>
      <c r="D566" t="s">
        <v>712</v>
      </c>
      <c r="E566" t="s">
        <v>20</v>
      </c>
      <c r="F566" t="s">
        <v>21</v>
      </c>
      <c r="G566" t="s">
        <v>22</v>
      </c>
      <c r="H566">
        <v>15</v>
      </c>
      <c r="I566" t="s">
        <v>25</v>
      </c>
      <c r="J566">
        <v>50</v>
      </c>
      <c r="K566">
        <v>290</v>
      </c>
      <c r="L566">
        <v>0.47</v>
      </c>
      <c r="M566">
        <v>15</v>
      </c>
      <c r="N566">
        <v>500</v>
      </c>
      <c r="O566">
        <v>50</v>
      </c>
      <c r="R566" t="s">
        <v>352</v>
      </c>
    </row>
    <row r="567" spans="1:18">
      <c r="A567" t="s">
        <v>713</v>
      </c>
      <c r="B567" s="2" t="str">
        <f>Hyperlink("https://www.diodes.com/assets/Datasheets/SDT20100CT-SDT20100CTFP.pdf")</f>
        <v>https://www.diodes.com/assets/Datasheets/SDT20100CT-SDT20100CTFP.pdf</v>
      </c>
      <c r="C567" t="str">
        <f>Hyperlink("https://www.diodes.com/part/view/SDT20100CT","SDT20100CT")</f>
        <v>SDT20100CT</v>
      </c>
      <c r="D567" t="s">
        <v>714</v>
      </c>
      <c r="E567" t="s">
        <v>20</v>
      </c>
      <c r="F567" t="s">
        <v>21</v>
      </c>
      <c r="G567" t="s">
        <v>340</v>
      </c>
      <c r="H567">
        <v>20</v>
      </c>
      <c r="I567" t="s">
        <v>25</v>
      </c>
      <c r="J567">
        <v>100</v>
      </c>
      <c r="K567">
        <v>150</v>
      </c>
      <c r="L567">
        <v>0.71</v>
      </c>
      <c r="M567">
        <v>10</v>
      </c>
      <c r="N567">
        <v>80</v>
      </c>
      <c r="O567">
        <v>100</v>
      </c>
      <c r="R567" t="s">
        <v>690</v>
      </c>
    </row>
    <row r="568" spans="1:18">
      <c r="A568" t="s">
        <v>715</v>
      </c>
      <c r="B568" s="2" t="str">
        <f>Hyperlink("https://www.diodes.com/assets/Datasheets/SDT20100CTB.pdf")</f>
        <v>https://www.diodes.com/assets/Datasheets/SDT20100CTB.pdf</v>
      </c>
      <c r="C568" t="str">
        <f>Hyperlink("https://www.diodes.com/part/view/SDT20100CTB","SDT20100CTB")</f>
        <v>SDT20100CTB</v>
      </c>
      <c r="D568" t="s">
        <v>714</v>
      </c>
      <c r="E568" t="s">
        <v>20</v>
      </c>
      <c r="F568" t="s">
        <v>21</v>
      </c>
      <c r="G568" t="s">
        <v>340</v>
      </c>
      <c r="H568">
        <v>20</v>
      </c>
      <c r="I568" t="s">
        <v>25</v>
      </c>
      <c r="J568">
        <v>100</v>
      </c>
      <c r="K568">
        <v>150</v>
      </c>
      <c r="L568">
        <v>0.71</v>
      </c>
      <c r="M568">
        <v>10</v>
      </c>
      <c r="N568">
        <v>80</v>
      </c>
      <c r="O568">
        <v>100</v>
      </c>
      <c r="R568" t="s">
        <v>479</v>
      </c>
    </row>
    <row r="569" spans="1:18">
      <c r="A569" t="s">
        <v>716</v>
      </c>
      <c r="B569" s="2" t="str">
        <f>Hyperlink("https://www.diodes.com/assets/Datasheets/SDT20100CT-SDT20100CTFP.pdf")</f>
        <v>https://www.diodes.com/assets/Datasheets/SDT20100CT-SDT20100CTFP.pdf</v>
      </c>
      <c r="C569" t="str">
        <f>Hyperlink("https://www.diodes.com/part/view/SDT20100CTFP","SDT20100CTFP")</f>
        <v>SDT20100CTFP</v>
      </c>
      <c r="D569" t="s">
        <v>714</v>
      </c>
      <c r="E569" t="s">
        <v>20</v>
      </c>
      <c r="F569" t="s">
        <v>21</v>
      </c>
      <c r="G569" t="s">
        <v>340</v>
      </c>
      <c r="H569">
        <v>20</v>
      </c>
      <c r="I569" t="s">
        <v>25</v>
      </c>
      <c r="J569">
        <v>100</v>
      </c>
      <c r="K569">
        <v>150</v>
      </c>
      <c r="L569">
        <v>0.71</v>
      </c>
      <c r="M569">
        <v>10</v>
      </c>
      <c r="N569">
        <v>80</v>
      </c>
      <c r="O569">
        <v>100</v>
      </c>
      <c r="R569" t="s">
        <v>692</v>
      </c>
    </row>
    <row r="570" spans="1:18">
      <c r="A570" t="s">
        <v>717</v>
      </c>
      <c r="B570" s="2" t="str">
        <f>Hyperlink("https://www.diodes.com/assets/Datasheets/SDT20100GCT_SDT20100GCTFP.pdf")</f>
        <v>https://www.diodes.com/assets/Datasheets/SDT20100GCT_SDT20100GCTFP.pdf</v>
      </c>
      <c r="C570" t="str">
        <f>Hyperlink("https://www.diodes.com/part/view/SDT20100GCT","SDT20100GCT")</f>
        <v>SDT20100GCT</v>
      </c>
      <c r="D570" t="s">
        <v>718</v>
      </c>
      <c r="E570" t="s">
        <v>20</v>
      </c>
      <c r="F570" t="s">
        <v>21</v>
      </c>
      <c r="G570" t="s">
        <v>340</v>
      </c>
      <c r="H570">
        <v>20</v>
      </c>
      <c r="I570" t="s">
        <v>25</v>
      </c>
      <c r="J570">
        <v>100</v>
      </c>
      <c r="K570">
        <v>250</v>
      </c>
      <c r="L570">
        <v>0.72</v>
      </c>
      <c r="M570">
        <v>10</v>
      </c>
      <c r="N570">
        <v>30</v>
      </c>
      <c r="O570">
        <v>100</v>
      </c>
      <c r="R570" t="s">
        <v>441</v>
      </c>
    </row>
    <row r="571" spans="1:18">
      <c r="A571" t="s">
        <v>719</v>
      </c>
      <c r="B571" s="2" t="str">
        <f>Hyperlink("https://www.diodes.com/assets/Datasheets/SDT20100GCT_SDT20100GCTFP.pdf")</f>
        <v>https://www.diodes.com/assets/Datasheets/SDT20100GCT_SDT20100GCTFP.pdf</v>
      </c>
      <c r="C571" t="str">
        <f>Hyperlink("https://www.diodes.com/part/view/SDT20100GCTFP","SDT20100GCTFP")</f>
        <v>SDT20100GCTFP</v>
      </c>
      <c r="D571" t="s">
        <v>718</v>
      </c>
      <c r="E571" t="s">
        <v>20</v>
      </c>
      <c r="F571" t="s">
        <v>21</v>
      </c>
      <c r="G571" t="s">
        <v>340</v>
      </c>
      <c r="H571">
        <v>20</v>
      </c>
      <c r="I571" t="s">
        <v>25</v>
      </c>
      <c r="J571">
        <v>100</v>
      </c>
      <c r="K571">
        <v>250</v>
      </c>
      <c r="L571">
        <v>0.72</v>
      </c>
      <c r="M571">
        <v>10</v>
      </c>
      <c r="N571">
        <v>30</v>
      </c>
      <c r="O571">
        <v>100</v>
      </c>
      <c r="R571" t="s">
        <v>700</v>
      </c>
    </row>
    <row r="572" spans="1:18">
      <c r="A572" t="s">
        <v>720</v>
      </c>
      <c r="B572" s="2" t="str">
        <f>Hyperlink("https://www.diodes.com/assets/Datasheets/SDT20120CT-SDT20120CTFP.pdf")</f>
        <v>https://www.diodes.com/assets/Datasheets/SDT20120CT-SDT20120CTFP.pdf</v>
      </c>
      <c r="C572" t="str">
        <f>Hyperlink("https://www.diodes.com/part/view/SDT20120CT","SDT20120CT")</f>
        <v>SDT20120CT</v>
      </c>
      <c r="D572" t="s">
        <v>714</v>
      </c>
      <c r="E572" t="s">
        <v>20</v>
      </c>
      <c r="F572" t="s">
        <v>21</v>
      </c>
      <c r="G572" t="s">
        <v>340</v>
      </c>
      <c r="H572">
        <v>20</v>
      </c>
      <c r="I572" t="s">
        <v>25</v>
      </c>
      <c r="J572">
        <v>120</v>
      </c>
      <c r="K572">
        <v>120</v>
      </c>
      <c r="L572">
        <v>0.88</v>
      </c>
      <c r="M572">
        <v>10</v>
      </c>
      <c r="N572">
        <v>80</v>
      </c>
      <c r="O572">
        <v>120</v>
      </c>
      <c r="R572" t="s">
        <v>690</v>
      </c>
    </row>
    <row r="573" spans="1:18">
      <c r="A573" t="s">
        <v>721</v>
      </c>
      <c r="B573" s="2" t="str">
        <f>Hyperlink("https://www.diodes.com/assets/Datasheets/SDT20120CT-SDT20120CTFP.pdf")</f>
        <v>https://www.diodes.com/assets/Datasheets/SDT20120CT-SDT20120CTFP.pdf</v>
      </c>
      <c r="C573" t="str">
        <f>Hyperlink("https://www.diodes.com/part/view/SDT20120CTFP","SDT20120CTFP")</f>
        <v>SDT20120CTFP</v>
      </c>
      <c r="D573" t="s">
        <v>714</v>
      </c>
      <c r="E573" t="s">
        <v>20</v>
      </c>
      <c r="F573" t="s">
        <v>21</v>
      </c>
      <c r="G573" t="s">
        <v>340</v>
      </c>
      <c r="H573">
        <v>20</v>
      </c>
      <c r="I573" t="s">
        <v>25</v>
      </c>
      <c r="J573">
        <v>120</v>
      </c>
      <c r="K573">
        <v>120</v>
      </c>
      <c r="L573">
        <v>0.88</v>
      </c>
      <c r="M573">
        <v>10</v>
      </c>
      <c r="N573">
        <v>80</v>
      </c>
      <c r="O573">
        <v>120</v>
      </c>
      <c r="R573" t="s">
        <v>692</v>
      </c>
    </row>
    <row r="574" spans="1:18">
      <c r="A574" t="s">
        <v>722</v>
      </c>
      <c r="B574" s="2" t="str">
        <f>Hyperlink("https://www.diodes.com/assets/Datasheets/SDT20120GCT_SDT20120GCTFP.pdf")</f>
        <v>https://www.diodes.com/assets/Datasheets/SDT20120GCT_SDT20120GCTFP.pdf</v>
      </c>
      <c r="C574" t="str">
        <f>Hyperlink("https://www.diodes.com/part/view/SDT20120GCT","SDT20120GCT")</f>
        <v>SDT20120GCT</v>
      </c>
      <c r="D574" t="s">
        <v>718</v>
      </c>
      <c r="E574" t="s">
        <v>20</v>
      </c>
      <c r="F574" t="s">
        <v>21</v>
      </c>
      <c r="G574" t="s">
        <v>340</v>
      </c>
      <c r="H574">
        <v>20</v>
      </c>
      <c r="I574" t="s">
        <v>25</v>
      </c>
      <c r="J574">
        <v>120</v>
      </c>
      <c r="K574">
        <v>250</v>
      </c>
      <c r="L574">
        <v>0.83</v>
      </c>
      <c r="M574">
        <v>10</v>
      </c>
      <c r="N574">
        <v>30</v>
      </c>
      <c r="O574">
        <v>120</v>
      </c>
      <c r="R574" t="s">
        <v>441</v>
      </c>
    </row>
    <row r="575" spans="1:18">
      <c r="A575" t="s">
        <v>723</v>
      </c>
      <c r="B575" s="2" t="str">
        <f>Hyperlink("https://www.diodes.com/assets/Datasheets/SDT20120GCT_SDT20120GCTFP.pdf")</f>
        <v>https://www.diodes.com/assets/Datasheets/SDT20120GCT_SDT20120GCTFP.pdf</v>
      </c>
      <c r="C575" t="str">
        <f>Hyperlink("https://www.diodes.com/part/view/SDT20120GCTFP","SDT20120GCTFP")</f>
        <v>SDT20120GCTFP</v>
      </c>
      <c r="D575" t="s">
        <v>718</v>
      </c>
      <c r="E575" t="s">
        <v>20</v>
      </c>
      <c r="F575" t="s">
        <v>21</v>
      </c>
      <c r="G575" t="s">
        <v>340</v>
      </c>
      <c r="H575">
        <v>20</v>
      </c>
      <c r="I575" t="s">
        <v>25</v>
      </c>
      <c r="J575">
        <v>120</v>
      </c>
      <c r="K575">
        <v>250</v>
      </c>
      <c r="L575">
        <v>0.83</v>
      </c>
      <c r="M575">
        <v>10</v>
      </c>
      <c r="N575">
        <v>30</v>
      </c>
      <c r="O575">
        <v>120</v>
      </c>
      <c r="R575" t="s">
        <v>700</v>
      </c>
    </row>
    <row r="576" spans="1:18">
      <c r="A576" t="s">
        <v>724</v>
      </c>
      <c r="B576" s="2" t="str">
        <f>Hyperlink("https://www.diodes.com/assets/Datasheets/SDT20150GCT_SDT20150GCTSP.pdf")</f>
        <v>https://www.diodes.com/assets/Datasheets/SDT20150GCT_SDT20150GCTSP.pdf</v>
      </c>
      <c r="C576" t="str">
        <f>Hyperlink("https://www.diodes.com/part/view/SDT20150GCT","SDT20150GCT")</f>
        <v>SDT20150GCT</v>
      </c>
      <c r="D576" t="s">
        <v>714</v>
      </c>
      <c r="E576" t="s">
        <v>29</v>
      </c>
      <c r="F576" t="s">
        <v>21</v>
      </c>
      <c r="G576" t="s">
        <v>340</v>
      </c>
      <c r="H576">
        <v>20</v>
      </c>
      <c r="J576">
        <v>150</v>
      </c>
      <c r="K576">
        <v>180</v>
      </c>
      <c r="L576">
        <v>0.82</v>
      </c>
      <c r="M576">
        <v>10</v>
      </c>
      <c r="N576">
        <v>8</v>
      </c>
      <c r="O576">
        <v>150</v>
      </c>
      <c r="R576" t="s">
        <v>441</v>
      </c>
    </row>
    <row r="577" spans="1:18">
      <c r="A577" t="s">
        <v>725</v>
      </c>
      <c r="B577" s="2" t="str">
        <f>Hyperlink("https://www.diodes.com/assets/Datasheets/SDT20150GCT_SDT20150GCTSP.pdf")</f>
        <v>https://www.diodes.com/assets/Datasheets/SDT20150GCT_SDT20150GCTSP.pdf</v>
      </c>
      <c r="C577" t="str">
        <f>Hyperlink("https://www.diodes.com/part/view/SDT20150GCTSP","SDT20150GCTSP")</f>
        <v>SDT20150GCTSP</v>
      </c>
      <c r="D577" t="s">
        <v>714</v>
      </c>
      <c r="E577" t="s">
        <v>29</v>
      </c>
      <c r="F577" t="s">
        <v>21</v>
      </c>
      <c r="G577" t="s">
        <v>340</v>
      </c>
      <c r="H577">
        <v>20</v>
      </c>
      <c r="J577">
        <v>150</v>
      </c>
      <c r="K577">
        <v>180</v>
      </c>
      <c r="L577">
        <v>0.82</v>
      </c>
      <c r="M577">
        <v>10</v>
      </c>
      <c r="N577">
        <v>8</v>
      </c>
      <c r="O577">
        <v>150</v>
      </c>
      <c r="R577" t="s">
        <v>697</v>
      </c>
    </row>
    <row r="578" spans="1:18">
      <c r="A578" t="s">
        <v>726</v>
      </c>
      <c r="B578" s="2" t="str">
        <f>Hyperlink("https://www.diodes.com/assets/Datasheets/SDT2060VCT_SDT2060VCTFP.pdf")</f>
        <v>https://www.diodes.com/assets/Datasheets/SDT2060VCT_SDT2060VCTFP.pdf</v>
      </c>
      <c r="C578" t="str">
        <f>Hyperlink("https://www.diodes.com/part/view/SDT2060VCT","SDT2060VCT")</f>
        <v>SDT2060VCT</v>
      </c>
      <c r="D578" t="s">
        <v>727</v>
      </c>
      <c r="E578" t="s">
        <v>20</v>
      </c>
      <c r="F578" t="s">
        <v>21</v>
      </c>
      <c r="G578" t="s">
        <v>340</v>
      </c>
      <c r="H578">
        <v>20</v>
      </c>
      <c r="I578" t="s">
        <v>25</v>
      </c>
      <c r="J578">
        <v>60</v>
      </c>
      <c r="K578">
        <v>200</v>
      </c>
      <c r="L578">
        <v>0.58</v>
      </c>
      <c r="M578">
        <v>10</v>
      </c>
      <c r="N578">
        <v>200</v>
      </c>
      <c r="O578">
        <v>60</v>
      </c>
      <c r="R578" t="s">
        <v>690</v>
      </c>
    </row>
    <row r="579" spans="1:18">
      <c r="A579" t="s">
        <v>728</v>
      </c>
      <c r="B579" s="2" t="str">
        <f>Hyperlink("https://www.diodes.com/assets/Datasheets/SDT2060VCT_SDT2060VCTFP.pdf")</f>
        <v>https://www.diodes.com/assets/Datasheets/SDT2060VCT_SDT2060VCTFP.pdf</v>
      </c>
      <c r="C579" t="str">
        <f>Hyperlink("https://www.diodes.com/part/view/SDT2060VCTFP","SDT2060VCTFP")</f>
        <v>SDT2060VCTFP</v>
      </c>
      <c r="D579" t="s">
        <v>714</v>
      </c>
      <c r="E579" t="s">
        <v>20</v>
      </c>
      <c r="F579" t="s">
        <v>21</v>
      </c>
      <c r="G579" t="s">
        <v>340</v>
      </c>
      <c r="H579">
        <v>20</v>
      </c>
      <c r="I579" t="s">
        <v>25</v>
      </c>
      <c r="J579">
        <v>60</v>
      </c>
      <c r="K579">
        <v>200</v>
      </c>
      <c r="L579">
        <v>0.58</v>
      </c>
      <c r="M579">
        <v>10</v>
      </c>
      <c r="N579">
        <v>200</v>
      </c>
      <c r="O579">
        <v>60</v>
      </c>
      <c r="R579" t="s">
        <v>692</v>
      </c>
    </row>
    <row r="580" spans="1:18">
      <c r="A580" t="s">
        <v>729</v>
      </c>
      <c r="B580" s="2" t="str">
        <f>Hyperlink("https://www.diodes.com/assets/Datasheets/SDT20A100CT-SDT20A100CTFP.pdf")</f>
        <v>https://www.diodes.com/assets/Datasheets/SDT20A100CT-SDT20A100CTFP.pdf</v>
      </c>
      <c r="C580" t="str">
        <f>Hyperlink("https://www.diodes.com/part/view/SDT20A100CT","SDT20A100CT")</f>
        <v>SDT20A100CT</v>
      </c>
      <c r="D580" t="s">
        <v>714</v>
      </c>
      <c r="E580" t="s">
        <v>20</v>
      </c>
      <c r="F580" t="s">
        <v>21</v>
      </c>
      <c r="G580" t="s">
        <v>340</v>
      </c>
      <c r="H580">
        <v>20</v>
      </c>
      <c r="I580" t="s">
        <v>25</v>
      </c>
      <c r="J580">
        <v>100</v>
      </c>
      <c r="K580">
        <v>200</v>
      </c>
      <c r="L580">
        <v>0.67</v>
      </c>
      <c r="M580">
        <v>10</v>
      </c>
      <c r="N580">
        <v>100</v>
      </c>
      <c r="O580">
        <v>100</v>
      </c>
      <c r="R580" t="s">
        <v>441</v>
      </c>
    </row>
    <row r="581" spans="1:18">
      <c r="A581" t="s">
        <v>730</v>
      </c>
      <c r="B581" s="2" t="str">
        <f>Hyperlink("https://www.diodes.com/assets/Datasheets/SDT20A100CT-SDT20A100CTFP.pdf")</f>
        <v>https://www.diodes.com/assets/Datasheets/SDT20A100CT-SDT20A100CTFP.pdf</v>
      </c>
      <c r="C581" t="str">
        <f>Hyperlink("https://www.diodes.com/part/view/SDT20A100CTFP","SDT20A100CTFP")</f>
        <v>SDT20A100CTFP</v>
      </c>
      <c r="D581" t="s">
        <v>714</v>
      </c>
      <c r="E581" t="s">
        <v>20</v>
      </c>
      <c r="F581" t="s">
        <v>21</v>
      </c>
      <c r="G581" t="s">
        <v>340</v>
      </c>
      <c r="H581">
        <v>20</v>
      </c>
      <c r="I581" t="s">
        <v>25</v>
      </c>
      <c r="J581">
        <v>100</v>
      </c>
      <c r="K581">
        <v>200</v>
      </c>
      <c r="L581">
        <v>0.67</v>
      </c>
      <c r="M581">
        <v>10</v>
      </c>
      <c r="N581">
        <v>100</v>
      </c>
      <c r="O581">
        <v>100</v>
      </c>
      <c r="R581" t="s">
        <v>700</v>
      </c>
    </row>
    <row r="582" spans="1:18">
      <c r="A582" t="s">
        <v>731</v>
      </c>
      <c r="B582" s="2" t="str">
        <f>Hyperlink("https://www.diodes.com/assets/Datasheets/SDT20A120CT-SDT20A120CTFP.pdf")</f>
        <v>https://www.diodes.com/assets/Datasheets/SDT20A120CT-SDT20A120CTFP.pdf</v>
      </c>
      <c r="C582" t="str">
        <f>Hyperlink("https://www.diodes.com/part/view/SDT20A120CT","SDT20A120CT")</f>
        <v>SDT20A120CT</v>
      </c>
      <c r="D582" t="s">
        <v>714</v>
      </c>
      <c r="E582" t="s">
        <v>20</v>
      </c>
      <c r="F582" t="s">
        <v>21</v>
      </c>
      <c r="G582" t="s">
        <v>340</v>
      </c>
      <c r="H582">
        <v>20</v>
      </c>
      <c r="I582" t="s">
        <v>25</v>
      </c>
      <c r="J582">
        <v>120</v>
      </c>
      <c r="K582">
        <v>150</v>
      </c>
      <c r="L582">
        <v>0.79</v>
      </c>
      <c r="M582">
        <v>10</v>
      </c>
      <c r="N582">
        <v>100</v>
      </c>
      <c r="O582">
        <v>120</v>
      </c>
      <c r="R582" t="s">
        <v>690</v>
      </c>
    </row>
    <row r="583" spans="1:18">
      <c r="A583" t="s">
        <v>732</v>
      </c>
      <c r="B583" s="2" t="str">
        <f>Hyperlink("https://www.diodes.com/assets/Datasheets/SDT20A120CT-SDT20A120CTFP.pdf")</f>
        <v>https://www.diodes.com/assets/Datasheets/SDT20A120CT-SDT20A120CTFP.pdf</v>
      </c>
      <c r="C583" t="str">
        <f>Hyperlink("https://www.diodes.com/part/view/SDT20A120CTFP","SDT20A120CTFP")</f>
        <v>SDT20A120CTFP</v>
      </c>
      <c r="D583" t="s">
        <v>714</v>
      </c>
      <c r="E583" t="s">
        <v>20</v>
      </c>
      <c r="F583" t="s">
        <v>21</v>
      </c>
      <c r="G583" t="s">
        <v>340</v>
      </c>
      <c r="H583">
        <v>20</v>
      </c>
      <c r="I583" t="s">
        <v>25</v>
      </c>
      <c r="J583">
        <v>120</v>
      </c>
      <c r="K583">
        <v>150</v>
      </c>
      <c r="L583">
        <v>0.79</v>
      </c>
      <c r="M583">
        <v>10</v>
      </c>
      <c r="N583">
        <v>100</v>
      </c>
      <c r="O583">
        <v>120</v>
      </c>
      <c r="R583" t="s">
        <v>700</v>
      </c>
    </row>
    <row r="584" spans="1:18">
      <c r="A584" t="s">
        <v>733</v>
      </c>
      <c r="B584" s="2" t="str">
        <f>Hyperlink("https://www.diodes.com/assets/Datasheets/SDT20A60VCT-SDT20A60VCTFP.pdf")</f>
        <v>https://www.diodes.com/assets/Datasheets/SDT20A60VCT-SDT20A60VCTFP.pdf</v>
      </c>
      <c r="C584" t="str">
        <f>Hyperlink("https://www.diodes.com/part/view/SDT20A60VCT","SDT20A60VCT")</f>
        <v>SDT20A60VCT</v>
      </c>
      <c r="D584" t="s">
        <v>714</v>
      </c>
      <c r="E584" t="s">
        <v>20</v>
      </c>
      <c r="F584" t="s">
        <v>21</v>
      </c>
      <c r="G584" t="s">
        <v>340</v>
      </c>
      <c r="H584">
        <v>20</v>
      </c>
      <c r="I584" t="s">
        <v>25</v>
      </c>
      <c r="J584">
        <v>60</v>
      </c>
      <c r="K584">
        <v>200</v>
      </c>
      <c r="L584">
        <v>0.57</v>
      </c>
      <c r="M584">
        <v>10</v>
      </c>
      <c r="N584">
        <v>200</v>
      </c>
      <c r="O584">
        <v>60</v>
      </c>
      <c r="R584" t="s">
        <v>441</v>
      </c>
    </row>
    <row r="585" spans="1:18">
      <c r="A585" t="s">
        <v>734</v>
      </c>
      <c r="B585" s="2" t="str">
        <f>Hyperlink("https://www.diodes.com/assets/Datasheets/SDT20A60VCT-SDT20A60VCTFP.pdf")</f>
        <v>https://www.diodes.com/assets/Datasheets/SDT20A60VCT-SDT20A60VCTFP.pdf</v>
      </c>
      <c r="C585" t="str">
        <f>Hyperlink("https://www.diodes.com/part/view/SDT20A60VCTFP","SDT20A60VCTFP")</f>
        <v>SDT20A60VCTFP</v>
      </c>
      <c r="D585" t="s">
        <v>714</v>
      </c>
      <c r="E585" t="s">
        <v>20</v>
      </c>
      <c r="F585" t="s">
        <v>21</v>
      </c>
      <c r="G585" t="s">
        <v>340</v>
      </c>
      <c r="H585">
        <v>20</v>
      </c>
      <c r="I585" t="s">
        <v>25</v>
      </c>
      <c r="J585">
        <v>60</v>
      </c>
      <c r="K585">
        <v>200</v>
      </c>
      <c r="L585">
        <v>0.57</v>
      </c>
      <c r="M585">
        <v>10</v>
      </c>
      <c r="N585">
        <v>200</v>
      </c>
      <c r="O585">
        <v>60</v>
      </c>
      <c r="P585" t="s">
        <v>20</v>
      </c>
      <c r="R585" t="s">
        <v>692</v>
      </c>
    </row>
    <row r="586" spans="1:18">
      <c r="A586" t="s">
        <v>735</v>
      </c>
      <c r="B586" s="2" t="str">
        <f>Hyperlink("https://www.diodes.com/assets/Datasheets/SDT20B100CT-SDT20B100CTFP.pdf")</f>
        <v>https://www.diodes.com/assets/Datasheets/SDT20B100CT-SDT20B100CTFP.pdf</v>
      </c>
      <c r="C586" t="str">
        <f>Hyperlink("https://www.diodes.com/part/view/SDT20B100CT","SDT20B100CT")</f>
        <v>SDT20B100CT</v>
      </c>
      <c r="D586" t="s">
        <v>714</v>
      </c>
      <c r="E586" t="s">
        <v>20</v>
      </c>
      <c r="F586" t="s">
        <v>21</v>
      </c>
      <c r="G586" t="s">
        <v>340</v>
      </c>
      <c r="H586">
        <v>20</v>
      </c>
      <c r="I586" t="s">
        <v>25</v>
      </c>
      <c r="J586">
        <v>100</v>
      </c>
      <c r="K586">
        <v>150</v>
      </c>
      <c r="L586">
        <v>0.8</v>
      </c>
      <c r="M586">
        <v>10</v>
      </c>
      <c r="N586">
        <v>100</v>
      </c>
      <c r="O586">
        <v>100</v>
      </c>
      <c r="R586" t="s">
        <v>690</v>
      </c>
    </row>
    <row r="587" spans="1:18">
      <c r="A587" t="s">
        <v>736</v>
      </c>
      <c r="B587" s="2" t="str">
        <f>Hyperlink("https://www.diodes.com/assets/Datasheets/SDT20B100CT-SDT20B100CTFP.pdf")</f>
        <v>https://www.diodes.com/assets/Datasheets/SDT20B100CT-SDT20B100CTFP.pdf</v>
      </c>
      <c r="C587" t="str">
        <f>Hyperlink("https://www.diodes.com/part/view/SDT20B100CTFP","SDT20B100CTFP")</f>
        <v>SDT20B100CTFP</v>
      </c>
      <c r="D587" t="s">
        <v>714</v>
      </c>
      <c r="E587" t="s">
        <v>20</v>
      </c>
      <c r="F587" t="s">
        <v>21</v>
      </c>
      <c r="G587" t="s">
        <v>340</v>
      </c>
      <c r="H587">
        <v>20</v>
      </c>
      <c r="I587" t="s">
        <v>25</v>
      </c>
      <c r="J587">
        <v>100</v>
      </c>
      <c r="K587">
        <v>150</v>
      </c>
      <c r="L587">
        <v>0.8</v>
      </c>
      <c r="M587">
        <v>10</v>
      </c>
      <c r="N587">
        <v>100</v>
      </c>
      <c r="O587">
        <v>100</v>
      </c>
      <c r="R587" t="s">
        <v>692</v>
      </c>
    </row>
    <row r="588" spans="1:18">
      <c r="A588" t="s">
        <v>737</v>
      </c>
      <c r="B588" s="2" t="str">
        <f>Hyperlink("https://www.diodes.com/assets/Datasheets/SDT20B100D1.pdf")</f>
        <v>https://www.diodes.com/assets/Datasheets/SDT20B100D1.pdf</v>
      </c>
      <c r="C588" t="str">
        <f>Hyperlink("https://www.diodes.com/part/view/SDT20B100D1","SDT20B100D1")</f>
        <v>SDT20B100D1</v>
      </c>
      <c r="D588" t="s">
        <v>714</v>
      </c>
      <c r="E588" t="s">
        <v>20</v>
      </c>
      <c r="F588" t="s">
        <v>21</v>
      </c>
      <c r="G588" t="s">
        <v>22</v>
      </c>
      <c r="H588">
        <v>20</v>
      </c>
      <c r="I588" t="s">
        <v>25</v>
      </c>
      <c r="J588">
        <v>100</v>
      </c>
      <c r="K588">
        <v>100</v>
      </c>
      <c r="L588">
        <v>0.82</v>
      </c>
      <c r="M588">
        <v>20</v>
      </c>
      <c r="N588">
        <v>100</v>
      </c>
      <c r="O588">
        <v>100</v>
      </c>
      <c r="R588" t="s">
        <v>487</v>
      </c>
    </row>
    <row r="589" spans="1:18">
      <c r="A589" t="s">
        <v>738</v>
      </c>
      <c r="B589" s="2" t="str">
        <f>Hyperlink("https://www.diodes.com/assets/Datasheets/SDT20B45VCT.pdf")</f>
        <v>https://www.diodes.com/assets/Datasheets/SDT20B45VCT.pdf</v>
      </c>
      <c r="C589" t="str">
        <f>Hyperlink("https://www.diodes.com/part/view/SDT20B45VCT","SDT20B45VCT")</f>
        <v>SDT20B45VCT</v>
      </c>
      <c r="D589" t="s">
        <v>714</v>
      </c>
      <c r="E589" t="s">
        <v>20</v>
      </c>
      <c r="F589" t="s">
        <v>21</v>
      </c>
      <c r="G589" t="s">
        <v>340</v>
      </c>
      <c r="H589">
        <v>20</v>
      </c>
      <c r="I589" t="s">
        <v>25</v>
      </c>
      <c r="J589">
        <v>45</v>
      </c>
      <c r="K589">
        <v>120</v>
      </c>
      <c r="L589">
        <v>0.54</v>
      </c>
      <c r="M589">
        <v>10</v>
      </c>
      <c r="N589">
        <v>300</v>
      </c>
      <c r="O589">
        <v>45</v>
      </c>
      <c r="Q589">
        <v>800</v>
      </c>
      <c r="R589" t="s">
        <v>690</v>
      </c>
    </row>
    <row r="590" spans="1:18">
      <c r="A590" t="s">
        <v>739</v>
      </c>
      <c r="B590" s="2" t="str">
        <f>Hyperlink("https://www.diodes.com/assets/Datasheets/SDT20B60VCT-SDT20B60VCTFP.pdf")</f>
        <v>https://www.diodes.com/assets/Datasheets/SDT20B60VCT-SDT20B60VCTFP.pdf</v>
      </c>
      <c r="C590" t="str">
        <f>Hyperlink("https://www.diodes.com/part/view/SDT20B60VCT","SDT20B60VCT")</f>
        <v>SDT20B60VCT</v>
      </c>
      <c r="D590" t="s">
        <v>714</v>
      </c>
      <c r="E590" t="s">
        <v>20</v>
      </c>
      <c r="F590" t="s">
        <v>21</v>
      </c>
      <c r="G590" t="s">
        <v>340</v>
      </c>
      <c r="H590">
        <v>20</v>
      </c>
      <c r="I590" t="s">
        <v>25</v>
      </c>
      <c r="J590">
        <v>60</v>
      </c>
      <c r="K590">
        <v>140</v>
      </c>
      <c r="L590">
        <v>0.6</v>
      </c>
      <c r="M590">
        <v>10</v>
      </c>
      <c r="N590">
        <v>100</v>
      </c>
      <c r="O590">
        <v>60</v>
      </c>
      <c r="R590" t="s">
        <v>441</v>
      </c>
    </row>
    <row r="591" spans="1:18">
      <c r="A591" t="s">
        <v>740</v>
      </c>
      <c r="B591" s="2" t="str">
        <f>Hyperlink("https://www.diodes.com/assets/Datasheets/SDT20B60VCT-SDT20B60VCTFP.pdf")</f>
        <v>https://www.diodes.com/assets/Datasheets/SDT20B60VCT-SDT20B60VCTFP.pdf</v>
      </c>
      <c r="C591" t="str">
        <f>Hyperlink("https://www.diodes.com/part/view/SDT20B60VCTFP","SDT20B60VCTFP")</f>
        <v>SDT20B60VCTFP</v>
      </c>
      <c r="D591" t="s">
        <v>714</v>
      </c>
      <c r="E591" t="s">
        <v>20</v>
      </c>
      <c r="F591" t="s">
        <v>21</v>
      </c>
      <c r="G591" t="s">
        <v>340</v>
      </c>
      <c r="H591">
        <v>20</v>
      </c>
      <c r="I591" t="s">
        <v>25</v>
      </c>
      <c r="J591">
        <v>60</v>
      </c>
      <c r="K591">
        <v>140</v>
      </c>
      <c r="L591">
        <v>0.6</v>
      </c>
      <c r="M591">
        <v>10</v>
      </c>
      <c r="N591">
        <v>100</v>
      </c>
      <c r="O591">
        <v>60</v>
      </c>
      <c r="R591" t="s">
        <v>692</v>
      </c>
    </row>
    <row r="592" spans="1:18">
      <c r="A592" t="s">
        <v>741</v>
      </c>
      <c r="B592" s="2" t="str">
        <f>Hyperlink("https://www.diodes.com/assets/Datasheets/SDT2L40CP3.pdf")</f>
        <v>https://www.diodes.com/assets/Datasheets/SDT2L40CP3.pdf</v>
      </c>
      <c r="C592" t="str">
        <f>Hyperlink("https://www.diodes.com/part/view/SDT2L40CP3","SDT2L40CP3")</f>
        <v>SDT2L40CP3</v>
      </c>
      <c r="D592" t="s">
        <v>742</v>
      </c>
      <c r="E592" t="s">
        <v>20</v>
      </c>
      <c r="F592" t="s">
        <v>21</v>
      </c>
      <c r="G592" t="s">
        <v>22</v>
      </c>
      <c r="H592">
        <v>2</v>
      </c>
      <c r="J592">
        <v>40</v>
      </c>
      <c r="K592">
        <v>28</v>
      </c>
      <c r="L592">
        <v>0.52</v>
      </c>
      <c r="M592">
        <v>2</v>
      </c>
      <c r="N592">
        <v>150</v>
      </c>
      <c r="O592">
        <v>40</v>
      </c>
      <c r="Q592">
        <v>285</v>
      </c>
      <c r="R592" t="s">
        <v>743</v>
      </c>
    </row>
    <row r="593" spans="1:18">
      <c r="A593" t="s">
        <v>744</v>
      </c>
      <c r="B593" s="2" t="str">
        <f>Hyperlink("https://www.diodes.com/assets/Datasheets/SDT2U30CP3.pdf")</f>
        <v>https://www.diodes.com/assets/Datasheets/SDT2U30CP3.pdf</v>
      </c>
      <c r="C593" t="str">
        <f>Hyperlink("https://www.diodes.com/part/view/SDT2U30CP3","SDT2U30CP3")</f>
        <v>SDT2U30CP3</v>
      </c>
      <c r="D593" t="s">
        <v>745</v>
      </c>
      <c r="E593" t="s">
        <v>20</v>
      </c>
      <c r="F593" t="s">
        <v>21</v>
      </c>
      <c r="G593" t="s">
        <v>22</v>
      </c>
      <c r="H593">
        <v>2</v>
      </c>
      <c r="J593">
        <v>30</v>
      </c>
      <c r="K593">
        <v>20</v>
      </c>
      <c r="L593">
        <v>0.48</v>
      </c>
      <c r="M593">
        <v>2</v>
      </c>
      <c r="N593">
        <v>150</v>
      </c>
      <c r="O593">
        <v>30</v>
      </c>
      <c r="Q593">
        <v>180</v>
      </c>
      <c r="R593" t="s">
        <v>746</v>
      </c>
    </row>
    <row r="594" spans="1:18">
      <c r="A594" t="s">
        <v>747</v>
      </c>
      <c r="B594" s="2" t="str">
        <f>Hyperlink("https://www.diodes.com/assets/Datasheets/SDT2U40CP3.pdf")</f>
        <v>https://www.diodes.com/assets/Datasheets/SDT2U40CP3.pdf</v>
      </c>
      <c r="C594" t="str">
        <f>Hyperlink("https://www.diodes.com/part/view/SDT2U40CP3","SDT2U40CP3")</f>
        <v>SDT2U40CP3</v>
      </c>
      <c r="D594" t="s">
        <v>748</v>
      </c>
      <c r="E594" t="s">
        <v>20</v>
      </c>
      <c r="F594" t="s">
        <v>21</v>
      </c>
      <c r="G594" t="s">
        <v>22</v>
      </c>
      <c r="H594">
        <v>2</v>
      </c>
      <c r="J594">
        <v>40</v>
      </c>
      <c r="K594">
        <v>20</v>
      </c>
      <c r="L594">
        <v>0.48</v>
      </c>
      <c r="M594">
        <v>2</v>
      </c>
      <c r="N594">
        <v>150</v>
      </c>
      <c r="O594">
        <v>40</v>
      </c>
      <c r="Q594">
        <v>180</v>
      </c>
      <c r="R594" t="s">
        <v>746</v>
      </c>
    </row>
    <row r="595" spans="1:18">
      <c r="A595" t="s">
        <v>749</v>
      </c>
      <c r="B595" s="2" t="str">
        <f>Hyperlink("https://www.diodes.com/assets/Datasheets/SDT2U60CP3.pdf")</f>
        <v>https://www.diodes.com/assets/Datasheets/SDT2U60CP3.pdf</v>
      </c>
      <c r="C595" t="str">
        <f>Hyperlink("https://www.diodes.com/part/view/SDT2U60CP3","SDT2U60CP3")</f>
        <v>SDT2U60CP3</v>
      </c>
      <c r="D595" t="s">
        <v>748</v>
      </c>
      <c r="E595" t="s">
        <v>20</v>
      </c>
      <c r="F595" t="s">
        <v>21</v>
      </c>
      <c r="G595" t="s">
        <v>22</v>
      </c>
      <c r="H595">
        <v>2</v>
      </c>
      <c r="J595">
        <v>60</v>
      </c>
      <c r="K595">
        <v>18</v>
      </c>
      <c r="L595">
        <v>0.58</v>
      </c>
      <c r="M595">
        <v>2</v>
      </c>
      <c r="N595">
        <v>100</v>
      </c>
      <c r="O595">
        <v>60</v>
      </c>
      <c r="Q595">
        <v>110</v>
      </c>
      <c r="R595" t="s">
        <v>746</v>
      </c>
    </row>
    <row r="596" spans="1:18">
      <c r="A596" t="s">
        <v>750</v>
      </c>
      <c r="B596" s="2" t="str">
        <f>Hyperlink("https://www.diodes.com/assets/Datasheets/SDT30100CT-SDT30100CTFP.pdf")</f>
        <v>https://www.diodes.com/assets/Datasheets/SDT30100CT-SDT30100CTFP.pdf</v>
      </c>
      <c r="C596" t="str">
        <f>Hyperlink("https://www.diodes.com/part/view/SDT30100CT","SDT30100CT")</f>
        <v>SDT30100CT</v>
      </c>
      <c r="D596" t="s">
        <v>751</v>
      </c>
      <c r="E596" t="s">
        <v>20</v>
      </c>
      <c r="F596" t="s">
        <v>21</v>
      </c>
      <c r="G596" t="s">
        <v>340</v>
      </c>
      <c r="H596">
        <v>30</v>
      </c>
      <c r="I596" t="s">
        <v>25</v>
      </c>
      <c r="J596">
        <v>100</v>
      </c>
      <c r="K596">
        <v>200</v>
      </c>
      <c r="L596">
        <v>0.75</v>
      </c>
      <c r="M596">
        <v>15</v>
      </c>
      <c r="N596">
        <v>100</v>
      </c>
      <c r="O596">
        <v>100</v>
      </c>
      <c r="R596" t="s">
        <v>441</v>
      </c>
    </row>
    <row r="597" spans="1:18">
      <c r="A597" t="s">
        <v>752</v>
      </c>
      <c r="B597" s="2" t="str">
        <f>Hyperlink("https://www.diodes.com/assets/Datasheets/SDT30100CT-SDT30100CTFP.pdf")</f>
        <v>https://www.diodes.com/assets/Datasheets/SDT30100CT-SDT30100CTFP.pdf</v>
      </c>
      <c r="C597" t="str">
        <f>Hyperlink("https://www.diodes.com/part/view/SDT30100CTFP","SDT30100CTFP")</f>
        <v>SDT30100CTFP</v>
      </c>
      <c r="D597" t="s">
        <v>751</v>
      </c>
      <c r="E597" t="s">
        <v>20</v>
      </c>
      <c r="F597" t="s">
        <v>21</v>
      </c>
      <c r="G597" t="s">
        <v>340</v>
      </c>
      <c r="H597">
        <v>30</v>
      </c>
      <c r="I597" t="s">
        <v>25</v>
      </c>
      <c r="J597">
        <v>100</v>
      </c>
      <c r="K597">
        <v>200</v>
      </c>
      <c r="L597">
        <v>0.75</v>
      </c>
      <c r="M597">
        <v>15</v>
      </c>
      <c r="N597">
        <v>100</v>
      </c>
      <c r="O597">
        <v>100</v>
      </c>
      <c r="R597" t="s">
        <v>700</v>
      </c>
    </row>
    <row r="598" spans="1:18">
      <c r="A598" t="s">
        <v>753</v>
      </c>
      <c r="B598" s="2" t="str">
        <f>Hyperlink("https://www.diodes.com/assets/Datasheets/SDT30100GCT_SDT30100GCTFP.pdf")</f>
        <v>https://www.diodes.com/assets/Datasheets/SDT30100GCT_SDT30100GCTFP.pdf</v>
      </c>
      <c r="C598" t="str">
        <f>Hyperlink("https://www.diodes.com/part/view/SDT30100GCT","SDT30100GCT")</f>
        <v>SDT30100GCT</v>
      </c>
      <c r="D598" t="s">
        <v>754</v>
      </c>
      <c r="E598" t="s">
        <v>20</v>
      </c>
      <c r="F598" t="s">
        <v>21</v>
      </c>
      <c r="G598" t="s">
        <v>340</v>
      </c>
      <c r="H598">
        <v>30</v>
      </c>
      <c r="I598" t="s">
        <v>25</v>
      </c>
      <c r="J598">
        <v>100</v>
      </c>
      <c r="K598">
        <v>250</v>
      </c>
      <c r="L598">
        <v>0.77</v>
      </c>
      <c r="M598">
        <v>15</v>
      </c>
      <c r="N598">
        <v>30</v>
      </c>
      <c r="O598">
        <v>100</v>
      </c>
      <c r="R598" t="s">
        <v>441</v>
      </c>
    </row>
    <row r="599" spans="1:18">
      <c r="A599" t="s">
        <v>755</v>
      </c>
      <c r="B599" s="2" t="str">
        <f>Hyperlink("https://www.diodes.com/assets/Datasheets/SDT30100GCT_SDT30100GCTFP.pdf")</f>
        <v>https://www.diodes.com/assets/Datasheets/SDT30100GCT_SDT30100GCTFP.pdf</v>
      </c>
      <c r="C599" t="str">
        <f>Hyperlink("https://www.diodes.com/part/view/SDT30100GCTFP","SDT30100GCTFP")</f>
        <v>SDT30100GCTFP</v>
      </c>
      <c r="D599" t="s">
        <v>754</v>
      </c>
      <c r="E599" t="s">
        <v>20</v>
      </c>
      <c r="F599" t="s">
        <v>21</v>
      </c>
      <c r="G599" t="s">
        <v>340</v>
      </c>
      <c r="H599">
        <v>30</v>
      </c>
      <c r="I599" t="s">
        <v>25</v>
      </c>
      <c r="J599">
        <v>100</v>
      </c>
      <c r="K599">
        <v>250</v>
      </c>
      <c r="L599">
        <v>0.77</v>
      </c>
      <c r="M599">
        <v>15</v>
      </c>
      <c r="N599">
        <v>30</v>
      </c>
      <c r="O599">
        <v>100</v>
      </c>
      <c r="R599" t="s">
        <v>700</v>
      </c>
    </row>
    <row r="600" spans="1:18">
      <c r="A600" t="s">
        <v>756</v>
      </c>
      <c r="B600" s="2" t="str">
        <f>Hyperlink("https://www.diodes.com/assets/Datasheets/SDT30120CT-SDT30120CTFP.pdf")</f>
        <v>https://www.diodes.com/assets/Datasheets/SDT30120CT-SDT30120CTFP.pdf</v>
      </c>
      <c r="C600" t="str">
        <f>Hyperlink("https://www.diodes.com/part/view/SDT30120CT","SDT30120CT")</f>
        <v>SDT30120CT</v>
      </c>
      <c r="D600" t="s">
        <v>751</v>
      </c>
      <c r="E600" t="s">
        <v>20</v>
      </c>
      <c r="F600" t="s">
        <v>21</v>
      </c>
      <c r="G600" t="s">
        <v>340</v>
      </c>
      <c r="H600">
        <v>30</v>
      </c>
      <c r="I600" t="s">
        <v>25</v>
      </c>
      <c r="J600">
        <v>120</v>
      </c>
      <c r="K600">
        <v>150</v>
      </c>
      <c r="L600">
        <v>0.93</v>
      </c>
      <c r="M600">
        <v>15</v>
      </c>
      <c r="N600">
        <v>100</v>
      </c>
      <c r="O600">
        <v>120</v>
      </c>
      <c r="R600" t="s">
        <v>690</v>
      </c>
    </row>
    <row r="601" spans="1:18">
      <c r="A601" t="s">
        <v>757</v>
      </c>
      <c r="B601" s="2" t="str">
        <f>Hyperlink("https://www.diodes.com/assets/Datasheets/SDT30150GCT_SDT30150GCTSP.pdf")</f>
        <v>https://www.diodes.com/assets/Datasheets/SDT30150GCT_SDT30150GCTSP.pdf</v>
      </c>
      <c r="C601" t="str">
        <f>Hyperlink("https://www.diodes.com/part/view/SDT30150GCT","SDT30150GCT")</f>
        <v>SDT30150GCT</v>
      </c>
      <c r="D601" t="s">
        <v>714</v>
      </c>
      <c r="E601" t="s">
        <v>29</v>
      </c>
      <c r="F601" t="s">
        <v>21</v>
      </c>
      <c r="G601" t="s">
        <v>340</v>
      </c>
      <c r="H601">
        <v>30</v>
      </c>
      <c r="J601">
        <v>150</v>
      </c>
      <c r="K601">
        <v>250</v>
      </c>
      <c r="L601">
        <v>0.88</v>
      </c>
      <c r="M601">
        <v>15</v>
      </c>
      <c r="N601">
        <v>8</v>
      </c>
      <c r="O601">
        <v>150</v>
      </c>
      <c r="R601" t="s">
        <v>441</v>
      </c>
    </row>
    <row r="602" spans="1:18">
      <c r="A602" t="s">
        <v>758</v>
      </c>
      <c r="B602" s="2" t="str">
        <f>Hyperlink("https://www.diodes.com/assets/Datasheets/SDT30150GCT_SDT30150GCTSP.pdf")</f>
        <v>https://www.diodes.com/assets/Datasheets/SDT30150GCT_SDT30150GCTSP.pdf</v>
      </c>
      <c r="C602" t="str">
        <f>Hyperlink("https://www.diodes.com/part/view/SDT30150GCTSP","SDT30150GCTSP")</f>
        <v>SDT30150GCTSP</v>
      </c>
      <c r="D602" t="s">
        <v>714</v>
      </c>
      <c r="E602" t="s">
        <v>29</v>
      </c>
      <c r="F602" t="s">
        <v>21</v>
      </c>
      <c r="G602" t="s">
        <v>340</v>
      </c>
      <c r="H602">
        <v>30</v>
      </c>
      <c r="J602">
        <v>150</v>
      </c>
      <c r="K602">
        <v>250</v>
      </c>
      <c r="L602">
        <v>0.88</v>
      </c>
      <c r="M602">
        <v>15</v>
      </c>
      <c r="N602">
        <v>8</v>
      </c>
      <c r="O602">
        <v>150</v>
      </c>
      <c r="R602" t="s">
        <v>697</v>
      </c>
    </row>
    <row r="603" spans="1:18">
      <c r="A603" t="s">
        <v>759</v>
      </c>
      <c r="B603" s="2" t="str">
        <f>Hyperlink("https://www.diodes.com/assets/Datasheets/SDT3045VCT.pdf")</f>
        <v>https://www.diodes.com/assets/Datasheets/SDT3045VCT.pdf</v>
      </c>
      <c r="C603" t="str">
        <f>Hyperlink("https://www.diodes.com/part/view/SDT3045VCT","SDT3045VCT")</f>
        <v>SDT3045VCT</v>
      </c>
      <c r="D603" t="s">
        <v>751</v>
      </c>
      <c r="E603" t="s">
        <v>20</v>
      </c>
      <c r="F603" t="s">
        <v>21</v>
      </c>
      <c r="G603" t="s">
        <v>340</v>
      </c>
      <c r="H603">
        <v>30</v>
      </c>
      <c r="I603" t="s">
        <v>25</v>
      </c>
      <c r="J603">
        <v>45</v>
      </c>
      <c r="K603">
        <v>250</v>
      </c>
      <c r="L603">
        <v>0.5</v>
      </c>
      <c r="M603">
        <v>15</v>
      </c>
      <c r="N603">
        <v>500</v>
      </c>
      <c r="O603">
        <v>45</v>
      </c>
      <c r="Q603">
        <v>1730</v>
      </c>
      <c r="R603" t="s">
        <v>441</v>
      </c>
    </row>
    <row r="604" spans="1:18">
      <c r="A604" t="s">
        <v>760</v>
      </c>
      <c r="B604" s="2" t="str">
        <f>Hyperlink("https://www.diodes.com/assets/Datasheets/SDT3060VCT-SDT3060VCTFP.pdf")</f>
        <v>https://www.diodes.com/assets/Datasheets/SDT3060VCT-SDT3060VCTFP.pdf</v>
      </c>
      <c r="C604" t="str">
        <f>Hyperlink("https://www.diodes.com/part/view/SDT3060VCT","SDT3060VCT")</f>
        <v>SDT3060VCT</v>
      </c>
      <c r="D604" t="s">
        <v>751</v>
      </c>
      <c r="E604" t="s">
        <v>20</v>
      </c>
      <c r="F604" t="s">
        <v>21</v>
      </c>
      <c r="G604" t="s">
        <v>340</v>
      </c>
      <c r="H604">
        <v>30</v>
      </c>
      <c r="I604" t="s">
        <v>25</v>
      </c>
      <c r="J604">
        <v>60</v>
      </c>
      <c r="K604">
        <v>200</v>
      </c>
      <c r="L604">
        <v>0.6</v>
      </c>
      <c r="M604">
        <v>15</v>
      </c>
      <c r="N604">
        <v>200</v>
      </c>
      <c r="O604">
        <v>60</v>
      </c>
      <c r="R604" t="s">
        <v>441</v>
      </c>
    </row>
    <row r="605" spans="1:18">
      <c r="A605" t="s">
        <v>761</v>
      </c>
      <c r="B605" s="2" t="str">
        <f>Hyperlink("https://www.diodes.com/assets/Datasheets/SDT3060VCT-SDT3060VCTFP.pdf")</f>
        <v>https://www.diodes.com/assets/Datasheets/SDT3060VCT-SDT3060VCTFP.pdf</v>
      </c>
      <c r="C605" t="str">
        <f>Hyperlink("https://www.diodes.com/part/view/SDT3060VCTFP","SDT3060VCTFP")</f>
        <v>SDT3060VCTFP</v>
      </c>
      <c r="D605" t="s">
        <v>751</v>
      </c>
      <c r="E605" t="s">
        <v>20</v>
      </c>
      <c r="F605" t="s">
        <v>21</v>
      </c>
      <c r="G605" t="s">
        <v>340</v>
      </c>
      <c r="H605">
        <v>30</v>
      </c>
      <c r="I605" t="s">
        <v>25</v>
      </c>
      <c r="J605">
        <v>60</v>
      </c>
      <c r="K605">
        <v>200</v>
      </c>
      <c r="L605">
        <v>0.6</v>
      </c>
      <c r="M605">
        <v>15</v>
      </c>
      <c r="N605">
        <v>200</v>
      </c>
      <c r="O605">
        <v>60</v>
      </c>
      <c r="R605" t="s">
        <v>692</v>
      </c>
    </row>
    <row r="606" spans="1:18">
      <c r="A606" t="s">
        <v>762</v>
      </c>
      <c r="B606" s="2" t="str">
        <f>Hyperlink("https://www.diodes.com/assets/Datasheets/SDT30A100CT-SDT30A100CTFP.pdf")</f>
        <v>https://www.diodes.com/assets/Datasheets/SDT30A100CT-SDT30A100CTFP.pdf</v>
      </c>
      <c r="C606" t="str">
        <f>Hyperlink("https://www.diodes.com/part/view/SDT30A100CT","SDT30A100CT")</f>
        <v>SDT30A100CT</v>
      </c>
      <c r="D606" t="s">
        <v>751</v>
      </c>
      <c r="E606" t="s">
        <v>20</v>
      </c>
      <c r="F606" t="s">
        <v>21</v>
      </c>
      <c r="G606" t="s">
        <v>340</v>
      </c>
      <c r="H606">
        <v>30</v>
      </c>
      <c r="I606" t="s">
        <v>25</v>
      </c>
      <c r="J606">
        <v>100</v>
      </c>
      <c r="K606">
        <v>200</v>
      </c>
      <c r="L606">
        <v>0.73</v>
      </c>
      <c r="M606">
        <v>15</v>
      </c>
      <c r="N606">
        <v>100</v>
      </c>
      <c r="O606">
        <v>100</v>
      </c>
      <c r="R606" t="s">
        <v>690</v>
      </c>
    </row>
    <row r="607" spans="1:18">
      <c r="A607" t="s">
        <v>763</v>
      </c>
      <c r="B607" s="2" t="str">
        <f>Hyperlink("https://www.diodes.com/assets/Datasheets/SDT30A100CT-SDT30A100CTFP.pdf")</f>
        <v>https://www.diodes.com/assets/Datasheets/SDT30A100CT-SDT30A100CTFP.pdf</v>
      </c>
      <c r="C607" t="str">
        <f>Hyperlink("https://www.diodes.com/part/view/SDT30A100CTFP","SDT30A100CTFP")</f>
        <v>SDT30A100CTFP</v>
      </c>
      <c r="D607" t="s">
        <v>712</v>
      </c>
      <c r="E607" t="s">
        <v>20</v>
      </c>
      <c r="F607" t="s">
        <v>21</v>
      </c>
      <c r="G607" t="s">
        <v>340</v>
      </c>
      <c r="H607">
        <v>30</v>
      </c>
      <c r="I607" t="s">
        <v>25</v>
      </c>
      <c r="J607">
        <v>100</v>
      </c>
      <c r="K607">
        <v>200</v>
      </c>
      <c r="L607">
        <v>0.73</v>
      </c>
      <c r="M607">
        <v>15</v>
      </c>
      <c r="N607">
        <v>100</v>
      </c>
      <c r="O607">
        <v>100</v>
      </c>
      <c r="R607" t="s">
        <v>692</v>
      </c>
    </row>
    <row r="608" spans="1:18">
      <c r="A608" t="s">
        <v>764</v>
      </c>
      <c r="B608" s="2" t="str">
        <f>Hyperlink("https://www.diodes.com/assets/Datasheets/SDT30A120CT-SDT30A120CTFP.pdf")</f>
        <v>https://www.diodes.com/assets/Datasheets/SDT30A120CT-SDT30A120CTFP.pdf</v>
      </c>
      <c r="C608" t="str">
        <f>Hyperlink("https://www.diodes.com/part/view/SDT30A120CT","SDT30A120CT")</f>
        <v>SDT30A120CT</v>
      </c>
      <c r="D608" t="s">
        <v>751</v>
      </c>
      <c r="E608" t="s">
        <v>20</v>
      </c>
      <c r="F608" t="s">
        <v>21</v>
      </c>
      <c r="G608" t="s">
        <v>340</v>
      </c>
      <c r="H608">
        <v>30</v>
      </c>
      <c r="I608" t="s">
        <v>25</v>
      </c>
      <c r="J608">
        <v>120</v>
      </c>
      <c r="K608">
        <v>180</v>
      </c>
      <c r="L608">
        <v>0.86</v>
      </c>
      <c r="M608">
        <v>15</v>
      </c>
      <c r="N608">
        <v>100</v>
      </c>
      <c r="O608">
        <v>120</v>
      </c>
      <c r="R608" t="s">
        <v>690</v>
      </c>
    </row>
    <row r="609" spans="1:18">
      <c r="A609" t="s">
        <v>765</v>
      </c>
      <c r="B609" s="2" t="str">
        <f>Hyperlink("https://www.diodes.com/assets/Datasheets/SDT30A120CT-SDT30A120CTFP.pdf")</f>
        <v>https://www.diodes.com/assets/Datasheets/SDT30A120CT-SDT30A120CTFP.pdf</v>
      </c>
      <c r="C609" t="str">
        <f>Hyperlink("https://www.diodes.com/part/view/SDT30A120CTFP","SDT30A120CTFP")</f>
        <v>SDT30A120CTFP</v>
      </c>
      <c r="D609" t="s">
        <v>751</v>
      </c>
      <c r="E609" t="s">
        <v>20</v>
      </c>
      <c r="F609" t="s">
        <v>21</v>
      </c>
      <c r="G609" t="s">
        <v>340</v>
      </c>
      <c r="H609">
        <v>30</v>
      </c>
      <c r="I609" t="s">
        <v>25</v>
      </c>
      <c r="J609">
        <v>120</v>
      </c>
      <c r="K609">
        <v>180</v>
      </c>
      <c r="L609">
        <v>0.86</v>
      </c>
      <c r="M609">
        <v>15</v>
      </c>
      <c r="N609">
        <v>100</v>
      </c>
      <c r="O609">
        <v>120</v>
      </c>
      <c r="R609" t="s">
        <v>692</v>
      </c>
    </row>
    <row r="610" spans="1:18">
      <c r="A610" t="s">
        <v>766</v>
      </c>
      <c r="B610" s="2" t="str">
        <f>Hyperlink("https://www.diodes.com/assets/Datasheets/SDT30B100D1.pdf")</f>
        <v>https://www.diodes.com/assets/Datasheets/SDT30B100D1.pdf</v>
      </c>
      <c r="C610" t="str">
        <f>Hyperlink("https://www.diodes.com/part/view/SDT30B100D1","SDT30B100D1")</f>
        <v>SDT30B100D1</v>
      </c>
      <c r="D610" t="s">
        <v>751</v>
      </c>
      <c r="E610" t="s">
        <v>20</v>
      </c>
      <c r="F610" t="s">
        <v>21</v>
      </c>
      <c r="G610" t="s">
        <v>22</v>
      </c>
      <c r="H610">
        <v>30</v>
      </c>
      <c r="I610" t="s">
        <v>25</v>
      </c>
      <c r="J610">
        <v>100</v>
      </c>
      <c r="K610">
        <v>130</v>
      </c>
      <c r="L610">
        <v>0.85</v>
      </c>
      <c r="M610">
        <v>30</v>
      </c>
      <c r="N610">
        <v>120</v>
      </c>
      <c r="O610">
        <v>100</v>
      </c>
      <c r="R610" t="s">
        <v>487</v>
      </c>
    </row>
    <row r="611" spans="1:18">
      <c r="A611" t="s">
        <v>767</v>
      </c>
      <c r="B611" s="2" t="str">
        <f>Hyperlink("https://www.diodes.com/assets/Datasheets/SDT30B45VCT.pdf")</f>
        <v>https://www.diodes.com/assets/Datasheets/SDT30B45VCT.pdf</v>
      </c>
      <c r="C611" t="str">
        <f>Hyperlink("https://www.diodes.com/part/view/SDT30B45VCT","SDT30B45VCT")</f>
        <v>SDT30B45VCT</v>
      </c>
      <c r="D611" t="s">
        <v>751</v>
      </c>
      <c r="E611" t="s">
        <v>29</v>
      </c>
      <c r="F611" t="s">
        <v>21</v>
      </c>
      <c r="G611" t="s">
        <v>340</v>
      </c>
      <c r="H611">
        <v>30</v>
      </c>
      <c r="I611" t="s">
        <v>25</v>
      </c>
      <c r="J611">
        <v>40</v>
      </c>
      <c r="K611">
        <v>200</v>
      </c>
      <c r="L611">
        <v>0.55</v>
      </c>
      <c r="M611">
        <v>15</v>
      </c>
      <c r="N611">
        <v>500</v>
      </c>
      <c r="O611">
        <v>45</v>
      </c>
      <c r="R611" t="s">
        <v>441</v>
      </c>
    </row>
    <row r="612" spans="1:18">
      <c r="A612" t="s">
        <v>768</v>
      </c>
      <c r="B612" s="2" t="str">
        <f>Hyperlink("https://www.diodes.com/assets/Datasheets/SDT3A40SAFS.pdf")</f>
        <v>https://www.diodes.com/assets/Datasheets/SDT3A40SAFS.pdf</v>
      </c>
      <c r="C612" t="str">
        <f>Hyperlink("https://www.diodes.com/part/view/SDT3A40SAFS","SDT3A40SAFS")</f>
        <v>SDT3A40SAFS</v>
      </c>
      <c r="D612" t="s">
        <v>236</v>
      </c>
      <c r="E612" t="s">
        <v>20</v>
      </c>
      <c r="F612" t="s">
        <v>21</v>
      </c>
      <c r="G612" t="s">
        <v>22</v>
      </c>
      <c r="H612">
        <v>3</v>
      </c>
      <c r="I612" t="s">
        <v>25</v>
      </c>
      <c r="J612">
        <v>40</v>
      </c>
      <c r="K612">
        <v>60</v>
      </c>
      <c r="L612">
        <v>0.45</v>
      </c>
      <c r="M612">
        <v>3</v>
      </c>
      <c r="N612">
        <v>300</v>
      </c>
      <c r="O612">
        <v>40</v>
      </c>
      <c r="R612" t="s">
        <v>207</v>
      </c>
    </row>
    <row r="613" spans="1:18">
      <c r="A613" t="s">
        <v>769</v>
      </c>
      <c r="B613" s="2" t="str">
        <f>Hyperlink("https://www.diodes.com/assets/Datasheets/SDT3A45SA.pdf")</f>
        <v>https://www.diodes.com/assets/Datasheets/SDT3A45SA.pdf</v>
      </c>
      <c r="C613" t="str">
        <f>Hyperlink("https://www.diodes.com/part/view/SDT3A45SA","SDT3A45SA")</f>
        <v>SDT3A45SA</v>
      </c>
      <c r="D613" t="s">
        <v>236</v>
      </c>
      <c r="E613" t="s">
        <v>20</v>
      </c>
      <c r="F613" t="s">
        <v>21</v>
      </c>
      <c r="G613" t="s">
        <v>22</v>
      </c>
      <c r="H613">
        <v>3</v>
      </c>
      <c r="I613" t="s">
        <v>25</v>
      </c>
      <c r="J613">
        <v>45</v>
      </c>
      <c r="K613">
        <v>50</v>
      </c>
      <c r="L613">
        <v>0.48</v>
      </c>
      <c r="M613">
        <v>3</v>
      </c>
      <c r="N613">
        <v>280</v>
      </c>
      <c r="O613">
        <v>45</v>
      </c>
      <c r="R613" t="s">
        <v>47</v>
      </c>
    </row>
    <row r="614" spans="1:18">
      <c r="A614" t="s">
        <v>770</v>
      </c>
      <c r="B614" s="2" t="str">
        <f>Hyperlink("https://www.diodes.com/assets/Datasheets/SDT3A45SAF.pdf")</f>
        <v>https://www.diodes.com/assets/Datasheets/SDT3A45SAF.pdf</v>
      </c>
      <c r="C614" t="str">
        <f>Hyperlink("https://www.diodes.com/part/view/SDT3A45SAF","SDT3A45SAF")</f>
        <v>SDT3A45SAF</v>
      </c>
      <c r="D614" t="s">
        <v>236</v>
      </c>
      <c r="E614" t="s">
        <v>20</v>
      </c>
      <c r="F614" t="s">
        <v>21</v>
      </c>
      <c r="G614" t="s">
        <v>22</v>
      </c>
      <c r="H614">
        <v>3</v>
      </c>
      <c r="I614" t="s">
        <v>25</v>
      </c>
      <c r="J614">
        <v>45</v>
      </c>
      <c r="K614">
        <v>30</v>
      </c>
      <c r="L614">
        <v>0.48</v>
      </c>
      <c r="M614">
        <v>3</v>
      </c>
      <c r="N614">
        <v>280</v>
      </c>
      <c r="O614">
        <v>45</v>
      </c>
      <c r="R614" t="s">
        <v>59</v>
      </c>
    </row>
    <row r="615" spans="1:18">
      <c r="A615" t="s">
        <v>771</v>
      </c>
      <c r="B615" s="2" t="str">
        <f>Hyperlink("https://www.diodes.com/assets/Datasheets/SDT3U40P1.pdf")</f>
        <v>https://www.diodes.com/assets/Datasheets/SDT3U40P1.pdf</v>
      </c>
      <c r="C615" t="str">
        <f>Hyperlink("https://www.diodes.com/part/view/SDT3U40P1","SDT3U40P1")</f>
        <v>SDT3U40P1</v>
      </c>
      <c r="D615" t="s">
        <v>772</v>
      </c>
      <c r="E615" t="s">
        <v>20</v>
      </c>
      <c r="F615" t="s">
        <v>21</v>
      </c>
      <c r="G615" t="s">
        <v>22</v>
      </c>
      <c r="H615">
        <v>3</v>
      </c>
      <c r="J615">
        <v>40</v>
      </c>
      <c r="K615">
        <v>70</v>
      </c>
      <c r="L615">
        <v>0.5</v>
      </c>
      <c r="M615">
        <v>3</v>
      </c>
      <c r="N615">
        <v>200</v>
      </c>
      <c r="O615">
        <v>40</v>
      </c>
      <c r="R615" t="s">
        <v>277</v>
      </c>
    </row>
    <row r="616" spans="1:18">
      <c r="A616" t="s">
        <v>773</v>
      </c>
      <c r="B616" s="2" t="str">
        <f>Hyperlink("https://www.diodes.com/assets/Datasheets/SDT40100CT_SDT40100CTFP.pdf")</f>
        <v>https://www.diodes.com/assets/Datasheets/SDT40100CT_SDT40100CTFP.pdf</v>
      </c>
      <c r="C616" t="str">
        <f>Hyperlink("https://www.diodes.com/part/view/SDT40100CT","SDT40100CT")</f>
        <v>SDT40100CT</v>
      </c>
      <c r="D616" t="s">
        <v>774</v>
      </c>
      <c r="E616" t="s">
        <v>20</v>
      </c>
      <c r="F616" t="s">
        <v>21</v>
      </c>
      <c r="G616" t="s">
        <v>340</v>
      </c>
      <c r="H616">
        <v>40</v>
      </c>
      <c r="I616" t="s">
        <v>25</v>
      </c>
      <c r="J616">
        <v>100</v>
      </c>
      <c r="K616">
        <v>200</v>
      </c>
      <c r="L616">
        <v>0.79</v>
      </c>
      <c r="M616">
        <v>20</v>
      </c>
      <c r="N616">
        <v>100</v>
      </c>
      <c r="O616">
        <v>100</v>
      </c>
      <c r="R616" t="s">
        <v>690</v>
      </c>
    </row>
    <row r="617" spans="1:18">
      <c r="A617" t="s">
        <v>775</v>
      </c>
      <c r="B617" s="2" t="str">
        <f>Hyperlink("https://www.diodes.com/assets/Datasheets/SDT40100CT_SDT40100CTFP.pdf")</f>
        <v>https://www.diodes.com/assets/Datasheets/SDT40100CT_SDT40100CTFP.pdf</v>
      </c>
      <c r="C617" t="str">
        <f>Hyperlink("https://www.diodes.com/part/view/SDT40100CTFP","SDT40100CTFP")</f>
        <v>SDT40100CTFP</v>
      </c>
      <c r="D617" t="s">
        <v>774</v>
      </c>
      <c r="E617" t="s">
        <v>20</v>
      </c>
      <c r="F617" t="s">
        <v>21</v>
      </c>
      <c r="G617" t="s">
        <v>340</v>
      </c>
      <c r="H617">
        <v>40</v>
      </c>
      <c r="I617" t="s">
        <v>25</v>
      </c>
      <c r="J617">
        <v>100</v>
      </c>
      <c r="K617">
        <v>200</v>
      </c>
      <c r="L617">
        <v>0.79</v>
      </c>
      <c r="M617">
        <v>20</v>
      </c>
      <c r="N617">
        <v>100</v>
      </c>
      <c r="O617">
        <v>100</v>
      </c>
      <c r="R617" t="s">
        <v>692</v>
      </c>
    </row>
    <row r="618" spans="1:18">
      <c r="A618" t="s">
        <v>776</v>
      </c>
      <c r="B618" s="2" t="str">
        <f>Hyperlink("https://www.diodes.com/assets/Datasheets/SDT40120CT-SDT40120CTFP.pdf")</f>
        <v>https://www.diodes.com/assets/Datasheets/SDT40120CT-SDT40120CTFP.pdf</v>
      </c>
      <c r="C618" t="str">
        <f>Hyperlink("https://www.diodes.com/part/view/SDT40120CT","SDT40120CT")</f>
        <v>SDT40120CT</v>
      </c>
      <c r="D618" t="s">
        <v>774</v>
      </c>
      <c r="E618" t="s">
        <v>20</v>
      </c>
      <c r="F618" t="s">
        <v>21</v>
      </c>
      <c r="G618" t="s">
        <v>340</v>
      </c>
      <c r="H618">
        <v>40</v>
      </c>
      <c r="I618" t="s">
        <v>25</v>
      </c>
      <c r="J618">
        <v>120</v>
      </c>
      <c r="K618">
        <v>180</v>
      </c>
      <c r="L618">
        <v>0.95</v>
      </c>
      <c r="M618">
        <v>20</v>
      </c>
      <c r="N618">
        <v>100</v>
      </c>
      <c r="O618">
        <v>120</v>
      </c>
      <c r="R618" t="s">
        <v>690</v>
      </c>
    </row>
    <row r="619" spans="1:18">
      <c r="A619" t="s">
        <v>777</v>
      </c>
      <c r="B619" s="2" t="str">
        <f>Hyperlink("https://www.diodes.com/assets/Datasheets/SDT40120CT-SDT40120CTFP.pdf")</f>
        <v>https://www.diodes.com/assets/Datasheets/SDT40120CT-SDT40120CTFP.pdf</v>
      </c>
      <c r="C619" t="str">
        <f>Hyperlink("https://www.diodes.com/part/view/SDT40120CTFP","SDT40120CTFP")</f>
        <v>SDT40120CTFP</v>
      </c>
      <c r="D619" t="s">
        <v>774</v>
      </c>
      <c r="E619" t="s">
        <v>20</v>
      </c>
      <c r="F619" t="s">
        <v>21</v>
      </c>
      <c r="G619" t="s">
        <v>340</v>
      </c>
      <c r="H619">
        <v>40</v>
      </c>
      <c r="I619" t="s">
        <v>25</v>
      </c>
      <c r="J619">
        <v>120</v>
      </c>
      <c r="K619">
        <v>180</v>
      </c>
      <c r="L619">
        <v>0.95</v>
      </c>
      <c r="M619">
        <v>20</v>
      </c>
      <c r="N619">
        <v>100</v>
      </c>
      <c r="O619">
        <v>120</v>
      </c>
      <c r="R619" t="s">
        <v>692</v>
      </c>
    </row>
    <row r="620" spans="1:18">
      <c r="A620" t="s">
        <v>778</v>
      </c>
      <c r="B620" s="2" t="str">
        <f>Hyperlink("https://www.diodes.com/assets/Datasheets/SDT40150VCT_SDT40150VCTFP.pdf")</f>
        <v>https://www.diodes.com/assets/Datasheets/SDT40150VCT_SDT40150VCTFP.pdf</v>
      </c>
      <c r="C620" t="str">
        <f>Hyperlink("https://www.diodes.com/part/view/SDT40150VCT","SDT40150VCT")</f>
        <v>SDT40150VCT</v>
      </c>
      <c r="D620" t="s">
        <v>779</v>
      </c>
      <c r="E620" t="s">
        <v>20</v>
      </c>
      <c r="F620" t="s">
        <v>21</v>
      </c>
      <c r="G620" t="s">
        <v>340</v>
      </c>
      <c r="H620">
        <v>40</v>
      </c>
      <c r="J620">
        <v>150</v>
      </c>
      <c r="K620">
        <v>200</v>
      </c>
      <c r="L620">
        <v>1.22</v>
      </c>
      <c r="M620">
        <v>20</v>
      </c>
      <c r="N620">
        <v>60</v>
      </c>
      <c r="O620">
        <v>150</v>
      </c>
      <c r="R620" t="s">
        <v>441</v>
      </c>
    </row>
    <row r="621" spans="1:18">
      <c r="A621" t="s">
        <v>780</v>
      </c>
      <c r="B621" s="2" t="str">
        <f>Hyperlink("https://www.diodes.com/assets/Datasheets/SDT40150VCT_SDT40150VCTFP.pdf")</f>
        <v>https://www.diodes.com/assets/Datasheets/SDT40150VCT_SDT40150VCTFP.pdf</v>
      </c>
      <c r="C621" t="str">
        <f>Hyperlink("https://www.diodes.com/part/view/SDT40150VCTFP","SDT40150VCTFP")</f>
        <v>SDT40150VCTFP</v>
      </c>
      <c r="D621" t="s">
        <v>779</v>
      </c>
      <c r="E621" t="s">
        <v>20</v>
      </c>
      <c r="F621" t="s">
        <v>21</v>
      </c>
      <c r="G621" t="s">
        <v>340</v>
      </c>
      <c r="H621">
        <v>40</v>
      </c>
      <c r="J621">
        <v>150</v>
      </c>
      <c r="K621">
        <v>200</v>
      </c>
      <c r="L621">
        <v>1.22</v>
      </c>
      <c r="M621">
        <v>20</v>
      </c>
      <c r="N621">
        <v>60</v>
      </c>
      <c r="O621">
        <v>150</v>
      </c>
      <c r="R621" t="s">
        <v>781</v>
      </c>
    </row>
    <row r="622" spans="1:18">
      <c r="A622" t="s">
        <v>782</v>
      </c>
      <c r="B622" s="2" t="str">
        <f>Hyperlink("https://www.diodes.com/assets/Datasheets/SDT40A100CT-SDT40A100CTFP.pdf")</f>
        <v>https://www.diodes.com/assets/Datasheets/SDT40A100CT-SDT40A100CTFP.pdf</v>
      </c>
      <c r="C622" t="str">
        <f>Hyperlink("https://www.diodes.com/part/view/SDT40A100CT","SDT40A100CT")</f>
        <v>SDT40A100CT</v>
      </c>
      <c r="D622" t="s">
        <v>774</v>
      </c>
      <c r="E622" t="s">
        <v>20</v>
      </c>
      <c r="F622" t="s">
        <v>21</v>
      </c>
      <c r="G622" t="s">
        <v>340</v>
      </c>
      <c r="H622">
        <v>40</v>
      </c>
      <c r="I622" t="s">
        <v>25</v>
      </c>
      <c r="J622">
        <v>100</v>
      </c>
      <c r="K622">
        <v>250</v>
      </c>
      <c r="L622">
        <v>0.72</v>
      </c>
      <c r="M622">
        <v>20</v>
      </c>
      <c r="N622">
        <v>120</v>
      </c>
      <c r="O622">
        <v>100</v>
      </c>
      <c r="R622" t="s">
        <v>690</v>
      </c>
    </row>
    <row r="623" spans="1:18">
      <c r="A623" t="s">
        <v>783</v>
      </c>
      <c r="B623" s="2" t="str">
        <f>Hyperlink("https://www.diodes.com/assets/Datasheets/SDT40A100CT-SDT40A100CTFP.pdf")</f>
        <v>https://www.diodes.com/assets/Datasheets/SDT40A100CT-SDT40A100CTFP.pdf</v>
      </c>
      <c r="C623" t="str">
        <f>Hyperlink("https://www.diodes.com/part/view/SDT40A100CTFP","SDT40A100CTFP")</f>
        <v>SDT40A100CTFP</v>
      </c>
      <c r="D623" t="s">
        <v>774</v>
      </c>
      <c r="E623" t="s">
        <v>20</v>
      </c>
      <c r="F623" t="s">
        <v>21</v>
      </c>
      <c r="G623" t="s">
        <v>340</v>
      </c>
      <c r="H623">
        <v>40</v>
      </c>
      <c r="I623" t="s">
        <v>25</v>
      </c>
      <c r="J623">
        <v>100</v>
      </c>
      <c r="K623">
        <v>250</v>
      </c>
      <c r="L623">
        <v>0.72</v>
      </c>
      <c r="M623">
        <v>20</v>
      </c>
      <c r="N623">
        <v>120</v>
      </c>
      <c r="O623">
        <v>100</v>
      </c>
      <c r="R623" t="s">
        <v>692</v>
      </c>
    </row>
    <row r="624" spans="1:18">
      <c r="A624" t="s">
        <v>784</v>
      </c>
      <c r="B624" s="2" t="str">
        <f>Hyperlink("https://www.diodes.com/assets/Datasheets/SDT40A120CT-SDT40A120CTFP.pdf")</f>
        <v>https://www.diodes.com/assets/Datasheets/SDT40A120CT-SDT40A120CTFP.pdf</v>
      </c>
      <c r="C624" t="str">
        <f>Hyperlink("https://www.diodes.com/part/view/SDT40A120CT","SDT40A120CT")</f>
        <v>SDT40A120CT</v>
      </c>
      <c r="D624" t="s">
        <v>774</v>
      </c>
      <c r="E624" t="s">
        <v>20</v>
      </c>
      <c r="F624" t="s">
        <v>21</v>
      </c>
      <c r="G624" t="s">
        <v>340</v>
      </c>
      <c r="H624">
        <v>40</v>
      </c>
      <c r="I624" t="s">
        <v>25</v>
      </c>
      <c r="J624">
        <v>120</v>
      </c>
      <c r="K624">
        <v>250</v>
      </c>
      <c r="L624">
        <v>0.88</v>
      </c>
      <c r="M624">
        <v>20</v>
      </c>
      <c r="N624">
        <v>120</v>
      </c>
      <c r="O624">
        <v>120</v>
      </c>
      <c r="R624" t="s">
        <v>690</v>
      </c>
    </row>
    <row r="625" spans="1:18">
      <c r="A625" t="s">
        <v>785</v>
      </c>
      <c r="B625" s="2" t="str">
        <f>Hyperlink("https://www.diodes.com/assets/Datasheets/SDT40A120CT-SDT40A120CTFP.pdf")</f>
        <v>https://www.diodes.com/assets/Datasheets/SDT40A120CT-SDT40A120CTFP.pdf</v>
      </c>
      <c r="C625" t="str">
        <f>Hyperlink("https://www.diodes.com/part/view/SDT40A120CTFP","SDT40A120CTFP")</f>
        <v>SDT40A120CTFP</v>
      </c>
      <c r="D625" t="s">
        <v>774</v>
      </c>
      <c r="E625" t="s">
        <v>20</v>
      </c>
      <c r="F625" t="s">
        <v>21</v>
      </c>
      <c r="G625" t="s">
        <v>340</v>
      </c>
      <c r="H625">
        <v>40</v>
      </c>
      <c r="I625" t="s">
        <v>25</v>
      </c>
      <c r="J625">
        <v>120</v>
      </c>
      <c r="K625">
        <v>250</v>
      </c>
      <c r="L625">
        <v>0.88</v>
      </c>
      <c r="M625">
        <v>20</v>
      </c>
      <c r="N625">
        <v>120</v>
      </c>
      <c r="O625">
        <v>120</v>
      </c>
      <c r="R625" t="s">
        <v>692</v>
      </c>
    </row>
    <row r="626" spans="1:18">
      <c r="A626" t="s">
        <v>786</v>
      </c>
      <c r="B626" s="2" t="str">
        <f>Hyperlink("https://www.diodes.com/assets/Datasheets/SDT40A60VCT-SDT40A60VCTFP.pdf")</f>
        <v>https://www.diodes.com/assets/Datasheets/SDT40A60VCT-SDT40A60VCTFP.pdf</v>
      </c>
      <c r="C626" t="str">
        <f>Hyperlink("https://www.diodes.com/part/view/SDT40A60VCT","SDT40A60VCT")</f>
        <v>SDT40A60VCT</v>
      </c>
      <c r="D626" t="s">
        <v>774</v>
      </c>
      <c r="E626" t="s">
        <v>20</v>
      </c>
      <c r="F626" t="s">
        <v>21</v>
      </c>
      <c r="G626" t="s">
        <v>340</v>
      </c>
      <c r="H626">
        <v>40</v>
      </c>
      <c r="I626" t="s">
        <v>25</v>
      </c>
      <c r="J626">
        <v>60</v>
      </c>
      <c r="K626">
        <v>300</v>
      </c>
      <c r="L626">
        <v>0.6</v>
      </c>
      <c r="M626">
        <v>20</v>
      </c>
      <c r="N626">
        <v>200</v>
      </c>
      <c r="O626">
        <v>60</v>
      </c>
      <c r="R626" t="s">
        <v>690</v>
      </c>
    </row>
    <row r="627" spans="1:18">
      <c r="A627" t="s">
        <v>787</v>
      </c>
      <c r="B627" s="2" t="str">
        <f>Hyperlink("https://www.diodes.com/assets/Datasheets/SDT40A60VCT-SDT40A60VCTFP.pdf")</f>
        <v>https://www.diodes.com/assets/Datasheets/SDT40A60VCT-SDT40A60VCTFP.pdf</v>
      </c>
      <c r="C627" t="str">
        <f>Hyperlink("https://www.diodes.com/part/view/SDT40A60VCTFP","SDT40A60VCTFP")</f>
        <v>SDT40A60VCTFP</v>
      </c>
      <c r="D627" t="s">
        <v>774</v>
      </c>
      <c r="E627" t="s">
        <v>20</v>
      </c>
      <c r="F627" t="s">
        <v>21</v>
      </c>
      <c r="G627" t="s">
        <v>340</v>
      </c>
      <c r="H627">
        <v>40</v>
      </c>
      <c r="I627" t="s">
        <v>25</v>
      </c>
      <c r="J627">
        <v>60</v>
      </c>
      <c r="K627">
        <v>300</v>
      </c>
      <c r="L627">
        <v>0.6</v>
      </c>
      <c r="M627">
        <v>20</v>
      </c>
      <c r="N627">
        <v>200</v>
      </c>
      <c r="O627">
        <v>60</v>
      </c>
      <c r="R627" t="s">
        <v>788</v>
      </c>
    </row>
    <row r="628" spans="1:18">
      <c r="A628" t="s">
        <v>789</v>
      </c>
      <c r="B628" s="2" t="str">
        <f>Hyperlink("https://www.diodes.com/assets/Datasheets/SDT40B100ST.pdf")</f>
        <v>https://www.diodes.com/assets/Datasheets/SDT40B100ST.pdf</v>
      </c>
      <c r="C628" t="str">
        <f>Hyperlink("https://www.diodes.com/part/view/SDT40B100ST","SDT40B100ST")</f>
        <v>SDT40B100ST</v>
      </c>
      <c r="D628" t="s">
        <v>790</v>
      </c>
      <c r="E628" t="s">
        <v>20</v>
      </c>
      <c r="F628" t="s">
        <v>21</v>
      </c>
      <c r="G628" t="s">
        <v>22</v>
      </c>
      <c r="H628">
        <v>40</v>
      </c>
      <c r="I628" t="s">
        <v>25</v>
      </c>
      <c r="J628">
        <v>100</v>
      </c>
      <c r="K628">
        <v>250</v>
      </c>
      <c r="L628">
        <v>0.68</v>
      </c>
      <c r="M628">
        <v>20</v>
      </c>
      <c r="N628">
        <v>120</v>
      </c>
      <c r="O628">
        <v>100</v>
      </c>
      <c r="Q628">
        <v>110</v>
      </c>
      <c r="R628" t="s">
        <v>690</v>
      </c>
    </row>
    <row r="629" spans="1:18">
      <c r="A629" t="s">
        <v>791</v>
      </c>
      <c r="B629" s="2" t="str">
        <f>Hyperlink("https://www.diodes.com/assets/Datasheets/SDT40H100CT-SDT40H100CTFP.pdf")</f>
        <v>https://www.diodes.com/assets/Datasheets/SDT40H100CT-SDT40H100CTFP.pdf</v>
      </c>
      <c r="C629" t="str">
        <f>Hyperlink("https://www.diodes.com/part/view/SDT40H100CT","SDT40H100CT")</f>
        <v>SDT40H100CT</v>
      </c>
      <c r="D629" t="s">
        <v>774</v>
      </c>
      <c r="E629" t="s">
        <v>20</v>
      </c>
      <c r="F629" t="s">
        <v>21</v>
      </c>
      <c r="G629" t="s">
        <v>340</v>
      </c>
      <c r="H629">
        <v>40</v>
      </c>
      <c r="I629" t="s">
        <v>25</v>
      </c>
      <c r="J629">
        <v>100</v>
      </c>
      <c r="K629">
        <v>280</v>
      </c>
      <c r="L629">
        <v>0.7</v>
      </c>
      <c r="M629">
        <v>20</v>
      </c>
      <c r="N629">
        <v>120</v>
      </c>
      <c r="O629">
        <v>100</v>
      </c>
      <c r="R629" t="s">
        <v>690</v>
      </c>
    </row>
    <row r="630" spans="1:18">
      <c r="A630" t="s">
        <v>792</v>
      </c>
      <c r="B630" s="2" t="str">
        <f>Hyperlink("https://www.diodes.com/assets/Datasheets/SDT40H100CTB.pdf")</f>
        <v>https://www.diodes.com/assets/Datasheets/SDT40H100CTB.pdf</v>
      </c>
      <c r="C630" t="str">
        <f>Hyperlink("https://www.diodes.com/part/view/SDT40H100CTB","SDT40H100CTB")</f>
        <v>SDT40H100CTB</v>
      </c>
      <c r="D630" t="s">
        <v>303</v>
      </c>
      <c r="E630" t="s">
        <v>29</v>
      </c>
      <c r="F630" t="s">
        <v>21</v>
      </c>
      <c r="G630" t="s">
        <v>340</v>
      </c>
      <c r="H630">
        <v>40</v>
      </c>
      <c r="J630">
        <v>100</v>
      </c>
      <c r="K630">
        <v>320</v>
      </c>
      <c r="L630">
        <v>0.76</v>
      </c>
      <c r="M630">
        <v>20</v>
      </c>
      <c r="N630">
        <v>120</v>
      </c>
      <c r="O630">
        <v>100</v>
      </c>
      <c r="R630" t="s">
        <v>793</v>
      </c>
    </row>
    <row r="631" spans="1:18">
      <c r="A631" t="s">
        <v>794</v>
      </c>
      <c r="B631" s="2" t="str">
        <f>Hyperlink("https://www.diodes.com/assets/Datasheets/SDT40H100CT-SDT40H100CTFP.pdf")</f>
        <v>https://www.diodes.com/assets/Datasheets/SDT40H100CT-SDT40H100CTFP.pdf</v>
      </c>
      <c r="C631" t="str">
        <f>Hyperlink("https://www.diodes.com/part/view/SDT40H100CTFP","SDT40H100CTFP")</f>
        <v>SDT40H100CTFP</v>
      </c>
      <c r="D631" t="s">
        <v>774</v>
      </c>
      <c r="E631" t="s">
        <v>20</v>
      </c>
      <c r="F631" t="s">
        <v>21</v>
      </c>
      <c r="G631" t="s">
        <v>340</v>
      </c>
      <c r="H631">
        <v>40</v>
      </c>
      <c r="I631" t="s">
        <v>25</v>
      </c>
      <c r="J631">
        <v>100</v>
      </c>
      <c r="K631">
        <v>200</v>
      </c>
      <c r="L631">
        <v>0.7</v>
      </c>
      <c r="M631">
        <v>20</v>
      </c>
      <c r="N631">
        <v>120</v>
      </c>
      <c r="O631">
        <v>100</v>
      </c>
      <c r="R631" t="s">
        <v>692</v>
      </c>
    </row>
    <row r="632" spans="1:18">
      <c r="A632" t="s">
        <v>795</v>
      </c>
      <c r="B632" s="2" t="str">
        <f>Hyperlink("https://www.diodes.com/assets/Datasheets/SDT40H120CT-SDT40H120CTFP.pdf")</f>
        <v>https://www.diodes.com/assets/Datasheets/SDT40H120CT-SDT40H120CTFP.pdf</v>
      </c>
      <c r="C632" t="str">
        <f>Hyperlink("https://www.diodes.com/part/view/SDT40H120CT","SDT40H120CT")</f>
        <v>SDT40H120CT</v>
      </c>
      <c r="D632" t="s">
        <v>774</v>
      </c>
      <c r="E632" t="s">
        <v>20</v>
      </c>
      <c r="F632" t="s">
        <v>21</v>
      </c>
      <c r="G632" t="s">
        <v>340</v>
      </c>
      <c r="H632">
        <v>40</v>
      </c>
      <c r="I632" t="s">
        <v>25</v>
      </c>
      <c r="J632">
        <v>120</v>
      </c>
      <c r="K632">
        <v>280</v>
      </c>
      <c r="L632">
        <v>0.82</v>
      </c>
      <c r="M632">
        <v>20</v>
      </c>
      <c r="N632">
        <v>120</v>
      </c>
      <c r="O632">
        <v>120</v>
      </c>
      <c r="R632" t="s">
        <v>690</v>
      </c>
    </row>
    <row r="633" spans="1:18">
      <c r="A633" t="s">
        <v>796</v>
      </c>
      <c r="B633" s="2" t="str">
        <f>Hyperlink("https://www.diodes.com/assets/Datasheets/SDT40H120CT-SDT40H120CTFP.pdf")</f>
        <v>https://www.diodes.com/assets/Datasheets/SDT40H120CT-SDT40H120CTFP.pdf</v>
      </c>
      <c r="C633" t="str">
        <f>Hyperlink("https://www.diodes.com/part/view/SDT40H120CTFP","SDT40H120CTFP")</f>
        <v>SDT40H120CTFP</v>
      </c>
      <c r="D633" t="s">
        <v>774</v>
      </c>
      <c r="E633" t="s">
        <v>20</v>
      </c>
      <c r="F633" t="s">
        <v>21</v>
      </c>
      <c r="G633" t="s">
        <v>340</v>
      </c>
      <c r="H633">
        <v>40</v>
      </c>
      <c r="I633" t="s">
        <v>25</v>
      </c>
      <c r="J633">
        <v>120</v>
      </c>
      <c r="K633">
        <v>280</v>
      </c>
      <c r="L633">
        <v>0.82</v>
      </c>
      <c r="M633">
        <v>20</v>
      </c>
      <c r="N633">
        <v>120</v>
      </c>
      <c r="O633">
        <v>120</v>
      </c>
      <c r="R633" t="s">
        <v>692</v>
      </c>
    </row>
    <row r="634" spans="1:18">
      <c r="A634" t="s">
        <v>797</v>
      </c>
      <c r="B634" s="2" t="str">
        <f>Hyperlink("https://www.diodes.com/assets/Datasheets/SDT4U40CP3.pdf")</f>
        <v>https://www.diodes.com/assets/Datasheets/SDT4U40CP3.pdf</v>
      </c>
      <c r="C634" t="str">
        <f>Hyperlink("https://www.diodes.com/part/view/SDT4U40CP3","SDT4U40CP3")</f>
        <v>SDT4U40CP3</v>
      </c>
      <c r="D634" t="s">
        <v>798</v>
      </c>
      <c r="E634" t="s">
        <v>20</v>
      </c>
      <c r="F634" t="s">
        <v>21</v>
      </c>
      <c r="G634" t="s">
        <v>22</v>
      </c>
      <c r="H634">
        <v>4</v>
      </c>
      <c r="J634">
        <v>40</v>
      </c>
      <c r="K634">
        <v>28</v>
      </c>
      <c r="L634">
        <v>0.62</v>
      </c>
      <c r="M634">
        <v>4</v>
      </c>
      <c r="N634">
        <v>150</v>
      </c>
      <c r="O634">
        <v>40</v>
      </c>
      <c r="Q634">
        <v>285</v>
      </c>
      <c r="R634" t="s">
        <v>743</v>
      </c>
    </row>
    <row r="635" spans="1:18">
      <c r="A635" t="s">
        <v>799</v>
      </c>
      <c r="B635" s="2" t="str">
        <f>Hyperlink("https://www.diodes.com/assets/Datasheets/SDT4U40EP3.pdf")</f>
        <v>https://www.diodes.com/assets/Datasheets/SDT4U40EP3.pdf</v>
      </c>
      <c r="C635" t="str">
        <f>Hyperlink("https://www.diodes.com/part/view/SDT4U40EP3","SDT4U40EP3")</f>
        <v>SDT4U40EP3</v>
      </c>
      <c r="D635" t="s">
        <v>798</v>
      </c>
      <c r="E635" t="s">
        <v>20</v>
      </c>
      <c r="F635" t="s">
        <v>21</v>
      </c>
      <c r="G635" t="s">
        <v>22</v>
      </c>
      <c r="H635">
        <v>4</v>
      </c>
      <c r="J635">
        <v>40</v>
      </c>
      <c r="K635">
        <v>28</v>
      </c>
      <c r="L635">
        <v>0.55</v>
      </c>
      <c r="M635">
        <v>4</v>
      </c>
      <c r="N635">
        <v>150</v>
      </c>
      <c r="O635">
        <v>40</v>
      </c>
      <c r="Q635">
        <v>295</v>
      </c>
      <c r="R635" t="s">
        <v>679</v>
      </c>
    </row>
    <row r="636" spans="1:18">
      <c r="A636" t="s">
        <v>800</v>
      </c>
      <c r="B636" s="2" t="str">
        <f>Hyperlink("https://www.diodes.com/assets/Datasheets/SDT5100D1.pdf")</f>
        <v>https://www.diodes.com/assets/Datasheets/SDT5100D1.pdf</v>
      </c>
      <c r="C636" t="str">
        <f>Hyperlink("https://www.diodes.com/part/view/SDT5100D1","SDT5100D1")</f>
        <v>SDT5100D1</v>
      </c>
      <c r="D636" t="s">
        <v>801</v>
      </c>
      <c r="E636" t="s">
        <v>20</v>
      </c>
      <c r="F636" t="s">
        <v>21</v>
      </c>
      <c r="G636" t="s">
        <v>22</v>
      </c>
      <c r="H636">
        <v>5</v>
      </c>
      <c r="I636" t="s">
        <v>25</v>
      </c>
      <c r="J636">
        <v>100</v>
      </c>
      <c r="K636">
        <v>100</v>
      </c>
      <c r="L636">
        <v>0.65</v>
      </c>
      <c r="M636">
        <v>5</v>
      </c>
      <c r="N636">
        <v>50</v>
      </c>
      <c r="O636">
        <v>100</v>
      </c>
      <c r="R636" t="s">
        <v>487</v>
      </c>
    </row>
    <row r="637" spans="1:18">
      <c r="A637" t="s">
        <v>802</v>
      </c>
      <c r="B637" s="2" t="str">
        <f>Hyperlink("https://www.diodes.com/assets/Datasheets/SDT5100LP5.pdf")</f>
        <v>https://www.diodes.com/assets/Datasheets/SDT5100LP5.pdf</v>
      </c>
      <c r="C637" t="str">
        <f>Hyperlink("https://www.diodes.com/part/view/SDT5100LP5","SDT5100LP5")</f>
        <v>SDT5100LP5</v>
      </c>
      <c r="D637" t="s">
        <v>803</v>
      </c>
      <c r="E637" t="s">
        <v>20</v>
      </c>
      <c r="F637" t="s">
        <v>21</v>
      </c>
      <c r="G637" t="s">
        <v>22</v>
      </c>
      <c r="H637">
        <v>5</v>
      </c>
      <c r="I637" t="s">
        <v>25</v>
      </c>
      <c r="J637">
        <v>100</v>
      </c>
      <c r="K637">
        <v>120</v>
      </c>
      <c r="L637">
        <v>0.82</v>
      </c>
      <c r="M637">
        <v>5</v>
      </c>
      <c r="N637">
        <v>4</v>
      </c>
      <c r="O637">
        <v>100</v>
      </c>
      <c r="R637" t="s">
        <v>352</v>
      </c>
    </row>
    <row r="638" spans="1:18">
      <c r="A638" t="s">
        <v>804</v>
      </c>
      <c r="B638" s="2" t="str">
        <f>Hyperlink("https://www.diodes.com/assets/Datasheets/SDT5A100P5.pdf")</f>
        <v>https://www.diodes.com/assets/Datasheets/SDT5A100P5.pdf</v>
      </c>
      <c r="C638" t="str">
        <f>Hyperlink("https://www.diodes.com/part/view/SDT5A100P5","SDT5A100P5")</f>
        <v>SDT5A100P5</v>
      </c>
      <c r="D638" t="s">
        <v>28</v>
      </c>
      <c r="E638" t="s">
        <v>20</v>
      </c>
      <c r="F638" t="s">
        <v>21</v>
      </c>
      <c r="G638" t="s">
        <v>22</v>
      </c>
      <c r="H638">
        <v>5</v>
      </c>
      <c r="I638" t="s">
        <v>25</v>
      </c>
      <c r="J638">
        <v>100</v>
      </c>
      <c r="K638">
        <v>100</v>
      </c>
      <c r="L638">
        <v>0.66</v>
      </c>
      <c r="M638">
        <v>5</v>
      </c>
      <c r="N638">
        <v>50</v>
      </c>
      <c r="O638">
        <v>100</v>
      </c>
      <c r="R638" t="s">
        <v>352</v>
      </c>
    </row>
    <row r="639" spans="1:18">
      <c r="A639" t="s">
        <v>805</v>
      </c>
      <c r="B639" s="2" t="str">
        <f>Hyperlink("https://www.diodes.com/assets/Datasheets/SDT5A100SAF.pdf")</f>
        <v>https://www.diodes.com/assets/Datasheets/SDT5A100SAF.pdf</v>
      </c>
      <c r="C639" t="str">
        <f>Hyperlink("https://www.diodes.com/part/view/SDT5A100SAF","SDT5A100SAF")</f>
        <v>SDT5A100SAF</v>
      </c>
      <c r="D639" t="s">
        <v>806</v>
      </c>
      <c r="E639" t="s">
        <v>20</v>
      </c>
      <c r="F639" t="s">
        <v>21</v>
      </c>
      <c r="G639" t="s">
        <v>22</v>
      </c>
      <c r="H639">
        <v>5</v>
      </c>
      <c r="I639" t="s">
        <v>25</v>
      </c>
      <c r="J639">
        <v>100</v>
      </c>
      <c r="K639">
        <v>100</v>
      </c>
      <c r="L639">
        <v>0.66</v>
      </c>
      <c r="M639">
        <v>5</v>
      </c>
      <c r="N639">
        <v>50</v>
      </c>
      <c r="O639">
        <v>100</v>
      </c>
      <c r="R639" t="s">
        <v>59</v>
      </c>
    </row>
    <row r="640" spans="1:18">
      <c r="A640" t="s">
        <v>807</v>
      </c>
      <c r="B640" s="2" t="str">
        <f>Hyperlink("https://www.diodes.com/assets/Datasheets/SDT5A100SB.pdf")</f>
        <v>https://www.diodes.com/assets/Datasheets/SDT5A100SB.pdf</v>
      </c>
      <c r="C640" t="str">
        <f>Hyperlink("https://www.diodes.com/part/view/SDT5A100SB","SDT5A100SB")</f>
        <v>SDT5A100SB</v>
      </c>
      <c r="D640" t="s">
        <v>28</v>
      </c>
      <c r="E640" t="s">
        <v>20</v>
      </c>
      <c r="F640" t="s">
        <v>21</v>
      </c>
      <c r="G640" t="s">
        <v>22</v>
      </c>
      <c r="H640">
        <v>5</v>
      </c>
      <c r="I640" t="s">
        <v>25</v>
      </c>
      <c r="J640">
        <v>100</v>
      </c>
      <c r="K640">
        <v>100</v>
      </c>
      <c r="L640">
        <v>0.66</v>
      </c>
      <c r="M640">
        <v>5</v>
      </c>
      <c r="N640">
        <v>50</v>
      </c>
      <c r="O640">
        <v>100</v>
      </c>
      <c r="R640" t="s">
        <v>49</v>
      </c>
    </row>
    <row r="641" spans="1:18">
      <c r="A641" t="s">
        <v>808</v>
      </c>
      <c r="B641" s="2" t="str">
        <f>Hyperlink("https://www.diodes.com/assets/Datasheets/SDT5A50SA.pdf")</f>
        <v>https://www.diodes.com/assets/Datasheets/SDT5A50SA.pdf</v>
      </c>
      <c r="C641" t="str">
        <f>Hyperlink("https://www.diodes.com/part/view/SDT5A50SA","SDT5A50SA")</f>
        <v>SDT5A50SA</v>
      </c>
      <c r="D641" t="s">
        <v>803</v>
      </c>
      <c r="E641" t="s">
        <v>20</v>
      </c>
      <c r="F641" t="s">
        <v>21</v>
      </c>
      <c r="G641" t="s">
        <v>22</v>
      </c>
      <c r="H641">
        <v>5</v>
      </c>
      <c r="I641" t="s">
        <v>25</v>
      </c>
      <c r="J641">
        <v>50</v>
      </c>
      <c r="K641">
        <v>50</v>
      </c>
      <c r="L641">
        <v>0.52</v>
      </c>
      <c r="M641">
        <v>5</v>
      </c>
      <c r="N641">
        <v>300</v>
      </c>
      <c r="O641">
        <v>50</v>
      </c>
      <c r="R641" t="s">
        <v>47</v>
      </c>
    </row>
    <row r="642" spans="1:18">
      <c r="A642" t="s">
        <v>809</v>
      </c>
      <c r="B642" s="2" t="str">
        <f>Hyperlink("https://www.diodes.com/assets/Datasheets/SDT5A50SAF.pdf")</f>
        <v>https://www.diodes.com/assets/Datasheets/SDT5A50SAF.pdf</v>
      </c>
      <c r="C642" t="str">
        <f>Hyperlink("https://www.diodes.com/part/view/SDT5A50SAF","SDT5A50SAF")</f>
        <v>SDT5A50SAF</v>
      </c>
      <c r="D642" t="s">
        <v>803</v>
      </c>
      <c r="E642" t="s">
        <v>20</v>
      </c>
      <c r="F642" t="s">
        <v>21</v>
      </c>
      <c r="G642" t="s">
        <v>22</v>
      </c>
      <c r="H642">
        <v>5</v>
      </c>
      <c r="I642" t="s">
        <v>25</v>
      </c>
      <c r="J642">
        <v>50</v>
      </c>
      <c r="K642">
        <v>50</v>
      </c>
      <c r="L642">
        <v>0.52</v>
      </c>
      <c r="M642">
        <v>5</v>
      </c>
      <c r="N642">
        <v>300</v>
      </c>
      <c r="O642">
        <v>50</v>
      </c>
      <c r="R642" t="s">
        <v>59</v>
      </c>
    </row>
    <row r="643" spans="1:18">
      <c r="A643" t="s">
        <v>810</v>
      </c>
      <c r="B643" s="2" t="str">
        <f>Hyperlink("https://www.diodes.com/assets/Datasheets/SDT5A60SA.pdf")</f>
        <v>https://www.diodes.com/assets/Datasheets/SDT5A60SA.pdf</v>
      </c>
      <c r="C643" t="str">
        <f>Hyperlink("https://www.diodes.com/part/view/SDT5A60SA","SDT5A60SA")</f>
        <v>SDT5A60SA</v>
      </c>
      <c r="D643" t="s">
        <v>811</v>
      </c>
      <c r="E643" t="s">
        <v>29</v>
      </c>
      <c r="F643" t="s">
        <v>21</v>
      </c>
      <c r="G643" t="s">
        <v>22</v>
      </c>
      <c r="H643">
        <v>5</v>
      </c>
      <c r="I643" t="s">
        <v>25</v>
      </c>
      <c r="J643">
        <v>60</v>
      </c>
      <c r="K643">
        <v>60</v>
      </c>
      <c r="L643">
        <v>0.52</v>
      </c>
      <c r="M643">
        <v>5</v>
      </c>
      <c r="N643">
        <v>500</v>
      </c>
      <c r="O643">
        <v>60</v>
      </c>
      <c r="R643" t="s">
        <v>47</v>
      </c>
    </row>
    <row r="644" spans="1:18">
      <c r="A644" t="s">
        <v>812</v>
      </c>
      <c r="B644" s="2" t="str">
        <f>Hyperlink("https://www.diodes.com/assets/Datasheets/SDT5A60SAF.pdf")</f>
        <v>https://www.diodes.com/assets/Datasheets/SDT5A60SAF.pdf</v>
      </c>
      <c r="C644" t="str">
        <f>Hyperlink("https://www.diodes.com/part/view/SDT5A60SAF","SDT5A60SAF")</f>
        <v>SDT5A60SAF</v>
      </c>
      <c r="D644" t="s">
        <v>811</v>
      </c>
      <c r="E644" t="s">
        <v>29</v>
      </c>
      <c r="F644" t="s">
        <v>21</v>
      </c>
      <c r="G644" t="s">
        <v>22</v>
      </c>
      <c r="H644">
        <v>5</v>
      </c>
      <c r="I644" t="s">
        <v>25</v>
      </c>
      <c r="J644">
        <v>60</v>
      </c>
      <c r="K644">
        <v>50</v>
      </c>
      <c r="L644">
        <v>0.52</v>
      </c>
      <c r="M644">
        <v>5</v>
      </c>
      <c r="N644">
        <v>500</v>
      </c>
      <c r="O644">
        <v>60</v>
      </c>
      <c r="R644" t="s">
        <v>59</v>
      </c>
    </row>
    <row r="645" spans="1:18">
      <c r="A645" t="s">
        <v>813</v>
      </c>
      <c r="B645" s="2" t="str">
        <f>Hyperlink("https://www.diodes.com/assets/Datasheets/SDT5H100LP5.pdf")</f>
        <v>https://www.diodes.com/assets/Datasheets/SDT5H100LP5.pdf</v>
      </c>
      <c r="C645" t="str">
        <f>Hyperlink("https://www.diodes.com/part/view/SDT5H100LP5","SDT5H100LP5")</f>
        <v>SDT5H100LP5</v>
      </c>
      <c r="D645" t="s">
        <v>803</v>
      </c>
      <c r="E645" t="s">
        <v>20</v>
      </c>
      <c r="F645" t="s">
        <v>21</v>
      </c>
      <c r="G645" t="s">
        <v>22</v>
      </c>
      <c r="H645">
        <v>5</v>
      </c>
      <c r="I645" t="s">
        <v>25</v>
      </c>
      <c r="J645">
        <v>100</v>
      </c>
      <c r="K645">
        <v>150</v>
      </c>
      <c r="L645">
        <v>0.66</v>
      </c>
      <c r="M645">
        <v>5</v>
      </c>
      <c r="N645">
        <v>3.5</v>
      </c>
      <c r="O645">
        <v>100</v>
      </c>
      <c r="R645" t="s">
        <v>352</v>
      </c>
    </row>
    <row r="646" spans="1:18">
      <c r="A646" t="s">
        <v>814</v>
      </c>
      <c r="B646" s="2" t="str">
        <f>Hyperlink("https://www.diodes.com/assets/Datasheets/SDT5H100P5.pdf")</f>
        <v>https://www.diodes.com/assets/Datasheets/SDT5H100P5.pdf</v>
      </c>
      <c r="C646" t="str">
        <f>Hyperlink("https://www.diodes.com/part/view/SDT5H100P5","SDT5H100P5")</f>
        <v>SDT5H100P5</v>
      </c>
      <c r="D646" t="s">
        <v>803</v>
      </c>
      <c r="E646" t="s">
        <v>20</v>
      </c>
      <c r="F646" t="s">
        <v>21</v>
      </c>
      <c r="G646" t="s">
        <v>22</v>
      </c>
      <c r="H646">
        <v>5</v>
      </c>
      <c r="I646" t="s">
        <v>25</v>
      </c>
      <c r="J646">
        <v>100</v>
      </c>
      <c r="K646">
        <v>150</v>
      </c>
      <c r="L646">
        <v>0.62</v>
      </c>
      <c r="M646">
        <v>5</v>
      </c>
      <c r="N646">
        <v>100</v>
      </c>
      <c r="O646">
        <v>100</v>
      </c>
      <c r="R646" t="s">
        <v>352</v>
      </c>
    </row>
    <row r="647" spans="1:18">
      <c r="A647" t="s">
        <v>815</v>
      </c>
      <c r="B647" s="2" t="str">
        <f>Hyperlink("https://www.diodes.com/assets/Datasheets/SDT5H100SB.pdf")</f>
        <v>https://www.diodes.com/assets/Datasheets/SDT5H100SB.pdf</v>
      </c>
      <c r="C647" t="str">
        <f>Hyperlink("https://www.diodes.com/part/view/SDT5H100SB","SDT5H100SB")</f>
        <v>SDT5H100SB</v>
      </c>
      <c r="D647" t="s">
        <v>803</v>
      </c>
      <c r="E647" t="s">
        <v>20</v>
      </c>
      <c r="F647" t="s">
        <v>21</v>
      </c>
      <c r="G647" t="s">
        <v>22</v>
      </c>
      <c r="H647">
        <v>5</v>
      </c>
      <c r="I647" t="s">
        <v>25</v>
      </c>
      <c r="J647">
        <v>100</v>
      </c>
      <c r="K647">
        <v>100</v>
      </c>
      <c r="L647">
        <v>0.66</v>
      </c>
      <c r="M647">
        <v>5</v>
      </c>
      <c r="N647">
        <v>50</v>
      </c>
      <c r="O647">
        <v>100</v>
      </c>
      <c r="R647" t="s">
        <v>49</v>
      </c>
    </row>
    <row r="648" spans="1:18">
      <c r="A648" t="s">
        <v>816</v>
      </c>
      <c r="B648" s="2" t="str">
        <f>Hyperlink("https://www.diodes.com/assets/Datasheets/SDT60100CTB.pdf")</f>
        <v>https://www.diodes.com/assets/Datasheets/SDT60100CTB.pdf</v>
      </c>
      <c r="C648" t="str">
        <f>Hyperlink("https://www.diodes.com/part/view/SDT60100CTB","SDT60100CTB")</f>
        <v>SDT60100CTB</v>
      </c>
      <c r="D648" t="s">
        <v>817</v>
      </c>
      <c r="E648" t="s">
        <v>20</v>
      </c>
      <c r="F648" t="s">
        <v>21</v>
      </c>
      <c r="G648" t="s">
        <v>340</v>
      </c>
      <c r="H648">
        <v>60</v>
      </c>
      <c r="I648" t="s">
        <v>25</v>
      </c>
      <c r="J648">
        <v>100</v>
      </c>
      <c r="K648">
        <v>320</v>
      </c>
      <c r="L648">
        <v>0.8</v>
      </c>
      <c r="M648">
        <v>30</v>
      </c>
      <c r="N648">
        <v>120</v>
      </c>
      <c r="O648">
        <v>100</v>
      </c>
      <c r="R648" t="s">
        <v>793</v>
      </c>
    </row>
    <row r="649" spans="1:18">
      <c r="A649" t="s">
        <v>818</v>
      </c>
      <c r="B649" s="2" t="str">
        <f>Hyperlink("https://www.diodes.com/assets/Datasheets/SDT660VD1.pdf")</f>
        <v>https://www.diodes.com/assets/Datasheets/SDT660VD1.pdf</v>
      </c>
      <c r="C649" t="str">
        <f>Hyperlink("https://www.diodes.com/part/view/SDT660VD1","SDT660VD1")</f>
        <v>SDT660VD1</v>
      </c>
      <c r="D649" t="s">
        <v>819</v>
      </c>
      <c r="E649" t="s">
        <v>29</v>
      </c>
      <c r="F649" t="s">
        <v>21</v>
      </c>
      <c r="G649" t="s">
        <v>22</v>
      </c>
      <c r="H649">
        <v>6</v>
      </c>
      <c r="I649" t="s">
        <v>25</v>
      </c>
      <c r="J649">
        <v>60</v>
      </c>
      <c r="K649">
        <v>100</v>
      </c>
      <c r="L649">
        <v>0.56</v>
      </c>
      <c r="M649">
        <v>6</v>
      </c>
      <c r="N649">
        <v>100</v>
      </c>
      <c r="O649">
        <v>60</v>
      </c>
      <c r="R649" t="s">
        <v>820</v>
      </c>
    </row>
    <row r="650" spans="1:18">
      <c r="A650" t="s">
        <v>821</v>
      </c>
      <c r="B650" s="2" t="str">
        <f>Hyperlink("https://www.diodes.com/assets/Datasheets/SDT8A100P5.pdf")</f>
        <v>https://www.diodes.com/assets/Datasheets/SDT8A100P5.pdf</v>
      </c>
      <c r="C650" t="str">
        <f>Hyperlink("https://www.diodes.com/part/view/SDT8A100P5","SDT8A100P5")</f>
        <v>SDT8A100P5</v>
      </c>
      <c r="D650" t="s">
        <v>822</v>
      </c>
      <c r="E650" t="s">
        <v>20</v>
      </c>
      <c r="F650" t="s">
        <v>21</v>
      </c>
      <c r="G650" t="s">
        <v>22</v>
      </c>
      <c r="H650">
        <v>8</v>
      </c>
      <c r="I650" t="s">
        <v>25</v>
      </c>
      <c r="J650">
        <v>100</v>
      </c>
      <c r="K650">
        <v>150</v>
      </c>
      <c r="L650">
        <v>0.7</v>
      </c>
      <c r="M650">
        <v>8</v>
      </c>
      <c r="N650">
        <v>100</v>
      </c>
      <c r="O650">
        <v>100</v>
      </c>
      <c r="R650" t="s">
        <v>352</v>
      </c>
    </row>
    <row r="651" spans="1:18">
      <c r="A651" t="s">
        <v>823</v>
      </c>
      <c r="B651" s="2" t="str">
        <f>Hyperlink("https://www.diodes.com/assets/Datasheets/SDT8A120P5.pdf")</f>
        <v>https://www.diodes.com/assets/Datasheets/SDT8A120P5.pdf</v>
      </c>
      <c r="C651" t="str">
        <f>Hyperlink("https://www.diodes.com/part/view/SDT8A120P5","SDT8A120P5")</f>
        <v>SDT8A120P5</v>
      </c>
      <c r="D651" t="s">
        <v>822</v>
      </c>
      <c r="E651" t="s">
        <v>29</v>
      </c>
      <c r="F651" t="s">
        <v>21</v>
      </c>
      <c r="G651" t="s">
        <v>22</v>
      </c>
      <c r="H651">
        <v>8</v>
      </c>
      <c r="I651" t="s">
        <v>25</v>
      </c>
      <c r="J651">
        <v>120</v>
      </c>
      <c r="K651">
        <v>150</v>
      </c>
      <c r="L651">
        <v>0.84</v>
      </c>
      <c r="M651">
        <v>8</v>
      </c>
      <c r="N651">
        <v>300</v>
      </c>
      <c r="O651">
        <v>120</v>
      </c>
      <c r="R651" t="s">
        <v>352</v>
      </c>
    </row>
    <row r="652" spans="1:18">
      <c r="A652" t="s">
        <v>824</v>
      </c>
      <c r="B652" s="2" t="str">
        <f>Hyperlink("https://www.diodes.com/assets/Datasheets/SDT8A60VP5.pdf")</f>
        <v>https://www.diodes.com/assets/Datasheets/SDT8A60VP5.pdf</v>
      </c>
      <c r="C652" t="str">
        <f>Hyperlink("https://www.diodes.com/part/view/SDT8A60VP5","SDT8A60VP5")</f>
        <v>SDT8A60VP5</v>
      </c>
      <c r="D652" t="s">
        <v>825</v>
      </c>
      <c r="E652" t="s">
        <v>20</v>
      </c>
      <c r="F652" t="s">
        <v>21</v>
      </c>
      <c r="G652" t="s">
        <v>22</v>
      </c>
      <c r="H652">
        <v>8</v>
      </c>
      <c r="I652" t="s">
        <v>25</v>
      </c>
      <c r="J652">
        <v>60</v>
      </c>
      <c r="K652">
        <v>140</v>
      </c>
      <c r="L652">
        <v>0.54</v>
      </c>
      <c r="M652">
        <v>8</v>
      </c>
      <c r="N652">
        <v>200</v>
      </c>
      <c r="O652">
        <v>60</v>
      </c>
      <c r="R652" t="s">
        <v>352</v>
      </c>
    </row>
    <row r="653" spans="1:18">
      <c r="A653" t="s">
        <v>826</v>
      </c>
      <c r="B653" s="2" t="str">
        <f>Hyperlink("https://www.diodes.com/assets/Datasheets/SST20U120CT.pdf")</f>
        <v>https://www.diodes.com/assets/Datasheets/SST20U120CT.pdf</v>
      </c>
      <c r="C653" t="str">
        <f>Hyperlink("https://www.diodes.com/part/view/SST20U120CT","SST20U120CT")</f>
        <v>SST20U120CT</v>
      </c>
      <c r="D653" t="s">
        <v>827</v>
      </c>
      <c r="E653" t="s">
        <v>20</v>
      </c>
      <c r="F653" t="s">
        <v>21</v>
      </c>
      <c r="G653" t="s">
        <v>340</v>
      </c>
      <c r="H653">
        <v>20</v>
      </c>
      <c r="J653">
        <v>120</v>
      </c>
      <c r="K653">
        <v>120</v>
      </c>
      <c r="L653">
        <v>0.74</v>
      </c>
      <c r="M653">
        <v>10</v>
      </c>
      <c r="N653">
        <v>80</v>
      </c>
      <c r="O653">
        <v>120</v>
      </c>
      <c r="R653" t="s">
        <v>828</v>
      </c>
    </row>
    <row r="654" spans="1:18">
      <c r="A654" t="s">
        <v>829</v>
      </c>
      <c r="B654" s="2" t="str">
        <f>Hyperlink("https://www.diodes.com/assets/Datasheets/ZHCS1000.pdf")</f>
        <v>https://www.diodes.com/assets/Datasheets/ZHCS1000.pdf</v>
      </c>
      <c r="C654" t="str">
        <f>Hyperlink("https://www.diodes.com/part/view/ZHCS1000","ZHCS1000")</f>
        <v>ZHCS1000</v>
      </c>
      <c r="D654" t="s">
        <v>55</v>
      </c>
      <c r="E654" t="s">
        <v>29</v>
      </c>
      <c r="F654" t="s">
        <v>21</v>
      </c>
      <c r="G654" t="s">
        <v>22</v>
      </c>
      <c r="H654">
        <v>1</v>
      </c>
      <c r="I654" t="s">
        <v>25</v>
      </c>
      <c r="J654">
        <v>40</v>
      </c>
      <c r="K654">
        <v>5.2</v>
      </c>
      <c r="L654">
        <v>0.6</v>
      </c>
      <c r="M654">
        <v>1</v>
      </c>
      <c r="N654">
        <v>100</v>
      </c>
      <c r="O654">
        <v>45</v>
      </c>
      <c r="Q654">
        <v>17</v>
      </c>
      <c r="R654" t="s">
        <v>265</v>
      </c>
    </row>
    <row r="655" spans="1:18">
      <c r="A655" t="s">
        <v>830</v>
      </c>
      <c r="B655" s="2" t="str">
        <f>Hyperlink("https://www.diodes.com/assets/Datasheets/ZHCS2000.pdf")</f>
        <v>https://www.diodes.com/assets/Datasheets/ZHCS2000.pdf</v>
      </c>
      <c r="C655" t="str">
        <f>Hyperlink("https://www.diodes.com/part/view/ZHCS2000","ZHCS2000")</f>
        <v>ZHCS2000</v>
      </c>
      <c r="D655" t="s">
        <v>831</v>
      </c>
      <c r="E655" t="s">
        <v>29</v>
      </c>
      <c r="F655" t="s">
        <v>21</v>
      </c>
      <c r="G655" t="s">
        <v>22</v>
      </c>
      <c r="H655">
        <v>2</v>
      </c>
      <c r="I655" t="s">
        <v>25</v>
      </c>
      <c r="J655">
        <v>40</v>
      </c>
      <c r="K655">
        <v>10</v>
      </c>
      <c r="L655">
        <v>0.5</v>
      </c>
      <c r="M655">
        <v>2</v>
      </c>
      <c r="N655">
        <v>300</v>
      </c>
      <c r="O655">
        <v>30</v>
      </c>
      <c r="Q655">
        <v>50</v>
      </c>
      <c r="R655" t="s">
        <v>832</v>
      </c>
    </row>
    <row r="656" spans="1:18">
      <c r="A656" t="s">
        <v>833</v>
      </c>
      <c r="B656" s="2" t="str">
        <f>Hyperlink("https://www.diodes.com/assets/Datasheets/ZHCS500.pdf")</f>
        <v>https://www.diodes.com/assets/Datasheets/ZHCS500.pdf</v>
      </c>
      <c r="C656" t="str">
        <f>Hyperlink("https://www.diodes.com/part/view/ZHCS500","ZHCS500")</f>
        <v>ZHCS500</v>
      </c>
      <c r="D656" t="s">
        <v>55</v>
      </c>
      <c r="E656" t="s">
        <v>29</v>
      </c>
      <c r="F656" t="s">
        <v>21</v>
      </c>
      <c r="G656" t="s">
        <v>22</v>
      </c>
      <c r="H656">
        <v>0.5</v>
      </c>
      <c r="I656" t="s">
        <v>25</v>
      </c>
      <c r="J656">
        <v>40</v>
      </c>
      <c r="K656">
        <v>3</v>
      </c>
      <c r="L656">
        <v>0.55</v>
      </c>
      <c r="M656">
        <v>0.5</v>
      </c>
      <c r="N656">
        <v>40</v>
      </c>
      <c r="O656">
        <v>30</v>
      </c>
      <c r="Q656">
        <v>20</v>
      </c>
      <c r="R656" t="s">
        <v>265</v>
      </c>
    </row>
    <row r="657" spans="1:18">
      <c r="A657" t="s">
        <v>834</v>
      </c>
      <c r="B657" s="2" t="str">
        <f>Hyperlink("https://www.diodes.com/assets/Datasheets/ZHCS506.pdf")</f>
        <v>https://www.diodes.com/assets/Datasheets/ZHCS506.pdf</v>
      </c>
      <c r="C657" t="str">
        <f>Hyperlink("https://www.diodes.com/part/view/ZHCS506","ZHCS506")</f>
        <v>ZHCS506</v>
      </c>
      <c r="D657" t="s">
        <v>28</v>
      </c>
      <c r="E657" t="s">
        <v>29</v>
      </c>
      <c r="F657" t="s">
        <v>21</v>
      </c>
      <c r="G657" t="s">
        <v>22</v>
      </c>
      <c r="H657">
        <v>0.5</v>
      </c>
      <c r="I657" t="s">
        <v>25</v>
      </c>
      <c r="J657">
        <v>60</v>
      </c>
      <c r="K657">
        <v>2.5</v>
      </c>
      <c r="L657">
        <v>0.63</v>
      </c>
      <c r="M657">
        <v>0.5</v>
      </c>
      <c r="N657">
        <v>50</v>
      </c>
      <c r="O657">
        <v>45</v>
      </c>
      <c r="Q657">
        <v>10</v>
      </c>
      <c r="R657" t="s">
        <v>265</v>
      </c>
    </row>
    <row r="658" spans="1:18">
      <c r="A658" t="s">
        <v>835</v>
      </c>
      <c r="B658" s="2" t="str">
        <f>Hyperlink("https://www.diodes.com/assets/Datasheets/ZHCS750.pdf")</f>
        <v>https://www.diodes.com/assets/Datasheets/ZHCS750.pdf</v>
      </c>
      <c r="C658" t="str">
        <f>Hyperlink("https://www.diodes.com/part/view/ZHCS750","ZHCS750")</f>
        <v>ZHCS750</v>
      </c>
      <c r="D658" t="s">
        <v>28</v>
      </c>
      <c r="E658" t="s">
        <v>29</v>
      </c>
      <c r="F658" t="s">
        <v>21</v>
      </c>
      <c r="G658" t="s">
        <v>22</v>
      </c>
      <c r="H658">
        <v>0.75</v>
      </c>
      <c r="I658" t="s">
        <v>25</v>
      </c>
      <c r="J658">
        <v>40</v>
      </c>
      <c r="K658">
        <v>5.2</v>
      </c>
      <c r="L658">
        <v>0.49</v>
      </c>
      <c r="M658">
        <v>0.75</v>
      </c>
      <c r="N658">
        <v>100</v>
      </c>
      <c r="O658">
        <v>30</v>
      </c>
      <c r="Q658">
        <v>25</v>
      </c>
      <c r="R658" t="s">
        <v>265</v>
      </c>
    </row>
    <row r="659" spans="1:18">
      <c r="A659" t="s">
        <v>836</v>
      </c>
      <c r="B659" s="2" t="str">
        <f>Hyperlink("https://www.diodes.com/assets/Datasheets/ZLLS1000.pdf")</f>
        <v>https://www.diodes.com/assets/Datasheets/ZLLS1000.pdf</v>
      </c>
      <c r="C659" t="str">
        <f>Hyperlink("https://www.diodes.com/part/view/ZLLS1000","ZLLS1000")</f>
        <v>ZLLS1000</v>
      </c>
      <c r="D659" t="s">
        <v>28</v>
      </c>
      <c r="E659" t="s">
        <v>29</v>
      </c>
      <c r="F659" t="s">
        <v>21</v>
      </c>
      <c r="G659" t="s">
        <v>22</v>
      </c>
      <c r="H659">
        <v>1.16</v>
      </c>
      <c r="I659" t="s">
        <v>25</v>
      </c>
      <c r="J659">
        <v>40</v>
      </c>
      <c r="K659">
        <v>6.4</v>
      </c>
      <c r="L659">
        <v>0.56</v>
      </c>
      <c r="M659">
        <v>1</v>
      </c>
      <c r="N659">
        <v>10</v>
      </c>
      <c r="O659">
        <v>30</v>
      </c>
      <c r="Q659">
        <v>26</v>
      </c>
      <c r="R659" t="s">
        <v>265</v>
      </c>
    </row>
    <row r="660" spans="1:18">
      <c r="A660" t="s">
        <v>837</v>
      </c>
      <c r="B660" s="2" t="str">
        <f>Hyperlink("https://www.diodes.com/assets/Datasheets/ZLLS1000QTA.pdf")</f>
        <v>https://www.diodes.com/assets/Datasheets/ZLLS1000QTA.pdf</v>
      </c>
      <c r="C660" t="str">
        <f>Hyperlink("https://www.diodes.com/part/view/ZLLS1000QTA","ZLLS1000QTA")</f>
        <v>ZLLS1000QTA</v>
      </c>
      <c r="D660" t="s">
        <v>838</v>
      </c>
      <c r="E660" t="s">
        <v>29</v>
      </c>
      <c r="F660" t="s">
        <v>45</v>
      </c>
      <c r="G660" t="s">
        <v>22</v>
      </c>
      <c r="H660">
        <v>1.16</v>
      </c>
      <c r="I660">
        <v>25</v>
      </c>
      <c r="J660">
        <v>40</v>
      </c>
      <c r="K660">
        <v>22</v>
      </c>
      <c r="L660">
        <v>0.66</v>
      </c>
      <c r="M660">
        <v>1.5</v>
      </c>
      <c r="N660">
        <v>20</v>
      </c>
      <c r="O660">
        <v>30</v>
      </c>
      <c r="P660">
        <v>5</v>
      </c>
      <c r="Q660">
        <v>28</v>
      </c>
      <c r="R660" t="s">
        <v>265</v>
      </c>
    </row>
    <row r="661" spans="1:18">
      <c r="A661" t="s">
        <v>839</v>
      </c>
      <c r="B661" s="2" t="str">
        <f>Hyperlink("https://www.diodes.com/assets/Datasheets/ZLLS2000.pdf")</f>
        <v>https://www.diodes.com/assets/Datasheets/ZLLS2000.pdf</v>
      </c>
      <c r="C661" t="str">
        <f>Hyperlink("https://www.diodes.com/part/view/ZLLS2000","ZLLS2000")</f>
        <v>ZLLS2000</v>
      </c>
      <c r="D661" t="s">
        <v>838</v>
      </c>
      <c r="E661" t="s">
        <v>29</v>
      </c>
      <c r="F661" t="s">
        <v>21</v>
      </c>
      <c r="G661" t="s">
        <v>22</v>
      </c>
      <c r="H661">
        <v>2.2</v>
      </c>
      <c r="I661">
        <v>25</v>
      </c>
      <c r="J661">
        <v>40</v>
      </c>
      <c r="K661">
        <v>36</v>
      </c>
      <c r="L661">
        <v>0.54</v>
      </c>
      <c r="M661">
        <v>2</v>
      </c>
      <c r="N661">
        <v>40</v>
      </c>
      <c r="O661">
        <v>30</v>
      </c>
      <c r="P661">
        <v>6</v>
      </c>
      <c r="Q661">
        <v>65</v>
      </c>
      <c r="R661" t="s">
        <v>832</v>
      </c>
    </row>
    <row r="662" spans="1:18">
      <c r="A662" t="s">
        <v>840</v>
      </c>
      <c r="B662" s="2" t="str">
        <f>Hyperlink("https://www.diodes.com/assets/Datasheets/ZLLS400.pdf")</f>
        <v>https://www.diodes.com/assets/Datasheets/ZLLS400.pdf</v>
      </c>
      <c r="C662" t="str">
        <f>Hyperlink("https://www.diodes.com/part/view/ZLLS400","ZLLS400")</f>
        <v>ZLLS400</v>
      </c>
      <c r="D662" t="s">
        <v>831</v>
      </c>
      <c r="E662" t="s">
        <v>29</v>
      </c>
      <c r="F662" t="s">
        <v>21</v>
      </c>
      <c r="G662" t="s">
        <v>22</v>
      </c>
      <c r="H662">
        <v>0.52</v>
      </c>
      <c r="I662">
        <v>25</v>
      </c>
      <c r="J662">
        <v>40</v>
      </c>
      <c r="K662">
        <v>12</v>
      </c>
      <c r="L662">
        <v>0.8</v>
      </c>
      <c r="M662">
        <v>1.5</v>
      </c>
      <c r="N662">
        <v>10</v>
      </c>
      <c r="O662">
        <v>30</v>
      </c>
      <c r="P662">
        <v>3</v>
      </c>
      <c r="Q662">
        <v>15</v>
      </c>
      <c r="R662" t="s">
        <v>38</v>
      </c>
    </row>
    <row r="663" spans="1:18">
      <c r="A663" t="s">
        <v>841</v>
      </c>
      <c r="B663" s="2" t="str">
        <f>Hyperlink("https://www.diodes.com/assets/Datasheets/ZLLS400Q.pdf")</f>
        <v>https://www.diodes.com/assets/Datasheets/ZLLS400Q.pdf</v>
      </c>
      <c r="C663" t="str">
        <f>Hyperlink("https://www.diodes.com/part/view/ZLLS400Q","ZLLS400Q")</f>
        <v>ZLLS400Q</v>
      </c>
      <c r="D663" t="s">
        <v>831</v>
      </c>
      <c r="E663" t="s">
        <v>29</v>
      </c>
      <c r="F663" t="s">
        <v>45</v>
      </c>
      <c r="G663" t="s">
        <v>22</v>
      </c>
      <c r="H663">
        <v>0.52</v>
      </c>
      <c r="I663" t="s">
        <v>25</v>
      </c>
      <c r="J663">
        <v>40</v>
      </c>
      <c r="K663">
        <v>2.5</v>
      </c>
      <c r="L663">
        <v>0.5</v>
      </c>
      <c r="M663">
        <v>0.4</v>
      </c>
      <c r="N663">
        <v>10</v>
      </c>
      <c r="O663">
        <v>30</v>
      </c>
      <c r="Q663">
        <v>15</v>
      </c>
      <c r="R663" t="s">
        <v>38</v>
      </c>
    </row>
    <row r="664" spans="1:18">
      <c r="A664" t="s">
        <v>842</v>
      </c>
      <c r="B664" s="2" t="str">
        <f>Hyperlink("https://www.diodes.com/assets/Datasheets/ZLLS410.pdf")</f>
        <v>https://www.diodes.com/assets/Datasheets/ZLLS410.pdf</v>
      </c>
      <c r="C664" t="str">
        <f>Hyperlink("https://www.diodes.com/part/view/ZLLS410","ZLLS410")</f>
        <v>ZLLS410</v>
      </c>
      <c r="D664" t="s">
        <v>28</v>
      </c>
      <c r="E664" t="s">
        <v>29</v>
      </c>
      <c r="F664" t="s">
        <v>21</v>
      </c>
      <c r="G664" t="s">
        <v>22</v>
      </c>
      <c r="H664">
        <v>0.75</v>
      </c>
      <c r="I664" t="s">
        <v>25</v>
      </c>
      <c r="J664">
        <v>10</v>
      </c>
      <c r="K664">
        <v>4</v>
      </c>
      <c r="L664">
        <v>0.38</v>
      </c>
      <c r="M664">
        <v>0.1</v>
      </c>
      <c r="N664">
        <v>6</v>
      </c>
      <c r="O664">
        <v>10</v>
      </c>
      <c r="Q664">
        <v>26</v>
      </c>
      <c r="R664" t="s">
        <v>38</v>
      </c>
    </row>
    <row r="665" spans="1:18">
      <c r="A665" t="s">
        <v>843</v>
      </c>
      <c r="B665" s="2" t="str">
        <f>Hyperlink("https://www.diodes.com/assets/Datasheets/ZLLS500.pdf")</f>
        <v>https://www.diodes.com/assets/Datasheets/ZLLS500.pdf</v>
      </c>
      <c r="C665" t="str">
        <f>Hyperlink("https://www.diodes.com/part/view/ZLLS500","ZLLS500")</f>
        <v>ZLLS500</v>
      </c>
      <c r="D665" t="s">
        <v>28</v>
      </c>
      <c r="E665" t="s">
        <v>29</v>
      </c>
      <c r="F665" t="s">
        <v>21</v>
      </c>
      <c r="G665" t="s">
        <v>22</v>
      </c>
      <c r="H665">
        <v>0.7</v>
      </c>
      <c r="I665">
        <v>25</v>
      </c>
      <c r="J665">
        <v>40</v>
      </c>
      <c r="K665">
        <v>13</v>
      </c>
      <c r="L665">
        <v>0.8</v>
      </c>
      <c r="M665">
        <v>1.5</v>
      </c>
      <c r="N665">
        <v>10</v>
      </c>
      <c r="O665">
        <v>30</v>
      </c>
      <c r="P665">
        <v>3</v>
      </c>
      <c r="Q665">
        <v>16</v>
      </c>
      <c r="R665" t="s">
        <v>265</v>
      </c>
    </row>
    <row r="666" spans="1:18">
      <c r="A666" t="s">
        <v>844</v>
      </c>
      <c r="B666" s="2" t="str">
        <f>Hyperlink("https://www.diodes.com/assets/Datasheets/ZLLS500QTA.pdf")</f>
        <v>https://www.diodes.com/assets/Datasheets/ZLLS500QTA.pdf</v>
      </c>
      <c r="C666" t="str">
        <f>Hyperlink("https://www.diodes.com/part/view/ZLLS500QTA","ZLLS500QTA")</f>
        <v>ZLLS500QTA</v>
      </c>
      <c r="D666" t="s">
        <v>55</v>
      </c>
      <c r="E666" t="s">
        <v>29</v>
      </c>
      <c r="F666" t="s">
        <v>45</v>
      </c>
      <c r="G666" t="s">
        <v>22</v>
      </c>
      <c r="H666">
        <v>0.7</v>
      </c>
      <c r="I666" t="s">
        <v>25</v>
      </c>
      <c r="J666">
        <v>40</v>
      </c>
      <c r="K666">
        <v>3.2</v>
      </c>
      <c r="L666">
        <v>0.63</v>
      </c>
      <c r="M666">
        <v>0.75</v>
      </c>
      <c r="N666">
        <v>10</v>
      </c>
      <c r="O666">
        <v>30</v>
      </c>
      <c r="R666" t="s">
        <v>265</v>
      </c>
    </row>
  </sheetData>
  <autoFilter ref="A1:R666"/>
  <hyperlinks>
    <hyperlink ref="B2" r:id="rId_hyperlink_1" tooltip="https://www.diodes.com/assets/Datasheets/1N5817-1N5819.pdf" display="https://www.diodes.com/assets/Datasheets/1N5817-1N5819.pdf"/>
    <hyperlink ref="C2" r:id="rId_hyperlink_2" tooltip="1N5817" display="1N5817"/>
    <hyperlink ref="B3" r:id="rId_hyperlink_3" tooltip="https://www.diodes.com/assets/Datasheets/1N5817-1N5819.pdf" display="https://www.diodes.com/assets/Datasheets/1N5817-1N5819.pdf"/>
    <hyperlink ref="C3" r:id="rId_hyperlink_4" tooltip="1N5818" display="1N5818"/>
    <hyperlink ref="B4" r:id="rId_hyperlink_5" tooltip="https://www.diodes.com/assets/Datasheets/1N5817-1N5819.pdf" display="https://www.diodes.com/assets/Datasheets/1N5817-1N5819.pdf"/>
    <hyperlink ref="C4" r:id="rId_hyperlink_6" tooltip="1N5819" display="1N5819"/>
    <hyperlink ref="B5" r:id="rId_hyperlink_7" tooltip="https://www.diodes.com/assets/Datasheets/1N5819HW.pdf" display="https://www.diodes.com/assets/Datasheets/1N5819HW.pdf"/>
    <hyperlink ref="C5" r:id="rId_hyperlink_8" tooltip="1N5819HW" display="1N5819HW"/>
    <hyperlink ref="B6" r:id="rId_hyperlink_9" tooltip="https://www.diodes.com/assets/Datasheets/1N5819HW1.pdf" display="https://www.diodes.com/assets/Datasheets/1N5819HW1.pdf"/>
    <hyperlink ref="C6" r:id="rId_hyperlink_10" tooltip="1N5819HW1" display="1N5819HW1"/>
    <hyperlink ref="B7" r:id="rId_hyperlink_11" tooltip="https://www.diodes.com/assets/Datasheets/20SQ045.pdf" display="https://www.diodes.com/assets/Datasheets/20SQ045.pdf"/>
    <hyperlink ref="C7" r:id="rId_hyperlink_12" tooltip="20SQ045" display="20SQ045"/>
    <hyperlink ref="B8" r:id="rId_hyperlink_13" tooltip="https://www.diodes.com/assets/Datasheets/B0520LW.pdf" display="https://www.diodes.com/assets/Datasheets/B0520LW.pdf"/>
    <hyperlink ref="C8" r:id="rId_hyperlink_14" tooltip="B0520LW" display="B0520LW"/>
    <hyperlink ref="B9" r:id="rId_hyperlink_15" tooltip="https://www.diodes.com/assets/Datasheets/B0520WS.pdf" display="https://www.diodes.com/assets/Datasheets/B0520WS.pdf"/>
    <hyperlink ref="C9" r:id="rId_hyperlink_16" tooltip="B0520WS" display="B0520WS"/>
    <hyperlink ref="B10" r:id="rId_hyperlink_17" tooltip="https://www.diodes.com/assets/Datasheets/B0530W.pdf" display="https://www.diodes.com/assets/Datasheets/B0530W.pdf"/>
    <hyperlink ref="C10" r:id="rId_hyperlink_18" tooltip="B0530W" display="B0530W"/>
    <hyperlink ref="B11" r:id="rId_hyperlink_19" tooltip="https://www.diodes.com/assets/Datasheets/B0530WS.pdf" display="https://www.diodes.com/assets/Datasheets/B0530WS.pdf"/>
    <hyperlink ref="C11" r:id="rId_hyperlink_20" tooltip="B0530WS" display="B0530WS"/>
    <hyperlink ref="B12" r:id="rId_hyperlink_21" tooltip="https://www.diodes.com/assets/Datasheets/B0540W.pdf" display="https://www.diodes.com/assets/Datasheets/B0540W.pdf"/>
    <hyperlink ref="C12" r:id="rId_hyperlink_22" tooltip="B0540W" display="B0540W"/>
    <hyperlink ref="B13" r:id="rId_hyperlink_23" tooltip="https://www.diodes.com/assets/Datasheets/B0540WS.pdf" display="https://www.diodes.com/assets/Datasheets/B0540WS.pdf"/>
    <hyperlink ref="C13" r:id="rId_hyperlink_24" tooltip="B0540WS" display="B0540WS"/>
    <hyperlink ref="B14" r:id="rId_hyperlink_25" tooltip="https://www.diodes.com/assets/Datasheets/B0540WSQ.pdf" display="https://www.diodes.com/assets/Datasheets/B0540WSQ.pdf"/>
    <hyperlink ref="C14" r:id="rId_hyperlink_26" tooltip="B0540WSQ" display="B0540WSQ"/>
    <hyperlink ref="B15" r:id="rId_hyperlink_27" tooltip="https://www.diodes.com/assets/Datasheets/B170B_B1100B.pdf" display="https://www.diodes.com/assets/Datasheets/B170B_B1100B.pdf"/>
    <hyperlink ref="C15" r:id="rId_hyperlink_28" tooltip="B1100" display="B1100"/>
    <hyperlink ref="B16" r:id="rId_hyperlink_29" tooltip="https://www.diodes.com/assets/Datasheets/B170B_B1100B.pdf" display="https://www.diodes.com/assets/Datasheets/B170B_B1100B.pdf"/>
    <hyperlink ref="C16" r:id="rId_hyperlink_30" tooltip="B1100B" display="B1100B"/>
    <hyperlink ref="B17" r:id="rId_hyperlink_31" tooltip="https://www.diodes.com/assets/Datasheets/ds30077.pdf" display="https://www.diodes.com/assets/Datasheets/ds30077.pdf"/>
    <hyperlink ref="C17" r:id="rId_hyperlink_32" tooltip="B1100LB" display="B1100LB"/>
    <hyperlink ref="B18" r:id="rId_hyperlink_33" tooltip="https://www.diodes.com/assets/Datasheets/B1100LB_LS.pdf" display="https://www.diodes.com/assets/Datasheets/B1100LB_LS.pdf"/>
    <hyperlink ref="C18" r:id="rId_hyperlink_34" tooltip="B1100LB(LS)" display="B1100LB(LS)"/>
    <hyperlink ref="B19" r:id="rId_hyperlink_35" tooltip="https://www.diodes.com/assets/Datasheets/B120_B-B160_B.pdf" display="https://www.diodes.com/assets/Datasheets/B120_B-B160_B.pdf"/>
    <hyperlink ref="C19" r:id="rId_hyperlink_36" tooltip="B120" display="B120"/>
    <hyperlink ref="B20" r:id="rId_hyperlink_37" tooltip="https://www.diodes.com/assets/Datasheets/B120_thru_140.pdf" display="https://www.diodes.com/assets/Datasheets/B120_thru_140.pdf"/>
    <hyperlink ref="C20" r:id="rId_hyperlink_38" tooltip="B120(LS)" display="B120(LS)"/>
    <hyperlink ref="B21" r:id="rId_hyperlink_39" tooltip="https://www.diodes.com/assets/Datasheets/B120AF-B140AF.pdf" display="https://www.diodes.com/assets/Datasheets/B120AF-B140AF.pdf"/>
    <hyperlink ref="C21" r:id="rId_hyperlink_40" tooltip="B120AF" display="B120AF"/>
    <hyperlink ref="B22" r:id="rId_hyperlink_41" tooltip="https://www.diodes.com/assets/Datasheets/B120_B-B160_B.pdf" display="https://www.diodes.com/assets/Datasheets/B120_B-B160_B.pdf"/>
    <hyperlink ref="C22" r:id="rId_hyperlink_42" tooltip="B120B" display="B120B"/>
    <hyperlink ref="B23" r:id="rId_hyperlink_43" tooltip="https://www.diodes.com/assets/Datasheets/B120_B-B160_B.pdf" display="https://www.diodes.com/assets/Datasheets/B120_B-B160_B.pdf"/>
    <hyperlink ref="C23" r:id="rId_hyperlink_44" tooltip="B130" display="B130"/>
    <hyperlink ref="B24" r:id="rId_hyperlink_45" tooltip="https://www.diodes.com/assets/Datasheets/B120AF-B140AF.pdf" display="https://www.diodes.com/assets/Datasheets/B120AF-B140AF.pdf"/>
    <hyperlink ref="C24" r:id="rId_hyperlink_46" tooltip="B130AF" display="B130AF"/>
    <hyperlink ref="B25" r:id="rId_hyperlink_47" tooltip="https://www.diodes.com/assets/Datasheets/B120_B-B160_B.pdf" display="https://www.diodes.com/assets/Datasheets/B120_B-B160_B.pdf"/>
    <hyperlink ref="C25" r:id="rId_hyperlink_48" tooltip="B130B" display="B130B"/>
    <hyperlink ref="B26" r:id="rId_hyperlink_49" tooltip="https://www.diodes.com/assets/Datasheets/B130B_LS.pdf" display="https://www.diodes.com/assets/Datasheets/B130B_LS.pdf"/>
    <hyperlink ref="C26" r:id="rId_hyperlink_50" tooltip="B130B(LS)" display="B130B(LS)"/>
    <hyperlink ref="B27" r:id="rId_hyperlink_51" tooltip="https://www.diodes.com/assets/Datasheets/B130L.pdf" display="https://www.diodes.com/assets/Datasheets/B130L.pdf"/>
    <hyperlink ref="C27" r:id="rId_hyperlink_52" tooltip="B130L" display="B130L"/>
    <hyperlink ref="B28" r:id="rId_hyperlink_53" tooltip="https://www.diodes.com/assets/Datasheets/B130LAW.pdf" display="https://www.diodes.com/assets/Datasheets/B130LAW.pdf"/>
    <hyperlink ref="C28" r:id="rId_hyperlink_54" tooltip="B130LAW" display="B130LAW"/>
    <hyperlink ref="B29" r:id="rId_hyperlink_55" tooltip="https://www.diodes.com/assets/Datasheets/ds30043.pdf" display="https://www.diodes.com/assets/Datasheets/ds30043.pdf"/>
    <hyperlink ref="C29" r:id="rId_hyperlink_56" tooltip="B130LB" display="B130LB"/>
    <hyperlink ref="B30" r:id="rId_hyperlink_57" tooltip="https://www.diodes.com/assets/Datasheets/B120_B-B160_B.pdf" display="https://www.diodes.com/assets/Datasheets/B120_B-B160_B.pdf"/>
    <hyperlink ref="C30" r:id="rId_hyperlink_58" tooltip="B140" display="B140"/>
    <hyperlink ref="B31" r:id="rId_hyperlink_59" tooltip="https://www.diodes.com/assets/Datasheets/B120_thru_140.pdf" display="https://www.diodes.com/assets/Datasheets/B120_thru_140.pdf"/>
    <hyperlink ref="C31" r:id="rId_hyperlink_60" tooltip="B140(LS)" display="B140(LS)"/>
    <hyperlink ref="B32" r:id="rId_hyperlink_61" tooltip="https://www.diodes.com/assets/Datasheets/B120AF-B140AF.pdf" display="https://www.diodes.com/assets/Datasheets/B120AF-B140AF.pdf"/>
    <hyperlink ref="C32" r:id="rId_hyperlink_62" tooltip="B140AF" display="B140AF"/>
    <hyperlink ref="B33" r:id="rId_hyperlink_63" tooltip="https://www.diodes.com/assets/Datasheets/B140AX.pdf" display="https://www.diodes.com/assets/Datasheets/B140AX.pdf"/>
    <hyperlink ref="C33" r:id="rId_hyperlink_64" tooltip="B140AX" display="B140AX"/>
    <hyperlink ref="B34" r:id="rId_hyperlink_65" tooltip="https://www.diodes.com/assets/Datasheets/B120_B-B160_B.pdf" display="https://www.diodes.com/assets/Datasheets/B120_B-B160_B.pdf"/>
    <hyperlink ref="C34" r:id="rId_hyperlink_66" tooltip="B140B" display="B140B"/>
    <hyperlink ref="B35" r:id="rId_hyperlink_67" tooltip="https://www.diodes.com/assets/Datasheets/B120Q-BQ-B160Q-BQ.pdf" display="https://www.diodes.com/assets/Datasheets/B120Q-BQ-B160Q-BQ.pdf"/>
    <hyperlink ref="C35" r:id="rId_hyperlink_68" tooltip="B140BQ" display="B140BQ"/>
    <hyperlink ref="B36" r:id="rId_hyperlink_69" tooltip="https://www.diodes.com/assets/Datasheets/ds30128.pdf" display="https://www.diodes.com/assets/Datasheets/ds30128.pdf"/>
    <hyperlink ref="C36" r:id="rId_hyperlink_70" tooltip="B140HB" display="B140HB"/>
    <hyperlink ref="B37" r:id="rId_hyperlink_71" tooltip="https://www.diodes.com/assets/Datasheets/B140HW.pdf" display="https://www.diodes.com/assets/Datasheets/B140HW.pdf"/>
    <hyperlink ref="C37" r:id="rId_hyperlink_72" tooltip="B140HW" display="B140HW"/>
    <hyperlink ref="B38" r:id="rId_hyperlink_73" tooltip="https://www.diodes.com/assets/Datasheets/B120Q-BQ-B160Q-BQ.pdf" display="https://www.diodes.com/assets/Datasheets/B120Q-BQ-B160Q-BQ.pdf"/>
    <hyperlink ref="C38" r:id="rId_hyperlink_74" tooltip="B140Q" display="B140Q"/>
    <hyperlink ref="B39" r:id="rId_hyperlink_75" tooltip="https://www.diodes.com/assets/Datasheets/B140S1F.pdf" display="https://www.diodes.com/assets/Datasheets/B140S1F.pdf"/>
    <hyperlink ref="C39" r:id="rId_hyperlink_76" tooltip="B140S1F" display="B140S1F"/>
    <hyperlink ref="B40" r:id="rId_hyperlink_77" tooltip="https://www.diodes.com/assets/Datasheets/ds31543.pdf" display="https://www.diodes.com/assets/Datasheets/ds31543.pdf"/>
    <hyperlink ref="C40" r:id="rId_hyperlink_78" tooltip="B140WS" display="B140WS"/>
    <hyperlink ref="B41" r:id="rId_hyperlink_79" tooltip="https://www.diodes.com/assets/Datasheets/B140WSQ.pdf" display="https://www.diodes.com/assets/Datasheets/B140WSQ.pdf"/>
    <hyperlink ref="C41" r:id="rId_hyperlink_80" tooltip="B140WSQ" display="B140WSQ"/>
    <hyperlink ref="B42" r:id="rId_hyperlink_81" tooltip="https://www.diodes.com/assets/Datasheets/B120_B-B160_B.pdf" display="https://www.diodes.com/assets/Datasheets/B120_B-B160_B.pdf"/>
    <hyperlink ref="C42" r:id="rId_hyperlink_82" tooltip="B150" display="B150"/>
    <hyperlink ref="B43" r:id="rId_hyperlink_83" tooltip="https://www.diodes.com/assets/Datasheets/B150AEBE-B160AEBE.pdf" display="https://www.diodes.com/assets/Datasheets/B150AEBE-B160AEBE.pdf"/>
    <hyperlink ref="C43" r:id="rId_hyperlink_84" tooltip="B150AE" display="B150AE"/>
    <hyperlink ref="B44" r:id="rId_hyperlink_85" tooltip="https://www.diodes.com/assets/Datasheets/B150A-B160AF.pdf" display="https://www.diodes.com/assets/Datasheets/B150A-B160AF.pdf"/>
    <hyperlink ref="C44" r:id="rId_hyperlink_86" tooltip="B150AF" display="B150AF"/>
    <hyperlink ref="B45" r:id="rId_hyperlink_87" tooltip="https://www.diodes.com/assets/Datasheets/B120_B-B160_B.pdf" display="https://www.diodes.com/assets/Datasheets/B120_B-B160_B.pdf"/>
    <hyperlink ref="C45" r:id="rId_hyperlink_88" tooltip="B150B" display="B150B"/>
    <hyperlink ref="B46" r:id="rId_hyperlink_89" tooltip="https://www.diodes.com/assets/Datasheets/B150AEBE-B160AEBE.pdf" display="https://www.diodes.com/assets/Datasheets/B150AEBE-B160AEBE.pdf"/>
    <hyperlink ref="C46" r:id="rId_hyperlink_90" tooltip="B150BE" display="B150BE"/>
    <hyperlink ref="B47" r:id="rId_hyperlink_91" tooltip="https://www.diodes.com/assets/Datasheets/B120Q-BQ-B160Q-BQ.pdf" display="https://www.diodes.com/assets/Datasheets/B120Q-BQ-B160Q-BQ.pdf"/>
    <hyperlink ref="C47" r:id="rId_hyperlink_92" tooltip="B150Q" display="B150Q"/>
    <hyperlink ref="B48" r:id="rId_hyperlink_93" tooltip="https://www.diodes.com/assets/Datasheets/B120_B-B160_B.pdf" display="https://www.diodes.com/assets/Datasheets/B120_B-B160_B.pdf"/>
    <hyperlink ref="C48" r:id="rId_hyperlink_94" tooltip="B160" display="B160"/>
    <hyperlink ref="B49" r:id="rId_hyperlink_95" tooltip="https://www.diodes.com/assets/Datasheets/B160_LS.pdf" display="https://www.diodes.com/assets/Datasheets/B160_LS.pdf"/>
    <hyperlink ref="C49" r:id="rId_hyperlink_96" tooltip="B160(LS)" display="B160(LS)"/>
    <hyperlink ref="B50" r:id="rId_hyperlink_97" tooltip="https://www.diodes.com/assets/Datasheets/B150AEBE-B160AEBE.pdf" display="https://www.diodes.com/assets/Datasheets/B150AEBE-B160AEBE.pdf"/>
    <hyperlink ref="C50" r:id="rId_hyperlink_98" tooltip="B160AE" display="B160AE"/>
    <hyperlink ref="B51" r:id="rId_hyperlink_99" tooltip="https://www.diodes.com/assets/Datasheets/B150A-B160AF.pdf" display="https://www.diodes.com/assets/Datasheets/B150A-B160AF.pdf"/>
    <hyperlink ref="C51" r:id="rId_hyperlink_100" tooltip="B160AF" display="B160AF"/>
    <hyperlink ref="B52" r:id="rId_hyperlink_101" tooltip="https://www.diodes.com/assets/Datasheets/B160AX.pdf" display="https://www.diodes.com/assets/Datasheets/B160AX.pdf"/>
    <hyperlink ref="C52" r:id="rId_hyperlink_102" tooltip="B160AX" display="B160AX"/>
    <hyperlink ref="B53" r:id="rId_hyperlink_103" tooltip="https://www.diodes.com/assets/Datasheets/B120_B-B160_B.pdf" display="https://www.diodes.com/assets/Datasheets/B120_B-B160_B.pdf"/>
    <hyperlink ref="C53" r:id="rId_hyperlink_104" tooltip="B160B" display="B160B"/>
    <hyperlink ref="B54" r:id="rId_hyperlink_105" tooltip="https://www.diodes.com/assets/Datasheets/B150AEBE-B160AEBE.pdf" display="https://www.diodes.com/assets/Datasheets/B150AEBE-B160AEBE.pdf"/>
    <hyperlink ref="C54" r:id="rId_hyperlink_106" tooltip="B160BE" display="B160BE"/>
    <hyperlink ref="B55" r:id="rId_hyperlink_107" tooltip="https://www.diodes.com/assets/Datasheets/B120Q-BQ-B160Q-BQ.pdf" display="https://www.diodes.com/assets/Datasheets/B120Q-BQ-B160Q-BQ.pdf"/>
    <hyperlink ref="C55" r:id="rId_hyperlink_108" tooltip="B160Q" display="B160Q"/>
    <hyperlink ref="B56" r:id="rId_hyperlink_109" tooltip="https://www.diodes.com/assets/Datasheets/B160S1F.pdf" display="https://www.diodes.com/assets/Datasheets/B160S1F.pdf"/>
    <hyperlink ref="C56" r:id="rId_hyperlink_110" tooltip="B160S1F" display="B160S1F"/>
    <hyperlink ref="B57" r:id="rId_hyperlink_111" tooltip="https://www.diodes.com/assets/Datasheets/B170B_B1100B.pdf" display="https://www.diodes.com/assets/Datasheets/B170B_B1100B.pdf"/>
    <hyperlink ref="C57" r:id="rId_hyperlink_112" tooltip="B170" display="B170"/>
    <hyperlink ref="B58" r:id="rId_hyperlink_113" tooltip="https://www.diodes.com/assets/Datasheets/B170B_B1100B.pdf" display="https://www.diodes.com/assets/Datasheets/B170B_B1100B.pdf"/>
    <hyperlink ref="C58" r:id="rId_hyperlink_114" tooltip="B170B" display="B170B"/>
    <hyperlink ref="B59" r:id="rId_hyperlink_115" tooltip="https://www.diodes.com/assets/Datasheets/B170B_B1100B.pdf" display="https://www.diodes.com/assets/Datasheets/B170B_B1100B.pdf"/>
    <hyperlink ref="C59" r:id="rId_hyperlink_116" tooltip="B180" display="B180"/>
    <hyperlink ref="B60" r:id="rId_hyperlink_117" tooltip="https://www.diodes.com/assets/Datasheets/B170B_B1100B.pdf" display="https://www.diodes.com/assets/Datasheets/B170B_B1100B.pdf"/>
    <hyperlink ref="C60" r:id="rId_hyperlink_118" tooltip="B180B" display="B180B"/>
    <hyperlink ref="B61" r:id="rId_hyperlink_119" tooltip="https://www.diodes.com/assets/Datasheets/B170B_B1100B.pdf" display="https://www.diodes.com/assets/Datasheets/B170B_B1100B.pdf"/>
    <hyperlink ref="C61" r:id="rId_hyperlink_120" tooltip="B190" display="B190"/>
    <hyperlink ref="B62" r:id="rId_hyperlink_121" tooltip="https://www.diodes.com/assets/Datasheets/B170B_B1100B.pdf" display="https://www.diodes.com/assets/Datasheets/B170B_B1100B.pdf"/>
    <hyperlink ref="C62" r:id="rId_hyperlink_122" tooltip="B190B" display="B190B"/>
    <hyperlink ref="B63" r:id="rId_hyperlink_123" tooltip="https://www.diodes.com/assets/Datasheets/B190LB.pdf" display="https://www.diodes.com/assets/Datasheets/B190LB.pdf"/>
    <hyperlink ref="C63" r:id="rId_hyperlink_124" tooltip="B190LB" display="B190LB"/>
    <hyperlink ref="B64" r:id="rId_hyperlink_125" tooltip="https://www.diodes.com/assets/Datasheets/ds30021.pdf" display="https://www.diodes.com/assets/Datasheets/ds30021.pdf"/>
    <hyperlink ref="C64" r:id="rId_hyperlink_126" tooltip="B2100" display="B2100"/>
    <hyperlink ref="B65" r:id="rId_hyperlink_127" tooltip="https://www.diodes.com/assets/Datasheets/B2100_LS.pdf" display="https://www.diodes.com/assets/Datasheets/B2100_LS.pdf"/>
    <hyperlink ref="C65" r:id="rId_hyperlink_128" tooltip="B2100(LS)" display="B2100(LS)"/>
    <hyperlink ref="B66" r:id="rId_hyperlink_129" tooltip="https://www.diodes.com/assets/Datasheets/B2100A.pdf" display="https://www.diodes.com/assets/Datasheets/B2100A.pdf"/>
    <hyperlink ref="C66" r:id="rId_hyperlink_130" tooltip="B2100A" display="B2100A"/>
    <hyperlink ref="B67" r:id="rId_hyperlink_131" tooltip="https://www.diodes.com/assets/Datasheets/B2100A_LS.pdf" display="https://www.diodes.com/assets/Datasheets/B2100A_LS.pdf"/>
    <hyperlink ref="C67" r:id="rId_hyperlink_132" tooltip="B2100A(LS)" display="B2100A(LS)"/>
    <hyperlink ref="B68" r:id="rId_hyperlink_133" tooltip="https://www.diodes.com/assets/Datasheets/B280AEB290AEB2100AE.pdf" display="https://www.diodes.com/assets/Datasheets/B280AEB290AEB2100AE.pdf"/>
    <hyperlink ref="C68" r:id="rId_hyperlink_134" tooltip="B2100AE" display="B2100AE"/>
    <hyperlink ref="B69" r:id="rId_hyperlink_135" tooltip="https://www.diodes.com/assets/Datasheets/B2100AF.pdf" display="https://www.diodes.com/assets/Datasheets/B2100AF.pdf"/>
    <hyperlink ref="C69" r:id="rId_hyperlink_136" tooltip="B2100AF" display="B2100AF"/>
    <hyperlink ref="B70" r:id="rId_hyperlink_137" tooltip="https://www.diodes.com/assets/Datasheets/B2100AQ.pdf" display="https://www.diodes.com/assets/Datasheets/B2100AQ.pdf"/>
    <hyperlink ref="C70" r:id="rId_hyperlink_138" tooltip="B2100AQ" display="B2100AQ"/>
    <hyperlink ref="B71" r:id="rId_hyperlink_139" tooltip="https://www.diodes.com/assets/Datasheets/B2150A.pdf" display="https://www.diodes.com/assets/Datasheets/B2150A.pdf"/>
    <hyperlink ref="C71" r:id="rId_hyperlink_140" tooltip="B2150A" display="B2150A"/>
    <hyperlink ref="B72" r:id="rId_hyperlink_141" tooltip="https://www.diodes.com/assets/Datasheets/B220_A-B260_A.pdf" display="https://www.diodes.com/assets/Datasheets/B220_A-B260_A.pdf"/>
    <hyperlink ref="C72" r:id="rId_hyperlink_142" tooltip="B220" display="B220"/>
    <hyperlink ref="B73" r:id="rId_hyperlink_143" tooltip="https://www.diodes.com/assets/Datasheets/B220_thru_B240.pdf" display="https://www.diodes.com/assets/Datasheets/B220_thru_B240.pdf"/>
    <hyperlink ref="C73" r:id="rId_hyperlink_144" tooltip="B220(LS)" display="B220(LS)"/>
    <hyperlink ref="B74" r:id="rId_hyperlink_145" tooltip="https://www.diodes.com/assets/Datasheets/B220_A-B260_A.pdf" display="https://www.diodes.com/assets/Datasheets/B220_A-B260_A.pdf"/>
    <hyperlink ref="C74" r:id="rId_hyperlink_146" tooltip="B220A" display="B220A"/>
    <hyperlink ref="B75" r:id="rId_hyperlink_147" tooltip="https://www.diodes.com/assets/Datasheets/B220A_thru_B240A.pdf" display="https://www.diodes.com/assets/Datasheets/B220A_thru_B240A.pdf"/>
    <hyperlink ref="C75" r:id="rId_hyperlink_148" tooltip="B220A(LS)" display="B220A(LS)"/>
    <hyperlink ref="B76" r:id="rId_hyperlink_149" tooltip="https://www.diodes.com/assets/Datasheets/B220AEBE-B245AEBE.pdf" display="https://www.diodes.com/assets/Datasheets/B220AEBE-B245AEBE.pdf"/>
    <hyperlink ref="C76" r:id="rId_hyperlink_150" tooltip="B220AE" display="B220AE"/>
    <hyperlink ref="B77" r:id="rId_hyperlink_151" tooltip="https://www.diodes.com/assets/Datasheets/B220AFB230AFB240AFB245AF.pdf" display="https://www.diodes.com/assets/Datasheets/B220AFB230AFB240AFB245AF.pdf"/>
    <hyperlink ref="C77" r:id="rId_hyperlink_152" tooltip="B220AF" display="B220AF"/>
    <hyperlink ref="B78" r:id="rId_hyperlink_153" tooltip="https://www.diodes.com/assets/Datasheets/B220AEBE-B245AEBE.pdf" display="https://www.diodes.com/assets/Datasheets/B220AEBE-B245AEBE.pdf"/>
    <hyperlink ref="C78" r:id="rId_hyperlink_154" tooltip="B220BE" display="B220BE"/>
    <hyperlink ref="B79" r:id="rId_hyperlink_155" tooltip="https://www.diodes.com/assets/Datasheets/B220_A-B260_A.pdf" display="https://www.diodes.com/assets/Datasheets/B220_A-B260_A.pdf"/>
    <hyperlink ref="C79" r:id="rId_hyperlink_156" tooltip="B230" display="B230"/>
    <hyperlink ref="B80" r:id="rId_hyperlink_157" tooltip="https://www.diodes.com/assets/Datasheets/B220_A-B260_A.pdf" display="https://www.diodes.com/assets/Datasheets/B220_A-B260_A.pdf"/>
    <hyperlink ref="C80" r:id="rId_hyperlink_158" tooltip="B230A" display="B230A"/>
    <hyperlink ref="B81" r:id="rId_hyperlink_159" tooltip="https://www.diodes.com/assets/Datasheets/B220AEBE-B245AEBE.pdf" display="https://www.diodes.com/assets/Datasheets/B220AEBE-B245AEBE.pdf"/>
    <hyperlink ref="C81" r:id="rId_hyperlink_160" tooltip="B230AE" display="B230AE"/>
    <hyperlink ref="B82" r:id="rId_hyperlink_161" tooltip="https://www.diodes.com/assets/Datasheets/B220AFB230AFB240AFB245AF.pdf" display="https://www.diodes.com/assets/Datasheets/B220AFB230AFB240AFB245AF.pdf"/>
    <hyperlink ref="C82" r:id="rId_hyperlink_162" tooltip="B230AF" display="B230AF"/>
    <hyperlink ref="B83" r:id="rId_hyperlink_163" tooltip="https://www.diodes.com/assets/Datasheets/B220AEBE-B245AEBE.pdf" display="https://www.diodes.com/assets/Datasheets/B220AEBE-B245AEBE.pdf"/>
    <hyperlink ref="C83" r:id="rId_hyperlink_164" tooltip="B230BE" display="B230BE"/>
    <hyperlink ref="B84" r:id="rId_hyperlink_165" tooltip="https://www.diodes.com/assets/Datasheets/B220_A-B260_A.pdf" display="https://www.diodes.com/assets/Datasheets/B220_A-B260_A.pdf"/>
    <hyperlink ref="C84" r:id="rId_hyperlink_166" tooltip="B240" display="B240"/>
    <hyperlink ref="B85" r:id="rId_hyperlink_167" tooltip="https://www.diodes.com/assets/Datasheets/B220_thru_B240.pdf" display="https://www.diodes.com/assets/Datasheets/B220_thru_B240.pdf"/>
    <hyperlink ref="C85" r:id="rId_hyperlink_168" tooltip="B240(LS)" display="B240(LS)"/>
    <hyperlink ref="B86" r:id="rId_hyperlink_169" tooltip="https://www.diodes.com/assets/Datasheets/B220_A-B260_A.pdf" display="https://www.diodes.com/assets/Datasheets/B220_A-B260_A.pdf"/>
    <hyperlink ref="C86" r:id="rId_hyperlink_170" tooltip="B240A" display="B240A"/>
    <hyperlink ref="B87" r:id="rId_hyperlink_171" tooltip="https://www.diodes.com/assets/Datasheets/B220A_thru_B240A.pdf" display="https://www.diodes.com/assets/Datasheets/B220A_thru_B240A.pdf"/>
    <hyperlink ref="C87" r:id="rId_hyperlink_172" tooltip="B240A(LS)" display="B240A(LS)"/>
    <hyperlink ref="B88" r:id="rId_hyperlink_173" tooltip="https://www.diodes.com/assets/Datasheets/B220AEBE-B245AEBE.pdf" display="https://www.diodes.com/assets/Datasheets/B220AEBE-B245AEBE.pdf"/>
    <hyperlink ref="C88" r:id="rId_hyperlink_174" tooltip="B240AE" display="B240AE"/>
    <hyperlink ref="B89" r:id="rId_hyperlink_175" tooltip="https://www.diodes.com/assets/Datasheets/B220AFB230AFB240AFB245AF.pdf" display="https://www.diodes.com/assets/Datasheets/B220AFB230AFB240AFB245AF.pdf"/>
    <hyperlink ref="C89" r:id="rId_hyperlink_176" tooltip="B240AF" display="B240AF"/>
    <hyperlink ref="B90" r:id="rId_hyperlink_177" tooltip="https://www.diodes.com/assets/Datasheets/B240AX.pdf" display="https://www.diodes.com/assets/Datasheets/B240AX.pdf"/>
    <hyperlink ref="C90" r:id="rId_hyperlink_178" tooltip="B240AX" display="B240AX"/>
    <hyperlink ref="B91" r:id="rId_hyperlink_179" tooltip="https://www.diodes.com/assets/Datasheets/B220AEBE-B245AEBE.pdf" display="https://www.diodes.com/assets/Datasheets/B220AEBE-B245AEBE.pdf"/>
    <hyperlink ref="C91" r:id="rId_hyperlink_180" tooltip="B240BE" display="B240BE"/>
    <hyperlink ref="B92" r:id="rId_hyperlink_181" tooltip="https://www.diodes.com/assets/Datasheets/B240L.pdf" display="https://www.diodes.com/assets/Datasheets/B240L.pdf"/>
    <hyperlink ref="C92" r:id="rId_hyperlink_182" tooltip="B240L" display="B240L"/>
    <hyperlink ref="B93" r:id="rId_hyperlink_183" tooltip="https://www.diodes.com/assets/Datasheets/B240S1F.pdf" display="https://www.diodes.com/assets/Datasheets/B240S1F.pdf"/>
    <hyperlink ref="C93" r:id="rId_hyperlink_184" tooltip="B240S1F" display="B240S1F"/>
    <hyperlink ref="B94" r:id="rId_hyperlink_185" tooltip="https://www.diodes.com/assets/Datasheets/B240S1FQ.pdf" display="https://www.diodes.com/assets/Datasheets/B240S1FQ.pdf"/>
    <hyperlink ref="C94" r:id="rId_hyperlink_186" tooltip="B240S1FQ" display="B240S1FQ"/>
    <hyperlink ref="B95" r:id="rId_hyperlink_187" tooltip="https://www.diodes.com/assets/Datasheets/B220AEBE-B245AEBE.pdf" display="https://www.diodes.com/assets/Datasheets/B220AEBE-B245AEBE.pdf"/>
    <hyperlink ref="C95" r:id="rId_hyperlink_188" tooltip="B245AE" display="B245AE"/>
    <hyperlink ref="B96" r:id="rId_hyperlink_189" tooltip="https://www.diodes.com/assets/Datasheets/B220AFB230AFB240AFB245AF.pdf" display="https://www.diodes.com/assets/Datasheets/B220AFB230AFB240AFB245AF.pdf"/>
    <hyperlink ref="C96" r:id="rId_hyperlink_190" tooltip="B245AF" display="B245AF"/>
    <hyperlink ref="B97" r:id="rId_hyperlink_191" tooltip="https://www.diodes.com/assets/Datasheets/B220AEBE-B245AEBE.pdf" display="https://www.diodes.com/assets/Datasheets/B220AEBE-B245AEBE.pdf"/>
    <hyperlink ref="C97" r:id="rId_hyperlink_192" tooltip="B245BE" display="B245BE"/>
    <hyperlink ref="B98" r:id="rId_hyperlink_193" tooltip="https://www.diodes.com/assets/Datasheets/B220_A-B260_A.pdf" display="https://www.diodes.com/assets/Datasheets/B220_A-B260_A.pdf"/>
    <hyperlink ref="C98" r:id="rId_hyperlink_194" tooltip="B250" display="B250"/>
    <hyperlink ref="B99" r:id="rId_hyperlink_195" tooltip="https://www.diodes.com/assets/Datasheets/B220_A-B260_A.pdf" display="https://www.diodes.com/assets/Datasheets/B220_A-B260_A.pdf"/>
    <hyperlink ref="C99" r:id="rId_hyperlink_196" tooltip="B250A" display="B250A"/>
    <hyperlink ref="B100" r:id="rId_hyperlink_197" tooltip="https://www.diodes.com/assets/Datasheets/B250AE-B260AE.pdf" display="https://www.diodes.com/assets/Datasheets/B250AE-B260AE.pdf"/>
    <hyperlink ref="C100" r:id="rId_hyperlink_198" tooltip="B250AE" display="B250AE"/>
    <hyperlink ref="B101" r:id="rId_hyperlink_199" tooltip="https://www.diodes.com/assets/Datasheets/B250AF-B260AF.pdf" display="https://www.diodes.com/assets/Datasheets/B250AF-B260AF.pdf"/>
    <hyperlink ref="C101" r:id="rId_hyperlink_200" tooltip="B250AF" display="B250AF"/>
    <hyperlink ref="B102" r:id="rId_hyperlink_201" tooltip="https://www.diodes.com/assets/Datasheets/B250AE-B260AE.pdf" display="https://www.diodes.com/assets/Datasheets/B250AE-B260AE.pdf"/>
    <hyperlink ref="C102" r:id="rId_hyperlink_202" tooltip="B250BE" display="B250BE"/>
    <hyperlink ref="B103" r:id="rId_hyperlink_203" tooltip="https://www.diodes.com/assets/Datasheets/B220_A-B260_A.pdf" display="https://www.diodes.com/assets/Datasheets/B220_A-B260_A.pdf"/>
    <hyperlink ref="C103" r:id="rId_hyperlink_204" tooltip="B260" display="B260"/>
    <hyperlink ref="B104" r:id="rId_hyperlink_205" tooltip="https://www.diodes.com/assets/Datasheets/B250-B260_LS.pdf" display="https://www.diodes.com/assets/Datasheets/B250-B260_LS.pdf"/>
    <hyperlink ref="C104" r:id="rId_hyperlink_206" tooltip="B260(LS)" display="B260(LS)"/>
    <hyperlink ref="B105" r:id="rId_hyperlink_207" tooltip="https://www.diodes.com/assets/Datasheets/B220_A-B260_A.pdf" display="https://www.diodes.com/assets/Datasheets/B220_A-B260_A.pdf"/>
    <hyperlink ref="C105" r:id="rId_hyperlink_208" tooltip="B260A" display="B260A"/>
    <hyperlink ref="B106" r:id="rId_hyperlink_209" tooltip="https://www.diodes.com/assets/Datasheets/B260A_LS.pdf" display="https://www.diodes.com/assets/Datasheets/B260A_LS.pdf"/>
    <hyperlink ref="C106" r:id="rId_hyperlink_210" tooltip="B260A(LS)" display="B260A(LS)"/>
    <hyperlink ref="B107" r:id="rId_hyperlink_211" tooltip="https://www.diodes.com/assets/Datasheets/B250AE-B260AE.pdf" display="https://www.diodes.com/assets/Datasheets/B250AE-B260AE.pdf"/>
    <hyperlink ref="C107" r:id="rId_hyperlink_212" tooltip="B260AE" display="B260AE"/>
    <hyperlink ref="B108" r:id="rId_hyperlink_213" tooltip="https://www.diodes.com/assets/Datasheets/B250AF-B260AF.pdf" display="https://www.diodes.com/assets/Datasheets/B250AF-B260AF.pdf"/>
    <hyperlink ref="C108" r:id="rId_hyperlink_214" tooltip="B260AF" display="B260AF"/>
    <hyperlink ref="B109" r:id="rId_hyperlink_215" tooltip="https://www.diodes.com/assets/Datasheets/B260AX.pdf" display="https://www.diodes.com/assets/Datasheets/B260AX.pdf"/>
    <hyperlink ref="C109" r:id="rId_hyperlink_216" tooltip="B260AX" display="B260AX"/>
    <hyperlink ref="B110" r:id="rId_hyperlink_217" tooltip="https://www.diodes.com/assets/Datasheets/B250AE-B260AE.pdf" display="https://www.diodes.com/assets/Datasheets/B250AE-B260AE.pdf"/>
    <hyperlink ref="C110" r:id="rId_hyperlink_218" tooltip="B260BE" display="B260BE"/>
    <hyperlink ref="B111" r:id="rId_hyperlink_219" tooltip="https://www.diodes.com/assets/Datasheets/B260S1F.pdf" display="https://www.diodes.com/assets/Datasheets/B260S1F.pdf"/>
    <hyperlink ref="C111" r:id="rId_hyperlink_220" tooltip="B260S1F" display="B260S1F"/>
    <hyperlink ref="B112" r:id="rId_hyperlink_221" tooltip="https://www.diodes.com/assets/Datasheets/B260S1FX.pdf" display="https://www.diodes.com/assets/Datasheets/B260S1FX.pdf"/>
    <hyperlink ref="C112" r:id="rId_hyperlink_222" tooltip="B260S1FX" display="B260S1FX"/>
    <hyperlink ref="B113" r:id="rId_hyperlink_223" tooltip="https://www.diodes.com/assets/Datasheets/ds30021.pdf" display="https://www.diodes.com/assets/Datasheets/ds30021.pdf"/>
    <hyperlink ref="C113" r:id="rId_hyperlink_224" tooltip="B270" display="B270"/>
    <hyperlink ref="B114" r:id="rId_hyperlink_225" tooltip="https://www.diodes.com/assets/Datasheets/ds30021.pdf" display="https://www.diodes.com/assets/Datasheets/ds30021.pdf"/>
    <hyperlink ref="C114" r:id="rId_hyperlink_226" tooltip="B280" display="B280"/>
    <hyperlink ref="B115" r:id="rId_hyperlink_227" tooltip="https://www.diodes.com/assets/Datasheets/B280AEB290AEB2100AE.pdf" display="https://www.diodes.com/assets/Datasheets/B280AEB290AEB2100AE.pdf"/>
    <hyperlink ref="C115" r:id="rId_hyperlink_228" tooltip="B280AE" display="B280AE"/>
    <hyperlink ref="B116" r:id="rId_hyperlink_229" tooltip="https://www.diodes.com/assets/Datasheets/ds30021.pdf" display="https://www.diodes.com/assets/Datasheets/ds30021.pdf"/>
    <hyperlink ref="C116" r:id="rId_hyperlink_230" tooltip="B290" display="B290"/>
    <hyperlink ref="B117" r:id="rId_hyperlink_231" tooltip="https://www.diodes.com/assets/Datasheets/B280AEB290AEB2100AE.pdf" display="https://www.diodes.com/assets/Datasheets/B280AEB290AEB2100AE.pdf"/>
    <hyperlink ref="C117" r:id="rId_hyperlink_232" tooltip="B290AE" display="B290AE"/>
    <hyperlink ref="B118" r:id="rId_hyperlink_233" tooltip="https://www.diodes.com/assets/Datasheets/B370-B3100.pdf" display="https://www.diodes.com/assets/Datasheets/B370-B3100.pdf"/>
    <hyperlink ref="C118" r:id="rId_hyperlink_234" tooltip="B3100" display="B3100"/>
    <hyperlink ref="B119" r:id="rId_hyperlink_235" tooltip="https://www.diodes.com/assets/Datasheets/B3100_LS.pdf" display="https://www.diodes.com/assets/Datasheets/B3100_LS.pdf"/>
    <hyperlink ref="C119" r:id="rId_hyperlink_236" tooltip="B3100(LS)" display="B3100(LS)"/>
    <hyperlink ref="B120" r:id="rId_hyperlink_237" tooltip="https://www.diodes.com/assets/Datasheets/B3100B_LS.pdf" display="https://www.diodes.com/assets/Datasheets/B3100B_LS.pdf"/>
    <hyperlink ref="C120" r:id="rId_hyperlink_238" tooltip="B3100B(LS)" display="B3100B(LS)"/>
    <hyperlink ref="B121" r:id="rId_hyperlink_239" tooltip="https://www.diodes.com/assets/Datasheets/B370BE-B380BE-B390BE-B3100BE-B370CE-B380CE-B390CE-B3100CE.pdf" display="https://www.diodes.com/assets/Datasheets/B370BE-B380BE-B390BE-B3100BE-B370CE-B380CE-B390CE-B3100CE.pdf"/>
    <hyperlink ref="C121" r:id="rId_hyperlink_240" tooltip="B3100BE" display="B3100BE"/>
    <hyperlink ref="B122" r:id="rId_hyperlink_241" tooltip="https://www.diodes.com/assets/Datasheets/B370BE-B380BE-B390BE-B3100BE-B370CE-B380CE-B390CE-B3100CE.pdf" display="https://www.diodes.com/assets/Datasheets/B370BE-B380BE-B390BE-B3100BE-B370CE-B380CE-B390CE-B3100CE.pdf"/>
    <hyperlink ref="C122" r:id="rId_hyperlink_242" tooltip="B3100CE" display="B3100CE"/>
    <hyperlink ref="B123" r:id="rId_hyperlink_243" tooltip="https://www.diodes.com/assets/Datasheets/B320-B360.pdf" display="https://www.diodes.com/assets/Datasheets/B320-B360.pdf"/>
    <hyperlink ref="C123" r:id="rId_hyperlink_244" tooltip="B320" display="B320"/>
    <hyperlink ref="B124" r:id="rId_hyperlink_245" tooltip="https://www.diodes.com/assets/Datasheets/B3200B.pdf" display="https://www.diodes.com/assets/Datasheets/B3200B.pdf"/>
    <hyperlink ref="C124" r:id="rId_hyperlink_246" tooltip="B3200B" display="B3200B"/>
    <hyperlink ref="B125" r:id="rId_hyperlink_247" tooltip="https://www.diodes.com/assets/Datasheets/B320A_B360A.pdf" display="https://www.diodes.com/assets/Datasheets/B320A_B360A.pdf"/>
    <hyperlink ref="C125" r:id="rId_hyperlink_248" tooltip="B320A" display="B320A"/>
    <hyperlink ref="B126" r:id="rId_hyperlink_249" tooltip="https://www.diodes.com/assets/Datasheets/B320A-B360A_LS.pdf" display="https://www.diodes.com/assets/Datasheets/B320A-B360A_LS.pdf"/>
    <hyperlink ref="C126" r:id="rId_hyperlink_250" tooltip="B320A(LS)" display="B320A(LS)"/>
    <hyperlink ref="B127" r:id="rId_hyperlink_251" tooltip="https://www.diodes.com/assets/Datasheets/B320AE/B340AE.pdf" display="https://www.diodes.com/assets/Datasheets/B320AE/B340AE.pdf"/>
    <hyperlink ref="C127" r:id="rId_hyperlink_252" tooltip="B320AE" display="B320AE"/>
    <hyperlink ref="B128" r:id="rId_hyperlink_253" tooltip="https://www.diodes.com/assets/Datasheets/B320AF-B330AF.pdf" display="https://www.diodes.com/assets/Datasheets/B320AF-B330AF.pdf"/>
    <hyperlink ref="C128" r:id="rId_hyperlink_254" tooltip="B320AF" display="B320AF"/>
    <hyperlink ref="B129" r:id="rId_hyperlink_255" tooltip="https://www.diodes.com/assets/Datasheets/B320AQ-B360AQ.pdf" display="https://www.diodes.com/assets/Datasheets/B320AQ-B360AQ.pdf"/>
    <hyperlink ref="C129" r:id="rId_hyperlink_256" tooltip="B320AQ" display="B320AQ"/>
    <hyperlink ref="B130" r:id="rId_hyperlink_257" tooltip="https://www.diodes.com/assets/Datasheets/B320B-B360B.pdf" display="https://www.diodes.com/assets/Datasheets/B320B-B360B.pdf"/>
    <hyperlink ref="C130" r:id="rId_hyperlink_258" tooltip="B320B" display="B320B"/>
    <hyperlink ref="B131" r:id="rId_hyperlink_259" tooltip="https://www.diodes.com/assets/Datasheets/B320BE-B345BE-B320CE-B345CE.pdf" display="https://www.diodes.com/assets/Datasheets/B320BE-B345BE-B320CE-B345CE.pdf"/>
    <hyperlink ref="C131" r:id="rId_hyperlink_260" tooltip="B320BE" display="B320BE"/>
    <hyperlink ref="B132" r:id="rId_hyperlink_261" tooltip="https://www.diodes.com/assets/Datasheets/B320BE-B345BE-B320CE-B345CE.pdf" display="https://www.diodes.com/assets/Datasheets/B320BE-B345BE-B320CE-B345CE.pdf"/>
    <hyperlink ref="C132" r:id="rId_hyperlink_262" tooltip="B320CE" display="B320CE"/>
    <hyperlink ref="B133" r:id="rId_hyperlink_263" tooltip="https://www.diodes.com/assets/Datasheets/B320-B360.pdf" display="https://www.diodes.com/assets/Datasheets/B320-B360.pdf"/>
    <hyperlink ref="C133" r:id="rId_hyperlink_264" tooltip="B330" display="B330"/>
    <hyperlink ref="B134" r:id="rId_hyperlink_265" tooltip="https://www.diodes.com/assets/Datasheets/B320A_B360A.pdf" display="https://www.diodes.com/assets/Datasheets/B320A_B360A.pdf"/>
    <hyperlink ref="C134" r:id="rId_hyperlink_266" tooltip="B330A" display="B330A"/>
    <hyperlink ref="B135" r:id="rId_hyperlink_267" tooltip="https://www.diodes.com/assets/Datasheets/B320AE/B340AE.pdf" display="https://www.diodes.com/assets/Datasheets/B320AE/B340AE.pdf"/>
    <hyperlink ref="C135" r:id="rId_hyperlink_268" tooltip="B330AE" display="B330AE"/>
    <hyperlink ref="B136" r:id="rId_hyperlink_269" tooltip="https://www.diodes.com/assets/Datasheets/B320AF-B330AF.pdf" display="https://www.diodes.com/assets/Datasheets/B320AF-B330AF.pdf"/>
    <hyperlink ref="C136" r:id="rId_hyperlink_270" tooltip="B330AF" display="B330AF"/>
    <hyperlink ref="B137" r:id="rId_hyperlink_271" tooltip="https://www.diodes.com/assets/Datasheets/B320AQ-B360AQ.pdf" display="https://www.diodes.com/assets/Datasheets/B320AQ-B360AQ.pdf"/>
    <hyperlink ref="C137" r:id="rId_hyperlink_272" tooltip="B330AQ" display="B330AQ"/>
    <hyperlink ref="B138" r:id="rId_hyperlink_273" tooltip="https://www.diodes.com/assets/Datasheets/B320BE-B345BE-B320CE-B345CE.pdf" display="https://www.diodes.com/assets/Datasheets/B320BE-B345BE-B320CE-B345CE.pdf"/>
    <hyperlink ref="C138" r:id="rId_hyperlink_274" tooltip="B330B" display="B330B"/>
    <hyperlink ref="B139" r:id="rId_hyperlink_275" tooltip="https://www.diodes.com/assets/Datasheets/B330B-B340B_LS.pdf" display="https://www.diodes.com/assets/Datasheets/B330B-B340B_LS.pdf"/>
    <hyperlink ref="C139" r:id="rId_hyperlink_276" tooltip="B330B(LS)" display="B330B(LS)"/>
    <hyperlink ref="B140" r:id="rId_hyperlink_277" tooltip="https://www.diodes.com/assets/Datasheets/B320BE-B345BE-B320CE-B345CE.pdf" display="https://www.diodes.com/assets/Datasheets/B320BE-B345BE-B320CE-B345CE.pdf"/>
    <hyperlink ref="C140" r:id="rId_hyperlink_278" tooltip="B330BE" display="B330BE"/>
    <hyperlink ref="B141" r:id="rId_hyperlink_279" tooltip="https://www.diodes.com/assets/Datasheets/B320BE-B345BE-B320CE-B345CE.pdf" display="https://www.diodes.com/assets/Datasheets/B320BE-B345BE-B320CE-B345CE.pdf"/>
    <hyperlink ref="C141" r:id="rId_hyperlink_280" tooltip="B330CE" display="B330CE"/>
    <hyperlink ref="B142" r:id="rId_hyperlink_281" tooltip="https://www.diodes.com/assets/Datasheets/B320-B360.pdf" display="https://www.diodes.com/assets/Datasheets/B320-B360.pdf"/>
    <hyperlink ref="C142" r:id="rId_hyperlink_282" tooltip="B340" display="B340"/>
    <hyperlink ref="B143" r:id="rId_hyperlink_283" tooltip="https://www.diodes.com/assets/Datasheets/B340_LS.pdf" display="https://www.diodes.com/assets/Datasheets/B340_LS.pdf"/>
    <hyperlink ref="C143" r:id="rId_hyperlink_284" tooltip="B340(LS)" display="B340(LS)"/>
    <hyperlink ref="B144" r:id="rId_hyperlink_285" tooltip="https://www.diodes.com/assets/Datasheets/B320A_B360A.pdf" display="https://www.diodes.com/assets/Datasheets/B320A_B360A.pdf"/>
    <hyperlink ref="C144" r:id="rId_hyperlink_286" tooltip="B340A" display="B340A"/>
    <hyperlink ref="B145" r:id="rId_hyperlink_287" tooltip="https://www.diodes.com/assets/Datasheets/B320A-B360A_LS.pdf" display="https://www.diodes.com/assets/Datasheets/B320A-B360A_LS.pdf"/>
    <hyperlink ref="C145" r:id="rId_hyperlink_288" tooltip="B340A(LS)" display="B340A(LS)"/>
    <hyperlink ref="B146" r:id="rId_hyperlink_289" tooltip="https://www.diodes.com/assets/Datasheets/B320AE/B340AE.pdf" display="https://www.diodes.com/assets/Datasheets/B320AE/B340AE.pdf"/>
    <hyperlink ref="C146" r:id="rId_hyperlink_290" tooltip="B340AE" display="B340AE"/>
    <hyperlink ref="B147" r:id="rId_hyperlink_291" tooltip="https://www.diodes.com/assets/Datasheets/B340AF_B345AF.pdf" display="https://www.diodes.com/assets/Datasheets/B340AF_B345AF.pdf"/>
    <hyperlink ref="C147" r:id="rId_hyperlink_292" tooltip="B340AF" display="B340AF"/>
    <hyperlink ref="B148" r:id="rId_hyperlink_293" tooltip="https://www.diodes.com/assets/Datasheets/B320AQ-B360AQ.pdf" display="https://www.diodes.com/assets/Datasheets/B320AQ-B360AQ.pdf"/>
    <hyperlink ref="C148" r:id="rId_hyperlink_294" tooltip="B340AQ" display="B340AQ"/>
    <hyperlink ref="B149" r:id="rId_hyperlink_295" tooltip="https://www.diodes.com/assets/Datasheets/B340AX.pdf" display="https://www.diodes.com/assets/Datasheets/B340AX.pdf"/>
    <hyperlink ref="C149" r:id="rId_hyperlink_296" tooltip="B340AX" display="B340AX"/>
    <hyperlink ref="B150" r:id="rId_hyperlink_297" tooltip="https://www.diodes.com/assets/Datasheets/B340AXF.pdf" display="https://www.diodes.com/assets/Datasheets/B340AXF.pdf"/>
    <hyperlink ref="C150" r:id="rId_hyperlink_298" tooltip="B340AXF" display="B340AXF"/>
    <hyperlink ref="B151" r:id="rId_hyperlink_299" tooltip="https://www.diodes.com/assets/Datasheets/B340AXS.pdf" display="https://www.diodes.com/assets/Datasheets/B340AXS.pdf"/>
    <hyperlink ref="C151" r:id="rId_hyperlink_300" tooltip="B340AXS" display="B340AXS"/>
    <hyperlink ref="B152" r:id="rId_hyperlink_301" tooltip="https://www.diodes.com/assets/Datasheets/B320B-B360B.pdf" display="https://www.diodes.com/assets/Datasheets/B320B-B360B.pdf"/>
    <hyperlink ref="C152" r:id="rId_hyperlink_302" tooltip="B340B" display="B340B"/>
    <hyperlink ref="B153" r:id="rId_hyperlink_303" tooltip="https://www.diodes.com/assets/Datasheets/B330B-B340B_LS.pdf" display="https://www.diodes.com/assets/Datasheets/B330B-B340B_LS.pdf"/>
    <hyperlink ref="C153" r:id="rId_hyperlink_304" tooltip="B340B(LS)" display="B340B(LS)"/>
    <hyperlink ref="B154" r:id="rId_hyperlink_305" tooltip="https://www.diodes.com/assets/Datasheets/B320BE-B345BE-B320CE-B345CE.pdf" display="https://www.diodes.com/assets/Datasheets/B320BE-B345BE-B320CE-B345CE.pdf"/>
    <hyperlink ref="C154" r:id="rId_hyperlink_306" tooltip="B340BE" display="B340BE"/>
    <hyperlink ref="B155" r:id="rId_hyperlink_307" tooltip="https://www.diodes.com/assets/Datasheets/B320BE-B345BE-B320CE-B345CE.pdf" display="https://www.diodes.com/assets/Datasheets/B320BE-B345BE-B320CE-B345CE.pdf"/>
    <hyperlink ref="C155" r:id="rId_hyperlink_308" tooltip="B340CE" display="B340CE"/>
    <hyperlink ref="B156" r:id="rId_hyperlink_309" tooltip="https://www.diodes.com/assets/Datasheets/B340LA_B.pdf" display="https://www.diodes.com/assets/Datasheets/B340LA_B.pdf"/>
    <hyperlink ref="C156" r:id="rId_hyperlink_310" tooltip="B340LA" display="B340LA"/>
    <hyperlink ref="B157" r:id="rId_hyperlink_311" tooltip="https://www.diodes.com/assets/Datasheets/B340LA_LS.pdf" display="https://www.diodes.com/assets/Datasheets/B340LA_LS.pdf"/>
    <hyperlink ref="C157" r:id="rId_hyperlink_312" tooltip="B340LA(LS)" display="B340LA(LS)"/>
    <hyperlink ref="B158" r:id="rId_hyperlink_313" tooltip="https://www.diodes.com/assets/Datasheets/B340LA_B.pdf" display="https://www.diodes.com/assets/Datasheets/B340LA_B.pdf"/>
    <hyperlink ref="C158" r:id="rId_hyperlink_314" tooltip="B340LB" display="B340LB"/>
    <hyperlink ref="B159" r:id="rId_hyperlink_315" tooltip="https://www.diodes.com/assets/Datasheets/B340LB_LS.pdf" display="https://www.diodes.com/assets/Datasheets/B340LB_LS.pdf"/>
    <hyperlink ref="C159" r:id="rId_hyperlink_316" tooltip="B340LB(LS)" display="B340LB(LS)"/>
    <hyperlink ref="B160" r:id="rId_hyperlink_317" tooltip="https://www.diodes.com/assets/Datasheets/B320AE/B340AE.pdf" display="https://www.diodes.com/assets/Datasheets/B320AE/B340AE.pdf"/>
    <hyperlink ref="C160" r:id="rId_hyperlink_318" tooltip="B345AE" display="B345AE"/>
    <hyperlink ref="B161" r:id="rId_hyperlink_319" tooltip="https://www.diodes.com/assets/Datasheets/B340AF_B345AF.pdf" display="https://www.diodes.com/assets/Datasheets/B340AF_B345AF.pdf"/>
    <hyperlink ref="C161" r:id="rId_hyperlink_320" tooltip="B345AF" display="B345AF"/>
    <hyperlink ref="B162" r:id="rId_hyperlink_321" tooltip="https://www.diodes.com/assets/Datasheets/B320BE-B345BE-B320CE-B345CE.pdf" display="https://www.diodes.com/assets/Datasheets/B320BE-B345BE-B320CE-B345CE.pdf"/>
    <hyperlink ref="C162" r:id="rId_hyperlink_322" tooltip="B345BE" display="B345BE"/>
    <hyperlink ref="B163" r:id="rId_hyperlink_323" tooltip="https://www.diodes.com/assets/Datasheets/B320BE-B345BE-B320CE-B345CE.pdf" display="https://www.diodes.com/assets/Datasheets/B320BE-B345BE-B320CE-B345CE.pdf"/>
    <hyperlink ref="C163" r:id="rId_hyperlink_324" tooltip="B345CE" display="B345CE"/>
    <hyperlink ref="B164" r:id="rId_hyperlink_325" tooltip="https://www.diodes.com/assets/Datasheets/B320-B360.pdf" display="https://www.diodes.com/assets/Datasheets/B320-B360.pdf"/>
    <hyperlink ref="C164" r:id="rId_hyperlink_326" tooltip="B350" display="B350"/>
    <hyperlink ref="B165" r:id="rId_hyperlink_327" tooltip="https://www.diodes.com/assets/Datasheets/B320A_B360A.pdf" display="https://www.diodes.com/assets/Datasheets/B320A_B360A.pdf"/>
    <hyperlink ref="C165" r:id="rId_hyperlink_328" tooltip="B350A" display="B350A"/>
    <hyperlink ref="B166" r:id="rId_hyperlink_329" tooltip="https://www.diodes.com/assets/Datasheets/B320A-B360A_LS.pdf" display="https://www.diodes.com/assets/Datasheets/B320A-B360A_LS.pdf"/>
    <hyperlink ref="C166" r:id="rId_hyperlink_330" tooltip="B350A(LS)" display="B350A(LS)"/>
    <hyperlink ref="B167" r:id="rId_hyperlink_331" tooltip="https://www.diodes.com/assets/Datasheets/B350AE-B360AE.pdf" display="https://www.diodes.com/assets/Datasheets/B350AE-B360AE.pdf"/>
    <hyperlink ref="C167" r:id="rId_hyperlink_332" tooltip="B350AE" display="B350AE"/>
    <hyperlink ref="B168" r:id="rId_hyperlink_333" tooltip="https://www.diodes.com/assets/Datasheets/B350AF-B360AF.pdf" display="https://www.diodes.com/assets/Datasheets/B350AF-B360AF.pdf"/>
    <hyperlink ref="C168" r:id="rId_hyperlink_334" tooltip="B350AF" display="B350AF"/>
    <hyperlink ref="B169" r:id="rId_hyperlink_335" tooltip="https://www.diodes.com/assets/Datasheets/B320AQ-B360AQ.pdf" display="https://www.diodes.com/assets/Datasheets/B320AQ-B360AQ.pdf"/>
    <hyperlink ref="C169" r:id="rId_hyperlink_336" tooltip="B350AQ" display="B350AQ"/>
    <hyperlink ref="B170" r:id="rId_hyperlink_337" tooltip="https://www.diodes.com/assets/Datasheets/B320B-B360B.pdf" display="https://www.diodes.com/assets/Datasheets/B320B-B360B.pdf"/>
    <hyperlink ref="C170" r:id="rId_hyperlink_338" tooltip="B350B" display="B350B"/>
    <hyperlink ref="B171" r:id="rId_hyperlink_339" tooltip="https://www.diodes.com/assets/Datasheets/B320-B360.pdf" display="https://www.diodes.com/assets/Datasheets/B320-B360.pdf"/>
    <hyperlink ref="C171" r:id="rId_hyperlink_340" tooltip="B360" display="B360"/>
    <hyperlink ref="B172" r:id="rId_hyperlink_341" tooltip="https://www.diodes.com/assets/Datasheets/B360_LS.pdf" display="https://www.diodes.com/assets/Datasheets/B360_LS.pdf"/>
    <hyperlink ref="C172" r:id="rId_hyperlink_342" tooltip="B360(LS)" display="B360(LS)"/>
    <hyperlink ref="B173" r:id="rId_hyperlink_343" tooltip="https://www.diodes.com/assets/Datasheets/B320A_B360A.pdf" display="https://www.diodes.com/assets/Datasheets/B320A_B360A.pdf"/>
    <hyperlink ref="C173" r:id="rId_hyperlink_344" tooltip="B360A" display="B360A"/>
    <hyperlink ref="B174" r:id="rId_hyperlink_345" tooltip="https://www.diodes.com/assets/Datasheets/B320A-B360A_LS.pdf" display="https://www.diodes.com/assets/Datasheets/B320A-B360A_LS.pdf"/>
    <hyperlink ref="C174" r:id="rId_hyperlink_346" tooltip="B360A(LS)" display="B360A(LS)"/>
    <hyperlink ref="B175" r:id="rId_hyperlink_347" tooltip="https://www.diodes.com/assets/Datasheets/B350AE-B360AE.pdf" display="https://www.diodes.com/assets/Datasheets/B350AE-B360AE.pdf"/>
    <hyperlink ref="C175" r:id="rId_hyperlink_348" tooltip="B360AE" display="B360AE"/>
    <hyperlink ref="B176" r:id="rId_hyperlink_349" tooltip="https://www.diodes.com/assets/Datasheets/B350AF-B360AF.pdf" display="https://www.diodes.com/assets/Datasheets/B350AF-B360AF.pdf"/>
    <hyperlink ref="C176" r:id="rId_hyperlink_350" tooltip="B360AF" display="B360AF"/>
    <hyperlink ref="B177" r:id="rId_hyperlink_351" tooltip="https://www.diodes.com/assets/Datasheets/B360AM.pdf" display="https://www.diodes.com/assets/Datasheets/B360AM.pdf"/>
    <hyperlink ref="C177" r:id="rId_hyperlink_352" tooltip="B360AM" display="B360AM"/>
    <hyperlink ref="B178" r:id="rId_hyperlink_353" tooltip="https://www.diodes.com/assets/Datasheets/B320AQ-B360AQ.pdf" display="https://www.diodes.com/assets/Datasheets/B320AQ-B360AQ.pdf"/>
    <hyperlink ref="C178" r:id="rId_hyperlink_354" tooltip="B360AQ" display="B360AQ"/>
    <hyperlink ref="B179" r:id="rId_hyperlink_355" tooltip="https://www.diodes.com/assets/Datasheets/B360AX.pdf" display="https://www.diodes.com/assets/Datasheets/B360AX.pdf"/>
    <hyperlink ref="C179" r:id="rId_hyperlink_356" tooltip="B360AX" display="B360AX"/>
    <hyperlink ref="B180" r:id="rId_hyperlink_357" tooltip="https://www.diodes.com/assets/Datasheets/B320B-B360B.pdf" display="https://www.diodes.com/assets/Datasheets/B320B-B360B.pdf"/>
    <hyperlink ref="C180" r:id="rId_hyperlink_358" tooltip="B360B" display="B360B"/>
    <hyperlink ref="B181" r:id="rId_hyperlink_359" tooltip="https://www.diodes.com/assets/Datasheets/B360B_LS.pdf" display="https://www.diodes.com/assets/Datasheets/B360B_LS.pdf"/>
    <hyperlink ref="C181" r:id="rId_hyperlink_360" tooltip="B360B(LS)" display="B360B(LS)"/>
    <hyperlink ref="B182" r:id="rId_hyperlink_361" tooltip="https://www.diodes.com/assets/Datasheets/B370-B3100.pdf" display="https://www.diodes.com/assets/Datasheets/B370-B3100.pdf"/>
    <hyperlink ref="C182" r:id="rId_hyperlink_362" tooltip="B370" display="B370"/>
    <hyperlink ref="B183" r:id="rId_hyperlink_363" tooltip="https://www.diodes.com/assets/Datasheets/B370BE-B380BE-B390BE-B3100BE-B370CE-B380CE-B390CE-B3100CE.pdf" display="https://www.diodes.com/assets/Datasheets/B370BE-B380BE-B390BE-B3100BE-B370CE-B380CE-B390CE-B3100CE.pdf"/>
    <hyperlink ref="C183" r:id="rId_hyperlink_364" tooltip="B370BE" display="B370BE"/>
    <hyperlink ref="B184" r:id="rId_hyperlink_365" tooltip="https://www.diodes.com/assets/Datasheets/B370BE-B380BE-B390BE-B3100BE-B370CE-B380CE-B390CE-B3100CE.pdf" display="https://www.diodes.com/assets/Datasheets/B370BE-B380BE-B390BE-B3100BE-B370CE-B380CE-B390CE-B3100CE.pdf"/>
    <hyperlink ref="C184" r:id="rId_hyperlink_366" tooltip="B370CE" display="B370CE"/>
    <hyperlink ref="B185" r:id="rId_hyperlink_367" tooltip="https://www.diodes.com/assets/Datasheets/B370-B3100.pdf" display="https://www.diodes.com/assets/Datasheets/B370-B3100.pdf"/>
    <hyperlink ref="C185" r:id="rId_hyperlink_368" tooltip="B380" display="B380"/>
    <hyperlink ref="B186" r:id="rId_hyperlink_369" tooltip="https://www.diodes.com/assets/Datasheets/ds30849.pdf" display="https://www.diodes.com/assets/Datasheets/ds30849.pdf"/>
    <hyperlink ref="C186" r:id="rId_hyperlink_370" tooltip="B380B" display="B380B"/>
    <hyperlink ref="B187" r:id="rId_hyperlink_371" tooltip="https://www.diodes.com/assets/Datasheets/B370BE-B380BE-B390BE-B3100BE-B370CE-B380CE-B390CE-B3100CE.pdf" display="https://www.diodes.com/assets/Datasheets/B370BE-B380BE-B390BE-B3100BE-B370CE-B380CE-B390CE-B3100CE.pdf"/>
    <hyperlink ref="C187" r:id="rId_hyperlink_372" tooltip="B380BE" display="B380BE"/>
    <hyperlink ref="B188" r:id="rId_hyperlink_373" tooltip="https://www.diodes.com/assets/Datasheets/B370BE-B380BE-B390BE-B3100BE-B370CE-B380CE-B390CE-B3100CE.pdf" display="https://www.diodes.com/assets/Datasheets/B370BE-B380BE-B390BE-B3100BE-B370CE-B380CE-B390CE-B3100CE.pdf"/>
    <hyperlink ref="C188" r:id="rId_hyperlink_374" tooltip="B380CE" display="B380CE"/>
    <hyperlink ref="B189" r:id="rId_hyperlink_375" tooltip="https://www.diodes.com/assets/Datasheets/B370-B3100.pdf" display="https://www.diodes.com/assets/Datasheets/B370-B3100.pdf"/>
    <hyperlink ref="C189" r:id="rId_hyperlink_376" tooltip="B390" display="B390"/>
    <hyperlink ref="B190" r:id="rId_hyperlink_377" tooltip="https://www.diodes.com/assets/Datasheets/B370BE-B380BE-B390BE-B3100BE-B370CE-B380CE-B390CE-B3100CE.pdf" display="https://www.diodes.com/assets/Datasheets/B370BE-B380BE-B390BE-B3100BE-B370CE-B380CE-B390CE-B3100CE.pdf"/>
    <hyperlink ref="C190" r:id="rId_hyperlink_378" tooltip="B390BE" display="B390BE"/>
    <hyperlink ref="B191" r:id="rId_hyperlink_379" tooltip="https://www.diodes.com/assets/Datasheets/B370BE-B380BE-B390BE-B3100BE-B370CE-B380CE-B390CE-B3100CE.pdf" display="https://www.diodes.com/assets/Datasheets/B370BE-B380BE-B390BE-B3100BE-B370CE-B380CE-B390CE-B3100CE.pdf"/>
    <hyperlink ref="C191" r:id="rId_hyperlink_380" tooltip="B390CE" display="B390CE"/>
    <hyperlink ref="B192" r:id="rId_hyperlink_381" tooltip="https://www.diodes.com/assets/Datasheets/ds30915.pdf" display="https://www.diodes.com/assets/Datasheets/ds30915.pdf"/>
    <hyperlink ref="C192" r:id="rId_hyperlink_382" tooltip="B3L30LP" display="B3L30LP"/>
    <hyperlink ref="B193" r:id="rId_hyperlink_383" tooltip="https://www.diodes.com/assets/Datasheets/B5100C.pdf" display="https://www.diodes.com/assets/Datasheets/B5100C.pdf"/>
    <hyperlink ref="C193" r:id="rId_hyperlink_384" tooltip="B5100C" display="B5100C"/>
    <hyperlink ref="B194" r:id="rId_hyperlink_385" tooltip="https://www.diodes.com/assets/Datasheets/B5150C.pdf" display="https://www.diodes.com/assets/Datasheets/B5150C.pdf"/>
    <hyperlink ref="C194" r:id="rId_hyperlink_386" tooltip="B5150C" display="B5150C"/>
    <hyperlink ref="B195" r:id="rId_hyperlink_387" tooltip="https://www.diodes.com/assets/Datasheets/B520C-B560C.pdf" display="https://www.diodes.com/assets/Datasheets/B520C-B560C.pdf"/>
    <hyperlink ref="C195" r:id="rId_hyperlink_388" tooltip="B520C" display="B520C"/>
    <hyperlink ref="B196" r:id="rId_hyperlink_389" tooltip="https://www.diodes.com/assets/Datasheets/B520C-B560C.pdf" display="https://www.diodes.com/assets/Datasheets/B520C-B560C.pdf"/>
    <hyperlink ref="C196" r:id="rId_hyperlink_390" tooltip="B530C" display="B530C"/>
    <hyperlink ref="B197" r:id="rId_hyperlink_391" tooltip="https://www.diodes.com/assets/Datasheets/B520C-B560C.pdf" display="https://www.diodes.com/assets/Datasheets/B520C-B560C.pdf"/>
    <hyperlink ref="C197" r:id="rId_hyperlink_392" tooltip="B540C" display="B540C"/>
    <hyperlink ref="B198" r:id="rId_hyperlink_393" tooltip="https://www.diodes.com/assets/Datasheets/B540C_LS.pdf" display="https://www.diodes.com/assets/Datasheets/B540C_LS.pdf"/>
    <hyperlink ref="C198" r:id="rId_hyperlink_394" tooltip="B540C(LS)" display="B540C(LS)"/>
    <hyperlink ref="B199" r:id="rId_hyperlink_395" tooltip="https://www.diodes.com/assets/Datasheets/B540CX.pdf" display="https://www.diodes.com/assets/Datasheets/B540CX.pdf"/>
    <hyperlink ref="C199" r:id="rId_hyperlink_396" tooltip="B540CX" display="B540CX"/>
    <hyperlink ref="B200" r:id="rId_hyperlink_397" tooltip="https://www.diodes.com/assets/Datasheets/B520C-B560C.pdf" display="https://www.diodes.com/assets/Datasheets/B520C-B560C.pdf"/>
    <hyperlink ref="C200" r:id="rId_hyperlink_398" tooltip="B550C" display="B550C"/>
    <hyperlink ref="B201" r:id="rId_hyperlink_399" tooltip="https://www.diodes.com/assets/Datasheets/B520C-B560C.pdf" display="https://www.diodes.com/assets/Datasheets/B520C-B560C.pdf"/>
    <hyperlink ref="C201" r:id="rId_hyperlink_400" tooltip="B560C" display="B560C"/>
    <hyperlink ref="B202" r:id="rId_hyperlink_401" tooltip="https://www.diodes.com/assets/Datasheets/B560C_LS.pdf" display="https://www.diodes.com/assets/Datasheets/B560C_LS.pdf"/>
    <hyperlink ref="C202" r:id="rId_hyperlink_402" tooltip="B560C(LS)" display="B560C(LS)"/>
    <hyperlink ref="B203" r:id="rId_hyperlink_403" tooltip="https://www.diodes.com/assets/Datasheets/B560CX.pdf" display="https://www.diodes.com/assets/Datasheets/B560CX.pdf"/>
    <hyperlink ref="C203" r:id="rId_hyperlink_404" tooltip="B560CX" display="B560CX"/>
    <hyperlink ref="B204" r:id="rId_hyperlink_405" tooltip="https://www.diodes.com/assets/Datasheets/B860C.pdf" display="https://www.diodes.com/assets/Datasheets/B860C.pdf"/>
    <hyperlink ref="C204" r:id="rId_hyperlink_406" tooltip="B860C" display="B860C"/>
    <hyperlink ref="B205" r:id="rId_hyperlink_407" tooltip="https://www.diodes.com/assets/Datasheets/BAT1000.pdf" display="https://www.diodes.com/assets/Datasheets/BAT1000.pdf"/>
    <hyperlink ref="C205" r:id="rId_hyperlink_408" tooltip="BAT1000" display="BAT1000"/>
    <hyperlink ref="B206" r:id="rId_hyperlink_409" tooltip="https://www.diodes.com/assets/Datasheets/BAT1000.pdf" display="https://www.diodes.com/assets/Datasheets/BAT1000.pdf"/>
    <hyperlink ref="C206" r:id="rId_hyperlink_410" tooltip="BAT1000Q-7-F" display="BAT1000Q-7-F"/>
    <hyperlink ref="B207" r:id="rId_hyperlink_411" tooltip="https://www.diodes.com/assets/Datasheets/BAT400D.pdf" display="https://www.diodes.com/assets/Datasheets/BAT400D.pdf"/>
    <hyperlink ref="C207" r:id="rId_hyperlink_412" tooltip="BAT400D" display="BAT400D"/>
    <hyperlink ref="B208" r:id="rId_hyperlink_413" tooltip="https://www.diodes.com/assets/Datasheets/BAT750.pdf" display="https://www.diodes.com/assets/Datasheets/BAT750.pdf"/>
    <hyperlink ref="C208" r:id="rId_hyperlink_414" tooltip="BAT750" display="BAT750"/>
    <hyperlink ref="B209" r:id="rId_hyperlink_415" tooltip="https://www.diodes.com/assets/Datasheets/BAT750Z.pdf" display="https://www.diodes.com/assets/Datasheets/BAT750Z.pdf"/>
    <hyperlink ref="C209" r:id="rId_hyperlink_416" tooltip="BAT750(Z)" display="BAT750(Z)"/>
    <hyperlink ref="B210" r:id="rId_hyperlink_417" tooltip="https://www.diodes.com/assets/Datasheets/BAT760.pdf" display="https://www.diodes.com/assets/Datasheets/BAT760.pdf"/>
    <hyperlink ref="C210" r:id="rId_hyperlink_418" tooltip="BAT760" display="BAT760"/>
    <hyperlink ref="B211" r:id="rId_hyperlink_419" tooltip="https://www.diodes.com/assets/Datasheets/BAT760Q.pdf" display="https://www.diodes.com/assets/Datasheets/BAT760Q.pdf"/>
    <hyperlink ref="C211" r:id="rId_hyperlink_420" tooltip="BAT760Q" display="BAT760Q"/>
    <hyperlink ref="B212" r:id="rId_hyperlink_421" tooltip="https://www.diodes.com/assets/Datasheets/C1045DW.pdf" display="https://www.diodes.com/assets/Datasheets/C1045DW.pdf"/>
    <hyperlink ref="C212" r:id="rId_hyperlink_422" tooltip="C1045DW" display="C1045DW"/>
    <hyperlink ref="B213" r:id="rId_hyperlink_423" tooltip="https://www.diodes.com/assets/Datasheets/ds30497.pdf" display="https://www.diodes.com/assets/Datasheets/ds30497.pdf"/>
    <hyperlink ref="C213" r:id="rId_hyperlink_424" tooltip="DFLS1100" display="DFLS1100"/>
    <hyperlink ref="B214" r:id="rId_hyperlink_425" tooltip="https://www.diodes.com/assets/Datasheets/DFLS1150.pdf" display="https://www.diodes.com/assets/Datasheets/DFLS1150.pdf"/>
    <hyperlink ref="C214" r:id="rId_hyperlink_426" tooltip="DFLS1150" display="DFLS1150"/>
    <hyperlink ref="B215" r:id="rId_hyperlink_427" tooltip="https://www.diodes.com/assets/Datasheets/ds30628.pdf" display="https://www.diodes.com/assets/Datasheets/ds30628.pdf"/>
    <hyperlink ref="C215" r:id="rId_hyperlink_428" tooltip="DFLS1200" display="DFLS1200"/>
    <hyperlink ref="B216" r:id="rId_hyperlink_429" tooltip="https://www.diodes.com/assets/Datasheets/DFLS1200Q.pdf" display="https://www.diodes.com/assets/Datasheets/DFLS1200Q.pdf"/>
    <hyperlink ref="C216" r:id="rId_hyperlink_430" tooltip="DFLS1200Q" display="DFLS1200Q"/>
    <hyperlink ref="B217" r:id="rId_hyperlink_431" tooltip="https://www.diodes.com/assets/Datasheets/ds30444.pdf" display="https://www.diodes.com/assets/Datasheets/ds30444.pdf"/>
    <hyperlink ref="C217" r:id="rId_hyperlink_432" tooltip="DFLS120L" display="DFLS120L"/>
    <hyperlink ref="B218" r:id="rId_hyperlink_433" tooltip="https://www.diodes.com/assets/Datasheets/DFLS120LQ.pdf" display="https://www.diodes.com/assets/Datasheets/DFLS120LQ.pdf"/>
    <hyperlink ref="C218" r:id="rId_hyperlink_434" tooltip="DFLS120LQ" display="DFLS120LQ"/>
    <hyperlink ref="B219" r:id="rId_hyperlink_435" tooltip="https://www.diodes.com/assets/Datasheets/ds30445.pdf" display="https://www.diodes.com/assets/Datasheets/ds30445.pdf"/>
    <hyperlink ref="C219" r:id="rId_hyperlink_436" tooltip="DFLS130" display="DFLS130"/>
    <hyperlink ref="B220" r:id="rId_hyperlink_437" tooltip="https://www.diodes.com/assets/Datasheets/DFLS130L.pdf" display="https://www.diodes.com/assets/Datasheets/DFLS130L.pdf"/>
    <hyperlink ref="C220" r:id="rId_hyperlink_438" tooltip="DFLS130L" display="DFLS130L"/>
    <hyperlink ref="B221" r:id="rId_hyperlink_439" tooltip="https://www.diodes.com/assets/Datasheets/DFLS130LQ.pdf" display="https://www.diodes.com/assets/Datasheets/DFLS130LQ.pdf"/>
    <hyperlink ref="C221" r:id="rId_hyperlink_440" tooltip="DFLS130LQ" display="DFLS130LQ"/>
    <hyperlink ref="B222" r:id="rId_hyperlink_441" tooltip="https://www.diodes.com/assets/Datasheets/DFLS140.pdf" display="https://www.diodes.com/assets/Datasheets/DFLS140.pdf"/>
    <hyperlink ref="C222" r:id="rId_hyperlink_442" tooltip="DFLS140" display="DFLS140"/>
    <hyperlink ref="B223" r:id="rId_hyperlink_443" tooltip="https://www.diodes.com/assets/Datasheets/DFLS140L.pdf" display="https://www.diodes.com/assets/Datasheets/DFLS140L.pdf"/>
    <hyperlink ref="C223" r:id="rId_hyperlink_444" tooltip="DFLS140L" display="DFLS140L"/>
    <hyperlink ref="B224" r:id="rId_hyperlink_445" tooltip="https://www.diodes.com/assets/Datasheets/DFLS140LQ.pdf" display="https://www.diodes.com/assets/Datasheets/DFLS140LQ.pdf"/>
    <hyperlink ref="C224" r:id="rId_hyperlink_446" tooltip="DFLS140LQ" display="DFLS140LQ"/>
    <hyperlink ref="B225" r:id="rId_hyperlink_447" tooltip="https://www.diodes.com/assets/Datasheets/DFLS140Q.pdf" display="https://www.diodes.com/assets/Datasheets/DFLS140Q.pdf"/>
    <hyperlink ref="C225" r:id="rId_hyperlink_448" tooltip="DFLS140Q" display="DFLS140Q"/>
    <hyperlink ref="B226" r:id="rId_hyperlink_449" tooltip="https://www.diodes.com/assets/Datasheets/DFLS160.pdf" display="https://www.diodes.com/assets/Datasheets/DFLS160.pdf"/>
    <hyperlink ref="C226" r:id="rId_hyperlink_450" tooltip="DFLS160" display="DFLS160"/>
    <hyperlink ref="B227" r:id="rId_hyperlink_451" tooltip="https://www.diodes.com/assets/Datasheets/DFLS2100.pdf" display="https://www.diodes.com/assets/Datasheets/DFLS2100.pdf"/>
    <hyperlink ref="C227" r:id="rId_hyperlink_452" tooltip="DFLS2100" display="DFLS2100"/>
    <hyperlink ref="B228" r:id="rId_hyperlink_453" tooltip="https://www.diodes.com/assets/Datasheets/DFLS2100Q.pdf" display="https://www.diodes.com/assets/Datasheets/DFLS2100Q.pdf"/>
    <hyperlink ref="C228" r:id="rId_hyperlink_454" tooltip="DFLS2100Q" display="DFLS2100Q"/>
    <hyperlink ref="B229" r:id="rId_hyperlink_455" tooltip="https://www.diodes.com/assets/Datasheets/DFLS220L.pdf" display="https://www.diodes.com/assets/Datasheets/DFLS220L.pdf"/>
    <hyperlink ref="C229" r:id="rId_hyperlink_456" tooltip="DFLS220L" display="DFLS220L"/>
    <hyperlink ref="B230" r:id="rId_hyperlink_457" tooltip="https://www.diodes.com/assets/Datasheets/DFLS230.pdf" display="https://www.diodes.com/assets/Datasheets/DFLS230.pdf"/>
    <hyperlink ref="C230" r:id="rId_hyperlink_458" tooltip="DFLS230" display="DFLS230"/>
    <hyperlink ref="B231" r:id="rId_hyperlink_459" tooltip="https://www.diodes.com/assets/Datasheets/DFLS230L.pdf" display="https://www.diodes.com/assets/Datasheets/DFLS230L.pdf"/>
    <hyperlink ref="C231" r:id="rId_hyperlink_460" tooltip="DFLS230L" display="DFLS230L"/>
    <hyperlink ref="B232" r:id="rId_hyperlink_461" tooltip="https://www.diodes.com/assets/Datasheets/DFLS230LH.pdf" display="https://www.diodes.com/assets/Datasheets/DFLS230LH.pdf"/>
    <hyperlink ref="C232" r:id="rId_hyperlink_462" tooltip="DFLS230LH" display="DFLS230LH"/>
    <hyperlink ref="B233" r:id="rId_hyperlink_463" tooltip="https://www.diodes.com/assets/Datasheets/DFLS230LQ.pdf" display="https://www.diodes.com/assets/Datasheets/DFLS230LQ.pdf"/>
    <hyperlink ref="C233" r:id="rId_hyperlink_464" tooltip="DFLS230LQ" display="DFLS230LQ"/>
    <hyperlink ref="B234" r:id="rId_hyperlink_465" tooltip="https://www.diodes.com/assets/Datasheets/DFLS230Q.pdf" display="https://www.diodes.com/assets/Datasheets/DFLS230Q.pdf"/>
    <hyperlink ref="C234" r:id="rId_hyperlink_466" tooltip="DFLS230Q" display="DFLS230Q"/>
    <hyperlink ref="B235" r:id="rId_hyperlink_467" tooltip="https://www.diodes.com/assets/Datasheets/DFLS240.pdf" display="https://www.diodes.com/assets/Datasheets/DFLS240.pdf"/>
    <hyperlink ref="C235" r:id="rId_hyperlink_468" tooltip="DFLS240" display="DFLS240"/>
    <hyperlink ref="B236" r:id="rId_hyperlink_469" tooltip="https://www.diodes.com/assets/Datasheets/DFLS240L.pdf" display="https://www.diodes.com/assets/Datasheets/DFLS240L.pdf"/>
    <hyperlink ref="C236" r:id="rId_hyperlink_470" tooltip="DFLS240L" display="DFLS240L"/>
    <hyperlink ref="B237" r:id="rId_hyperlink_471" tooltip="https://www.diodes.com/assets/Datasheets/DFLS240LQ.pdf" display="https://www.diodes.com/assets/Datasheets/DFLS240LQ.pdf"/>
    <hyperlink ref="C237" r:id="rId_hyperlink_472" tooltip="DFLS240LQ" display="DFLS240LQ"/>
    <hyperlink ref="B238" r:id="rId_hyperlink_473" tooltip="https://www.diodes.com/assets/Datasheets/DFLS240LX.pdf" display="https://www.diodes.com/assets/Datasheets/DFLS240LX.pdf"/>
    <hyperlink ref="C238" r:id="rId_hyperlink_474" tooltip="DFLS240LX" display="DFLS240LX"/>
    <hyperlink ref="B239" r:id="rId_hyperlink_475" tooltip="https://www.diodes.com/assets/Datasheets/DFLS260.pdf" display="https://www.diodes.com/assets/Datasheets/DFLS260.pdf"/>
    <hyperlink ref="C239" r:id="rId_hyperlink_476" tooltip="DFLS260" display="DFLS260"/>
    <hyperlink ref="B240" r:id="rId_hyperlink_477" tooltip="https://www.diodes.com/assets/Datasheets/DFLS260Q.pdf" display="https://www.diodes.com/assets/Datasheets/DFLS260Q.pdf"/>
    <hyperlink ref="C240" r:id="rId_hyperlink_478" tooltip="DFLS260Q" display="DFLS260Q"/>
    <hyperlink ref="B241" r:id="rId_hyperlink_479" tooltip="https://www.diodes.com/assets/Datasheets/DFLS260X.pdf" display="https://www.diodes.com/assets/Datasheets/DFLS260X.pdf"/>
    <hyperlink ref="C241" r:id="rId_hyperlink_480" tooltip="DFLS260X" display="DFLS260X"/>
    <hyperlink ref="B242" r:id="rId_hyperlink_481" tooltip="https://www.diodes.com/assets/Datasheets/FB1100M.pdf" display="https://www.diodes.com/assets/Datasheets/FB1100M.pdf"/>
    <hyperlink ref="C242" r:id="rId_hyperlink_482" tooltip="FB1100M" display="FB1100M"/>
    <hyperlink ref="B243" r:id="rId_hyperlink_483" tooltip="https://www.diodes.com/assets/Datasheets/FB140E.pdf" display="https://www.diodes.com/assets/Datasheets/FB140E.pdf"/>
    <hyperlink ref="C243" r:id="rId_hyperlink_484" tooltip="FB140E" display="FB140E"/>
    <hyperlink ref="B244" r:id="rId_hyperlink_485" tooltip="https://www.diodes.com/assets/Datasheets/FB160E.pdf" display="https://www.diodes.com/assets/Datasheets/FB160E.pdf"/>
    <hyperlink ref="C244" r:id="rId_hyperlink_486" tooltip="FB160E" display="FB160E"/>
    <hyperlink ref="B245" r:id="rId_hyperlink_487" tooltip="https://www.diodes.com/assets/Datasheets/FB2100M.pdf" display="https://www.diodes.com/assets/Datasheets/FB2100M.pdf"/>
    <hyperlink ref="C245" r:id="rId_hyperlink_488" tooltip="FB2100M" display="FB2100M"/>
    <hyperlink ref="B246" r:id="rId_hyperlink_489" tooltip="https://www.diodes.com/assets/Datasheets/FB230H.pdf" display="https://www.diodes.com/assets/Datasheets/FB230H.pdf"/>
    <hyperlink ref="C246" r:id="rId_hyperlink_490" tooltip="FB230H" display="FB230H"/>
    <hyperlink ref="B247" r:id="rId_hyperlink_491" tooltip="https://www.diodes.com/assets/Datasheets/FB240LM.pdf" display="https://www.diodes.com/assets/Datasheets/FB240LM.pdf"/>
    <hyperlink ref="C247" r:id="rId_hyperlink_492" tooltip="FB240LM" display="FB240LM"/>
    <hyperlink ref="B248" r:id="rId_hyperlink_493" tooltip="https://www.diodes.com/assets/Datasheets/FB240M.pdf" display="https://www.diodes.com/assets/Datasheets/FB240M.pdf"/>
    <hyperlink ref="C248" r:id="rId_hyperlink_494" tooltip="FB240M" display="FB240M"/>
    <hyperlink ref="B249" r:id="rId_hyperlink_495" tooltip="https://www.diodes.com/assets/Datasheets/FB260E.pdf" display="https://www.diodes.com/assets/Datasheets/FB260E.pdf"/>
    <hyperlink ref="C249" r:id="rId_hyperlink_496" tooltip="FB260E" display="FB260E"/>
    <hyperlink ref="B250" r:id="rId_hyperlink_497" tooltip="https://www.diodes.com/assets/Datasheets/FB250M-FB260M.pdf" display="https://www.diodes.com/assets/Datasheets/FB250M-FB260M.pdf"/>
    <hyperlink ref="C250" r:id="rId_hyperlink_498" tooltip="FB260M" display="FB260M"/>
    <hyperlink ref="B251" r:id="rId_hyperlink_499" tooltip="https://www.diodes.com/assets/Datasheets/FB3100D.pdf" display="https://www.diodes.com/assets/Datasheets/FB3100D.pdf"/>
    <hyperlink ref="C251" r:id="rId_hyperlink_500" tooltip="FB3100D" display="FB3100D"/>
    <hyperlink ref="B252" r:id="rId_hyperlink_501" tooltip="https://www.diodes.com/assets/Datasheets/FB3150D.pdf" display="https://www.diodes.com/assets/Datasheets/FB3150D.pdf"/>
    <hyperlink ref="C252" r:id="rId_hyperlink_502" tooltip="FB3150D" display="FB3150D"/>
    <hyperlink ref="B253" r:id="rId_hyperlink_503" tooltip="https://www.diodes.com/assets/Datasheets/FB320LA.pdf" display="https://www.diodes.com/assets/Datasheets/FB320LA.pdf"/>
    <hyperlink ref="C253" r:id="rId_hyperlink_504" tooltip="FB320LA" display="FB320LA"/>
    <hyperlink ref="B254" r:id="rId_hyperlink_505" tooltip="https://www.diodes.com/assets/Datasheets/FB340D.pdf" display="https://www.diodes.com/assets/Datasheets/FB340D.pdf"/>
    <hyperlink ref="C254" r:id="rId_hyperlink_506" tooltip="FB340D" display="FB340D"/>
    <hyperlink ref="B255" r:id="rId_hyperlink_507" tooltip="https://www.diodes.com/assets/Datasheets/FB340E.pdf" display="https://www.diodes.com/assets/Datasheets/FB340E.pdf"/>
    <hyperlink ref="C255" r:id="rId_hyperlink_508" tooltip="FB340E" display="FB340E"/>
    <hyperlink ref="B256" r:id="rId_hyperlink_509" tooltip="https://www.diodes.com/assets/Datasheets/FB340LA.pdf" display="https://www.diodes.com/assets/Datasheets/FB340LA.pdf"/>
    <hyperlink ref="C256" r:id="rId_hyperlink_510" tooltip="FB340LA" display="FB340LA"/>
    <hyperlink ref="B257" r:id="rId_hyperlink_511" tooltip="https://www.diodes.com/assets/Datasheets/FB340LM.pdf" display="https://www.diodes.com/assets/Datasheets/FB340LM.pdf"/>
    <hyperlink ref="C257" r:id="rId_hyperlink_512" tooltip="FB340LM" display="FB340LM"/>
    <hyperlink ref="B258" r:id="rId_hyperlink_513" tooltip="https://www.diodes.com/assets/Datasheets/FB340M.pdf" display="https://www.diodes.com/assets/Datasheets/FB340M.pdf"/>
    <hyperlink ref="C258" r:id="rId_hyperlink_514" tooltip="FB340M" display="FB340M"/>
    <hyperlink ref="B259" r:id="rId_hyperlink_515" tooltip="https://www.diodes.com/assets/Datasheets/FB345D.pdf" display="https://www.diodes.com/assets/Datasheets/FB345D.pdf"/>
    <hyperlink ref="C259" r:id="rId_hyperlink_516" tooltip="FB345D" display="FB345D"/>
    <hyperlink ref="B260" r:id="rId_hyperlink_517" tooltip="https://www.diodes.com/assets/Datasheets/FB360D.pdf" display="https://www.diodes.com/assets/Datasheets/FB360D.pdf"/>
    <hyperlink ref="C260" r:id="rId_hyperlink_518" tooltip="FB360D" display="FB360D"/>
    <hyperlink ref="B261" r:id="rId_hyperlink_519" tooltip="https://www.diodes.com/assets/Datasheets/FB360E.pdf" display="https://www.diodes.com/assets/Datasheets/FB360E.pdf"/>
    <hyperlink ref="C261" r:id="rId_hyperlink_520" tooltip="FB360E" display="FB360E"/>
    <hyperlink ref="B262" r:id="rId_hyperlink_521" tooltip="https://www.diodes.com/assets/Datasheets/FB3A45D.pdf" display="https://www.diodes.com/assets/Datasheets/FB3A45D.pdf"/>
    <hyperlink ref="C262" r:id="rId_hyperlink_522" tooltip="FB3A45D" display="FB3A45D"/>
    <hyperlink ref="B263" r:id="rId_hyperlink_523" tooltip="https://www.diodes.com/assets/Datasheets/FB5100D.pdf" display="https://www.diodes.com/assets/Datasheets/FB5100D.pdf"/>
    <hyperlink ref="C263" r:id="rId_hyperlink_524" tooltip="FB5100D" display="FB5100D"/>
    <hyperlink ref="B264" r:id="rId_hyperlink_525" tooltip="https://www.diodes.com/assets/Datasheets/FB5150D.pdf" display="https://www.diodes.com/assets/Datasheets/FB5150D.pdf"/>
    <hyperlink ref="C264" r:id="rId_hyperlink_526" tooltip="FB5150D" display="FB5150D"/>
    <hyperlink ref="B265" r:id="rId_hyperlink_527" tooltip="https://www.diodes.com/assets/Datasheets/FB540D.pdf" display="https://www.diodes.com/assets/Datasheets/FB540D.pdf"/>
    <hyperlink ref="C265" r:id="rId_hyperlink_528" tooltip="FB540D" display="FB540D"/>
    <hyperlink ref="B266" r:id="rId_hyperlink_529" tooltip="https://www.diodes.com/assets/Datasheets/FB545D.pdf" display="https://www.diodes.com/assets/Datasheets/FB545D.pdf"/>
    <hyperlink ref="C266" r:id="rId_hyperlink_530" tooltip="FB545D" display="FB545D"/>
    <hyperlink ref="B267" r:id="rId_hyperlink_531" tooltip="https://www.diodes.com/assets/Datasheets/FB560D.pdf" display="https://www.diodes.com/assets/Datasheets/FB560D.pdf"/>
    <hyperlink ref="C267" r:id="rId_hyperlink_532" tooltip="FB560D" display="FB560D"/>
    <hyperlink ref="B268" r:id="rId_hyperlink_533" tooltip="https://www.diodes.com/assets/Datasheets/G10100CTFW.pdf" display="https://www.diodes.com/assets/Datasheets/G10100CTFW.pdf"/>
    <hyperlink ref="C268" r:id="rId_hyperlink_534" tooltip="G10100CTFW" display="G10100CTFW"/>
    <hyperlink ref="B269" r:id="rId_hyperlink_535" tooltip="https://www.diodes.com/assets/Datasheets/G10E100CTFW.pdf" display="https://www.diodes.com/assets/Datasheets/G10E100CTFW.pdf"/>
    <hyperlink ref="C269" r:id="rId_hyperlink_536" tooltip="G10E100CTFW" display="G10E100CTFW"/>
    <hyperlink ref="B270" r:id="rId_hyperlink_537" tooltip="https://www.diodes.com/assets/Datasheets/G10E100CTW.pdf" display="https://www.diodes.com/assets/Datasheets/G10E100CTW.pdf"/>
    <hyperlink ref="C270" r:id="rId_hyperlink_538" tooltip="G10E100CTW" display="G10E100CTW"/>
    <hyperlink ref="B271" r:id="rId_hyperlink_539" tooltip="https://www.diodes.com/assets/Datasheets/G10E100DW.pdf" display="https://www.diodes.com/assets/Datasheets/G10E100DW.pdf"/>
    <hyperlink ref="C271" r:id="rId_hyperlink_540" tooltip="G10E100DW" display="G10E100DW"/>
    <hyperlink ref="B272" r:id="rId_hyperlink_541" tooltip="https://www.diodes.com/assets/Datasheets/G10E120CTSW.pdf" display="https://www.diodes.com/assets/Datasheets/G10E120CTSW.pdf"/>
    <hyperlink ref="C272" r:id="rId_hyperlink_542" tooltip="G10E120CTSW" display="G10E120CTSW"/>
    <hyperlink ref="B273" r:id="rId_hyperlink_543" tooltip="https://www.diodes.com/assets/Datasheets/G10E120CTW.pdf" display="https://www.diodes.com/assets/Datasheets/G10E120CTW.pdf"/>
    <hyperlink ref="C273" r:id="rId_hyperlink_544" tooltip="G10E120CTW" display="G10E120CTW"/>
    <hyperlink ref="B274" r:id="rId_hyperlink_545" tooltip="https://www.diodes.com/assets/Datasheets/G10E120DW.pdf" display="https://www.diodes.com/assets/Datasheets/G10E120DW.pdf"/>
    <hyperlink ref="C274" r:id="rId_hyperlink_546" tooltip="G10E120DW" display="G10E120DW"/>
    <hyperlink ref="B275" r:id="rId_hyperlink_547" tooltip="https://www.diodes.com/assets/Datasheets/G10H150CTW.pdf" display="https://www.diodes.com/assets/Datasheets/G10H150CTW.pdf"/>
    <hyperlink ref="C275" r:id="rId_hyperlink_548" tooltip="G10H150CTW" display="G10H150CTW"/>
    <hyperlink ref="B276" r:id="rId_hyperlink_549" tooltip="https://www.diodes.com/assets/Datasheets/G15H150D5.pdf" display="https://www.diodes.com/assets/Datasheets/G15H150D5.pdf"/>
    <hyperlink ref="C276" r:id="rId_hyperlink_550" tooltip="G15H150D5" display="G15H150D5"/>
    <hyperlink ref="B277" r:id="rId_hyperlink_551" tooltip="https://www.diodes.com/assets/Datasheets/G20100CTFW.pdf" display="https://www.diodes.com/assets/Datasheets/G20100CTFW.pdf"/>
    <hyperlink ref="C277" r:id="rId_hyperlink_552" tooltip="G20100CTFW" display="G20100CTFW"/>
    <hyperlink ref="B278" r:id="rId_hyperlink_553" tooltip="https://www.diodes.com/assets/Datasheets/G20100CTW.pdf" display="https://www.diodes.com/assets/Datasheets/G20100CTW.pdf"/>
    <hyperlink ref="C278" r:id="rId_hyperlink_554" tooltip="G20100CTW" display="G20100CTW"/>
    <hyperlink ref="B279" r:id="rId_hyperlink_555" tooltip="https://www.diodes.com/assets/Datasheets/G20120CTW.pdf" display="https://www.diodes.com/assets/Datasheets/G20120CTW.pdf"/>
    <hyperlink ref="C279" r:id="rId_hyperlink_556" tooltip="G20120CTW" display="G20120CTW"/>
    <hyperlink ref="B280" r:id="rId_hyperlink_557" tooltip="https://www.diodes.com/assets/Datasheets/G2045CTFW.pdf" display="https://www.diodes.com/assets/Datasheets/G2045CTFW.pdf"/>
    <hyperlink ref="C280" r:id="rId_hyperlink_558" tooltip="G2045CTFW" display="G2045CTFW"/>
    <hyperlink ref="B281" r:id="rId_hyperlink_559" tooltip="https://www.diodes.com/assets/Datasheets/G2045CTW.pdf" display="https://www.diodes.com/assets/Datasheets/G2045CTW.pdf"/>
    <hyperlink ref="C281" r:id="rId_hyperlink_560" tooltip="G2045CTW" display="G2045CTW"/>
    <hyperlink ref="B282" r:id="rId_hyperlink_561" tooltip="https://www.diodes.com/assets/Datasheets/G2060CTFW.pdf" display="https://www.diodes.com/assets/Datasheets/G2060CTFW.pdf"/>
    <hyperlink ref="C282" r:id="rId_hyperlink_562" tooltip="G2060CTFW" display="G2060CTFW"/>
    <hyperlink ref="B283" r:id="rId_hyperlink_563" tooltip="https://www.diodes.com/assets/Datasheets/G2060CTW.pdf" display="https://www.diodes.com/assets/Datasheets/G2060CTW.pdf"/>
    <hyperlink ref="C283" r:id="rId_hyperlink_564" tooltip="G2060CTW" display="G2060CTW"/>
    <hyperlink ref="B284" r:id="rId_hyperlink_565" tooltip="https://www.diodes.com/assets/Datasheets/G20C100CTFW.pdf" display="https://www.diodes.com/assets/Datasheets/G20C100CTFW.pdf"/>
    <hyperlink ref="C284" r:id="rId_hyperlink_566" tooltip="G20C100CTFW" display="G20C100CTFW"/>
    <hyperlink ref="B285" r:id="rId_hyperlink_567" tooltip="https://www.diodes.com/assets/Datasheets/G20C100CTW.pdf" display="https://www.diodes.com/assets/Datasheets/G20C100CTW.pdf"/>
    <hyperlink ref="C285" r:id="rId_hyperlink_568" tooltip="G20C100CTW" display="G20C100CTW"/>
    <hyperlink ref="B286" r:id="rId_hyperlink_569" tooltip="https://www.diodes.com/assets/Datasheets/G20C100CVW.pdf" display="https://www.diodes.com/assets/Datasheets/G20C100CVW.pdf"/>
    <hyperlink ref="C286" r:id="rId_hyperlink_570" tooltip="G20C100CVW" display="G20C100CVW"/>
    <hyperlink ref="B287" r:id="rId_hyperlink_571" tooltip="https://www.diodes.com/assets/Datasheets/G20C120CTFW.pdf" display="https://www.diodes.com/assets/Datasheets/G20C120CTFW.pdf"/>
    <hyperlink ref="C287" r:id="rId_hyperlink_572" tooltip="G20C120CTFW" display="G20C120CTFW"/>
    <hyperlink ref="B288" r:id="rId_hyperlink_573" tooltip="https://www.diodes.com/assets/Datasheets/G20C120CTW.pdf" display="https://www.diodes.com/assets/Datasheets/G20C120CTW.pdf"/>
    <hyperlink ref="C288" r:id="rId_hyperlink_574" tooltip="G20C120CTW" display="G20C120CTW"/>
    <hyperlink ref="B289" r:id="rId_hyperlink_575" tooltip="https://www.diodes.com/assets/Datasheets/G20E100CTFW.pdf" display="https://www.diodes.com/assets/Datasheets/G20E100CTFW.pdf"/>
    <hyperlink ref="C289" r:id="rId_hyperlink_576" tooltip="G20E100CTFW" display="G20E100CTFW"/>
    <hyperlink ref="B290" r:id="rId_hyperlink_577" tooltip="https://www.diodes.com/assets/Datasheets/G20E100CTSW.pdf" display="https://www.diodes.com/assets/Datasheets/G20E100CTSW.pdf"/>
    <hyperlink ref="C290" r:id="rId_hyperlink_578" tooltip="G20E100CTSW" display="G20E100CTSW"/>
    <hyperlink ref="B291" r:id="rId_hyperlink_579" tooltip="https://www.diodes.com/assets/Datasheets/G20E100CTW.pdf" display="https://www.diodes.com/assets/Datasheets/G20E100CTW.pdf"/>
    <hyperlink ref="C291" r:id="rId_hyperlink_580" tooltip="G20E100CTW" display="G20E100CTW"/>
    <hyperlink ref="B292" r:id="rId_hyperlink_581" tooltip="https://www.diodes.com/assets/Datasheets/G20E100DW.pdf" display="https://www.diodes.com/assets/Datasheets/G20E100DW.pdf"/>
    <hyperlink ref="C292" r:id="rId_hyperlink_582" tooltip="G20E100DW" display="G20E100DW"/>
    <hyperlink ref="B293" r:id="rId_hyperlink_583" tooltip="https://www.diodes.com/assets/Datasheets/G20E120CTFW.pdf" display="https://www.diodes.com/assets/Datasheets/G20E120CTFW.pdf"/>
    <hyperlink ref="C293" r:id="rId_hyperlink_584" tooltip="G20E120CTFW" display="G20E120CTFW"/>
    <hyperlink ref="B294" r:id="rId_hyperlink_585" tooltip="https://www.diodes.com/assets/Datasheets/G20E120CTSW.pdf" display="https://www.diodes.com/assets/Datasheets/G20E120CTSW.pdf"/>
    <hyperlink ref="C294" r:id="rId_hyperlink_586" tooltip="G20E120CTSW" display="G20E120CTSW"/>
    <hyperlink ref="B295" r:id="rId_hyperlink_587" tooltip="https://www.diodes.com/assets/Datasheets/G20E120CTW.pdf" display="https://www.diodes.com/assets/Datasheets/G20E120CTW.pdf"/>
    <hyperlink ref="C295" r:id="rId_hyperlink_588" tooltip="G20E120CTW" display="G20E120CTW"/>
    <hyperlink ref="B296" r:id="rId_hyperlink_589" tooltip="https://www.diodes.com/assets/Datasheets/G20E120DW.pdf" display="https://www.diodes.com/assets/Datasheets/G20E120DW.pdf"/>
    <hyperlink ref="C296" r:id="rId_hyperlink_590" tooltip="G20E120DW" display="G20E120DW"/>
    <hyperlink ref="B297" r:id="rId_hyperlink_591" tooltip="https://www.diodes.com/assets/Datasheets/G20H100CTFW.pdf" display="https://www.diodes.com/assets/Datasheets/G20H100CTFW.pdf"/>
    <hyperlink ref="C297" r:id="rId_hyperlink_592" tooltip="G20H100CTFW" display="G20H100CTFW"/>
    <hyperlink ref="B298" r:id="rId_hyperlink_593" tooltip="https://www.diodes.com/assets/Datasheets/G20H100CTW.pdf" display="https://www.diodes.com/assets/Datasheets/G20H100CTW.pdf"/>
    <hyperlink ref="C298" r:id="rId_hyperlink_594" tooltip="G20H100CTW" display="G20H100CTW"/>
    <hyperlink ref="B299" r:id="rId_hyperlink_595" tooltip="https://www.diodes.com/assets/Datasheets/G20H120CTFW.pdf" display="https://www.diodes.com/assets/Datasheets/G20H120CTFW.pdf"/>
    <hyperlink ref="C299" r:id="rId_hyperlink_596" tooltip="G20H120CTFW" display="G20H120CTFW"/>
    <hyperlink ref="B300" r:id="rId_hyperlink_597" tooltip="https://www.diodes.com/assets/Datasheets/G20H120CTW.pdf" display="https://www.diodes.com/assets/Datasheets/G20H120CTW.pdf"/>
    <hyperlink ref="C300" r:id="rId_hyperlink_598" tooltip="G20H120CTW" display="G20H120CTW"/>
    <hyperlink ref="B301" r:id="rId_hyperlink_599" tooltip="https://www.diodes.com/assets/Datasheets/G20S63CDW.pdf" display="https://www.diodes.com/assets/Datasheets/G20S63CDW.pdf"/>
    <hyperlink ref="C301" r:id="rId_hyperlink_600" tooltip="G20S63CDW" display="G20S63CDW"/>
    <hyperlink ref="B302" r:id="rId_hyperlink_601" tooltip="https://www.diodes.com/assets/Datasheets/G20U100CTFW.pdf" display="https://www.diodes.com/assets/Datasheets/G20U100CTFW.pdf"/>
    <hyperlink ref="C302" r:id="rId_hyperlink_602" tooltip="G20U100CTFW" display="G20U100CTFW"/>
    <hyperlink ref="B303" r:id="rId_hyperlink_603" tooltip="https://www.diodes.com/assets/Datasheets/G30100CTFW.pdf" display="https://www.diodes.com/assets/Datasheets/G30100CTFW.pdf"/>
    <hyperlink ref="C303" r:id="rId_hyperlink_604" tooltip="G30100CTFW" display="G30100CTFW"/>
    <hyperlink ref="B304" r:id="rId_hyperlink_605" tooltip="https://www.diodes.com/assets/Datasheets/G30100CTW.pdf" display="https://www.diodes.com/assets/Datasheets/G30100CTW.pdf"/>
    <hyperlink ref="C304" r:id="rId_hyperlink_606" tooltip="G30100CTW" display="G30100CTW"/>
    <hyperlink ref="B305" r:id="rId_hyperlink_607" tooltip="https://www.diodes.com/assets/Datasheets/G30120CTFW.pdf" display="https://www.diodes.com/assets/Datasheets/G30120CTFW.pdf"/>
    <hyperlink ref="C305" r:id="rId_hyperlink_608" tooltip="G30120CTFW" display="G30120CTFW"/>
    <hyperlink ref="B306" r:id="rId_hyperlink_609" tooltip="https://www.diodes.com/assets/Datasheets/G30120CTW.pdf" display="https://www.diodes.com/assets/Datasheets/G30120CTW.pdf"/>
    <hyperlink ref="C306" r:id="rId_hyperlink_610" tooltip="G30120CTW" display="G30120CTW"/>
    <hyperlink ref="B307" r:id="rId_hyperlink_611" tooltip="https://www.diodes.com/assets/Datasheets/G3045CTFW.pdf" display="https://www.diodes.com/assets/Datasheets/G3045CTFW.pdf"/>
    <hyperlink ref="C307" r:id="rId_hyperlink_612" tooltip="G3045CTFW" display="G3045CTFW"/>
    <hyperlink ref="B308" r:id="rId_hyperlink_613" tooltip="https://www.diodes.com/assets/Datasheets/G3045CTW.pdf" display="https://www.diodes.com/assets/Datasheets/G3045CTW.pdf"/>
    <hyperlink ref="C308" r:id="rId_hyperlink_614" tooltip="G3045CTW" display="G3045CTW"/>
    <hyperlink ref="B309" r:id="rId_hyperlink_615" tooltip="https://www.diodes.com/assets/Datasheets/G3060CTFW.pdf" display="https://www.diodes.com/assets/Datasheets/G3060CTFW.pdf"/>
    <hyperlink ref="C309" r:id="rId_hyperlink_616" tooltip="G3060CTFW" display="G3060CTFW"/>
    <hyperlink ref="B310" r:id="rId_hyperlink_617" tooltip="https://www.diodes.com/assets/Datasheets/G3060CTW.pdf" display="https://www.diodes.com/assets/Datasheets/G3060CTW.pdf"/>
    <hyperlink ref="C310" r:id="rId_hyperlink_618" tooltip="G3060CTW" display="G3060CTW"/>
    <hyperlink ref="B311" r:id="rId_hyperlink_619" tooltip="https://www.diodes.com/assets/Datasheets/G30C100CTFW.pdf" display="https://www.diodes.com/assets/Datasheets/G30C100CTFW.pdf"/>
    <hyperlink ref="C311" r:id="rId_hyperlink_620" tooltip="G30C100CTFW" display="G30C100CTFW"/>
    <hyperlink ref="B312" r:id="rId_hyperlink_621" tooltip="https://www.diodes.com/assets/Datasheets/G30C100CTW.pdf" display="https://www.diodes.com/assets/Datasheets/G30C100CTW.pdf"/>
    <hyperlink ref="C312" r:id="rId_hyperlink_622" tooltip="G30C100CTW" display="G30C100CTW"/>
    <hyperlink ref="B313" r:id="rId_hyperlink_623" tooltip="https://www.diodes.com/assets/Datasheets/G30C120CTFW.pdf" display="https://www.diodes.com/assets/Datasheets/G30C120CTFW.pdf"/>
    <hyperlink ref="C313" r:id="rId_hyperlink_624" tooltip="G30C120CTFW" display="G30C120CTFW"/>
    <hyperlink ref="B314" r:id="rId_hyperlink_625" tooltip="https://www.diodes.com/assets/Datasheets/G30C120CTW.pdf" display="https://www.diodes.com/assets/Datasheets/G30C120CTW.pdf"/>
    <hyperlink ref="C314" r:id="rId_hyperlink_626" tooltip="G30C120CTW" display="G30C120CTW"/>
    <hyperlink ref="B315" r:id="rId_hyperlink_627" tooltip="https://www.diodes.com/assets/Datasheets/G30E100CTFW.pdf" display="https://www.diodes.com/assets/Datasheets/G30E100CTFW.pdf"/>
    <hyperlink ref="C315" r:id="rId_hyperlink_628" tooltip="G30E100CTFW" display="G30E100CTFW"/>
    <hyperlink ref="B316" r:id="rId_hyperlink_629" tooltip="https://www.diodes.com/assets/Datasheets/G30E100CTSW.pdf" display="https://www.diodes.com/assets/Datasheets/G30E100CTSW.pdf"/>
    <hyperlink ref="C316" r:id="rId_hyperlink_630" tooltip="G30E100CTSW" display="G30E100CTSW"/>
    <hyperlink ref="B317" r:id="rId_hyperlink_631" tooltip="https://www.diodes.com/assets/Datasheets/G30E100CTW.pdf" display="https://www.diodes.com/assets/Datasheets/G30E100CTW.pdf"/>
    <hyperlink ref="C317" r:id="rId_hyperlink_632" tooltip="G30E100CTW" display="G30E100CTW"/>
    <hyperlink ref="B318" r:id="rId_hyperlink_633" tooltip="https://www.diodes.com/assets/Datasheets/G30E100DW.pdf" display="https://www.diodes.com/assets/Datasheets/G30E100DW.pdf"/>
    <hyperlink ref="C318" r:id="rId_hyperlink_634" tooltip="G30E100DW" display="G30E100DW"/>
    <hyperlink ref="B319" r:id="rId_hyperlink_635" tooltip="https://www.diodes.com/assets/Datasheets/G30E120CTFW.pdf" display="https://www.diodes.com/assets/Datasheets/G30E120CTFW.pdf"/>
    <hyperlink ref="C319" r:id="rId_hyperlink_636" tooltip="G30E120CTFW" display="G30E120CTFW"/>
    <hyperlink ref="B320" r:id="rId_hyperlink_637" tooltip="https://www.diodes.com/assets/Datasheets/G30E120CTSW.pdf" display="https://www.diodes.com/assets/Datasheets/G30E120CTSW.pdf"/>
    <hyperlink ref="C320" r:id="rId_hyperlink_638" tooltip="G30E120CTSW" display="G30E120CTSW"/>
    <hyperlink ref="B321" r:id="rId_hyperlink_639" tooltip="https://www.diodes.com/assets/Datasheets/G30E120CTW.pdf" display="https://www.diodes.com/assets/Datasheets/G30E120CTW.pdf"/>
    <hyperlink ref="C321" r:id="rId_hyperlink_640" tooltip="G30E120CTW" display="G30E120CTW"/>
    <hyperlink ref="B322" r:id="rId_hyperlink_641" tooltip="https://www.diodes.com/assets/Datasheets/G30H100CTFW.pdf" display="https://www.diodes.com/assets/Datasheets/G30H100CTFW.pdf"/>
    <hyperlink ref="C322" r:id="rId_hyperlink_642" tooltip="G30H100CTFW" display="G30H100CTFW"/>
    <hyperlink ref="B323" r:id="rId_hyperlink_643" tooltip="https://www.diodes.com/assets/Datasheets/G30H100CTW.pdf" display="https://www.diodes.com/assets/Datasheets/G30H100CTW.pdf"/>
    <hyperlink ref="C323" r:id="rId_hyperlink_644" tooltip="G30H100CTW" display="G30H100CTW"/>
    <hyperlink ref="B324" r:id="rId_hyperlink_645" tooltip="https://www.diodes.com/assets/Datasheets/G30H120CTFW.pdf" display="https://www.diodes.com/assets/Datasheets/G30H120CTFW.pdf"/>
    <hyperlink ref="C324" r:id="rId_hyperlink_646" tooltip="G30H120CTFW" display="G30H120CTFW"/>
    <hyperlink ref="B325" r:id="rId_hyperlink_647" tooltip="https://www.diodes.com/assets/Datasheets/G30H120CTW.pdf" display="https://www.diodes.com/assets/Datasheets/G30H120CTW.pdf"/>
    <hyperlink ref="C325" r:id="rId_hyperlink_648" tooltip="G30H120CTW" display="G30H120CTW"/>
    <hyperlink ref="B326" r:id="rId_hyperlink_649" tooltip="https://www.diodes.com/assets/Datasheets/G40100CTFW.pdf" display="https://www.diodes.com/assets/Datasheets/G40100CTFW.pdf"/>
    <hyperlink ref="C326" r:id="rId_hyperlink_650" tooltip="G40100CTFW" display="G40100CTFW"/>
    <hyperlink ref="B327" r:id="rId_hyperlink_651" tooltip="https://www.diodes.com/assets/Datasheets/G40100CTW.pdf" display="https://www.diodes.com/assets/Datasheets/G40100CTW.pdf"/>
    <hyperlink ref="C327" r:id="rId_hyperlink_652" tooltip="G40100CTW" display="G40100CTW"/>
    <hyperlink ref="B328" r:id="rId_hyperlink_653" tooltip="https://www.diodes.com/assets/Datasheets/G40C100CTFW.pdf" display="https://www.diodes.com/assets/Datasheets/G40C100CTFW.pdf"/>
    <hyperlink ref="C328" r:id="rId_hyperlink_654" tooltip="G40C100CTFW" display="G40C100CTFW"/>
    <hyperlink ref="B329" r:id="rId_hyperlink_655" tooltip="https://www.diodes.com/assets/Datasheets/G40C100CTW.pdf" display="https://www.diodes.com/assets/Datasheets/G40C100CTW.pdf"/>
    <hyperlink ref="C329" r:id="rId_hyperlink_656" tooltip="G40C100CTW" display="G40C100CTW"/>
    <hyperlink ref="B330" r:id="rId_hyperlink_657" tooltip="https://www.diodes.com/assets/Datasheets/G40C120CTFW.pdf" display="https://www.diodes.com/assets/Datasheets/G40C120CTFW.pdf"/>
    <hyperlink ref="C330" r:id="rId_hyperlink_658" tooltip="G40C120CTFW" display="G40C120CTFW"/>
    <hyperlink ref="B331" r:id="rId_hyperlink_659" tooltip="https://www.diodes.com/assets/Datasheets/G40C120CTW.pdf" display="https://www.diodes.com/assets/Datasheets/G40C120CTW.pdf"/>
    <hyperlink ref="C331" r:id="rId_hyperlink_660" tooltip="G40C120CTW" display="G40C120CTW"/>
    <hyperlink ref="B332" r:id="rId_hyperlink_661" tooltip="https://www.diodes.com/assets/Datasheets/G40E100CF5.pdf" display="https://www.diodes.com/assets/Datasheets/G40E100CF5.pdf"/>
    <hyperlink ref="C332" r:id="rId_hyperlink_662" tooltip="G40E100CF5" display="G40E100CF5"/>
    <hyperlink ref="B333" r:id="rId_hyperlink_663" tooltip="https://www.diodes.com/assets/Datasheets/G40E100CTFW.pdf" display="https://www.diodes.com/assets/Datasheets/G40E100CTFW.pdf"/>
    <hyperlink ref="C333" r:id="rId_hyperlink_664" tooltip="G40E100CTFW" display="G40E100CTFW"/>
    <hyperlink ref="B334" r:id="rId_hyperlink_665" tooltip="https://www.diodes.com/assets/Datasheets/G40E100CTSW.pdf" display="https://www.diodes.com/assets/Datasheets/G40E100CTSW.pdf"/>
    <hyperlink ref="C334" r:id="rId_hyperlink_666" tooltip="G40E100CTSW" display="G40E100CTSW"/>
    <hyperlink ref="B335" r:id="rId_hyperlink_667" tooltip="https://www.diodes.com/assets/Datasheets/G40E100CTW.pdf" display="https://www.diodes.com/assets/Datasheets/G40E100CTW.pdf"/>
    <hyperlink ref="C335" r:id="rId_hyperlink_668" tooltip="G40E100CTW" display="G40E100CTW"/>
    <hyperlink ref="B336" r:id="rId_hyperlink_669" tooltip="https://www.diodes.com/assets/Datasheets/G40E120CTFW.pdf" display="https://www.diodes.com/assets/Datasheets/G40E120CTFW.pdf"/>
    <hyperlink ref="C336" r:id="rId_hyperlink_670" tooltip="G40E120CTFW" display="G40E120CTFW"/>
    <hyperlink ref="B337" r:id="rId_hyperlink_671" tooltip="https://www.diodes.com/assets/Datasheets/G40E120CTSW.pdf" display="https://www.diodes.com/assets/Datasheets/G40E120CTSW.pdf"/>
    <hyperlink ref="C337" r:id="rId_hyperlink_672" tooltip="G40E120CTSW" display="G40E120CTSW"/>
    <hyperlink ref="B338" r:id="rId_hyperlink_673" tooltip="https://www.diodes.com/assets/Datasheets/G40E120CTW.pdf" display="https://www.diodes.com/assets/Datasheets/G40E120CTW.pdf"/>
    <hyperlink ref="C338" r:id="rId_hyperlink_674" tooltip="G40E120CTW" display="G40E120CTW"/>
    <hyperlink ref="B339" r:id="rId_hyperlink_675" tooltip="https://www.diodes.com/assets/Datasheets/G40H100CTFW.pdf" display="https://www.diodes.com/assets/Datasheets/G40H100CTFW.pdf"/>
    <hyperlink ref="C339" r:id="rId_hyperlink_676" tooltip="G40H100CTFW" display="G40H100CTFW"/>
    <hyperlink ref="B340" r:id="rId_hyperlink_677" tooltip="https://www.diodes.com/assets/Datasheets/G40H100CTW.pdf" display="https://www.diodes.com/assets/Datasheets/G40H100CTW.pdf"/>
    <hyperlink ref="C340" r:id="rId_hyperlink_678" tooltip="G40H100CTW" display="G40H100CTW"/>
    <hyperlink ref="B341" r:id="rId_hyperlink_679" tooltip="https://www.diodes.com/assets/Datasheets/G545B.pdf" display="https://www.diodes.com/assets/Datasheets/G545B.pdf"/>
    <hyperlink ref="C341" r:id="rId_hyperlink_680" tooltip="G545B" display="G545B"/>
    <hyperlink ref="B342" r:id="rId_hyperlink_681" tooltip="https://www.diodes.com/assets/Datasheets/G545C.pdf" display="https://www.diodes.com/assets/Datasheets/G545C.pdf"/>
    <hyperlink ref="C342" r:id="rId_hyperlink_682" tooltip="G545C" display="G545C"/>
    <hyperlink ref="B343" r:id="rId_hyperlink_683" tooltip="https://www.diodes.com/assets/Datasheets/G5E100B.pdf" display="https://www.diodes.com/assets/Datasheets/G5E100B.pdf"/>
    <hyperlink ref="C343" r:id="rId_hyperlink_684" tooltip="G5E100B" display="G5E100B"/>
    <hyperlink ref="B344" r:id="rId_hyperlink_685" tooltip="https://www.diodes.com/assets/Datasheets/G5E100DW.pdf" display="https://www.diodes.com/assets/Datasheets/G5E100DW.pdf"/>
    <hyperlink ref="C344" r:id="rId_hyperlink_686" tooltip="G5E100DW" display="G5E100DW"/>
    <hyperlink ref="B345" r:id="rId_hyperlink_687" tooltip="https://www.diodes.com/assets/Datasheets/MBR0580S1.pdf" display="https://www.diodes.com/assets/Datasheets/MBR0580S1.pdf"/>
    <hyperlink ref="C345" r:id="rId_hyperlink_688" tooltip="MBR0580S1" display="MBR0580S1"/>
    <hyperlink ref="B346" r:id="rId_hyperlink_689" tooltip="https://www.diodes.com/assets/Datasheets/MBR10100C.pdf" display="https://www.diodes.com/assets/Datasheets/MBR10100C.pdf"/>
    <hyperlink ref="C346" r:id="rId_hyperlink_690" tooltip="MBR10100C" display="MBR10100C"/>
    <hyperlink ref="B347" r:id="rId_hyperlink_691" tooltip="https://www.diodes.com/assets/Datasheets/MBR10100CT_LS.pdf" display="https://www.diodes.com/assets/Datasheets/MBR10100CT_LS.pdf"/>
    <hyperlink ref="C347" r:id="rId_hyperlink_692" tooltip="MBR10100CT(LS)" display="MBR10100CT(LS)"/>
    <hyperlink ref="B348" r:id="rId_hyperlink_693" tooltip="https://www.diodes.com/assets/Datasheets/MBR10150C.pdf" display="https://www.diodes.com/assets/Datasheets/MBR10150C.pdf"/>
    <hyperlink ref="C348" r:id="rId_hyperlink_694" tooltip="MBR10150C" display="MBR10150C"/>
    <hyperlink ref="B349" r:id="rId_hyperlink_695" tooltip="https://www.diodes.com/assets/Datasheets/MBR10150CT_LS.pdf" display="https://www.diodes.com/assets/Datasheets/MBR10150CT_LS.pdf"/>
    <hyperlink ref="C349" r:id="rId_hyperlink_696" tooltip="MBR10150CT(LS)" display="MBR10150CT(LS)"/>
    <hyperlink ref="B350" r:id="rId_hyperlink_697" tooltip="https://www.diodes.com/assets/Datasheets/MBR10150CTW.pdf" display="https://www.diodes.com/assets/Datasheets/MBR10150CTW.pdf"/>
    <hyperlink ref="C350" r:id="rId_hyperlink_698" tooltip="MBR10150CTW" display="MBR10150CTW"/>
    <hyperlink ref="B351" r:id="rId_hyperlink_699" tooltip="https://www.diodes.com/assets/Datasheets/MBR10200C.pdf" display="https://www.diodes.com/assets/Datasheets/MBR10200C.pdf"/>
    <hyperlink ref="C351" r:id="rId_hyperlink_700" tooltip="MBR10200C" display="MBR10200C"/>
    <hyperlink ref="B352" r:id="rId_hyperlink_701" tooltip="https://www.diodes.com/assets/Datasheets/MBR10200CT_LS.pdf" display="https://www.diodes.com/assets/Datasheets/MBR10200CT_LS.pdf"/>
    <hyperlink ref="C352" r:id="rId_hyperlink_702" tooltip="MBR10200CT(LS)" display="MBR10200CT(LS)"/>
    <hyperlink ref="B353" r:id="rId_hyperlink_703" tooltip="https://www.diodes.com/assets/Datasheets/MBR10200CTW.pdf" display="https://www.diodes.com/assets/Datasheets/MBR10200CTW.pdf"/>
    <hyperlink ref="C353" r:id="rId_hyperlink_704" tooltip="MBR10200CTW" display="MBR10200CTW"/>
    <hyperlink ref="B354" r:id="rId_hyperlink_705" tooltip="https://www.diodes.com/assets/Datasheets/ds23009.pdf" display="https://www.diodes.com/assets/Datasheets/ds23009.pdf"/>
    <hyperlink ref="C354" r:id="rId_hyperlink_706" tooltip="MBR1035" display="MBR1035"/>
    <hyperlink ref="B355" r:id="rId_hyperlink_707" tooltip="https://www.diodes.com/assets/Datasheets/ds23009.pdf" display="https://www.diodes.com/assets/Datasheets/ds23009.pdf"/>
    <hyperlink ref="C355" r:id="rId_hyperlink_708" tooltip="MBR1040" display="MBR1040"/>
    <hyperlink ref="B356" r:id="rId_hyperlink_709" tooltip="https://www.diodes.com/assets/Datasheets/ds23009.pdf" display="https://www.diodes.com/assets/Datasheets/ds23009.pdf"/>
    <hyperlink ref="C356" r:id="rId_hyperlink_710" tooltip="MBR1045" display="MBR1045"/>
    <hyperlink ref="B357" r:id="rId_hyperlink_711" tooltip="https://www.diodes.com/assets/Datasheets/ds30027.pdf" display="https://www.diodes.com/assets/Datasheets/ds30027.pdf"/>
    <hyperlink ref="C357" r:id="rId_hyperlink_712" tooltip="MBR1045CT" display="MBR1045CT"/>
    <hyperlink ref="B358" r:id="rId_hyperlink_713" tooltip="https://www.diodes.com/assets/Datasheets/MBR1045CT_LS.pdf" display="https://www.diodes.com/assets/Datasheets/MBR1045CT_LS.pdf"/>
    <hyperlink ref="C358" r:id="rId_hyperlink_714" tooltip="MBR1045CT(LS)" display="MBR1045CT(LS)"/>
    <hyperlink ref="B359" r:id="rId_hyperlink_715" tooltip="https://www.diodes.com/assets/Datasheets/ds23009.pdf" display="https://www.diodes.com/assets/Datasheets/ds23009.pdf"/>
    <hyperlink ref="C359" r:id="rId_hyperlink_716" tooltip="MBR1050" display="MBR1050"/>
    <hyperlink ref="B360" r:id="rId_hyperlink_717" tooltip="https://www.diodes.com/assets/Datasheets/ds23009.pdf" display="https://www.diodes.com/assets/Datasheets/ds23009.pdf"/>
    <hyperlink ref="C360" r:id="rId_hyperlink_718" tooltip="MBR1060" display="MBR1060"/>
    <hyperlink ref="B361" r:id="rId_hyperlink_719" tooltip="https://www.diodes.com/assets/Datasheets/products_inactive_data/MBR1545CT-MBR1560CT.pdf" display="https://www.diodes.com/assets/Datasheets/products_inactive_data/MBR1545CT-MBR1560CT.pdf"/>
    <hyperlink ref="C361" r:id="rId_hyperlink_720" tooltip="MBR1530CT" display="MBR1530CT"/>
    <hyperlink ref="C362" r:id="rId_hyperlink_721" tooltip="MBR1535CT" display="MBR1535CT"/>
    <hyperlink ref="C363" r:id="rId_hyperlink_722" tooltip="MBR1540CT" display="MBR1540CT"/>
    <hyperlink ref="B364" r:id="rId_hyperlink_723" tooltip="https://www.diodes.com/assets/Datasheets/ds23013.pdf" display="https://www.diodes.com/assets/Datasheets/ds23013.pdf"/>
    <hyperlink ref="C364" r:id="rId_hyperlink_724" tooltip="MBR1550CT" display="MBR1550CT"/>
    <hyperlink ref="B365" r:id="rId_hyperlink_725" tooltip="https://www.diodes.com/assets/Datasheets/ds23013.pdf" display="https://www.diodes.com/assets/Datasheets/ds23013.pdf"/>
    <hyperlink ref="C365" r:id="rId_hyperlink_726" tooltip="MBR1560CT" display="MBR1560CT"/>
    <hyperlink ref="B366" r:id="rId_hyperlink_727" tooltip="https://www.diodes.com/assets/Datasheets/MBR180S1.pdf" display="https://www.diodes.com/assets/Datasheets/MBR180S1.pdf"/>
    <hyperlink ref="C366" r:id="rId_hyperlink_728" tooltip="MBR180S1" display="MBR180S1"/>
    <hyperlink ref="B367" r:id="rId_hyperlink_729" tooltip="https://www.diodes.com/assets/Datasheets/MBR20100C.pdf" display="https://www.diodes.com/assets/Datasheets/MBR20100C.pdf"/>
    <hyperlink ref="C367" r:id="rId_hyperlink_730" tooltip="MBR20100C" display="MBR20100C"/>
    <hyperlink ref="B368" r:id="rId_hyperlink_731" tooltip="https://www.diodes.com/assets/Datasheets/MBR20100CT-LS.pdf" display="https://www.diodes.com/assets/Datasheets/MBR20100CT-LS.pdf"/>
    <hyperlink ref="C368" r:id="rId_hyperlink_732" tooltip="MBR20100CT(LS)" display="MBR20100CT(LS)"/>
    <hyperlink ref="B369" r:id="rId_hyperlink_733" tooltip="https://www.diodes.com/assets/Datasheets/MBR20100CTW.pdf" display="https://www.diodes.com/assets/Datasheets/MBR20100CTW.pdf"/>
    <hyperlink ref="C369" r:id="rId_hyperlink_734" tooltip="MBR20100CTW" display="MBR20100CTW"/>
    <hyperlink ref="B370" r:id="rId_hyperlink_735" tooltip="https://www.diodes.com/assets/Datasheets/MBR20150CT_LS.pdf" display="https://www.diodes.com/assets/Datasheets/MBR20150CT_LS.pdf"/>
    <hyperlink ref="C370" r:id="rId_hyperlink_736" tooltip="MBR20150CT(LS)" display="MBR20150CT(LS)"/>
    <hyperlink ref="B371" r:id="rId_hyperlink_737" tooltip="https://www.diodes.com/assets/Datasheets/MBR20150CTW.pdf" display="https://www.diodes.com/assets/Datasheets/MBR20150CTW.pdf"/>
    <hyperlink ref="C371" r:id="rId_hyperlink_738" tooltip="MBR20150CTW" display="MBR20150CTW"/>
    <hyperlink ref="B372" r:id="rId_hyperlink_739" tooltip="https://www.diodes.com/assets/Datasheets/MBR20150SC.pdf" display="https://www.diodes.com/assets/Datasheets/MBR20150SC.pdf"/>
    <hyperlink ref="C372" r:id="rId_hyperlink_740" tooltip="MBR20150SC" display="MBR20150SC"/>
    <hyperlink ref="B373" r:id="rId_hyperlink_741" tooltip="https://www.diodes.com/assets/Datasheets/MBR20200C.pdf" display="https://www.diodes.com/assets/Datasheets/MBR20200C.pdf"/>
    <hyperlink ref="C373" r:id="rId_hyperlink_742" tooltip="MBR20200C" display="MBR20200C"/>
    <hyperlink ref="B374" r:id="rId_hyperlink_743" tooltip="https://www.diodes.com/assets/Datasheets/MBR20200CT_LS.pdf" display="https://www.diodes.com/assets/Datasheets/MBR20200CT_LS.pdf"/>
    <hyperlink ref="C374" r:id="rId_hyperlink_744" tooltip="MBR20200CT(LS)" display="MBR20200CT(LS)"/>
    <hyperlink ref="B375" r:id="rId_hyperlink_745" tooltip="https://www.diodes.com/assets/Datasheets/MBR20200CTW.pdf" display="https://www.diodes.com/assets/Datasheets/MBR20200CTW.pdf"/>
    <hyperlink ref="C375" r:id="rId_hyperlink_746" tooltip="MBR20200CTW" display="MBR20200CTW"/>
    <hyperlink ref="C376" r:id="rId_hyperlink_747" tooltip="MBR2040CT" display="MBR2040CT"/>
    <hyperlink ref="B377" r:id="rId_hyperlink_748" tooltip="https://www.diodes.com/assets/Datasheets/MBR2045C.pdf" display="https://www.diodes.com/assets/Datasheets/MBR2045C.pdf"/>
    <hyperlink ref="C377" r:id="rId_hyperlink_749" tooltip="MBR2045C" display="MBR2045C"/>
    <hyperlink ref="B378" r:id="rId_hyperlink_750" tooltip="https://www.diodes.com/assets/Datasheets/MBR2045CTW.pdf" display="https://www.diodes.com/assets/Datasheets/MBR2045CTW.pdf"/>
    <hyperlink ref="C378" r:id="rId_hyperlink_751" tooltip="MBR2045CTW" display="MBR2045CTW"/>
    <hyperlink ref="B379" r:id="rId_hyperlink_752" tooltip="https://www.diodes.com/assets/Datasheets/MBR2060C.pdf" display="https://www.diodes.com/assets/Datasheets/MBR2060C.pdf"/>
    <hyperlink ref="C379" r:id="rId_hyperlink_753" tooltip="MBR2060C" display="MBR2060C"/>
    <hyperlink ref="B380" r:id="rId_hyperlink_754" tooltip="https://www.diodes.com/assets/Datasheets/MBR20H100CT.pdf" display="https://www.diodes.com/assets/Datasheets/MBR20H100CT.pdf"/>
    <hyperlink ref="C380" r:id="rId_hyperlink_755" tooltip="MBR20H100CT" display="MBR20H100CT"/>
    <hyperlink ref="B381" r:id="rId_hyperlink_756" tooltip="https://www.diodes.com/assets/Datasheets/MBR230S1F.pdf" display="https://www.diodes.com/assets/Datasheets/MBR230S1F.pdf"/>
    <hyperlink ref="C381" r:id="rId_hyperlink_757" tooltip="MBR230S1F" display="MBR230S1F"/>
    <hyperlink ref="B382" r:id="rId_hyperlink_758" tooltip="https://www.diodes.com/assets/Datasheets/MBR30100C.pdf" display="https://www.diodes.com/assets/Datasheets/MBR30100C.pdf"/>
    <hyperlink ref="C382" r:id="rId_hyperlink_759" tooltip="MBR30100C" display="MBR30100C"/>
    <hyperlink ref="B383" r:id="rId_hyperlink_760" tooltip="https://www.diodes.com/assets/Datasheets/MBR30100CT_LS.pdf" display="https://www.diodes.com/assets/Datasheets/MBR30100CT_LS.pdf"/>
    <hyperlink ref="C383" r:id="rId_hyperlink_761" tooltip="MBR30100CT(LS)" display="MBR30100CT(LS)"/>
    <hyperlink ref="B384" r:id="rId_hyperlink_762" tooltip="https://www.diodes.com/assets/Datasheets/MBR30150CTW.pdf" display="https://www.diodes.com/assets/Datasheets/MBR30150CTW.pdf"/>
    <hyperlink ref="C384" r:id="rId_hyperlink_763" tooltip="MBR30150CTW" display="MBR30150CTW"/>
    <hyperlink ref="B385" r:id="rId_hyperlink_764" tooltip="https://www.diodes.com/assets/Datasheets/MBR3045CTW.pdf" display="https://www.diodes.com/assets/Datasheets/MBR3045CTW.pdf"/>
    <hyperlink ref="C385" r:id="rId_hyperlink_765" tooltip="MBR3045CTW" display="MBR3045CTW"/>
    <hyperlink ref="B386" r:id="rId_hyperlink_766" tooltip="https://www.diodes.com/assets/Datasheets/MBR30H100CT.pdf" display="https://www.diodes.com/assets/Datasheets/MBR30H100CT.pdf"/>
    <hyperlink ref="C386" r:id="rId_hyperlink_767" tooltip="MBR30H100CT" display="MBR30H100CT"/>
    <hyperlink ref="B387" r:id="rId_hyperlink_768" tooltip="https://www.diodes.com/assets/Datasheets/MBR5H150.pdf" display="https://www.diodes.com/assets/Datasheets/MBR5H150.pdf"/>
    <hyperlink ref="C387" r:id="rId_hyperlink_769" tooltip="MBR5H150" display="MBR5H150"/>
    <hyperlink ref="B388" r:id="rId_hyperlink_770" tooltip="https://www.diodes.com/assets/Datasheets/ds30053.pdf" display="https://www.diodes.com/assets/Datasheets/ds30053.pdf"/>
    <hyperlink ref="C388" r:id="rId_hyperlink_771" tooltip="MBR6035PT" display="MBR6035PT"/>
    <hyperlink ref="B389" r:id="rId_hyperlink_772" tooltip="https://www.diodes.com/assets/Datasheets/ds30053.pdf" display="https://www.diodes.com/assets/Datasheets/ds30053.pdf"/>
    <hyperlink ref="C389" r:id="rId_hyperlink_773" tooltip="MBR6045PT" display="MBR6045PT"/>
    <hyperlink ref="B390" r:id="rId_hyperlink_774" tooltip="https://www.diodes.com/assets/Datasheets/MBRB10100CT.pdf" display="https://www.diodes.com/assets/Datasheets/MBRB10100CT.pdf"/>
    <hyperlink ref="C390" r:id="rId_hyperlink_775" tooltip="MBRB10100CT" display="MBRB10100CT"/>
    <hyperlink ref="B391" r:id="rId_hyperlink_776" tooltip="https://www.diodes.com/assets/Datasheets/MBRB10150CT.pdf" display="https://www.diodes.com/assets/Datasheets/MBRB10150CT.pdf"/>
    <hyperlink ref="C391" r:id="rId_hyperlink_777" tooltip="MBRB10150CT" display="MBRB10150CT"/>
    <hyperlink ref="B392" r:id="rId_hyperlink_778" tooltip="https://www.diodes.com/assets/Datasheets/MBRB10200CT.pdf" display="https://www.diodes.com/assets/Datasheets/MBRB10200CT.pdf"/>
    <hyperlink ref="C392" r:id="rId_hyperlink_779" tooltip="MBRB10200CT" display="MBRB10200CT"/>
    <hyperlink ref="C393" r:id="rId_hyperlink_780" tooltip="MBRB1545CT" display="MBRB1545CT"/>
    <hyperlink ref="B394" r:id="rId_hyperlink_781" tooltip="https://www.diodes.com/assets/Datasheets/MBRB20100CT.pdf" display="https://www.diodes.com/assets/Datasheets/MBRB20100CT.pdf"/>
    <hyperlink ref="C394" r:id="rId_hyperlink_782" tooltip="MBRB20100CT" display="MBRB20100CT"/>
    <hyperlink ref="B395" r:id="rId_hyperlink_783" tooltip="https://www.diodes.com/assets/Datasheets/MBRB20150CT.pdf" display="https://www.diodes.com/assets/Datasheets/MBRB20150CT.pdf"/>
    <hyperlink ref="C395" r:id="rId_hyperlink_784" tooltip="MBRB20150CT" display="MBRB20150CT"/>
    <hyperlink ref="B396" r:id="rId_hyperlink_785" tooltip="https://www.diodes.com/assets/Datasheets/MBRB20200CT.pdf" display="https://www.diodes.com/assets/Datasheets/MBRB20200CT.pdf"/>
    <hyperlink ref="C396" r:id="rId_hyperlink_786" tooltip="MBRB20200CT" display="MBRB20200CT"/>
    <hyperlink ref="B397" r:id="rId_hyperlink_787" tooltip="https://www.diodes.com/assets/Datasheets/MBRD10100CT.pdf" display="https://www.diodes.com/assets/Datasheets/MBRD10100CT.pdf"/>
    <hyperlink ref="C397" r:id="rId_hyperlink_788" tooltip="MBRD10100CT" display="MBRD10100CT"/>
    <hyperlink ref="B398" r:id="rId_hyperlink_789" tooltip="https://www.diodes.com/assets/Datasheets/MBRD10150CT.pdf" display="https://www.diodes.com/assets/Datasheets/MBRD10150CT.pdf"/>
    <hyperlink ref="C398" r:id="rId_hyperlink_790" tooltip="MBRD10150CT" display="MBRD10150CT"/>
    <hyperlink ref="B399" r:id="rId_hyperlink_791" tooltip="https://www.diodes.com/assets/Datasheets/MBRD10200CT.pdf" display="https://www.diodes.com/assets/Datasheets/MBRD10200CT.pdf"/>
    <hyperlink ref="C399" r:id="rId_hyperlink_792" tooltip="MBRD10200CT" display="MBRD10200CT"/>
    <hyperlink ref="B400" r:id="rId_hyperlink_793" tooltip="https://www.diodes.com/assets/Datasheets/MBRD20100CT.pdf" display="https://www.diodes.com/assets/Datasheets/MBRD20100CT.pdf"/>
    <hyperlink ref="C400" r:id="rId_hyperlink_794" tooltip="MBRD20100CT" display="MBRD20100CT"/>
    <hyperlink ref="B401" r:id="rId_hyperlink_795" tooltip="https://www.diodes.com/assets/Datasheets/MBRD20150CT.pdf" display="https://www.diodes.com/assets/Datasheets/MBRD20150CT.pdf"/>
    <hyperlink ref="C401" r:id="rId_hyperlink_796" tooltip="MBRD20150CT" display="MBRD20150CT"/>
    <hyperlink ref="B402" r:id="rId_hyperlink_797" tooltip="https://www.diodes.com/assets/Datasheets/MBRD20200CT.pdf" display="https://www.diodes.com/assets/Datasheets/MBRD20200CT.pdf"/>
    <hyperlink ref="C402" r:id="rId_hyperlink_798" tooltip="MBRD20200CT" display="MBRD20200CT"/>
    <hyperlink ref="B403" r:id="rId_hyperlink_799" tooltip="https://www.diodes.com/assets/Datasheets/MBRF10100CT_LS.pdf" display="https://www.diodes.com/assets/Datasheets/MBRF10100CT_LS.pdf"/>
    <hyperlink ref="C403" r:id="rId_hyperlink_800" tooltip="MBRF10100CT(LS)" display="MBRF10100CT(LS)"/>
    <hyperlink ref="B404" r:id="rId_hyperlink_801" tooltip="https://www.diodes.com/assets/Datasheets/MBRF10100CTW.pdf" display="https://www.diodes.com/assets/Datasheets/MBRF10100CTW.pdf"/>
    <hyperlink ref="C404" r:id="rId_hyperlink_802" tooltip="MBRF10100CTW" display="MBRF10100CTW"/>
    <hyperlink ref="B405" r:id="rId_hyperlink_803" tooltip="https://www.diodes.com/assets/Datasheets/MBRF10150CT_LS.pdf" display="https://www.diodes.com/assets/Datasheets/MBRF10150CT_LS.pdf"/>
    <hyperlink ref="C405" r:id="rId_hyperlink_804" tooltip="MBRF10150CT(LS)" display="MBRF10150CT(LS)"/>
    <hyperlink ref="B406" r:id="rId_hyperlink_805" tooltip="https://www.diodes.com/assets/Datasheets/MBRF10200CT_LS.pdf" display="https://www.diodes.com/assets/Datasheets/MBRF10200CT_LS.pdf"/>
    <hyperlink ref="C406" r:id="rId_hyperlink_806" tooltip="MBRF10200CT(LS)" display="MBRF10200CT(LS)"/>
    <hyperlink ref="B407" r:id="rId_hyperlink_807" tooltip="https://www.diodes.com/assets/Datasheets/MBRF10200W.pdf" display="https://www.diodes.com/assets/Datasheets/MBRF10200W.pdf"/>
    <hyperlink ref="C407" r:id="rId_hyperlink_808" tooltip="MBRF10200W" display="MBRF10200W"/>
    <hyperlink ref="B408" r:id="rId_hyperlink_809" tooltip="https://www.diodes.com/assets/Datasheets/MBRF1045CT_LS.pdf" display="https://www.diodes.com/assets/Datasheets/MBRF1045CT_LS.pdf"/>
    <hyperlink ref="C408" r:id="rId_hyperlink_810" tooltip="MBRF1045CT(LS)" display="MBRF1045CT(LS)"/>
    <hyperlink ref="B409" r:id="rId_hyperlink_811" tooltip="https://www.diodes.com/assets/Datasheets/MBRF20100CT_LS.pdf" display="https://www.diodes.com/assets/Datasheets/MBRF20100CT_LS.pdf"/>
    <hyperlink ref="C409" r:id="rId_hyperlink_812" tooltip="MBRF20100CT(LS)" display="MBRF20100CT(LS)"/>
    <hyperlink ref="B410" r:id="rId_hyperlink_813" tooltip="https://www.diodes.com/assets/Datasheets/MBRF20100CTW.pdf" display="https://www.diodes.com/assets/Datasheets/MBRF20100CTW.pdf"/>
    <hyperlink ref="C410" r:id="rId_hyperlink_814" tooltip="MBRF20100CTW" display="MBRF20100CTW"/>
    <hyperlink ref="B411" r:id="rId_hyperlink_815" tooltip="https://www.diodes.com/assets/Datasheets/MBRF20150CT_LS.pdf" display="https://www.diodes.com/assets/Datasheets/MBRF20150CT_LS.pdf"/>
    <hyperlink ref="C411" r:id="rId_hyperlink_816" tooltip="MBRF20150CT(LS)" display="MBRF20150CT(LS)"/>
    <hyperlink ref="B412" r:id="rId_hyperlink_817" tooltip="https://www.diodes.com/assets/Datasheets/MBRF20150CTW.pdf" display="https://www.diodes.com/assets/Datasheets/MBRF20150CTW.pdf"/>
    <hyperlink ref="C412" r:id="rId_hyperlink_818" tooltip="MBRF20150CTW" display="MBRF20150CTW"/>
    <hyperlink ref="B413" r:id="rId_hyperlink_819" tooltip="https://www.diodes.com/assets/Datasheets/MBRF20200CT_LS.pdf" display="https://www.diodes.com/assets/Datasheets/MBRF20200CT_LS.pdf"/>
    <hyperlink ref="C413" r:id="rId_hyperlink_820" tooltip="MBRF20200CT(LS)" display="MBRF20200CT(LS)"/>
    <hyperlink ref="B414" r:id="rId_hyperlink_821" tooltip="https://www.diodes.com/assets/Datasheets/MBRF30100CT_LS.pdf" display="https://www.diodes.com/assets/Datasheets/MBRF30100CT_LS.pdf"/>
    <hyperlink ref="C414" r:id="rId_hyperlink_822" tooltip="MBRF30100CT(LS)" display="MBRF30100CT(LS)"/>
    <hyperlink ref="B415" r:id="rId_hyperlink_823" tooltip="https://www.diodes.com/assets/Datasheets/MBRF30150CTW.pdf" display="https://www.diodes.com/assets/Datasheets/MBRF30150CTW.pdf"/>
    <hyperlink ref="C415" r:id="rId_hyperlink_824" tooltip="MBRF30150CTW" display="MBRF30150CTW"/>
    <hyperlink ref="B416" r:id="rId_hyperlink_825" tooltip="https://www.diodes.com/assets/Datasheets/ds30793.pdf" display="https://www.diodes.com/assets/Datasheets/ds30793.pdf"/>
    <hyperlink ref="C416" r:id="rId_hyperlink_826" tooltip="PD3S120L" display="PD3S120L"/>
    <hyperlink ref="B417" r:id="rId_hyperlink_827" tooltip="https://www.diodes.com/assets/Datasheets/PD3S120LQ.pdf" display="https://www.diodes.com/assets/Datasheets/PD3S120LQ.pdf"/>
    <hyperlink ref="C417" r:id="rId_hyperlink_828" tooltip="PD3S120LQ" display="PD3S120LQ"/>
    <hyperlink ref="B418" r:id="rId_hyperlink_829" tooltip="https://www.diodes.com/assets/Datasheets/ds30694.pdf" display="https://www.diodes.com/assets/Datasheets/ds30694.pdf"/>
    <hyperlink ref="C418" r:id="rId_hyperlink_830" tooltip="PD3S130H" display="PD3S130H"/>
    <hyperlink ref="B419" r:id="rId_hyperlink_831" tooltip="https://www.diodes.com/assets/Datasheets/PD3S130HQ.pdf" display="https://www.diodes.com/assets/Datasheets/PD3S130HQ.pdf"/>
    <hyperlink ref="C419" r:id="rId_hyperlink_832" tooltip="PD3S130HQ" display="PD3S130HQ"/>
    <hyperlink ref="B420" r:id="rId_hyperlink_833" tooltip="https://www.diodes.com/assets/Datasheets/ds30671.pdf" display="https://www.diodes.com/assets/Datasheets/ds30671.pdf"/>
    <hyperlink ref="C420" r:id="rId_hyperlink_834" tooltip="PD3S130L" display="PD3S130L"/>
    <hyperlink ref="B421" r:id="rId_hyperlink_835" tooltip="https://www.diodes.com/assets/Datasheets/PD3S130LQ.pdf" display="https://www.diodes.com/assets/Datasheets/PD3S130LQ.pdf"/>
    <hyperlink ref="C421" r:id="rId_hyperlink_836" tooltip="PD3S130LQ" display="PD3S130LQ"/>
    <hyperlink ref="B422" r:id="rId_hyperlink_837" tooltip="https://www.diodes.com/assets/Datasheets/ds30862.pdf" display="https://www.diodes.com/assets/Datasheets/ds30862.pdf"/>
    <hyperlink ref="C422" r:id="rId_hyperlink_838" tooltip="PD3S140" display="PD3S140"/>
    <hyperlink ref="B423" r:id="rId_hyperlink_839" tooltip="https://www.diodes.com/assets/Datasheets/PD3S140Q.pdf" display="https://www.diodes.com/assets/Datasheets/PD3S140Q.pdf"/>
    <hyperlink ref="C423" r:id="rId_hyperlink_840" tooltip="PD3S140Q" display="PD3S140Q"/>
    <hyperlink ref="B424" r:id="rId_hyperlink_841" tooltip="https://www.diodes.com/assets/Datasheets/ds30899.pdf" display="https://www.diodes.com/assets/Datasheets/ds30899.pdf"/>
    <hyperlink ref="C424" r:id="rId_hyperlink_842" tooltip="PD3S160" display="PD3S160"/>
    <hyperlink ref="B425" r:id="rId_hyperlink_843" tooltip="https://www.diodes.com/assets/Datasheets/PD3S160Q.pdf" display="https://www.diodes.com/assets/Datasheets/PD3S160Q.pdf"/>
    <hyperlink ref="C425" r:id="rId_hyperlink_844" tooltip="PD3S160Q" display="PD3S160Q"/>
    <hyperlink ref="B426" r:id="rId_hyperlink_845" tooltip="https://www.diodes.com/assets/Datasheets/ds31733.pdf" display="https://www.diodes.com/assets/Datasheets/ds31733.pdf"/>
    <hyperlink ref="C426" r:id="rId_hyperlink_846" tooltip="PD3S220L" display="PD3S220L"/>
    <hyperlink ref="B427" r:id="rId_hyperlink_847" tooltip="https://www.diodes.com/assets/Datasheets/PD3S220LQ.pdf" display="https://www.diodes.com/assets/Datasheets/PD3S220LQ.pdf"/>
    <hyperlink ref="C427" r:id="rId_hyperlink_848" tooltip="PD3S220LQ" display="PD3S220LQ"/>
    <hyperlink ref="B428" r:id="rId_hyperlink_849" tooltip="https://www.diodes.com/assets/Datasheets/ds31752.pdf" display="https://www.diodes.com/assets/Datasheets/ds31752.pdf"/>
    <hyperlink ref="C428" r:id="rId_hyperlink_850" tooltip="PD3S230H" display="PD3S230H"/>
    <hyperlink ref="B429" r:id="rId_hyperlink_851" tooltip="https://www.diodes.com/assets/Datasheets/PD3S230HQ.pdf" display="https://www.diodes.com/assets/Datasheets/PD3S230HQ.pdf"/>
    <hyperlink ref="C429" r:id="rId_hyperlink_852" tooltip="PD3S230HQ" display="PD3S230HQ"/>
    <hyperlink ref="B430" r:id="rId_hyperlink_853" tooltip="https://www.diodes.com/assets/Datasheets/ds31751.pdf" display="https://www.diodes.com/assets/Datasheets/ds31751.pdf"/>
    <hyperlink ref="C430" r:id="rId_hyperlink_854" tooltip="PD3S230L" display="PD3S230L"/>
    <hyperlink ref="B431" r:id="rId_hyperlink_855" tooltip="https://www.diodes.com/assets/Datasheets/ds31751.pdf" display="https://www.diodes.com/assets/Datasheets/ds31751.pdf"/>
    <hyperlink ref="C431" r:id="rId_hyperlink_856" tooltip="PD3S230LQ" display="PD3S230LQ"/>
    <hyperlink ref="B432" r:id="rId_hyperlink_857" tooltip="https://www.diodes.com/assets/Datasheets/PDS1040.pdf" display="https://www.diodes.com/assets/Datasheets/PDS1040.pdf"/>
    <hyperlink ref="C432" r:id="rId_hyperlink_858" tooltip="PDS1040" display="PDS1040"/>
    <hyperlink ref="B433" r:id="rId_hyperlink_859" tooltip="https://www.diodes.com/assets/Datasheets/ds30485.pdf" display="https://www.diodes.com/assets/Datasheets/ds30485.pdf"/>
    <hyperlink ref="C433" r:id="rId_hyperlink_860" tooltip="PDS1040CTL" display="PDS1040CTL"/>
    <hyperlink ref="B434" r:id="rId_hyperlink_861" tooltip="https://www.diodes.com/assets/Datasheets/ds30486.pdf" display="https://www.diodes.com/assets/Datasheets/ds30486.pdf"/>
    <hyperlink ref="C434" r:id="rId_hyperlink_862" tooltip="PDS1040L" display="PDS1040L"/>
    <hyperlink ref="B435" r:id="rId_hyperlink_863" tooltip="https://www.diodes.com/assets/Datasheets/PDS1040.pdf" display="https://www.diodes.com/assets/Datasheets/PDS1040.pdf"/>
    <hyperlink ref="C435" r:id="rId_hyperlink_864" tooltip="PDS1040Q" display="PDS1040Q"/>
    <hyperlink ref="B436" r:id="rId_hyperlink_865" tooltip="https://www.diodes.com/assets/Datasheets/ds30539.pdf" display="https://www.diodes.com/assets/Datasheets/ds30539.pdf"/>
    <hyperlink ref="C436" r:id="rId_hyperlink_866" tooltip="PDS1045" display="PDS1045"/>
    <hyperlink ref="B437" r:id="rId_hyperlink_867" tooltip="https://www.diodes.com/assets/Datasheets/PDS1045Q.pdf" display="https://www.diodes.com/assets/Datasheets/PDS1045Q.pdf"/>
    <hyperlink ref="C437" r:id="rId_hyperlink_868" tooltip="PDS1045Q" display="PDS1045Q"/>
    <hyperlink ref="B438" r:id="rId_hyperlink_869" tooltip="https://www.diodes.com/assets/Datasheets/PDS1240CTL.pdf" display="https://www.diodes.com/assets/Datasheets/PDS1240CTL.pdf"/>
    <hyperlink ref="C438" r:id="rId_hyperlink_870" tooltip="PDS1240CTL" display="PDS1240CTL"/>
    <hyperlink ref="B439" r:id="rId_hyperlink_871" tooltip="https://www.diodes.com/assets/Datasheets/ds30487.pdf" display="https://www.diodes.com/assets/Datasheets/ds30487.pdf"/>
    <hyperlink ref="C439" r:id="rId_hyperlink_872" tooltip="PDS3100" display="PDS3100"/>
    <hyperlink ref="B440" r:id="rId_hyperlink_873" tooltip="https://www.diodes.com/assets/Datasheets/PDS3100Q.pdf" display="https://www.diodes.com/assets/Datasheets/PDS3100Q.pdf"/>
    <hyperlink ref="C440" r:id="rId_hyperlink_874" tooltip="PDS3100Q" display="PDS3100Q"/>
    <hyperlink ref="B441" r:id="rId_hyperlink_875" tooltip="https://www.diodes.com/assets/Datasheets/ds30470.pdf" display="https://www.diodes.com/assets/Datasheets/ds30470.pdf"/>
    <hyperlink ref="C441" r:id="rId_hyperlink_876" tooltip="PDS3200" display="PDS3200"/>
    <hyperlink ref="B442" r:id="rId_hyperlink_877" tooltip="https://www.diodes.com/assets/Datasheets/ds30470.pdf" display="https://www.diodes.com/assets/Datasheets/ds30470.pdf"/>
    <hyperlink ref="C442" r:id="rId_hyperlink_878" tooltip="PDS3200Q" display="PDS3200Q"/>
    <hyperlink ref="B443" r:id="rId_hyperlink_879" tooltip="https://www.diodes.com/assets/Datasheets/ds30478.pdf" display="https://www.diodes.com/assets/Datasheets/ds30478.pdf"/>
    <hyperlink ref="C443" r:id="rId_hyperlink_880" tooltip="PDS340" display="PDS340"/>
    <hyperlink ref="B444" r:id="rId_hyperlink_881" tooltip="https://www.diodes.com/assets/Datasheets/PDS340Q.pdf" display="https://www.diodes.com/assets/Datasheets/PDS340Q.pdf"/>
    <hyperlink ref="C444" r:id="rId_hyperlink_882" tooltip="PDS340Q" display="PDS340Q"/>
    <hyperlink ref="B445" r:id="rId_hyperlink_883" tooltip="https://www.diodes.com/assets/Datasheets/ds30479.pdf" display="https://www.diodes.com/assets/Datasheets/ds30479.pdf"/>
    <hyperlink ref="C445" r:id="rId_hyperlink_884" tooltip="PDS360" display="PDS360"/>
    <hyperlink ref="B446" r:id="rId_hyperlink_885" tooltip="https://www.diodes.com/assets/Datasheets/PDS360Q.pdf" display="https://www.diodes.com/assets/Datasheets/PDS360Q.pdf"/>
    <hyperlink ref="C446" r:id="rId_hyperlink_886" tooltip="PDS360Q" display="PDS360Q"/>
    <hyperlink ref="B447" r:id="rId_hyperlink_887" tooltip="https://www.diodes.com/assets/Datasheets/ds30473.pdf" display="https://www.diodes.com/assets/Datasheets/ds30473.pdf"/>
    <hyperlink ref="C447" r:id="rId_hyperlink_888" tooltip="PDS4150" display="PDS4150"/>
    <hyperlink ref="B448" r:id="rId_hyperlink_889" tooltip="https://www.diodes.com/assets/Datasheets/ds30473.pdf" display="https://www.diodes.com/assets/Datasheets/ds30473.pdf"/>
    <hyperlink ref="C448" r:id="rId_hyperlink_890" tooltip="PDS4150Q" display="PDS4150Q"/>
    <hyperlink ref="B449" r:id="rId_hyperlink_891" tooltip="https://www.diodes.com/assets/Datasheets/ds30596.pdf" display="https://www.diodes.com/assets/Datasheets/ds30596.pdf"/>
    <hyperlink ref="C449" r:id="rId_hyperlink_892" tooltip="PDS4200H" display="PDS4200H"/>
    <hyperlink ref="B450" r:id="rId_hyperlink_893" tooltip="https://www.diodes.com/assets/Datasheets/PDS4200HQ.pdf" display="https://www.diodes.com/assets/Datasheets/PDS4200HQ.pdf"/>
    <hyperlink ref="C450" r:id="rId_hyperlink_894" tooltip="PDS4200HQ" display="PDS4200HQ"/>
    <hyperlink ref="B451" r:id="rId_hyperlink_895" tooltip="https://www.diodes.com/assets/Datasheets/ds30483.pdf" display="https://www.diodes.com/assets/Datasheets/ds30483.pdf"/>
    <hyperlink ref="C451" r:id="rId_hyperlink_896" tooltip="PDS5100" display="PDS5100"/>
    <hyperlink ref="B452" r:id="rId_hyperlink_897" tooltip="https://www.diodes.com/assets/Datasheets/ds30471.pdf" display="https://www.diodes.com/assets/Datasheets/ds30471.pdf"/>
    <hyperlink ref="C452" r:id="rId_hyperlink_898" tooltip="PDS5100H" display="PDS5100H"/>
    <hyperlink ref="B453" r:id="rId_hyperlink_899" tooltip="https://www.diodes.com/assets/Datasheets/ds30471.pdf" display="https://www.diodes.com/assets/Datasheets/ds30471.pdf"/>
    <hyperlink ref="C453" r:id="rId_hyperlink_900" tooltip="PDS5100HQ-13" display="PDS5100HQ-13"/>
    <hyperlink ref="B454" r:id="rId_hyperlink_901" tooltip="https://www.diodes.com/assets/Datasheets/PDS5100Q.pdf" display="https://www.diodes.com/assets/Datasheets/PDS5100Q.pdf"/>
    <hyperlink ref="C454" r:id="rId_hyperlink_902" tooltip="PDS5100Q" display="PDS5100Q"/>
    <hyperlink ref="B455" r:id="rId_hyperlink_903" tooltip="https://www.diodes.com/assets/Datasheets/PDS540.pdf" display="https://www.diodes.com/assets/Datasheets/PDS540.pdf"/>
    <hyperlink ref="C455" r:id="rId_hyperlink_904" tooltip="PDS540" display="PDS540"/>
    <hyperlink ref="B456" r:id="rId_hyperlink_905" tooltip="https://www.diodes.com/assets/Datasheets/PDS540Q.pdf" display="https://www.diodes.com/assets/Datasheets/PDS540Q.pdf"/>
    <hyperlink ref="C456" r:id="rId_hyperlink_906" tooltip="PDS540Q" display="PDS540Q"/>
    <hyperlink ref="B457" r:id="rId_hyperlink_907" tooltip="https://www.diodes.com/assets/Datasheets/ds30480.pdf" display="https://www.diodes.com/assets/Datasheets/ds30480.pdf"/>
    <hyperlink ref="C457" r:id="rId_hyperlink_908" tooltip="PDS560" display="PDS560"/>
    <hyperlink ref="B458" r:id="rId_hyperlink_909" tooltip="https://www.diodes.com/assets/Datasheets/PDS560Q.pdf" display="https://www.diodes.com/assets/Datasheets/PDS560Q.pdf"/>
    <hyperlink ref="C458" r:id="rId_hyperlink_910" tooltip="PDS560Q" display="PDS560Q"/>
    <hyperlink ref="B459" r:id="rId_hyperlink_911" tooltip="https://www.diodes.com/assets/Datasheets/PDS760.pdf" display="https://www.diodes.com/assets/Datasheets/PDS760.pdf"/>
    <hyperlink ref="C459" r:id="rId_hyperlink_912" tooltip="PDS760" display="PDS760"/>
    <hyperlink ref="B460" r:id="rId_hyperlink_913" tooltip="https://www.diodes.com/assets/Datasheets/PDS760Q.pdf" display="https://www.diodes.com/assets/Datasheets/PDS760Q.pdf"/>
    <hyperlink ref="C460" r:id="rId_hyperlink_914" tooltip="PDS760Q" display="PDS760Q"/>
    <hyperlink ref="B461" r:id="rId_hyperlink_915" tooltip="https://www.diodes.com/assets/Datasheets/ds30488.pdf" display="https://www.diodes.com/assets/Datasheets/ds30488.pdf"/>
    <hyperlink ref="C461" r:id="rId_hyperlink_916" tooltip="PDS835L" display="PDS835L"/>
    <hyperlink ref="B462" r:id="rId_hyperlink_917" tooltip="https://www.diodes.com/assets/Datasheets/ds23022.pdf" display="https://www.diodes.com/assets/Datasheets/ds23022.pdf"/>
    <hyperlink ref="C462" r:id="rId_hyperlink_918" tooltip="SB120" display="SB120"/>
    <hyperlink ref="B463" r:id="rId_hyperlink_919" tooltip="https://www.diodes.com/assets/Datasheets/ds23022.pdf" display="https://www.diodes.com/assets/Datasheets/ds23022.pdf"/>
    <hyperlink ref="C463" r:id="rId_hyperlink_920" tooltip="SB130" display="SB130"/>
    <hyperlink ref="B464" r:id="rId_hyperlink_921" tooltip="https://www.diodes.com/assets/Datasheets/ds23022.pdf" display="https://www.diodes.com/assets/Datasheets/ds23022.pdf"/>
    <hyperlink ref="C464" r:id="rId_hyperlink_922" tooltip="SB140" display="SB140"/>
    <hyperlink ref="B465" r:id="rId_hyperlink_923" tooltip="https://www.diodes.com/assets/Datasheets/ds23022.pdf" display="https://www.diodes.com/assets/Datasheets/ds23022.pdf"/>
    <hyperlink ref="C465" r:id="rId_hyperlink_924" tooltip="SB150" display="SB150"/>
    <hyperlink ref="B466" r:id="rId_hyperlink_925" tooltip="https://www.diodes.com/assets/Datasheets/ds23022.pdf" display="https://www.diodes.com/assets/Datasheets/ds23022.pdf"/>
    <hyperlink ref="C466" r:id="rId_hyperlink_926" tooltip="SB160" display="SB160"/>
    <hyperlink ref="B467" r:id="rId_hyperlink_927" tooltip="https://www.diodes.com/assets/Datasheets/ds30116.pdf" display="https://www.diodes.com/assets/Datasheets/ds30116.pdf"/>
    <hyperlink ref="C467" r:id="rId_hyperlink_928" tooltip="SB170" display="SB170"/>
    <hyperlink ref="B468" r:id="rId_hyperlink_929" tooltip="https://www.diodes.com/assets/Datasheets/ds30116.pdf" display="https://www.diodes.com/assets/Datasheets/ds30116.pdf"/>
    <hyperlink ref="C468" r:id="rId_hyperlink_930" tooltip="SB180" display="SB180"/>
    <hyperlink ref="B469" r:id="rId_hyperlink_931" tooltip="https://www.diodes.com/assets/Datasheets/ds30116.pdf" display="https://www.diodes.com/assets/Datasheets/ds30116.pdf"/>
    <hyperlink ref="C469" r:id="rId_hyperlink_932" tooltip="SB190" display="SB190"/>
    <hyperlink ref="B470" r:id="rId_hyperlink_933" tooltip="https://www.diodes.com/assets/Datasheets/SB2100.pdf" display="https://www.diodes.com/assets/Datasheets/SB2100.pdf"/>
    <hyperlink ref="C470" r:id="rId_hyperlink_934" tooltip="SB2100" display="SB2100"/>
    <hyperlink ref="B471" r:id="rId_hyperlink_935" tooltip="https://www.diodes.com/assets/Datasheets/SB380-SB3100.pdf" display="https://www.diodes.com/assets/Datasheets/SB380-SB3100.pdf"/>
    <hyperlink ref="C471" r:id="rId_hyperlink_936" tooltip="SB3100" display="SB3100"/>
    <hyperlink ref="B472" r:id="rId_hyperlink_937" tooltip="https://www.diodes.com/assets/Datasheets/SB3100_LS.pdf" display="https://www.diodes.com/assets/Datasheets/SB3100_LS.pdf"/>
    <hyperlink ref="C472" r:id="rId_hyperlink_938" tooltip="SB3100(LS)" display="SB3100(LS)"/>
    <hyperlink ref="B473" r:id="rId_hyperlink_939" tooltip="https://www.diodes.com/assets/Datasheets/SB3150.pdf" display="https://www.diodes.com/assets/Datasheets/SB3150.pdf"/>
    <hyperlink ref="C473" r:id="rId_hyperlink_940" tooltip="SB3150" display="SB3150"/>
    <hyperlink ref="B474" r:id="rId_hyperlink_941" tooltip="https://www.diodes.com/assets/Datasheets/ds23023.pdf" display="https://www.diodes.com/assets/Datasheets/ds23023.pdf"/>
    <hyperlink ref="C474" r:id="rId_hyperlink_942" tooltip="SB320" display="SB320"/>
    <hyperlink ref="B475" r:id="rId_hyperlink_943" tooltip="https://www.diodes.com/assets/Datasheets/ds23023.pdf" display="https://www.diodes.com/assets/Datasheets/ds23023.pdf"/>
    <hyperlink ref="C475" r:id="rId_hyperlink_944" tooltip="SB330" display="SB330"/>
    <hyperlink ref="B476" r:id="rId_hyperlink_945" tooltip="https://www.diodes.com/assets/Datasheets/ds23023.pdf" display="https://www.diodes.com/assets/Datasheets/ds23023.pdf"/>
    <hyperlink ref="C476" r:id="rId_hyperlink_946" tooltip="SB340" display="SB340"/>
    <hyperlink ref="B477" r:id="rId_hyperlink_947" tooltip="https://www.diodes.com/assets/Datasheets/ds23023.pdf" display="https://www.diodes.com/assets/Datasheets/ds23023.pdf"/>
    <hyperlink ref="C477" r:id="rId_hyperlink_948" tooltip="SB350" display="SB350"/>
    <hyperlink ref="B478" r:id="rId_hyperlink_949" tooltip="https://www.diodes.com/assets/Datasheets/ds23023.pdf" display="https://www.diodes.com/assets/Datasheets/ds23023.pdf"/>
    <hyperlink ref="C478" r:id="rId_hyperlink_950" tooltip="SB360" display="SB360"/>
    <hyperlink ref="B479" r:id="rId_hyperlink_951" tooltip="https://www.diodes.com/assets/Datasheets/SB380-SB3100.pdf" display="https://www.diodes.com/assets/Datasheets/SB380-SB3100.pdf"/>
    <hyperlink ref="C479" r:id="rId_hyperlink_952" tooltip="SB370" display="SB370"/>
    <hyperlink ref="B480" r:id="rId_hyperlink_953" tooltip="https://www.diodes.com/assets/Datasheets/SB380-SB3100.pdf" display="https://www.diodes.com/assets/Datasheets/SB380-SB3100.pdf"/>
    <hyperlink ref="C480" r:id="rId_hyperlink_954" tooltip="SB380" display="SB380"/>
    <hyperlink ref="B481" r:id="rId_hyperlink_955" tooltip="https://www.diodes.com/assets/Datasheets/SB380-SB3100.pdf" display="https://www.diodes.com/assets/Datasheets/SB380-SB3100.pdf"/>
    <hyperlink ref="C481" r:id="rId_hyperlink_956" tooltip="SB390" display="SB390"/>
    <hyperlink ref="B482" r:id="rId_hyperlink_957" tooltip="https://www.diodes.com/assets/Datasheets/ds30135.pdf" display="https://www.diodes.com/assets/Datasheets/ds30135.pdf"/>
    <hyperlink ref="C482" r:id="rId_hyperlink_958" tooltip="SB5100" display="SB5100"/>
    <hyperlink ref="B483" r:id="rId_hyperlink_959" tooltip="https://www.diodes.com/assets/Datasheets/SB5100_LS.pdf" display="https://www.diodes.com/assets/Datasheets/SB5100_LS.pdf"/>
    <hyperlink ref="C483" r:id="rId_hyperlink_960" tooltip="SB5100(LS)" display="SB5100(LS)"/>
    <hyperlink ref="B484" r:id="rId_hyperlink_961" tooltip="https://www.diodes.com/assets/Datasheets/SB5150_LS.pdf" display="https://www.diodes.com/assets/Datasheets/SB5150_LS.pdf"/>
    <hyperlink ref="C484" r:id="rId_hyperlink_962" tooltip="SB5150(LS)" display="SB5150(LS)"/>
    <hyperlink ref="B485" r:id="rId_hyperlink_963" tooltip="https://www.diodes.com/assets/Datasheets/ds23024.pdf" display="https://www.diodes.com/assets/Datasheets/ds23024.pdf"/>
    <hyperlink ref="C485" r:id="rId_hyperlink_964" tooltip="SB520" display="SB520"/>
    <hyperlink ref="B486" r:id="rId_hyperlink_965" tooltip="https://www.diodes.com/assets/Datasheets/ds23024.pdf" display="https://www.diodes.com/assets/Datasheets/ds23024.pdf"/>
    <hyperlink ref="C486" r:id="rId_hyperlink_966" tooltip="SB530" display="SB530"/>
    <hyperlink ref="B487" r:id="rId_hyperlink_967" tooltip="https://www.diodes.com/assets/Datasheets/ds23024.pdf" display="https://www.diodes.com/assets/Datasheets/ds23024.pdf"/>
    <hyperlink ref="C487" r:id="rId_hyperlink_968" tooltip="SB540" display="SB540"/>
    <hyperlink ref="B488" r:id="rId_hyperlink_969" tooltip="https://www.diodes.com/assets/Datasheets/ds23024.pdf" display="https://www.diodes.com/assets/Datasheets/ds23024.pdf"/>
    <hyperlink ref="C488" r:id="rId_hyperlink_970" tooltip="SB550" display="SB550"/>
    <hyperlink ref="B489" r:id="rId_hyperlink_971" tooltip="https://www.diodes.com/assets/Datasheets/ds23024.pdf" display="https://www.diodes.com/assets/Datasheets/ds23024.pdf"/>
    <hyperlink ref="C489" r:id="rId_hyperlink_972" tooltip="SB560" display="SB560"/>
    <hyperlink ref="B490" r:id="rId_hyperlink_973" tooltip="https://www.diodes.com/assets/Datasheets/SB560L.pdf" display="https://www.diodes.com/assets/Datasheets/SB560L.pdf"/>
    <hyperlink ref="C490" r:id="rId_hyperlink_974" tooltip="SB560L" display="SB560L"/>
    <hyperlink ref="B491" r:id="rId_hyperlink_975" tooltip="https://www.diodes.com/assets/Datasheets/ds30135.pdf" display="https://www.diodes.com/assets/Datasheets/ds30135.pdf"/>
    <hyperlink ref="C491" r:id="rId_hyperlink_976" tooltip="SB570" display="SB570"/>
    <hyperlink ref="B492" r:id="rId_hyperlink_977" tooltip="https://www.diodes.com/assets/Datasheets/ds30135.pdf" display="https://www.diodes.com/assets/Datasheets/ds30135.pdf"/>
    <hyperlink ref="C492" r:id="rId_hyperlink_978" tooltip="SB580" display="SB580"/>
    <hyperlink ref="B493" r:id="rId_hyperlink_979" tooltip="https://www.diodes.com/assets/Datasheets/ds30135.pdf" display="https://www.diodes.com/assets/Datasheets/ds30135.pdf"/>
    <hyperlink ref="C493" r:id="rId_hyperlink_980" tooltip="SB590" display="SB590"/>
    <hyperlink ref="B494" r:id="rId_hyperlink_981" tooltip="https://www.diodes.com/assets/Datasheets/SBL1040CTW-SBL1045CTW.pdf" display="https://www.diodes.com/assets/Datasheets/SBL1040CTW-SBL1045CTW.pdf"/>
    <hyperlink ref="C494" r:id="rId_hyperlink_982" tooltip="SBL1040CTW" display="SBL1040CTW"/>
    <hyperlink ref="B495" r:id="rId_hyperlink_983" tooltip="https://www.diodes.com/assets/Datasheets/SBL1040CTW-SBL1045CTW.pdf" display="https://www.diodes.com/assets/Datasheets/SBL1040CTW-SBL1045CTW.pdf"/>
    <hyperlink ref="C495" r:id="rId_hyperlink_984" tooltip="SBL1045CTW" display="SBL1045CTW"/>
    <hyperlink ref="B496" r:id="rId_hyperlink_985" tooltip="https://www.diodes.com/assets/Datasheets/products_inactive_data/ds23046.pdf" display="https://www.diodes.com/assets/Datasheets/products_inactive_data/ds23046.pdf"/>
    <hyperlink ref="C496" r:id="rId_hyperlink_986" tooltip="SBL1630PT" display="SBL1630PT"/>
    <hyperlink ref="B497" r:id="rId_hyperlink_987" tooltip="https://www.diodes.com/assets/Datasheets/products_inactive_data/ds23046.pdf" display="https://www.diodes.com/assets/Datasheets/products_inactive_data/ds23046.pdf"/>
    <hyperlink ref="C497" r:id="rId_hyperlink_988" tooltip="SBL1635PT" display="SBL1635PT"/>
    <hyperlink ref="B498" r:id="rId_hyperlink_989" tooltip="https://www.diodes.com/assets/Datasheets/products_inactive_data/ds23046.pdf" display="https://www.diodes.com/assets/Datasheets/products_inactive_data/ds23046.pdf"/>
    <hyperlink ref="C498" r:id="rId_hyperlink_990" tooltip="SBL1645PT" display="SBL1645PT"/>
    <hyperlink ref="B499" r:id="rId_hyperlink_991" tooltip="https://www.diodes.com/assets/Datasheets/products_inactive_data/ds23046.pdf" display="https://www.diodes.com/assets/Datasheets/products_inactive_data/ds23046.pdf"/>
    <hyperlink ref="C499" r:id="rId_hyperlink_992" tooltip="SBL1660PT" display="SBL1660PT"/>
    <hyperlink ref="B500" r:id="rId_hyperlink_993" tooltip="https://www.diodes.com/assets/Datasheets/ds23015.pdf" display="https://www.diodes.com/assets/Datasheets/ds23015.pdf"/>
    <hyperlink ref="C500" r:id="rId_hyperlink_994" tooltip="SBL2035CT" display="SBL2035CT"/>
    <hyperlink ref="B501" r:id="rId_hyperlink_995" tooltip="https://www.diodes.com/assets/Datasheets/ds23015.pdf" display="https://www.diodes.com/assets/Datasheets/ds23015.pdf"/>
    <hyperlink ref="C501" r:id="rId_hyperlink_996" tooltip="SBL2040CT" display="SBL2040CT"/>
    <hyperlink ref="B502" r:id="rId_hyperlink_997" tooltip="https://www.diodes.com/assets/Datasheets/ds23015.pdf" display="https://www.diodes.com/assets/Datasheets/ds23015.pdf"/>
    <hyperlink ref="C502" r:id="rId_hyperlink_998" tooltip="SBL2045CT" display="SBL2045CT"/>
    <hyperlink ref="B503" r:id="rId_hyperlink_999" tooltip="https://www.diodes.com/assets/Datasheets/SBL2045CTW.pdf" display="https://www.diodes.com/assets/Datasheets/SBL2045CTW.pdf"/>
    <hyperlink ref="C503" r:id="rId_hyperlink_1000" tooltip="SBL2045CTW" display="SBL2045CTW"/>
    <hyperlink ref="B504" r:id="rId_hyperlink_1001" tooltip="https://www.diodes.com/assets/Datasheets/ds23015.pdf" display="https://www.diodes.com/assets/Datasheets/ds23015.pdf"/>
    <hyperlink ref="C504" r:id="rId_hyperlink_1002" tooltip="SBL2050CT" display="SBL2050CT"/>
    <hyperlink ref="B505" r:id="rId_hyperlink_1003" tooltip="https://www.diodes.com/assets/Datasheets/SBL3045PTW.pdf" display="https://www.diodes.com/assets/Datasheets/SBL3045PTW.pdf"/>
    <hyperlink ref="C505" r:id="rId_hyperlink_1004" tooltip="SBL3045PTW" display="SBL3045PTW"/>
    <hyperlink ref="B506" r:id="rId_hyperlink_1005" tooltip="https://www.diodes.com/assets/Datasheets/SBL3060PTW.pdf" display="https://www.diodes.com/assets/Datasheets/SBL3060PTW.pdf"/>
    <hyperlink ref="C506" r:id="rId_hyperlink_1006" tooltip="SBL3060PTW" display="SBL3060PTW"/>
    <hyperlink ref="B507" r:id="rId_hyperlink_1007" tooltip="https://www.diodes.com/assets/Datasheets/ds30757.pdf" display="https://www.diodes.com/assets/Datasheets/ds30757.pdf"/>
    <hyperlink ref="C507" r:id="rId_hyperlink_1008" tooltip="SBL30L30CT" display="SBL30L30CT"/>
    <hyperlink ref="B508" r:id="rId_hyperlink_1009" tooltip="https://www.diodes.com/assets/Datasheets/SBL4045PTW.pdf" display="https://www.diodes.com/assets/Datasheets/SBL4045PTW.pdf"/>
    <hyperlink ref="C508" r:id="rId_hyperlink_1010" tooltip="SBL4045PTW" display="SBL4045PTW"/>
    <hyperlink ref="B509" r:id="rId_hyperlink_1011" tooltip="https://www.diodes.com/assets/Datasheets/SBL4060PTW.pdf" display="https://www.diodes.com/assets/Datasheets/SBL4060PTW.pdf"/>
    <hyperlink ref="C509" r:id="rId_hyperlink_1012" tooltip="SBL4060PTW" display="SBL4060PTW"/>
    <hyperlink ref="B510" r:id="rId_hyperlink_1013" tooltip="https://www.diodes.com/assets/Datasheets/products_inactive_data/ds23043.pdf" display="https://www.diodes.com/assets/Datasheets/products_inactive_data/ds23043.pdf"/>
    <hyperlink ref="C510" r:id="rId_hyperlink_1014" tooltip="SBL535" display="SBL535"/>
    <hyperlink ref="B511" r:id="rId_hyperlink_1015" tooltip="https://www.diodes.com/assets/Datasheets/products_inactive_data/ds23043.pdf" display="https://www.diodes.com/assets/Datasheets/products_inactive_data/ds23043.pdf"/>
    <hyperlink ref="C511" r:id="rId_hyperlink_1016" tooltip="SBL540" display="SBL540"/>
    <hyperlink ref="B512" r:id="rId_hyperlink_1017" tooltip="https://www.diodes.com/assets/Datasheets/products_inactive_data/ds23043.pdf" display="https://www.diodes.com/assets/Datasheets/products_inactive_data/ds23043.pdf"/>
    <hyperlink ref="C512" r:id="rId_hyperlink_1018" tooltip="SBL545" display="SBL545"/>
    <hyperlink ref="B513" r:id="rId_hyperlink_1019" tooltip="https://www.diodes.com/assets/Datasheets/products_inactive_data/ds23043.pdf" display="https://www.diodes.com/assets/Datasheets/products_inactive_data/ds23043.pdf"/>
    <hyperlink ref="C513" r:id="rId_hyperlink_1020" tooltip="SBL550" display="SBL550"/>
    <hyperlink ref="B514" r:id="rId_hyperlink_1021" tooltip="https://www.diodes.com/assets/Datasheets/products_inactive_data/ds23043.pdf" display="https://www.diodes.com/assets/Datasheets/products_inactive_data/ds23043.pdf"/>
    <hyperlink ref="C514" r:id="rId_hyperlink_1022" tooltip="SBL560" display="SBL560"/>
    <hyperlink ref="B515" r:id="rId_hyperlink_1023" tooltip="https://www.diodes.com/assets/Datasheets/products_inactive_data/ds30050.pdf" display="https://www.diodes.com/assets/Datasheets/products_inactive_data/ds30050.pdf"/>
    <hyperlink ref="C515" r:id="rId_hyperlink_1024" tooltip="SBL6030PT" display="SBL6030PT"/>
    <hyperlink ref="B516" r:id="rId_hyperlink_1025" tooltip="https://www.diodes.com/assets/Datasheets/SBL6040PTW.pdf" display="https://www.diodes.com/assets/Datasheets/SBL6040PTW.pdf"/>
    <hyperlink ref="C516" r:id="rId_hyperlink_1026" tooltip="SBL6040PTW" display="SBL6040PTW"/>
    <hyperlink ref="B517" r:id="rId_hyperlink_1027" tooltip="https://www.diodes.com/assets/Datasheets/products_inactive_data/ds30050.pdf" display="https://www.diodes.com/assets/Datasheets/products_inactive_data/ds30050.pdf"/>
    <hyperlink ref="C517" r:id="rId_hyperlink_1028" tooltip="SBL6050PT" display="SBL6050PT"/>
    <hyperlink ref="B518" r:id="rId_hyperlink_1029" tooltip="https://www.diodes.com/assets/Datasheets/products_inactive_data/ds30050.pdf" display="https://www.diodes.com/assets/Datasheets/products_inactive_data/ds30050.pdf"/>
    <hyperlink ref="C518" r:id="rId_hyperlink_1030" tooltip="SBL6060PT" display="SBL6060PT"/>
    <hyperlink ref="B519" r:id="rId_hyperlink_1031" tooltip="https://www.diodes.com/assets/Datasheets/SBL6060PTW.pdf" display="https://www.diodes.com/assets/Datasheets/SBL6060PTW.pdf"/>
    <hyperlink ref="C519" r:id="rId_hyperlink_1032" tooltip="SBL6060PTW" display="SBL6060PTW"/>
    <hyperlink ref="B520" r:id="rId_hyperlink_1033" tooltip="https://www.diodes.com/assets/Datasheets/SDM05A30CP3.pdf" display="https://www.diodes.com/assets/Datasheets/SDM05A30CP3.pdf"/>
    <hyperlink ref="C520" r:id="rId_hyperlink_1034" tooltip="SDM05A30CP3" display="SDM05A30CP3"/>
    <hyperlink ref="B521" r:id="rId_hyperlink_1035" tooltip="https://www.diodes.com/assets/Datasheets/SDM05U20CSP.pdf" display="https://www.diodes.com/assets/Datasheets/SDM05U20CSP.pdf"/>
    <hyperlink ref="C521" r:id="rId_hyperlink_1036" tooltip="SDM05U20CSP" display="SDM05U20CSP"/>
    <hyperlink ref="B522" r:id="rId_hyperlink_1037" tooltip="https://www.diodes.com/assets/Datasheets/SDM05U20S3.pdf" display="https://www.diodes.com/assets/Datasheets/SDM05U20S3.pdf"/>
    <hyperlink ref="C522" r:id="rId_hyperlink_1038" tooltip="SDM05U20S3" display="SDM05U20S3"/>
    <hyperlink ref="B523" r:id="rId_hyperlink_1039" tooltip="https://www.diodes.com/assets/Datasheets/SDM05U40CSP.pdf" display="https://www.diodes.com/assets/Datasheets/SDM05U40CSP.pdf"/>
    <hyperlink ref="C523" r:id="rId_hyperlink_1040" tooltip="SDM05U40CSP" display="SDM05U40CSP"/>
    <hyperlink ref="B524" r:id="rId_hyperlink_1041" tooltip="https://www.diodes.com/assets/Datasheets/SDM05U40CSPQ.pdf" display="https://www.diodes.com/assets/Datasheets/SDM05U40CSPQ.pdf"/>
    <hyperlink ref="C524" r:id="rId_hyperlink_1042" tooltip="SDM05U40CSPQ" display="SDM05U40CSPQ"/>
    <hyperlink ref="B525" r:id="rId_hyperlink_1043" tooltip="https://www.diodes.com/assets/Datasheets/SDM100K30L.pdf" display="https://www.diodes.com/assets/Datasheets/SDM100K30L.pdf"/>
    <hyperlink ref="C525" r:id="rId_hyperlink_1044" tooltip="SDM100K30L" display="SDM100K30L"/>
    <hyperlink ref="B526" r:id="rId_hyperlink_1045" tooltip="https://www.diodes.com/assets/Datasheets/SDM1100LP.pdf" display="https://www.diodes.com/assets/Datasheets/SDM1100LP.pdf"/>
    <hyperlink ref="C526" r:id="rId_hyperlink_1046" tooltip="SDM1100LP" display="SDM1100LP"/>
    <hyperlink ref="B527" r:id="rId_hyperlink_1047" tooltip="https://www.diodes.com/assets/Datasheets/SDM1100S1F.pdf" display="https://www.diodes.com/assets/Datasheets/SDM1100S1F.pdf"/>
    <hyperlink ref="C527" r:id="rId_hyperlink_1048" tooltip="SDM1100S1F" display="SDM1100S1F"/>
    <hyperlink ref="B528" r:id="rId_hyperlink_1049" tooltip="https://www.diodes.com/assets/Datasheets/SDM160S1F.pdf" display="https://www.diodes.com/assets/Datasheets/SDM160S1F.pdf"/>
    <hyperlink ref="C528" r:id="rId_hyperlink_1050" tooltip="SDM160S1F" display="SDM160S1F"/>
    <hyperlink ref="B529" r:id="rId_hyperlink_1051" tooltip="https://www.diodes.com/assets/Datasheets/SDM1A40CP3.pdf" display="https://www.diodes.com/assets/Datasheets/SDM1A40CP3.pdf"/>
    <hyperlink ref="C529" r:id="rId_hyperlink_1052" tooltip="SDM1A40CP3" display="SDM1A40CP3"/>
    <hyperlink ref="B530" r:id="rId_hyperlink_1053" tooltip="https://www.diodes.com/assets/Datasheets/SDM1A40CSP.pdf" display="https://www.diodes.com/assets/Datasheets/SDM1A40CSP.pdf"/>
    <hyperlink ref="C530" r:id="rId_hyperlink_1054" tooltip="SDM1A40CSP" display="SDM1A40CSP"/>
    <hyperlink ref="B531" r:id="rId_hyperlink_1055" tooltip="https://www.diodes.com/assets/Datasheets/SDM1L20DCP3.pdf" display="https://www.diodes.com/assets/Datasheets/SDM1L20DCP3.pdf"/>
    <hyperlink ref="C531" r:id="rId_hyperlink_1056" tooltip="SDM1L20DCP3" display="SDM1L20DCP3"/>
    <hyperlink ref="B532" r:id="rId_hyperlink_1057" tooltip="https://www.diodes.com/assets/Datasheets/SDM1L30CSP.pdf" display="https://www.diodes.com/assets/Datasheets/SDM1L30CSP.pdf"/>
    <hyperlink ref="C532" r:id="rId_hyperlink_1058" tooltip="SDM1L30CSP" display="SDM1L30CSP"/>
    <hyperlink ref="B533" r:id="rId_hyperlink_1059" tooltip="https://www.diodes.com/assets/Datasheets/SDM1M40LP8.pdf" display="https://www.diodes.com/assets/Datasheets/SDM1M40LP8.pdf"/>
    <hyperlink ref="C533" r:id="rId_hyperlink_1060" tooltip="SDM1M40LP8" display="SDM1M40LP8"/>
    <hyperlink ref="B534" r:id="rId_hyperlink_1061" tooltip="https://www.diodes.com/assets/Datasheets/SDM1U100S1F.pdf" display="https://www.diodes.com/assets/Datasheets/SDM1U100S1F.pdf"/>
    <hyperlink ref="C534" r:id="rId_hyperlink_1062" tooltip="SDM1U100S1F" display="SDM1U100S1F"/>
    <hyperlink ref="B535" r:id="rId_hyperlink_1063" tooltip="https://www.diodes.com/assets/Datasheets/SDM1U100S1FQ.pdf" display="https://www.diodes.com/assets/Datasheets/SDM1U100S1FQ.pdf"/>
    <hyperlink ref="C535" r:id="rId_hyperlink_1064" tooltip="SDM1U100S1FQ" display="SDM1U100S1FQ"/>
    <hyperlink ref="B536" r:id="rId_hyperlink_1065" tooltip="https://www.diodes.com/assets/Datasheets/SDM1U20CSP.pdf" display="https://www.diodes.com/assets/Datasheets/SDM1U20CSP.pdf"/>
    <hyperlink ref="C536" r:id="rId_hyperlink_1066" tooltip="SDM1U20CSP" display="SDM1U20CSP"/>
    <hyperlink ref="B537" r:id="rId_hyperlink_1067" tooltip="https://www.diodes.com/assets/Datasheets/SDM1U30CP3.pdf" display="https://www.diodes.com/assets/Datasheets/SDM1U30CP3.pdf"/>
    <hyperlink ref="C537" r:id="rId_hyperlink_1068" tooltip="SDM1U30CP3" display="SDM1U30CP3"/>
    <hyperlink ref="B538" r:id="rId_hyperlink_1069" tooltip="https://www.diodes.com/assets/Datasheets/SDM1U40CSP.pdf" display="https://www.diodes.com/assets/Datasheets/SDM1U40CSP.pdf"/>
    <hyperlink ref="C538" r:id="rId_hyperlink_1070" tooltip="SDM1U40CSP" display="SDM1U40CSP"/>
    <hyperlink ref="B539" r:id="rId_hyperlink_1071" tooltip="https://www.diodes.com/assets/Datasheets/SDM2100S1F.pdf" display="https://www.diodes.com/assets/Datasheets/SDM2100S1F.pdf"/>
    <hyperlink ref="C539" r:id="rId_hyperlink_1072" tooltip="SDM2100S1F" display="SDM2100S1F"/>
    <hyperlink ref="B540" r:id="rId_hyperlink_1073" tooltip="https://www.diodes.com/assets/Datasheets/SDM2100S1FQ.pdf" display="https://www.diodes.com/assets/Datasheets/SDM2100S1FQ.pdf"/>
    <hyperlink ref="C540" r:id="rId_hyperlink_1074" tooltip="SDM2100S1FQ" display="SDM2100S1FQ"/>
    <hyperlink ref="B541" r:id="rId_hyperlink_1075" tooltip="https://www.diodes.com/assets/Datasheets/SDM2A20CSP.pdf" display="https://www.diodes.com/assets/Datasheets/SDM2A20CSP.pdf"/>
    <hyperlink ref="C541" r:id="rId_hyperlink_1076" tooltip="SDM2A20CSP" display="SDM2A20CSP"/>
    <hyperlink ref="B542" r:id="rId_hyperlink_1077" tooltip="https://www.diodes.com/assets/Datasheets/SDM2A40CSP.pdf" display="https://www.diodes.com/assets/Datasheets/SDM2A40CSP.pdf"/>
    <hyperlink ref="C542" r:id="rId_hyperlink_1078" tooltip="SDM2A40CSP" display="SDM2A40CSP"/>
    <hyperlink ref="B543" r:id="rId_hyperlink_1079" tooltip="https://www.diodes.com/assets/Datasheets/SDM2U20CSP.pdf" display="https://www.diodes.com/assets/Datasheets/SDM2U20CSP.pdf"/>
    <hyperlink ref="C543" r:id="rId_hyperlink_1080" tooltip="SDM2U20CSP" display="SDM2U20CSP"/>
    <hyperlink ref="B544" r:id="rId_hyperlink_1081" tooltip="https://www.diodes.com/assets/Datasheets/SDM2U30CSP.pdf" display="https://www.diodes.com/assets/Datasheets/SDM2U30CSP.pdf"/>
    <hyperlink ref="C544" r:id="rId_hyperlink_1082" tooltip="SDM2U30CSP" display="SDM2U30CSP"/>
    <hyperlink ref="B545" r:id="rId_hyperlink_1083" tooltip="https://www.diodes.com/assets/Datasheets/SDM2U40CSP.pdf" display="https://www.diodes.com/assets/Datasheets/SDM2U40CSP.pdf"/>
    <hyperlink ref="C545" r:id="rId_hyperlink_1084" tooltip="SDM2U40CSP" display="SDM2U40CSP"/>
    <hyperlink ref="B546" r:id="rId_hyperlink_1085" tooltip="https://www.diodes.com/assets/Datasheets/SDM4A30EP3.pdf" display="https://www.diodes.com/assets/Datasheets/SDM4A30EP3.pdf"/>
    <hyperlink ref="C546" r:id="rId_hyperlink_1086" tooltip="SDM4A30EP3" display="SDM4A30EP3"/>
    <hyperlink ref="B547" r:id="rId_hyperlink_1087" tooltip="https://www.diodes.com/assets/Datasheets/SDM4A40EP3.pdf" display="https://www.diodes.com/assets/Datasheets/SDM4A40EP3.pdf"/>
    <hyperlink ref="C547" r:id="rId_hyperlink_1088" tooltip="SDM4A40EP3" display="SDM4A40EP3"/>
    <hyperlink ref="B548" r:id="rId_hyperlink_1089" tooltip="https://www.diodes.com/assets/Datasheets/SDM5U45EP3.pdf" display="https://www.diodes.com/assets/Datasheets/SDM5U45EP3.pdf"/>
    <hyperlink ref="C548" r:id="rId_hyperlink_1090" tooltip="SDM5U45EP3" display="SDM5U45EP3"/>
    <hyperlink ref="B549" r:id="rId_hyperlink_1091" tooltip="https://www.diodes.com/assets/Datasheets/SDT05U30CP3.pdf" display="https://www.diodes.com/assets/Datasheets/SDT05U30CP3.pdf"/>
    <hyperlink ref="C549" r:id="rId_hyperlink_1092" tooltip="SDT05U30CP3" display="SDT05U30CP3"/>
    <hyperlink ref="B550" r:id="rId_hyperlink_1093" tooltip="https://www.diodes.com/assets/Datasheets/SDT05U40CP3.pdf" display="https://www.diodes.com/assets/Datasheets/SDT05U40CP3.pdf"/>
    <hyperlink ref="C550" r:id="rId_hyperlink_1094" tooltip="SDT05U40CP3" display="SDT05U40CP3"/>
    <hyperlink ref="B551" r:id="rId_hyperlink_1095" tooltip="https://www.diodes.com/assets/Datasheets/SDT10100CT-SDT10100CTFP.pdf" display="https://www.diodes.com/assets/Datasheets/SDT10100CT-SDT10100CTFP.pdf"/>
    <hyperlink ref="C551" r:id="rId_hyperlink_1096" tooltip="SDT10100CT" display="SDT10100CT"/>
    <hyperlink ref="B552" r:id="rId_hyperlink_1097" tooltip="https://www.diodes.com/assets/Datasheets/SDT10100CT-SDT10100CTFP.pdf" display="https://www.diodes.com/assets/Datasheets/SDT10100CT-SDT10100CTFP.pdf"/>
    <hyperlink ref="C552" r:id="rId_hyperlink_1098" tooltip="SDT10100CTFP" display="SDT10100CTFP"/>
    <hyperlink ref="B553" r:id="rId_hyperlink_1099" tooltip="https://www.diodes.com/assets/Datasheets/SDT10100P5.pdf" display="https://www.diodes.com/assets/Datasheets/SDT10100P5.pdf"/>
    <hyperlink ref="C553" r:id="rId_hyperlink_1100" tooltip="SDT10100P5" display="SDT10100P5"/>
    <hyperlink ref="B554" r:id="rId_hyperlink_1101" tooltip="https://www.diodes.com/assets/Datasheets/SDT10150GCT_SDT10150GCTSP.pdf" display="https://www.diodes.com/assets/Datasheets/SDT10150GCT_SDT10150GCTSP.pdf"/>
    <hyperlink ref="C554" r:id="rId_hyperlink_1102" tooltip="SDT10150GCT" display="SDT10150GCT"/>
    <hyperlink ref="B555" r:id="rId_hyperlink_1103" tooltip="https://www.diodes.com/assets/Datasheets/SDT10150GCT_SDT10150GCTSP.pdf" display="https://www.diodes.com/assets/Datasheets/SDT10150GCT_SDT10150GCTSP.pdf"/>
    <hyperlink ref="C555" r:id="rId_hyperlink_1104" tooltip="SDT10150GCTSP" display="SDT10150GCTSP"/>
    <hyperlink ref="B556" r:id="rId_hyperlink_1105" tooltip="https://www.diodes.com/assets/Datasheets/SDT10A100CT-SDT10A100CTFP.pdf" display="https://www.diodes.com/assets/Datasheets/SDT10A100CT-SDT10A100CTFP.pdf"/>
    <hyperlink ref="C556" r:id="rId_hyperlink_1106" tooltip="SDT10A100CT" display="SDT10A100CT"/>
    <hyperlink ref="B557" r:id="rId_hyperlink_1107" tooltip="https://www.diodes.com/assets/Datasheets/SDT10A100CT-SDT10A100CTFP.pdf" display="https://www.diodes.com/assets/Datasheets/SDT10A100CT-SDT10A100CTFP.pdf"/>
    <hyperlink ref="C557" r:id="rId_hyperlink_1108" tooltip="SDT10A100CTFP" display="SDT10A100CTFP"/>
    <hyperlink ref="B558" r:id="rId_hyperlink_1109" tooltip="https://www.diodes.com/assets/Datasheets/SDT10A100P5.pdf" display="https://www.diodes.com/assets/Datasheets/SDT10A100P5.pdf"/>
    <hyperlink ref="C558" r:id="rId_hyperlink_1110" tooltip="SDT10A100P5" display="SDT10A100P5"/>
    <hyperlink ref="B559" r:id="rId_hyperlink_1111" tooltip="https://www.diodes.com/assets/Datasheets/SDT10A45P5.pdf" display="https://www.diodes.com/assets/Datasheets/SDT10A45P5.pdf"/>
    <hyperlink ref="C559" r:id="rId_hyperlink_1112" tooltip="SDT10A45P5" display="SDT10A45P5"/>
    <hyperlink ref="B560" r:id="rId_hyperlink_1113" tooltip="https://www.diodes.com/assets/Datasheets/SDT10A60VCT-SDT10A60VCTFP.pdf" display="https://www.diodes.com/assets/Datasheets/SDT10A60VCT-SDT10A60VCTFP.pdf"/>
    <hyperlink ref="C560" r:id="rId_hyperlink_1114" tooltip="SDT10A60VCT" display="SDT10A60VCT"/>
    <hyperlink ref="B561" r:id="rId_hyperlink_1115" tooltip="https://www.diodes.com/assets/Datasheets/SDT10A60VCT-SDT10A60VCTFP.pdf" display="https://www.diodes.com/assets/Datasheets/SDT10A60VCT-SDT10A60VCTFP.pdf"/>
    <hyperlink ref="C561" r:id="rId_hyperlink_1116" tooltip="SDT10A60VCTFP" display="SDT10A60VCTFP"/>
    <hyperlink ref="B562" r:id="rId_hyperlink_1117" tooltip="https://www.diodes.com/assets/Datasheets/SDT10H50P5.pdf" display="https://www.diodes.com/assets/Datasheets/SDT10H50P5.pdf"/>
    <hyperlink ref="C562" r:id="rId_hyperlink_1118" tooltip="SDT10H50P5" display="SDT10H50P5"/>
    <hyperlink ref="B563" r:id="rId_hyperlink_1119" tooltip="https://www.diodes.com/assets/Datasheets/SDT12A120P5.pdf" display="https://www.diodes.com/assets/Datasheets/SDT12A120P5.pdf"/>
    <hyperlink ref="C563" r:id="rId_hyperlink_1120" tooltip="SDT12A120P5" display="SDT12A120P5"/>
    <hyperlink ref="B564" r:id="rId_hyperlink_1121" tooltip="https://www.diodes.com/assets/Datasheets/SDT15150VP5.pdf" display="https://www.diodes.com/assets/Datasheets/SDT15150VP5.pdf"/>
    <hyperlink ref="C564" r:id="rId_hyperlink_1122" tooltip="SDT15150VP5" display="SDT15150VP5"/>
    <hyperlink ref="B565" r:id="rId_hyperlink_1123" tooltip="https://www.diodes.com/assets/Datasheets/SDT15H100P5.pdf" display="https://www.diodes.com/assets/Datasheets/SDT15H100P5.pdf"/>
    <hyperlink ref="C565" r:id="rId_hyperlink_1124" tooltip="SDT15H100P5" display="SDT15H100P5"/>
    <hyperlink ref="B566" r:id="rId_hyperlink_1125" tooltip="https://www.diodes.com/assets/Datasheets/SDT15H50P5.pdf" display="https://www.diodes.com/assets/Datasheets/SDT15H50P5.pdf"/>
    <hyperlink ref="C566" r:id="rId_hyperlink_1126" tooltip="SDT15H50P5" display="SDT15H50P5"/>
    <hyperlink ref="B567" r:id="rId_hyperlink_1127" tooltip="https://www.diodes.com/assets/Datasheets/SDT20100CT-SDT20100CTFP.pdf" display="https://www.diodes.com/assets/Datasheets/SDT20100CT-SDT20100CTFP.pdf"/>
    <hyperlink ref="C567" r:id="rId_hyperlink_1128" tooltip="SDT20100CT" display="SDT20100CT"/>
    <hyperlink ref="B568" r:id="rId_hyperlink_1129" tooltip="https://www.diodes.com/assets/Datasheets/SDT20100CTB.pdf" display="https://www.diodes.com/assets/Datasheets/SDT20100CTB.pdf"/>
    <hyperlink ref="C568" r:id="rId_hyperlink_1130" tooltip="SDT20100CTB" display="SDT20100CTB"/>
    <hyperlink ref="B569" r:id="rId_hyperlink_1131" tooltip="https://www.diodes.com/assets/Datasheets/SDT20100CT-SDT20100CTFP.pdf" display="https://www.diodes.com/assets/Datasheets/SDT20100CT-SDT20100CTFP.pdf"/>
    <hyperlink ref="C569" r:id="rId_hyperlink_1132" tooltip="SDT20100CTFP" display="SDT20100CTFP"/>
    <hyperlink ref="B570" r:id="rId_hyperlink_1133" tooltip="https://www.diodes.com/assets/Datasheets/SDT20100GCT_SDT20100GCTFP.pdf" display="https://www.diodes.com/assets/Datasheets/SDT20100GCT_SDT20100GCTFP.pdf"/>
    <hyperlink ref="C570" r:id="rId_hyperlink_1134" tooltip="SDT20100GCT" display="SDT20100GCT"/>
    <hyperlink ref="B571" r:id="rId_hyperlink_1135" tooltip="https://www.diodes.com/assets/Datasheets/SDT20100GCT_SDT20100GCTFP.pdf" display="https://www.diodes.com/assets/Datasheets/SDT20100GCT_SDT20100GCTFP.pdf"/>
    <hyperlink ref="C571" r:id="rId_hyperlink_1136" tooltip="SDT20100GCTFP" display="SDT20100GCTFP"/>
    <hyperlink ref="B572" r:id="rId_hyperlink_1137" tooltip="https://www.diodes.com/assets/Datasheets/SDT20120CT-SDT20120CTFP.pdf" display="https://www.diodes.com/assets/Datasheets/SDT20120CT-SDT20120CTFP.pdf"/>
    <hyperlink ref="C572" r:id="rId_hyperlink_1138" tooltip="SDT20120CT" display="SDT20120CT"/>
    <hyperlink ref="B573" r:id="rId_hyperlink_1139" tooltip="https://www.diodes.com/assets/Datasheets/SDT20120CT-SDT20120CTFP.pdf" display="https://www.diodes.com/assets/Datasheets/SDT20120CT-SDT20120CTFP.pdf"/>
    <hyperlink ref="C573" r:id="rId_hyperlink_1140" tooltip="SDT20120CTFP" display="SDT20120CTFP"/>
    <hyperlink ref="B574" r:id="rId_hyperlink_1141" tooltip="https://www.diodes.com/assets/Datasheets/SDT20120GCT_SDT20120GCTFP.pdf" display="https://www.diodes.com/assets/Datasheets/SDT20120GCT_SDT20120GCTFP.pdf"/>
    <hyperlink ref="C574" r:id="rId_hyperlink_1142" tooltip="SDT20120GCT" display="SDT20120GCT"/>
    <hyperlink ref="B575" r:id="rId_hyperlink_1143" tooltip="https://www.diodes.com/assets/Datasheets/SDT20120GCT_SDT20120GCTFP.pdf" display="https://www.diodes.com/assets/Datasheets/SDT20120GCT_SDT20120GCTFP.pdf"/>
    <hyperlink ref="C575" r:id="rId_hyperlink_1144" tooltip="SDT20120GCTFP" display="SDT20120GCTFP"/>
    <hyperlink ref="B576" r:id="rId_hyperlink_1145" tooltip="https://www.diodes.com/assets/Datasheets/SDT20150GCT_SDT20150GCTSP.pdf" display="https://www.diodes.com/assets/Datasheets/SDT20150GCT_SDT20150GCTSP.pdf"/>
    <hyperlink ref="C576" r:id="rId_hyperlink_1146" tooltip="SDT20150GCT" display="SDT20150GCT"/>
    <hyperlink ref="B577" r:id="rId_hyperlink_1147" tooltip="https://www.diodes.com/assets/Datasheets/SDT20150GCT_SDT20150GCTSP.pdf" display="https://www.diodes.com/assets/Datasheets/SDT20150GCT_SDT20150GCTSP.pdf"/>
    <hyperlink ref="C577" r:id="rId_hyperlink_1148" tooltip="SDT20150GCTSP" display="SDT20150GCTSP"/>
    <hyperlink ref="B578" r:id="rId_hyperlink_1149" tooltip="https://www.diodes.com/assets/Datasheets/SDT2060VCT_SDT2060VCTFP.pdf" display="https://www.diodes.com/assets/Datasheets/SDT2060VCT_SDT2060VCTFP.pdf"/>
    <hyperlink ref="C578" r:id="rId_hyperlink_1150" tooltip="SDT2060VCT" display="SDT2060VCT"/>
    <hyperlink ref="B579" r:id="rId_hyperlink_1151" tooltip="https://www.diodes.com/assets/Datasheets/SDT2060VCT_SDT2060VCTFP.pdf" display="https://www.diodes.com/assets/Datasheets/SDT2060VCT_SDT2060VCTFP.pdf"/>
    <hyperlink ref="C579" r:id="rId_hyperlink_1152" tooltip="SDT2060VCTFP" display="SDT2060VCTFP"/>
    <hyperlink ref="B580" r:id="rId_hyperlink_1153" tooltip="https://www.diodes.com/assets/Datasheets/SDT20A100CT-SDT20A100CTFP.pdf" display="https://www.diodes.com/assets/Datasheets/SDT20A100CT-SDT20A100CTFP.pdf"/>
    <hyperlink ref="C580" r:id="rId_hyperlink_1154" tooltip="SDT20A100CT" display="SDT20A100CT"/>
    <hyperlink ref="B581" r:id="rId_hyperlink_1155" tooltip="https://www.diodes.com/assets/Datasheets/SDT20A100CT-SDT20A100CTFP.pdf" display="https://www.diodes.com/assets/Datasheets/SDT20A100CT-SDT20A100CTFP.pdf"/>
    <hyperlink ref="C581" r:id="rId_hyperlink_1156" tooltip="SDT20A100CTFP" display="SDT20A100CTFP"/>
    <hyperlink ref="B582" r:id="rId_hyperlink_1157" tooltip="https://www.diodes.com/assets/Datasheets/SDT20A120CT-SDT20A120CTFP.pdf" display="https://www.diodes.com/assets/Datasheets/SDT20A120CT-SDT20A120CTFP.pdf"/>
    <hyperlink ref="C582" r:id="rId_hyperlink_1158" tooltip="SDT20A120CT" display="SDT20A120CT"/>
    <hyperlink ref="B583" r:id="rId_hyperlink_1159" tooltip="https://www.diodes.com/assets/Datasheets/SDT20A120CT-SDT20A120CTFP.pdf" display="https://www.diodes.com/assets/Datasheets/SDT20A120CT-SDT20A120CTFP.pdf"/>
    <hyperlink ref="C583" r:id="rId_hyperlink_1160" tooltip="SDT20A120CTFP" display="SDT20A120CTFP"/>
    <hyperlink ref="B584" r:id="rId_hyperlink_1161" tooltip="https://www.diodes.com/assets/Datasheets/SDT20A60VCT-SDT20A60VCTFP.pdf" display="https://www.diodes.com/assets/Datasheets/SDT20A60VCT-SDT20A60VCTFP.pdf"/>
    <hyperlink ref="C584" r:id="rId_hyperlink_1162" tooltip="SDT20A60VCT" display="SDT20A60VCT"/>
    <hyperlink ref="B585" r:id="rId_hyperlink_1163" tooltip="https://www.diodes.com/assets/Datasheets/SDT20A60VCT-SDT20A60VCTFP.pdf" display="https://www.diodes.com/assets/Datasheets/SDT20A60VCT-SDT20A60VCTFP.pdf"/>
    <hyperlink ref="C585" r:id="rId_hyperlink_1164" tooltip="SDT20A60VCTFP" display="SDT20A60VCTFP"/>
    <hyperlink ref="B586" r:id="rId_hyperlink_1165" tooltip="https://www.diodes.com/assets/Datasheets/SDT20B100CT-SDT20B100CTFP.pdf" display="https://www.diodes.com/assets/Datasheets/SDT20B100CT-SDT20B100CTFP.pdf"/>
    <hyperlink ref="C586" r:id="rId_hyperlink_1166" tooltip="SDT20B100CT" display="SDT20B100CT"/>
    <hyperlink ref="B587" r:id="rId_hyperlink_1167" tooltip="https://www.diodes.com/assets/Datasheets/SDT20B100CT-SDT20B100CTFP.pdf" display="https://www.diodes.com/assets/Datasheets/SDT20B100CT-SDT20B100CTFP.pdf"/>
    <hyperlink ref="C587" r:id="rId_hyperlink_1168" tooltip="SDT20B100CTFP" display="SDT20B100CTFP"/>
    <hyperlink ref="B588" r:id="rId_hyperlink_1169" tooltip="https://www.diodes.com/assets/Datasheets/SDT20B100D1.pdf" display="https://www.diodes.com/assets/Datasheets/SDT20B100D1.pdf"/>
    <hyperlink ref="C588" r:id="rId_hyperlink_1170" tooltip="SDT20B100D1" display="SDT20B100D1"/>
    <hyperlink ref="B589" r:id="rId_hyperlink_1171" tooltip="https://www.diodes.com/assets/Datasheets/SDT20B45VCT.pdf" display="https://www.diodes.com/assets/Datasheets/SDT20B45VCT.pdf"/>
    <hyperlink ref="C589" r:id="rId_hyperlink_1172" tooltip="SDT20B45VCT" display="SDT20B45VCT"/>
    <hyperlink ref="B590" r:id="rId_hyperlink_1173" tooltip="https://www.diodes.com/assets/Datasheets/SDT20B60VCT-SDT20B60VCTFP.pdf" display="https://www.diodes.com/assets/Datasheets/SDT20B60VCT-SDT20B60VCTFP.pdf"/>
    <hyperlink ref="C590" r:id="rId_hyperlink_1174" tooltip="SDT20B60VCT" display="SDT20B60VCT"/>
    <hyperlink ref="B591" r:id="rId_hyperlink_1175" tooltip="https://www.diodes.com/assets/Datasheets/SDT20B60VCT-SDT20B60VCTFP.pdf" display="https://www.diodes.com/assets/Datasheets/SDT20B60VCT-SDT20B60VCTFP.pdf"/>
    <hyperlink ref="C591" r:id="rId_hyperlink_1176" tooltip="SDT20B60VCTFP" display="SDT20B60VCTFP"/>
    <hyperlink ref="B592" r:id="rId_hyperlink_1177" tooltip="https://www.diodes.com/assets/Datasheets/SDT2L40CP3.pdf" display="https://www.diodes.com/assets/Datasheets/SDT2L40CP3.pdf"/>
    <hyperlink ref="C592" r:id="rId_hyperlink_1178" tooltip="SDT2L40CP3" display="SDT2L40CP3"/>
    <hyperlink ref="B593" r:id="rId_hyperlink_1179" tooltip="https://www.diodes.com/assets/Datasheets/SDT2U30CP3.pdf" display="https://www.diodes.com/assets/Datasheets/SDT2U30CP3.pdf"/>
    <hyperlink ref="C593" r:id="rId_hyperlink_1180" tooltip="SDT2U30CP3" display="SDT2U30CP3"/>
    <hyperlink ref="B594" r:id="rId_hyperlink_1181" tooltip="https://www.diodes.com/assets/Datasheets/SDT2U40CP3.pdf" display="https://www.diodes.com/assets/Datasheets/SDT2U40CP3.pdf"/>
    <hyperlink ref="C594" r:id="rId_hyperlink_1182" tooltip="SDT2U40CP3" display="SDT2U40CP3"/>
    <hyperlink ref="B595" r:id="rId_hyperlink_1183" tooltip="https://www.diodes.com/assets/Datasheets/SDT2U60CP3.pdf" display="https://www.diodes.com/assets/Datasheets/SDT2U60CP3.pdf"/>
    <hyperlink ref="C595" r:id="rId_hyperlink_1184" tooltip="SDT2U60CP3" display="SDT2U60CP3"/>
    <hyperlink ref="B596" r:id="rId_hyperlink_1185" tooltip="https://www.diodes.com/assets/Datasheets/SDT30100CT-SDT30100CTFP.pdf" display="https://www.diodes.com/assets/Datasheets/SDT30100CT-SDT30100CTFP.pdf"/>
    <hyperlink ref="C596" r:id="rId_hyperlink_1186" tooltip="SDT30100CT" display="SDT30100CT"/>
    <hyperlink ref="B597" r:id="rId_hyperlink_1187" tooltip="https://www.diodes.com/assets/Datasheets/SDT30100CT-SDT30100CTFP.pdf" display="https://www.diodes.com/assets/Datasheets/SDT30100CT-SDT30100CTFP.pdf"/>
    <hyperlink ref="C597" r:id="rId_hyperlink_1188" tooltip="SDT30100CTFP" display="SDT30100CTFP"/>
    <hyperlink ref="B598" r:id="rId_hyperlink_1189" tooltip="https://www.diodes.com/assets/Datasheets/SDT30100GCT_SDT30100GCTFP.pdf" display="https://www.diodes.com/assets/Datasheets/SDT30100GCT_SDT30100GCTFP.pdf"/>
    <hyperlink ref="C598" r:id="rId_hyperlink_1190" tooltip="SDT30100GCT" display="SDT30100GCT"/>
    <hyperlink ref="B599" r:id="rId_hyperlink_1191" tooltip="https://www.diodes.com/assets/Datasheets/SDT30100GCT_SDT30100GCTFP.pdf" display="https://www.diodes.com/assets/Datasheets/SDT30100GCT_SDT30100GCTFP.pdf"/>
    <hyperlink ref="C599" r:id="rId_hyperlink_1192" tooltip="SDT30100GCTFP" display="SDT30100GCTFP"/>
    <hyperlink ref="B600" r:id="rId_hyperlink_1193" tooltip="https://www.diodes.com/assets/Datasheets/SDT30120CT-SDT30120CTFP.pdf" display="https://www.diodes.com/assets/Datasheets/SDT30120CT-SDT30120CTFP.pdf"/>
    <hyperlink ref="C600" r:id="rId_hyperlink_1194" tooltip="SDT30120CT" display="SDT30120CT"/>
    <hyperlink ref="B601" r:id="rId_hyperlink_1195" tooltip="https://www.diodes.com/assets/Datasheets/SDT30150GCT_SDT30150GCTSP.pdf" display="https://www.diodes.com/assets/Datasheets/SDT30150GCT_SDT30150GCTSP.pdf"/>
    <hyperlink ref="C601" r:id="rId_hyperlink_1196" tooltip="SDT30150GCT" display="SDT30150GCT"/>
    <hyperlink ref="B602" r:id="rId_hyperlink_1197" tooltip="https://www.diodes.com/assets/Datasheets/SDT30150GCT_SDT30150GCTSP.pdf" display="https://www.diodes.com/assets/Datasheets/SDT30150GCT_SDT30150GCTSP.pdf"/>
    <hyperlink ref="C602" r:id="rId_hyperlink_1198" tooltip="SDT30150GCTSP" display="SDT30150GCTSP"/>
    <hyperlink ref="B603" r:id="rId_hyperlink_1199" tooltip="https://www.diodes.com/assets/Datasheets/SDT3045VCT.pdf" display="https://www.diodes.com/assets/Datasheets/SDT3045VCT.pdf"/>
    <hyperlink ref="C603" r:id="rId_hyperlink_1200" tooltip="SDT3045VCT" display="SDT3045VCT"/>
    <hyperlink ref="B604" r:id="rId_hyperlink_1201" tooltip="https://www.diodes.com/assets/Datasheets/SDT3060VCT-SDT3060VCTFP.pdf" display="https://www.diodes.com/assets/Datasheets/SDT3060VCT-SDT3060VCTFP.pdf"/>
    <hyperlink ref="C604" r:id="rId_hyperlink_1202" tooltip="SDT3060VCT" display="SDT3060VCT"/>
    <hyperlink ref="B605" r:id="rId_hyperlink_1203" tooltip="https://www.diodes.com/assets/Datasheets/SDT3060VCT-SDT3060VCTFP.pdf" display="https://www.diodes.com/assets/Datasheets/SDT3060VCT-SDT3060VCTFP.pdf"/>
    <hyperlink ref="C605" r:id="rId_hyperlink_1204" tooltip="SDT3060VCTFP" display="SDT3060VCTFP"/>
    <hyperlink ref="B606" r:id="rId_hyperlink_1205" tooltip="https://www.diodes.com/assets/Datasheets/SDT30A100CT-SDT30A100CTFP.pdf" display="https://www.diodes.com/assets/Datasheets/SDT30A100CT-SDT30A100CTFP.pdf"/>
    <hyperlink ref="C606" r:id="rId_hyperlink_1206" tooltip="SDT30A100CT" display="SDT30A100CT"/>
    <hyperlink ref="B607" r:id="rId_hyperlink_1207" tooltip="https://www.diodes.com/assets/Datasheets/SDT30A100CT-SDT30A100CTFP.pdf" display="https://www.diodes.com/assets/Datasheets/SDT30A100CT-SDT30A100CTFP.pdf"/>
    <hyperlink ref="C607" r:id="rId_hyperlink_1208" tooltip="SDT30A100CTFP" display="SDT30A100CTFP"/>
    <hyperlink ref="B608" r:id="rId_hyperlink_1209" tooltip="https://www.diodes.com/assets/Datasheets/SDT30A120CT-SDT30A120CTFP.pdf" display="https://www.diodes.com/assets/Datasheets/SDT30A120CT-SDT30A120CTFP.pdf"/>
    <hyperlink ref="C608" r:id="rId_hyperlink_1210" tooltip="SDT30A120CT" display="SDT30A120CT"/>
    <hyperlink ref="B609" r:id="rId_hyperlink_1211" tooltip="https://www.diodes.com/assets/Datasheets/SDT30A120CT-SDT30A120CTFP.pdf" display="https://www.diodes.com/assets/Datasheets/SDT30A120CT-SDT30A120CTFP.pdf"/>
    <hyperlink ref="C609" r:id="rId_hyperlink_1212" tooltip="SDT30A120CTFP" display="SDT30A120CTFP"/>
    <hyperlink ref="B610" r:id="rId_hyperlink_1213" tooltip="https://www.diodes.com/assets/Datasheets/SDT30B100D1.pdf" display="https://www.diodes.com/assets/Datasheets/SDT30B100D1.pdf"/>
    <hyperlink ref="C610" r:id="rId_hyperlink_1214" tooltip="SDT30B100D1" display="SDT30B100D1"/>
    <hyperlink ref="B611" r:id="rId_hyperlink_1215" tooltip="https://www.diodes.com/assets/Datasheets/SDT30B45VCT.pdf" display="https://www.diodes.com/assets/Datasheets/SDT30B45VCT.pdf"/>
    <hyperlink ref="C611" r:id="rId_hyperlink_1216" tooltip="SDT30B45VCT" display="SDT30B45VCT"/>
    <hyperlink ref="B612" r:id="rId_hyperlink_1217" tooltip="https://www.diodes.com/assets/Datasheets/SDT3A40SAFS.pdf" display="https://www.diodes.com/assets/Datasheets/SDT3A40SAFS.pdf"/>
    <hyperlink ref="C612" r:id="rId_hyperlink_1218" tooltip="SDT3A40SAFS" display="SDT3A40SAFS"/>
    <hyperlink ref="B613" r:id="rId_hyperlink_1219" tooltip="https://www.diodes.com/assets/Datasheets/SDT3A45SA.pdf" display="https://www.diodes.com/assets/Datasheets/SDT3A45SA.pdf"/>
    <hyperlink ref="C613" r:id="rId_hyperlink_1220" tooltip="SDT3A45SA" display="SDT3A45SA"/>
    <hyperlink ref="B614" r:id="rId_hyperlink_1221" tooltip="https://www.diodes.com/assets/Datasheets/SDT3A45SAF.pdf" display="https://www.diodes.com/assets/Datasheets/SDT3A45SAF.pdf"/>
    <hyperlink ref="C614" r:id="rId_hyperlink_1222" tooltip="SDT3A45SAF" display="SDT3A45SAF"/>
    <hyperlink ref="B615" r:id="rId_hyperlink_1223" tooltip="https://www.diodes.com/assets/Datasheets/SDT3U40P1.pdf" display="https://www.diodes.com/assets/Datasheets/SDT3U40P1.pdf"/>
    <hyperlink ref="C615" r:id="rId_hyperlink_1224" tooltip="SDT3U40P1" display="SDT3U40P1"/>
    <hyperlink ref="B616" r:id="rId_hyperlink_1225" tooltip="https://www.diodes.com/assets/Datasheets/SDT40100CT_SDT40100CTFP.pdf" display="https://www.diodes.com/assets/Datasheets/SDT40100CT_SDT40100CTFP.pdf"/>
    <hyperlink ref="C616" r:id="rId_hyperlink_1226" tooltip="SDT40100CT" display="SDT40100CT"/>
    <hyperlink ref="B617" r:id="rId_hyperlink_1227" tooltip="https://www.diodes.com/assets/Datasheets/SDT40100CT_SDT40100CTFP.pdf" display="https://www.diodes.com/assets/Datasheets/SDT40100CT_SDT40100CTFP.pdf"/>
    <hyperlink ref="C617" r:id="rId_hyperlink_1228" tooltip="SDT40100CTFP" display="SDT40100CTFP"/>
    <hyperlink ref="B618" r:id="rId_hyperlink_1229" tooltip="https://www.diodes.com/assets/Datasheets/SDT40120CT-SDT40120CTFP.pdf" display="https://www.diodes.com/assets/Datasheets/SDT40120CT-SDT40120CTFP.pdf"/>
    <hyperlink ref="C618" r:id="rId_hyperlink_1230" tooltip="SDT40120CT" display="SDT40120CT"/>
    <hyperlink ref="B619" r:id="rId_hyperlink_1231" tooltip="https://www.diodes.com/assets/Datasheets/SDT40120CT-SDT40120CTFP.pdf" display="https://www.diodes.com/assets/Datasheets/SDT40120CT-SDT40120CTFP.pdf"/>
    <hyperlink ref="C619" r:id="rId_hyperlink_1232" tooltip="SDT40120CTFP" display="SDT40120CTFP"/>
    <hyperlink ref="B620" r:id="rId_hyperlink_1233" tooltip="https://www.diodes.com/assets/Datasheets/SDT40150VCT_SDT40150VCTFP.pdf" display="https://www.diodes.com/assets/Datasheets/SDT40150VCT_SDT40150VCTFP.pdf"/>
    <hyperlink ref="C620" r:id="rId_hyperlink_1234" tooltip="SDT40150VCT" display="SDT40150VCT"/>
    <hyperlink ref="B621" r:id="rId_hyperlink_1235" tooltip="https://www.diodes.com/assets/Datasheets/SDT40150VCT_SDT40150VCTFP.pdf" display="https://www.diodes.com/assets/Datasheets/SDT40150VCT_SDT40150VCTFP.pdf"/>
    <hyperlink ref="C621" r:id="rId_hyperlink_1236" tooltip="SDT40150VCTFP" display="SDT40150VCTFP"/>
    <hyperlink ref="B622" r:id="rId_hyperlink_1237" tooltip="https://www.diodes.com/assets/Datasheets/SDT40A100CT-SDT40A100CTFP.pdf" display="https://www.diodes.com/assets/Datasheets/SDT40A100CT-SDT40A100CTFP.pdf"/>
    <hyperlink ref="C622" r:id="rId_hyperlink_1238" tooltip="SDT40A100CT" display="SDT40A100CT"/>
    <hyperlink ref="B623" r:id="rId_hyperlink_1239" tooltip="https://www.diodes.com/assets/Datasheets/SDT40A100CT-SDT40A100CTFP.pdf" display="https://www.diodes.com/assets/Datasheets/SDT40A100CT-SDT40A100CTFP.pdf"/>
    <hyperlink ref="C623" r:id="rId_hyperlink_1240" tooltip="SDT40A100CTFP" display="SDT40A100CTFP"/>
    <hyperlink ref="B624" r:id="rId_hyperlink_1241" tooltip="https://www.diodes.com/assets/Datasheets/SDT40A120CT-SDT40A120CTFP.pdf" display="https://www.diodes.com/assets/Datasheets/SDT40A120CT-SDT40A120CTFP.pdf"/>
    <hyperlink ref="C624" r:id="rId_hyperlink_1242" tooltip="SDT40A120CT" display="SDT40A120CT"/>
    <hyperlink ref="B625" r:id="rId_hyperlink_1243" tooltip="https://www.diodes.com/assets/Datasheets/SDT40A120CT-SDT40A120CTFP.pdf" display="https://www.diodes.com/assets/Datasheets/SDT40A120CT-SDT40A120CTFP.pdf"/>
    <hyperlink ref="C625" r:id="rId_hyperlink_1244" tooltip="SDT40A120CTFP" display="SDT40A120CTFP"/>
    <hyperlink ref="B626" r:id="rId_hyperlink_1245" tooltip="https://www.diodes.com/assets/Datasheets/SDT40A60VCT-SDT40A60VCTFP.pdf" display="https://www.diodes.com/assets/Datasheets/SDT40A60VCT-SDT40A60VCTFP.pdf"/>
    <hyperlink ref="C626" r:id="rId_hyperlink_1246" tooltip="SDT40A60VCT" display="SDT40A60VCT"/>
    <hyperlink ref="B627" r:id="rId_hyperlink_1247" tooltip="https://www.diodes.com/assets/Datasheets/SDT40A60VCT-SDT40A60VCTFP.pdf" display="https://www.diodes.com/assets/Datasheets/SDT40A60VCT-SDT40A60VCTFP.pdf"/>
    <hyperlink ref="C627" r:id="rId_hyperlink_1248" tooltip="SDT40A60VCTFP" display="SDT40A60VCTFP"/>
    <hyperlink ref="B628" r:id="rId_hyperlink_1249" tooltip="https://www.diodes.com/assets/Datasheets/SDT40B100ST.pdf" display="https://www.diodes.com/assets/Datasheets/SDT40B100ST.pdf"/>
    <hyperlink ref="C628" r:id="rId_hyperlink_1250" tooltip="SDT40B100ST" display="SDT40B100ST"/>
    <hyperlink ref="B629" r:id="rId_hyperlink_1251" tooltip="https://www.diodes.com/assets/Datasheets/SDT40H100CT-SDT40H100CTFP.pdf" display="https://www.diodes.com/assets/Datasheets/SDT40H100CT-SDT40H100CTFP.pdf"/>
    <hyperlink ref="C629" r:id="rId_hyperlink_1252" tooltip="SDT40H100CT" display="SDT40H100CT"/>
    <hyperlink ref="B630" r:id="rId_hyperlink_1253" tooltip="https://www.diodes.com/assets/Datasheets/SDT40H100CTB.pdf" display="https://www.diodes.com/assets/Datasheets/SDT40H100CTB.pdf"/>
    <hyperlink ref="C630" r:id="rId_hyperlink_1254" tooltip="SDT40H100CTB" display="SDT40H100CTB"/>
    <hyperlink ref="B631" r:id="rId_hyperlink_1255" tooltip="https://www.diodes.com/assets/Datasheets/SDT40H100CT-SDT40H100CTFP.pdf" display="https://www.diodes.com/assets/Datasheets/SDT40H100CT-SDT40H100CTFP.pdf"/>
    <hyperlink ref="C631" r:id="rId_hyperlink_1256" tooltip="SDT40H100CTFP" display="SDT40H100CTFP"/>
    <hyperlink ref="B632" r:id="rId_hyperlink_1257" tooltip="https://www.diodes.com/assets/Datasheets/SDT40H120CT-SDT40H120CTFP.pdf" display="https://www.diodes.com/assets/Datasheets/SDT40H120CT-SDT40H120CTFP.pdf"/>
    <hyperlink ref="C632" r:id="rId_hyperlink_1258" tooltip="SDT40H120CT" display="SDT40H120CT"/>
    <hyperlink ref="B633" r:id="rId_hyperlink_1259" tooltip="https://www.diodes.com/assets/Datasheets/SDT40H120CT-SDT40H120CTFP.pdf" display="https://www.diodes.com/assets/Datasheets/SDT40H120CT-SDT40H120CTFP.pdf"/>
    <hyperlink ref="C633" r:id="rId_hyperlink_1260" tooltip="SDT40H120CTFP" display="SDT40H120CTFP"/>
    <hyperlink ref="B634" r:id="rId_hyperlink_1261" tooltip="https://www.diodes.com/assets/Datasheets/SDT4U40CP3.pdf" display="https://www.diodes.com/assets/Datasheets/SDT4U40CP3.pdf"/>
    <hyperlink ref="C634" r:id="rId_hyperlink_1262" tooltip="SDT4U40CP3" display="SDT4U40CP3"/>
    <hyperlink ref="B635" r:id="rId_hyperlink_1263" tooltip="https://www.diodes.com/assets/Datasheets/SDT4U40EP3.pdf" display="https://www.diodes.com/assets/Datasheets/SDT4U40EP3.pdf"/>
    <hyperlink ref="C635" r:id="rId_hyperlink_1264" tooltip="SDT4U40EP3" display="SDT4U40EP3"/>
    <hyperlink ref="B636" r:id="rId_hyperlink_1265" tooltip="https://www.diodes.com/assets/Datasheets/SDT5100D1.pdf" display="https://www.diodes.com/assets/Datasheets/SDT5100D1.pdf"/>
    <hyperlink ref="C636" r:id="rId_hyperlink_1266" tooltip="SDT5100D1" display="SDT5100D1"/>
    <hyperlink ref="B637" r:id="rId_hyperlink_1267" tooltip="https://www.diodes.com/assets/Datasheets/SDT5100LP5.pdf" display="https://www.diodes.com/assets/Datasheets/SDT5100LP5.pdf"/>
    <hyperlink ref="C637" r:id="rId_hyperlink_1268" tooltip="SDT5100LP5" display="SDT5100LP5"/>
    <hyperlink ref="B638" r:id="rId_hyperlink_1269" tooltip="https://www.diodes.com/assets/Datasheets/SDT5A100P5.pdf" display="https://www.diodes.com/assets/Datasheets/SDT5A100P5.pdf"/>
    <hyperlink ref="C638" r:id="rId_hyperlink_1270" tooltip="SDT5A100P5" display="SDT5A100P5"/>
    <hyperlink ref="B639" r:id="rId_hyperlink_1271" tooltip="https://www.diodes.com/assets/Datasheets/SDT5A100SAF.pdf" display="https://www.diodes.com/assets/Datasheets/SDT5A100SAF.pdf"/>
    <hyperlink ref="C639" r:id="rId_hyperlink_1272" tooltip="SDT5A100SAF" display="SDT5A100SAF"/>
    <hyperlink ref="B640" r:id="rId_hyperlink_1273" tooltip="https://www.diodes.com/assets/Datasheets/SDT5A100SB.pdf" display="https://www.diodes.com/assets/Datasheets/SDT5A100SB.pdf"/>
    <hyperlink ref="C640" r:id="rId_hyperlink_1274" tooltip="SDT5A100SB" display="SDT5A100SB"/>
    <hyperlink ref="B641" r:id="rId_hyperlink_1275" tooltip="https://www.diodes.com/assets/Datasheets/SDT5A50SA.pdf" display="https://www.diodes.com/assets/Datasheets/SDT5A50SA.pdf"/>
    <hyperlink ref="C641" r:id="rId_hyperlink_1276" tooltip="SDT5A50SA" display="SDT5A50SA"/>
    <hyperlink ref="B642" r:id="rId_hyperlink_1277" tooltip="https://www.diodes.com/assets/Datasheets/SDT5A50SAF.pdf" display="https://www.diodes.com/assets/Datasheets/SDT5A50SAF.pdf"/>
    <hyperlink ref="C642" r:id="rId_hyperlink_1278" tooltip="SDT5A50SAF" display="SDT5A50SAF"/>
    <hyperlink ref="B643" r:id="rId_hyperlink_1279" tooltip="https://www.diodes.com/assets/Datasheets/SDT5A60SA.pdf" display="https://www.diodes.com/assets/Datasheets/SDT5A60SA.pdf"/>
    <hyperlink ref="C643" r:id="rId_hyperlink_1280" tooltip="SDT5A60SA" display="SDT5A60SA"/>
    <hyperlink ref="B644" r:id="rId_hyperlink_1281" tooltip="https://www.diodes.com/assets/Datasheets/SDT5A60SAF.pdf" display="https://www.diodes.com/assets/Datasheets/SDT5A60SAF.pdf"/>
    <hyperlink ref="C644" r:id="rId_hyperlink_1282" tooltip="SDT5A60SAF" display="SDT5A60SAF"/>
    <hyperlink ref="B645" r:id="rId_hyperlink_1283" tooltip="https://www.diodes.com/assets/Datasheets/SDT5H100LP5.pdf" display="https://www.diodes.com/assets/Datasheets/SDT5H100LP5.pdf"/>
    <hyperlink ref="C645" r:id="rId_hyperlink_1284" tooltip="SDT5H100LP5" display="SDT5H100LP5"/>
    <hyperlink ref="B646" r:id="rId_hyperlink_1285" tooltip="https://www.diodes.com/assets/Datasheets/SDT5H100P5.pdf" display="https://www.diodes.com/assets/Datasheets/SDT5H100P5.pdf"/>
    <hyperlink ref="C646" r:id="rId_hyperlink_1286" tooltip="SDT5H100P5" display="SDT5H100P5"/>
    <hyperlink ref="B647" r:id="rId_hyperlink_1287" tooltip="https://www.diodes.com/assets/Datasheets/SDT5H100SB.pdf" display="https://www.diodes.com/assets/Datasheets/SDT5H100SB.pdf"/>
    <hyperlink ref="C647" r:id="rId_hyperlink_1288" tooltip="SDT5H100SB" display="SDT5H100SB"/>
    <hyperlink ref="B648" r:id="rId_hyperlink_1289" tooltip="https://www.diodes.com/assets/Datasheets/SDT60100CTB.pdf" display="https://www.diodes.com/assets/Datasheets/SDT60100CTB.pdf"/>
    <hyperlink ref="C648" r:id="rId_hyperlink_1290" tooltip="SDT60100CTB" display="SDT60100CTB"/>
    <hyperlink ref="B649" r:id="rId_hyperlink_1291" tooltip="https://www.diodes.com/assets/Datasheets/SDT660VD1.pdf" display="https://www.diodes.com/assets/Datasheets/SDT660VD1.pdf"/>
    <hyperlink ref="C649" r:id="rId_hyperlink_1292" tooltip="SDT660VD1" display="SDT660VD1"/>
    <hyperlink ref="B650" r:id="rId_hyperlink_1293" tooltip="https://www.diodes.com/assets/Datasheets/SDT8A100P5.pdf" display="https://www.diodes.com/assets/Datasheets/SDT8A100P5.pdf"/>
    <hyperlink ref="C650" r:id="rId_hyperlink_1294" tooltip="SDT8A100P5" display="SDT8A100P5"/>
    <hyperlink ref="B651" r:id="rId_hyperlink_1295" tooltip="https://www.diodes.com/assets/Datasheets/SDT8A120P5.pdf" display="https://www.diodes.com/assets/Datasheets/SDT8A120P5.pdf"/>
    <hyperlink ref="C651" r:id="rId_hyperlink_1296" tooltip="SDT8A120P5" display="SDT8A120P5"/>
    <hyperlink ref="B652" r:id="rId_hyperlink_1297" tooltip="https://www.diodes.com/assets/Datasheets/SDT8A60VP5.pdf" display="https://www.diodes.com/assets/Datasheets/SDT8A60VP5.pdf"/>
    <hyperlink ref="C652" r:id="rId_hyperlink_1298" tooltip="SDT8A60VP5" display="SDT8A60VP5"/>
    <hyperlink ref="B653" r:id="rId_hyperlink_1299" tooltip="https://www.diodes.com/assets/Datasheets/SST20U120CT.pdf" display="https://www.diodes.com/assets/Datasheets/SST20U120CT.pdf"/>
    <hyperlink ref="C653" r:id="rId_hyperlink_1300" tooltip="SST20U120CT" display="SST20U120CT"/>
    <hyperlink ref="B654" r:id="rId_hyperlink_1301" tooltip="https://www.diodes.com/assets/Datasheets/ZHCS1000.pdf" display="https://www.diodes.com/assets/Datasheets/ZHCS1000.pdf"/>
    <hyperlink ref="C654" r:id="rId_hyperlink_1302" tooltip="ZHCS1000" display="ZHCS1000"/>
    <hyperlink ref="B655" r:id="rId_hyperlink_1303" tooltip="https://www.diodes.com/assets/Datasheets/ZHCS2000.pdf" display="https://www.diodes.com/assets/Datasheets/ZHCS2000.pdf"/>
    <hyperlink ref="C655" r:id="rId_hyperlink_1304" tooltip="ZHCS2000" display="ZHCS2000"/>
    <hyperlink ref="B656" r:id="rId_hyperlink_1305" tooltip="https://www.diodes.com/assets/Datasheets/ZHCS500.pdf" display="https://www.diodes.com/assets/Datasheets/ZHCS500.pdf"/>
    <hyperlink ref="C656" r:id="rId_hyperlink_1306" tooltip="ZHCS500" display="ZHCS500"/>
    <hyperlink ref="B657" r:id="rId_hyperlink_1307" tooltip="https://www.diodes.com/assets/Datasheets/ZHCS506.pdf" display="https://www.diodes.com/assets/Datasheets/ZHCS506.pdf"/>
    <hyperlink ref="C657" r:id="rId_hyperlink_1308" tooltip="ZHCS506" display="ZHCS506"/>
    <hyperlink ref="B658" r:id="rId_hyperlink_1309" tooltip="https://www.diodes.com/assets/Datasheets/ZHCS750.pdf" display="https://www.diodes.com/assets/Datasheets/ZHCS750.pdf"/>
    <hyperlink ref="C658" r:id="rId_hyperlink_1310" tooltip="ZHCS750" display="ZHCS750"/>
    <hyperlink ref="B659" r:id="rId_hyperlink_1311" tooltip="https://www.diodes.com/assets/Datasheets/ZLLS1000.pdf" display="https://www.diodes.com/assets/Datasheets/ZLLS1000.pdf"/>
    <hyperlink ref="C659" r:id="rId_hyperlink_1312" tooltip="ZLLS1000" display="ZLLS1000"/>
    <hyperlink ref="B660" r:id="rId_hyperlink_1313" tooltip="https://www.diodes.com/assets/Datasheets/ZLLS1000QTA.pdf" display="https://www.diodes.com/assets/Datasheets/ZLLS1000QTA.pdf"/>
    <hyperlink ref="C660" r:id="rId_hyperlink_1314" tooltip="ZLLS1000QTA" display="ZLLS1000QTA"/>
    <hyperlink ref="B661" r:id="rId_hyperlink_1315" tooltip="https://www.diodes.com/assets/Datasheets/ZLLS2000.pdf" display="https://www.diodes.com/assets/Datasheets/ZLLS2000.pdf"/>
    <hyperlink ref="C661" r:id="rId_hyperlink_1316" tooltip="ZLLS2000" display="ZLLS2000"/>
    <hyperlink ref="B662" r:id="rId_hyperlink_1317" tooltip="https://www.diodes.com/assets/Datasheets/ZLLS400.pdf" display="https://www.diodes.com/assets/Datasheets/ZLLS400.pdf"/>
    <hyperlink ref="C662" r:id="rId_hyperlink_1318" tooltip="ZLLS400" display="ZLLS400"/>
    <hyperlink ref="B663" r:id="rId_hyperlink_1319" tooltip="https://www.diodes.com/assets/Datasheets/ZLLS400Q.pdf" display="https://www.diodes.com/assets/Datasheets/ZLLS400Q.pdf"/>
    <hyperlink ref="C663" r:id="rId_hyperlink_1320" tooltip="ZLLS400Q" display="ZLLS400Q"/>
    <hyperlink ref="B664" r:id="rId_hyperlink_1321" tooltip="https://www.diodes.com/assets/Datasheets/ZLLS410.pdf" display="https://www.diodes.com/assets/Datasheets/ZLLS410.pdf"/>
    <hyperlink ref="C664" r:id="rId_hyperlink_1322" tooltip="ZLLS410" display="ZLLS410"/>
    <hyperlink ref="B665" r:id="rId_hyperlink_1323" tooltip="https://www.diodes.com/assets/Datasheets/ZLLS500.pdf" display="https://www.diodes.com/assets/Datasheets/ZLLS500.pdf"/>
    <hyperlink ref="C665" r:id="rId_hyperlink_1324" tooltip="ZLLS500" display="ZLLS500"/>
    <hyperlink ref="B666" r:id="rId_hyperlink_1325" tooltip="https://www.diodes.com/assets/Datasheets/ZLLS500QTA.pdf" display="https://www.diodes.com/assets/Datasheets/ZLLS500QTA.pdf"/>
    <hyperlink ref="C666" r:id="rId_hyperlink_1326" tooltip="ZLLS500QTA" display="ZLLS500QTA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2024-07-17T05:49:42-05:00</dcterms:created>
  <dcterms:modified xsi:type="dcterms:W3CDTF">2024-07-17T05:49:42-05:00</dcterms:modified>
  <dc:title>Untitled Spreadsheet</dc:title>
  <dc:description/>
  <dc:subject/>
  <cp:keywords/>
  <cp:category/>
</cp:coreProperties>
</file>