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'Worksheet'!$A$1:$AG$197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<sst xmlns="http://schemas.openxmlformats.org/spreadsheetml/2006/main" uniqueCount="414">
  <si>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</si>
  <si>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</si>
  <si>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</si>
  <si>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</si>
  <si>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</si>
  <si>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</si>
  <si>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</si>
  <si>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</si>
  <si>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Rating(mW)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</si>
  <si>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ESD Diodes (Y|N)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</si>
  <si>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RepetitiveReverse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RRM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</si>
  <si>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</si>
  <si>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Average Rectifier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</si>
  <si>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Peak Forward Surge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</si>
  <si>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 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 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</si>
  <si>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</si>
  <si>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V(BR)R (V) Min @IR=150μA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</si>
  <si>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TotalCapacitance 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 </t>
    </r>
    <r>
      <rPr>
        <rFont val="Courier New"/>
        <b val="true"/>
        <i val="false"/>
        <strike val="false"/>
        <color rgb="FF000000"/>
        <sz val="11"/>
        <u val="none"/>
      </rPr>
      <t xml:space="preserve">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</si>
  <si>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VF(V) Max @ IF=20mA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</si>
  <si>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VF(V) Max @ IF=100mA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</si>
  <si>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VF(V) Max @ IF=200mA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</si>
  <si>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V(BR)R (V) Min @IR=100μA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</si>
  <si>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Trr(ns) Max @ IF=IR=10 mA, Irr=0.1xIR, RL=100Ω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</si>
  <si>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strike val="false"/>
        <color rgb="FF000000"/>
        <sz val="11"/>
        <u val="none"/>
      </rPr>
      <t xml:space="preserve">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</si>
  <si>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VF(V) Max @ IF=1.0mA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</si>
  <si>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VF(V) Max @ IF=10mA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</si>
  <si>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IR(nA) Max @ VR=5V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</si>
  <si>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IR(µA) Max @ VR=30V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</si>
  <si>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IR(uA) Max @ VR=80V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</si>
  <si>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IR(μA) Max @ VR=240V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</si>
  <si>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CT(pF) Max @ VR = 0V, f = 1MHz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</si>
  <si>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Trr(ns) Max @ IF=IR=30 mA, Irr=0.1xIR, RL=100Ω</t>
    </r>
  </si>
  <si>
    <t>Packages</t>
  </si>
  <si>
    <t>1N4148W</t>
  </si>
  <si>
    <t>switching diode</t>
  </si>
  <si>
    <t>No</t>
  </si>
  <si>
    <t>Standard</t>
  </si>
  <si>
    <t>Single</t>
  </si>
  <si>
    <t>Anode, Cathode</t>
  </si>
  <si>
    <t>100@1μA</t>
  </si>
  <si>
    <t>SOD123</t>
  </si>
  <si>
    <t>1N4148WQ</t>
  </si>
  <si>
    <t>Yes</t>
  </si>
  <si>
    <t>Automotive</t>
  </si>
  <si>
    <t>1N4148WS</t>
  </si>
  <si>
    <t>75@1μA</t>
  </si>
  <si>
    <t>SOD323</t>
  </si>
  <si>
    <t>1N4148WS(LS)</t>
  </si>
  <si>
    <t>SwitchingDiodes</t>
  </si>
  <si>
    <t>5uA@75V</t>
  </si>
  <si>
    <t>SOD323 (LS)</t>
  </si>
  <si>
    <t>1N4148WSF</t>
  </si>
  <si>
    <t>10, 0.855</t>
  </si>
  <si>
    <t>SOD323F</t>
  </si>
  <si>
    <t>1N4148WSQ</t>
  </si>
  <si>
    <t>Small Signal Switching Diodes</t>
  </si>
  <si>
    <t>75@1?A</t>
  </si>
  <si>
    <t>1N4148WT</t>
  </si>
  <si>
    <t>SOD523</t>
  </si>
  <si>
    <t>1N4148WTF(LS)</t>
  </si>
  <si>
    <t>SOD-523F (LS)</t>
  </si>
  <si>
    <t>1N4448HLP</t>
  </si>
  <si>
    <t>X1-DFN1006-2</t>
  </si>
  <si>
    <t>1N4448HWS</t>
  </si>
  <si>
    <t>1N4448HWSQ</t>
  </si>
  <si>
    <t>0.72, 5</t>
  </si>
  <si>
    <t>1N4448HWT</t>
  </si>
  <si>
    <t>1N4448W</t>
  </si>
  <si>
    <t>1N4448WS</t>
  </si>
  <si>
    <t>1N4448WSF</t>
  </si>
  <si>
    <t>Switching Diode</t>
  </si>
  <si>
    <t>100, 1</t>
  </si>
  <si>
    <t>1N4448WTF(LS)</t>
  </si>
  <si>
    <t>1SS355(LS)</t>
  </si>
  <si>
    <t>0.1uA@80V</t>
  </si>
  <si>
    <t>1SS361LP3</t>
  </si>
  <si>
    <t>100, 1.23</t>
  </si>
  <si>
    <t>X3-DFN0603-2</t>
  </si>
  <si>
    <t>1SS361LPH4</t>
  </si>
  <si>
    <t>100, 1.2</t>
  </si>
  <si>
    <t>X2-DFN1006-2</t>
  </si>
  <si>
    <t>1SS361UDJ</t>
  </si>
  <si>
    <t>Dual, Isolated</t>
  </si>
  <si>
    <t>SOT963</t>
  </si>
  <si>
    <t>1SS400(LS)</t>
  </si>
  <si>
    <t>SOD-523 (LS)</t>
  </si>
  <si>
    <t>1SS400F(LS)</t>
  </si>
  <si>
    <t>BAL99</t>
  </si>
  <si>
    <t>Single (Alt.)</t>
  </si>
  <si>
    <t>SOT23</t>
  </si>
  <si>
    <t>BAS116</t>
  </si>
  <si>
    <t>1.1, 50</t>
  </si>
  <si>
    <t>BAS116LPH4</t>
  </si>
  <si>
    <t>50, 1.15</t>
  </si>
  <si>
    <t>BAS116T</t>
  </si>
  <si>
    <t>SOT523</t>
  </si>
  <si>
    <t>BAS116V</t>
  </si>
  <si>
    <t>SOT563</t>
  </si>
  <si>
    <t>BAS16</t>
  </si>
  <si>
    <t>BAS16F(LS)</t>
  </si>
  <si>
    <t>1uA@75V</t>
  </si>
  <si>
    <t>BAS16HLP</t>
  </si>
  <si>
    <t>BAS16HLPQ</t>
  </si>
  <si>
    <t>Surface Mount FAST Switching Diodes</t>
  </si>
  <si>
    <t>0.715V @ 1mA</t>
  </si>
  <si>
    <t>0.5?A @ 80 V</t>
  </si>
  <si>
    <t>0.5uA@80V</t>
  </si>
  <si>
    <t>BAS16HTW</t>
  </si>
  <si>
    <t>SURFACE MOUNT SWITCHING DIODE ARRAY</t>
  </si>
  <si>
    <t>Triple, Isolated</t>
  </si>
  <si>
    <t>0.715, 1</t>
  </si>
  <si>
    <t>100V@2.5μA</t>
  </si>
  <si>
    <t>SOT363</t>
  </si>
  <si>
    <t>BAS16HTWQ</t>
  </si>
  <si>
    <t>100V@2.5?A</t>
  </si>
  <si>
    <t>BAS16LP</t>
  </si>
  <si>
    <t>BAS16LPQ</t>
  </si>
  <si>
    <t>SURFACE MOUNT SWITCHING DIODE</t>
  </si>
  <si>
    <t>200mA</t>
  </si>
  <si>
    <t>2.0A</t>
  </si>
  <si>
    <t>1.25V @ 150mA</t>
  </si>
  <si>
    <t>BAS16T</t>
  </si>
  <si>
    <t>BAS16TW</t>
  </si>
  <si>
    <t>BAS16TWQ</t>
  </si>
  <si>
    <t>SURFACE MOUNT FAST SWITCHING DIODE ARRAY</t>
  </si>
  <si>
    <t>1, 50</t>
  </si>
  <si>
    <t>BAS16V</t>
  </si>
  <si>
    <t>Dual Surface Mount Switching Diode</t>
  </si>
  <si>
    <t>BAS16VA</t>
  </si>
  <si>
    <t>Triple</t>
  </si>
  <si>
    <t>BAS16VAQ</t>
  </si>
  <si>
    <t>0.5uA @ 80V</t>
  </si>
  <si>
    <t>100V</t>
  </si>
  <si>
    <t>0.5uA @ 80</t>
  </si>
  <si>
    <t>0.715V</t>
  </si>
  <si>
    <t>0.855V</t>
  </si>
  <si>
    <t>BAS16VV</t>
  </si>
  <si>
    <t>150, 1.25</t>
  </si>
  <si>
    <t>BAS16VVQ</t>
  </si>
  <si>
    <t>0.03 @ 25V</t>
  </si>
  <si>
    <t>BAS16W</t>
  </si>
  <si>
    <t>SOT323</t>
  </si>
  <si>
    <t>BAS16W(LS)</t>
  </si>
  <si>
    <t>SOT323 (LS)</t>
  </si>
  <si>
    <t>BAS19</t>
  </si>
  <si>
    <t>BAS19W</t>
  </si>
  <si>
    <t>BAS20</t>
  </si>
  <si>
    <t>BAS20DW</t>
  </si>
  <si>
    <t>BAS20W</t>
  </si>
  <si>
    <t>BAS21</t>
  </si>
  <si>
    <t>BAS21(LS)</t>
  </si>
  <si>
    <t>0.1uA@200V</t>
  </si>
  <si>
    <t>SOT23 (LS)</t>
  </si>
  <si>
    <t>BAS21C(LS)</t>
  </si>
  <si>
    <t>BAS21DW</t>
  </si>
  <si>
    <t>BAS21DWA</t>
  </si>
  <si>
    <t>Dual</t>
  </si>
  <si>
    <t>100, 20, 1.3, 1.05, 0.9, 200</t>
  </si>
  <si>
    <t>SOT353</t>
  </si>
  <si>
    <t>BAS21S(LS)</t>
  </si>
  <si>
    <t>BAS21T</t>
  </si>
  <si>
    <t>100nA@200V</t>
  </si>
  <si>
    <t>BAS21TM</t>
  </si>
  <si>
    <t>Triple, Isolated (Alt.)</t>
  </si>
  <si>
    <t>100nA@250V</t>
  </si>
  <si>
    <t>SOT26</t>
  </si>
  <si>
    <t>BAS21TMQ</t>
  </si>
  <si>
    <t>BAS21TW</t>
  </si>
  <si>
    <t>100, 1.05</t>
  </si>
  <si>
    <t>BAS21TWQ</t>
  </si>
  <si>
    <t>Automotive Switching Diode</t>
  </si>
  <si>
    <t>1.05, 100</t>
  </si>
  <si>
    <t>BAS21W</t>
  </si>
  <si>
    <t>BAS21WQ</t>
  </si>
  <si>
    <t>SURFACE MOUNT FAST SWITCHING DIODE</t>
  </si>
  <si>
    <t>2.5, 1</t>
  </si>
  <si>
    <t>BAS28</t>
  </si>
  <si>
    <t>DUAL SURFACE MOUNT FAST SWITCHING DIODE</t>
  </si>
  <si>
    <t>SOT143</t>
  </si>
  <si>
    <t>BAS28Q</t>
  </si>
  <si>
    <t>BAS299</t>
  </si>
  <si>
    <t>HIGH SPEED HIGH CURRENT QUAD SWITCHING DIODE</t>
  </si>
  <si>
    <t>Dual, Series</t>
  </si>
  <si>
    <t>1?A @ 100 V</t>
  </si>
  <si>
    <t>BAS516(LS)</t>
  </si>
  <si>
    <t>SWITCHING DIODE</t>
  </si>
  <si>
    <t>BAS521</t>
  </si>
  <si>
    <t>150nA@250V</t>
  </si>
  <si>
    <t>BAS521Q</t>
  </si>
  <si>
    <t>HIGH VOLTAGE SWITCHING DIODE</t>
  </si>
  <si>
    <t>BAV116HWF</t>
  </si>
  <si>
    <t>SURFACE MOUNT LOW LEAKAGE DIODE</t>
  </si>
  <si>
    <t>1, 10</t>
  </si>
  <si>
    <t>5nA@75V</t>
  </si>
  <si>
    <t>SOD123F</t>
  </si>
  <si>
    <t>BAV116HWFQ</t>
  </si>
  <si>
    <t>BAV116T</t>
  </si>
  <si>
    <t>ULTRA LOW LEAKAGE SURFACE MOUNT DIODE</t>
  </si>
  <si>
    <t>0.9, 1</t>
  </si>
  <si>
    <t>BAV116W</t>
  </si>
  <si>
    <t>BAV116WQ</t>
  </si>
  <si>
    <t>BAV116WS</t>
  </si>
  <si>
    <t>1, 0.9</t>
  </si>
  <si>
    <t>BAV116WSQ</t>
  </si>
  <si>
    <t>BAV16S92</t>
  </si>
  <si>
    <t>SOD923 (0.2mm Lead Width)</t>
  </si>
  <si>
    <t>BAV16W</t>
  </si>
  <si>
    <t>BAV16WS</t>
  </si>
  <si>
    <t>BAV170</t>
  </si>
  <si>
    <t>Dual, Com. Cath</t>
  </si>
  <si>
    <t>BAV170T</t>
  </si>
  <si>
    <t>BAV199</t>
  </si>
  <si>
    <t>BAV199DW</t>
  </si>
  <si>
    <t>Dual-Dual, Series (Alt.)</t>
  </si>
  <si>
    <t>BAV199DWQ</t>
  </si>
  <si>
    <t>QUAD SURFACE MOUNT LOW LEAKAGE DIODE</t>
  </si>
  <si>
    <t>BAV199T</t>
  </si>
  <si>
    <t>BAV199TQ</t>
  </si>
  <si>
    <t>1.25, 150</t>
  </si>
  <si>
    <t>BAV199W</t>
  </si>
  <si>
    <t>BAV199WQ</t>
  </si>
  <si>
    <t>DUAL SURFACE MOUNT LOW LEAKAGE DIODE</t>
  </si>
  <si>
    <t>BAV19W</t>
  </si>
  <si>
    <t>100nA@120V</t>
  </si>
  <si>
    <t>BAV19WS</t>
  </si>
  <si>
    <t>BAV20W</t>
  </si>
  <si>
    <t>BAV20WS</t>
  </si>
  <si>
    <t>BAV21HWF</t>
  </si>
  <si>
    <t>SURFACE MOUNT HIGH VOLTAGE DIODE</t>
  </si>
  <si>
    <t>1, 100</t>
  </si>
  <si>
    <t>BAV21HWFQ</t>
  </si>
  <si>
    <t>Cathode Bar; Anode, Cathode</t>
  </si>
  <si>
    <t>BAV21W</t>
  </si>
  <si>
    <t>BAV21W(LS)</t>
  </si>
  <si>
    <t>SOD-123 (LS)</t>
  </si>
  <si>
    <t>BAV21WF(LS)</t>
  </si>
  <si>
    <t>SOD-123F (LS)</t>
  </si>
  <si>
    <t>BAV21WS</t>
  </si>
  <si>
    <t>BAV21WS(LS)</t>
  </si>
  <si>
    <t>BAV23</t>
  </si>
  <si>
    <t>BAV23A</t>
  </si>
  <si>
    <t>Dual, Com. Anode</t>
  </si>
  <si>
    <t>BAV23AQ</t>
  </si>
  <si>
    <t>SURFACE MOUNT HIGH VOLTAGE DUAL SWITCHING DIODE</t>
  </si>
  <si>
    <t>BAV23C</t>
  </si>
  <si>
    <t>BAV23CQ</t>
  </si>
  <si>
    <t>BAV23S</t>
  </si>
  <si>
    <t>BAV23SQ</t>
  </si>
  <si>
    <t>BAV70</t>
  </si>
  <si>
    <t>Dual Surface-Mount Switching Diode</t>
  </si>
  <si>
    <t>75@2.5?A</t>
  </si>
  <si>
    <t>2.5uA@75V</t>
  </si>
  <si>
    <t>BAV70(LS)</t>
  </si>
  <si>
    <t>BAV70DV</t>
  </si>
  <si>
    <t>Dual-Dual, Com. Cath</t>
  </si>
  <si>
    <t>BAV70DW</t>
  </si>
  <si>
    <t>Surface Mount Switching Diode Array</t>
  </si>
  <si>
    <t>75@2.5μA</t>
  </si>
  <si>
    <t>BAV70HDW</t>
  </si>
  <si>
    <t>100@20μA</t>
  </si>
  <si>
    <t>BAV70HDWQ</t>
  </si>
  <si>
    <t>BAV70LP</t>
  </si>
  <si>
    <t>X1-DFN1006-3</t>
  </si>
  <si>
    <t>BAV70T</t>
  </si>
  <si>
    <t>BAV70W</t>
  </si>
  <si>
    <t>BAV70W(LS)</t>
  </si>
  <si>
    <t>BAV756DW</t>
  </si>
  <si>
    <t>Quad, Isolated</t>
  </si>
  <si>
    <t>BAV99</t>
  </si>
  <si>
    <t>BAV99(LS)</t>
  </si>
  <si>
    <t>Surface Mount Fast Switching Diode</t>
  </si>
  <si>
    <t>BAV99BRV</t>
  </si>
  <si>
    <t>Dual-Dual, Series</t>
  </si>
  <si>
    <t>BAV99BRVA</t>
  </si>
  <si>
    <t>BAV99BRW</t>
  </si>
  <si>
    <t>BAV99DW</t>
  </si>
  <si>
    <t>1, 0</t>
  </si>
  <si>
    <t>BAV99DWQ</t>
  </si>
  <si>
    <t>BAV99HDW</t>
  </si>
  <si>
    <t>100@2.5uA</t>
  </si>
  <si>
    <t>BAV99HDWQ</t>
  </si>
  <si>
    <t>BAV99Q</t>
  </si>
  <si>
    <t>BAV99T</t>
  </si>
  <si>
    <t>2uA@75V</t>
  </si>
  <si>
    <t>BAV99W</t>
  </si>
  <si>
    <t>BAV99W(LS)</t>
  </si>
  <si>
    <t>2.5µA@75V</t>
  </si>
  <si>
    <t>BAW101</t>
  </si>
  <si>
    <t>100, 1.1</t>
  </si>
  <si>
    <t>BAW101Q</t>
  </si>
  <si>
    <t>DUAL SURFACE MOUNT SWITCHING DIODE</t>
  </si>
  <si>
    <t>BAW101S</t>
  </si>
  <si>
    <t>BAW156</t>
  </si>
  <si>
    <t>BAW156T</t>
  </si>
  <si>
    <t>BAW156TQ</t>
  </si>
  <si>
    <t>BAW56</t>
  </si>
  <si>
    <t>BAW56(LS)</t>
  </si>
  <si>
    <t>BAW567DW</t>
  </si>
  <si>
    <t>BAW56DW</t>
  </si>
  <si>
    <t>Dual-Dual, Com. Anode</t>
  </si>
  <si>
    <t>BAW56HDW</t>
  </si>
  <si>
    <t>BAW56HDWQ</t>
  </si>
  <si>
    <t>BAW56T</t>
  </si>
  <si>
    <t>BAW56W</t>
  </si>
  <si>
    <t>DHVSD2004SS</t>
  </si>
  <si>
    <t>High Voltage Dual Switching Diode</t>
  </si>
  <si>
    <t>4, 1us</t>
  </si>
  <si>
    <t>1.0V_100mA</t>
  </si>
  <si>
    <t>0.1uA_240V</t>
  </si>
  <si>
    <t>300, 100uA</t>
  </si>
  <si>
    <t>DHVSD2004SSQ</t>
  </si>
  <si>
    <t>DHVSD3004AS</t>
  </si>
  <si>
    <t>High Voltage Surface Mount Dual Switching Diode</t>
  </si>
  <si>
    <t>1.15V_200mA</t>
  </si>
  <si>
    <t>DHVSD3004ASQ</t>
  </si>
  <si>
    <t>DHVSD3004BRM</t>
  </si>
  <si>
    <t>High-Voltage Surface-Mount Switching Diode Array</t>
  </si>
  <si>
    <t>4.0, 1us</t>
  </si>
  <si>
    <t>1.2V_200mA</t>
  </si>
  <si>
    <t>350V</t>
  </si>
  <si>
    <t>DHVSD3004CS</t>
  </si>
  <si>
    <t>DHVSD3004CSQ</t>
  </si>
  <si>
    <t>DHVSD3004S1</t>
  </si>
  <si>
    <t>Surface Mount High Voltage Low Leakage Diode</t>
  </si>
  <si>
    <t>4.0A @ 1us, 0.5A @ 1s</t>
  </si>
  <si>
    <t>1.15V @ 200mA</t>
  </si>
  <si>
    <t>50ns</t>
  </si>
  <si>
    <t>0.1 µA @ 240V</t>
  </si>
  <si>
    <t>DHVSD3004S1Q</t>
  </si>
  <si>
    <t>4A @ 1us, 0.5A @ 1s</t>
  </si>
  <si>
    <t>0.1 @ 240V</t>
  </si>
  <si>
    <t>DHVSD3004S3</t>
  </si>
  <si>
    <t>Surface-Mount High-Voltage Switching Diode</t>
  </si>
  <si>
    <t>0.5 (@ 1s)</t>
  </si>
  <si>
    <t>1.15V (@ 200mA)</t>
  </si>
  <si>
    <t>0.1 µA (@ 240V)</t>
  </si>
  <si>
    <t>DHVSD3004S3Q</t>
  </si>
  <si>
    <t>0.1µA @ 240V</t>
  </si>
  <si>
    <t>DHVSD3004SS</t>
  </si>
  <si>
    <t>DHVSD3004SSQ</t>
  </si>
  <si>
    <t>DHVSD521LP</t>
  </si>
  <si>
    <t>High-Voltage Switching Diode</t>
  </si>
  <si>
    <t>1.1V @ 100mA</t>
  </si>
  <si>
    <t>0.15 µA @ 250V</t>
  </si>
  <si>
    <t>0.15uA @ 250V</t>
  </si>
  <si>
    <t>DHVSD521T5</t>
  </si>
  <si>
    <t>High Voltage Switching Diode</t>
  </si>
  <si>
    <t xml:space="preserve">Standard </t>
  </si>
  <si>
    <t>4.5, 1us</t>
  </si>
  <si>
    <t>1.1V_100mA</t>
  </si>
  <si>
    <t>0.15uA_250V</t>
  </si>
  <si>
    <t>DHVSD521T5Q</t>
  </si>
  <si>
    <t xml:space="preserve"> High Voltage Switching Diode</t>
  </si>
  <si>
    <t>DLLFSD01LP3</t>
  </si>
  <si>
    <t>ULTRA LOW LEAKAGE SURFACE MOUNT FAST SWITCHING DIODE</t>
  </si>
  <si>
    <t>100, 0.94</t>
  </si>
  <si>
    <t>DLLFSD01LP3Q</t>
  </si>
  <si>
    <t>1.2V @ 100mA</t>
  </si>
  <si>
    <t>0.2uA @ 80V</t>
  </si>
  <si>
    <t>0.1uA @ 30V</t>
  </si>
  <si>
    <t>DLLFSD01LPH4</t>
  </si>
  <si>
    <t>Unidirectional</t>
  </si>
  <si>
    <t>0.62, 0.74, 0.94</t>
  </si>
  <si>
    <t>0.01, 0.1, 0.2</t>
  </si>
  <si>
    <t>DLLFSD01T</t>
  </si>
  <si>
    <t>0.01, 0.4, 0.1, 0.6, 0.2, 0.8</t>
  </si>
  <si>
    <t>DLPA004</t>
  </si>
  <si>
    <t>Quad</t>
  </si>
  <si>
    <t>2.5uA@70V</t>
  </si>
  <si>
    <t>LL4148(LS)</t>
  </si>
  <si>
    <t>LL-34 (LS)</t>
  </si>
  <si>
    <t>MMBD2004S</t>
  </si>
  <si>
    <t>100nA@240V</t>
  </si>
  <si>
    <t>MMBD2004SQ</t>
  </si>
  <si>
    <t>MMBD2004SW</t>
  </si>
  <si>
    <t>MMBD4148</t>
  </si>
  <si>
    <t>MMBD4148PLM</t>
  </si>
  <si>
    <t>Five Element Common Cathode Switching Diode Array</t>
  </si>
  <si>
    <t>Five Element, Common Cathode</t>
  </si>
  <si>
    <t>U-DFN1616-6</t>
  </si>
  <si>
    <t>MMBD4148TW</t>
  </si>
  <si>
    <t>MMBD4148W</t>
  </si>
  <si>
    <t>MMBD4448</t>
  </si>
  <si>
    <t>MMBD4448DW</t>
  </si>
  <si>
    <t>Surface Mount Switching Diode</t>
  </si>
  <si>
    <t>75@10μA</t>
  </si>
  <si>
    <t>MMBD4448H</t>
  </si>
  <si>
    <t>100nA@70V</t>
  </si>
  <si>
    <t>MMBD4448HADW</t>
  </si>
  <si>
    <t>MMBD4448HAQW</t>
  </si>
  <si>
    <t>Quad, Com. Anode</t>
  </si>
  <si>
    <t>MMBD4448HCDW</t>
  </si>
  <si>
    <t>MMBD4448HCQW</t>
  </si>
  <si>
    <t>Quad, Com. Cath</t>
  </si>
  <si>
    <t>MMBD4448HSDW</t>
  </si>
  <si>
    <t>MMBD4448HT</t>
  </si>
  <si>
    <t>80@2.5?A</t>
  </si>
  <si>
    <t>MMBD4448HTA</t>
  </si>
  <si>
    <t>80@2.5μA</t>
  </si>
  <si>
    <t>MMBD4448HTC</t>
  </si>
  <si>
    <t>MMBD4448HTM</t>
  </si>
  <si>
    <t>MMBD4448HTS</t>
  </si>
  <si>
    <t>MMBD4448HTW</t>
  </si>
  <si>
    <t>MMBD4448HW</t>
  </si>
  <si>
    <t>MMBD4448V</t>
  </si>
  <si>
    <t>MMBD4448W</t>
  </si>
  <si>
    <t>MMBD7000</t>
  </si>
  <si>
    <t>3uA@100V</t>
  </si>
  <si>
    <t>MMBD7000HC</t>
  </si>
  <si>
    <t>MMBD7000HS</t>
  </si>
  <si>
    <t>MMBD914</t>
  </si>
  <si>
    <t>SDA004</t>
  </si>
  <si>
    <t>SDA006</t>
  </si>
  <si>
    <t>Triple, Dual-Series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</si>
</sst>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N4148W" TargetMode="External"/><Relationship Id="rId_hyperlink_2" Type="http://schemas.openxmlformats.org/officeDocument/2006/relationships/hyperlink" Target="https://www.diodes.com/part/view/1N4148WQ" TargetMode="External"/><Relationship Id="rId_hyperlink_3" Type="http://schemas.openxmlformats.org/officeDocument/2006/relationships/hyperlink" Target="https://www.diodes.com/part/view/1N4148WS" TargetMode="External"/><Relationship Id="rId_hyperlink_4" Type="http://schemas.openxmlformats.org/officeDocument/2006/relationships/hyperlink" Target="https://www.diodes.com/part/view/1N4148WS%28LS%29" TargetMode="External"/><Relationship Id="rId_hyperlink_5" Type="http://schemas.openxmlformats.org/officeDocument/2006/relationships/hyperlink" Target="https://www.diodes.com/part/view/1N4148WSF" TargetMode="External"/><Relationship Id="rId_hyperlink_6" Type="http://schemas.openxmlformats.org/officeDocument/2006/relationships/hyperlink" Target="https://www.diodes.com/part/view/1N4148WSQ" TargetMode="External"/><Relationship Id="rId_hyperlink_7" Type="http://schemas.openxmlformats.org/officeDocument/2006/relationships/hyperlink" Target="https://www.diodes.com/part/view/1N4148WT" TargetMode="External"/><Relationship Id="rId_hyperlink_8" Type="http://schemas.openxmlformats.org/officeDocument/2006/relationships/hyperlink" Target="https://www.diodes.com/part/view/1N4148WTF%28LS%29" TargetMode="External"/><Relationship Id="rId_hyperlink_9" Type="http://schemas.openxmlformats.org/officeDocument/2006/relationships/hyperlink" Target="https://www.diodes.com/part/view/1N4448HLP" TargetMode="External"/><Relationship Id="rId_hyperlink_10" Type="http://schemas.openxmlformats.org/officeDocument/2006/relationships/hyperlink" Target="https://www.diodes.com/part/view/1N4448HWS" TargetMode="External"/><Relationship Id="rId_hyperlink_11" Type="http://schemas.openxmlformats.org/officeDocument/2006/relationships/hyperlink" Target="https://www.diodes.com/part/view/1N4448HWSQ" TargetMode="External"/><Relationship Id="rId_hyperlink_12" Type="http://schemas.openxmlformats.org/officeDocument/2006/relationships/hyperlink" Target="https://www.diodes.com/part/view/1N4448HWT" TargetMode="External"/><Relationship Id="rId_hyperlink_13" Type="http://schemas.openxmlformats.org/officeDocument/2006/relationships/hyperlink" Target="https://www.diodes.com/part/view/1N4448W" TargetMode="External"/><Relationship Id="rId_hyperlink_14" Type="http://schemas.openxmlformats.org/officeDocument/2006/relationships/hyperlink" Target="https://www.diodes.com/part/view/1N4448WS" TargetMode="External"/><Relationship Id="rId_hyperlink_15" Type="http://schemas.openxmlformats.org/officeDocument/2006/relationships/hyperlink" Target="https://www.diodes.com/part/view/1N4448WSF" TargetMode="External"/><Relationship Id="rId_hyperlink_16" Type="http://schemas.openxmlformats.org/officeDocument/2006/relationships/hyperlink" Target="https://www.diodes.com/part/view/1N4448WTF%28LS%29" TargetMode="External"/><Relationship Id="rId_hyperlink_17" Type="http://schemas.openxmlformats.org/officeDocument/2006/relationships/hyperlink" Target="https://www.diodes.com/part/view/1SS355%28LS%29" TargetMode="External"/><Relationship Id="rId_hyperlink_18" Type="http://schemas.openxmlformats.org/officeDocument/2006/relationships/hyperlink" Target="https://www.diodes.com/part/view/1SS361LP3" TargetMode="External"/><Relationship Id="rId_hyperlink_19" Type="http://schemas.openxmlformats.org/officeDocument/2006/relationships/hyperlink" Target="https://www.diodes.com/part/view/1SS361LPH4" TargetMode="External"/><Relationship Id="rId_hyperlink_20" Type="http://schemas.openxmlformats.org/officeDocument/2006/relationships/hyperlink" Target="https://www.diodes.com/part/view/1SS361UDJ" TargetMode="External"/><Relationship Id="rId_hyperlink_21" Type="http://schemas.openxmlformats.org/officeDocument/2006/relationships/hyperlink" Target="https://www.diodes.com/part/view/1SS400%28LS%29" TargetMode="External"/><Relationship Id="rId_hyperlink_22" Type="http://schemas.openxmlformats.org/officeDocument/2006/relationships/hyperlink" Target="https://www.diodes.com/part/view/1SS400F%28LS%29" TargetMode="External"/><Relationship Id="rId_hyperlink_23" Type="http://schemas.openxmlformats.org/officeDocument/2006/relationships/hyperlink" Target="https://www.diodes.com/part/view/BAL99" TargetMode="External"/><Relationship Id="rId_hyperlink_24" Type="http://schemas.openxmlformats.org/officeDocument/2006/relationships/hyperlink" Target="https://www.diodes.com/part/view/BAS116" TargetMode="External"/><Relationship Id="rId_hyperlink_25" Type="http://schemas.openxmlformats.org/officeDocument/2006/relationships/hyperlink" Target="https://www.diodes.com/part/view/BAS116LPH4" TargetMode="External"/><Relationship Id="rId_hyperlink_26" Type="http://schemas.openxmlformats.org/officeDocument/2006/relationships/hyperlink" Target="https://www.diodes.com/part/view/BAS116T" TargetMode="External"/><Relationship Id="rId_hyperlink_27" Type="http://schemas.openxmlformats.org/officeDocument/2006/relationships/hyperlink" Target="https://www.diodes.com/part/view/BAS116V" TargetMode="External"/><Relationship Id="rId_hyperlink_28" Type="http://schemas.openxmlformats.org/officeDocument/2006/relationships/hyperlink" Target="https://www.diodes.com/part/view/BAS16" TargetMode="External"/><Relationship Id="rId_hyperlink_29" Type="http://schemas.openxmlformats.org/officeDocument/2006/relationships/hyperlink" Target="https://www.diodes.com/part/view/BAS16F%28LS%29" TargetMode="External"/><Relationship Id="rId_hyperlink_30" Type="http://schemas.openxmlformats.org/officeDocument/2006/relationships/hyperlink" Target="https://www.diodes.com/part/view/BAS16HLP" TargetMode="External"/><Relationship Id="rId_hyperlink_31" Type="http://schemas.openxmlformats.org/officeDocument/2006/relationships/hyperlink" Target="https://www.diodes.com/part/view/BAS16HLPQ" TargetMode="External"/><Relationship Id="rId_hyperlink_32" Type="http://schemas.openxmlformats.org/officeDocument/2006/relationships/hyperlink" Target="https://www.diodes.com/part/view/BAS16HTW" TargetMode="External"/><Relationship Id="rId_hyperlink_33" Type="http://schemas.openxmlformats.org/officeDocument/2006/relationships/hyperlink" Target="https://www.diodes.com/part/view/BAS16HTWQ" TargetMode="External"/><Relationship Id="rId_hyperlink_34" Type="http://schemas.openxmlformats.org/officeDocument/2006/relationships/hyperlink" Target="https://www.diodes.com/part/view/BAS16LP" TargetMode="External"/><Relationship Id="rId_hyperlink_35" Type="http://schemas.openxmlformats.org/officeDocument/2006/relationships/hyperlink" Target="https://www.diodes.com/part/view/BAS16LPQ" TargetMode="External"/><Relationship Id="rId_hyperlink_36" Type="http://schemas.openxmlformats.org/officeDocument/2006/relationships/hyperlink" Target="https://www.diodes.com/part/view/BAS16T" TargetMode="External"/><Relationship Id="rId_hyperlink_37" Type="http://schemas.openxmlformats.org/officeDocument/2006/relationships/hyperlink" Target="https://www.diodes.com/part/view/BAS16TW" TargetMode="External"/><Relationship Id="rId_hyperlink_38" Type="http://schemas.openxmlformats.org/officeDocument/2006/relationships/hyperlink" Target="https://www.diodes.com/part/view/BAS16TWQ" TargetMode="External"/><Relationship Id="rId_hyperlink_39" Type="http://schemas.openxmlformats.org/officeDocument/2006/relationships/hyperlink" Target="https://www.diodes.com/part/view/BAS16V" TargetMode="External"/><Relationship Id="rId_hyperlink_40" Type="http://schemas.openxmlformats.org/officeDocument/2006/relationships/hyperlink" Target="https://www.diodes.com/part/view/BAS16VA" TargetMode="External"/><Relationship Id="rId_hyperlink_41" Type="http://schemas.openxmlformats.org/officeDocument/2006/relationships/hyperlink" Target="https://www.diodes.com/part/view/BAS16VAQ" TargetMode="External"/><Relationship Id="rId_hyperlink_42" Type="http://schemas.openxmlformats.org/officeDocument/2006/relationships/hyperlink" Target="https://www.diodes.com/part/view/BAS16VV" TargetMode="External"/><Relationship Id="rId_hyperlink_43" Type="http://schemas.openxmlformats.org/officeDocument/2006/relationships/hyperlink" Target="https://www.diodes.com/part/view/BAS16VVQ" TargetMode="External"/><Relationship Id="rId_hyperlink_44" Type="http://schemas.openxmlformats.org/officeDocument/2006/relationships/hyperlink" Target="https://www.diodes.com/part/view/BAS16W" TargetMode="External"/><Relationship Id="rId_hyperlink_45" Type="http://schemas.openxmlformats.org/officeDocument/2006/relationships/hyperlink" Target="https://www.diodes.com/part/view/BAS16W%28LS%29" TargetMode="External"/><Relationship Id="rId_hyperlink_46" Type="http://schemas.openxmlformats.org/officeDocument/2006/relationships/hyperlink" Target="https://www.diodes.com/part/view/BAS19" TargetMode="External"/><Relationship Id="rId_hyperlink_47" Type="http://schemas.openxmlformats.org/officeDocument/2006/relationships/hyperlink" Target="https://www.diodes.com/part/view/BAS19W" TargetMode="External"/><Relationship Id="rId_hyperlink_48" Type="http://schemas.openxmlformats.org/officeDocument/2006/relationships/hyperlink" Target="https://www.diodes.com/part/view/BAS20" TargetMode="External"/><Relationship Id="rId_hyperlink_49" Type="http://schemas.openxmlformats.org/officeDocument/2006/relationships/hyperlink" Target="https://www.diodes.com/part/view/BAS20DW" TargetMode="External"/><Relationship Id="rId_hyperlink_50" Type="http://schemas.openxmlformats.org/officeDocument/2006/relationships/hyperlink" Target="https://www.diodes.com/part/view/BAS20W" TargetMode="External"/><Relationship Id="rId_hyperlink_51" Type="http://schemas.openxmlformats.org/officeDocument/2006/relationships/hyperlink" Target="https://www.diodes.com/part/view/BAS21" TargetMode="External"/><Relationship Id="rId_hyperlink_52" Type="http://schemas.openxmlformats.org/officeDocument/2006/relationships/hyperlink" Target="https://www.diodes.com/part/view/BAS21%28LS%29" TargetMode="External"/><Relationship Id="rId_hyperlink_53" Type="http://schemas.openxmlformats.org/officeDocument/2006/relationships/hyperlink" Target="https://www.diodes.com/part/view/BAS21C%28LS%29" TargetMode="External"/><Relationship Id="rId_hyperlink_54" Type="http://schemas.openxmlformats.org/officeDocument/2006/relationships/hyperlink" Target="https://www.diodes.com/part/view/BAS21DW" TargetMode="External"/><Relationship Id="rId_hyperlink_55" Type="http://schemas.openxmlformats.org/officeDocument/2006/relationships/hyperlink" Target="https://www.diodes.com/part/view/BAS21DWA" TargetMode="External"/><Relationship Id="rId_hyperlink_56" Type="http://schemas.openxmlformats.org/officeDocument/2006/relationships/hyperlink" Target="https://www.diodes.com/part/view/BAS21S%28LS%29" TargetMode="External"/><Relationship Id="rId_hyperlink_57" Type="http://schemas.openxmlformats.org/officeDocument/2006/relationships/hyperlink" Target="https://www.diodes.com/part/view/BAS21T" TargetMode="External"/><Relationship Id="rId_hyperlink_58" Type="http://schemas.openxmlformats.org/officeDocument/2006/relationships/hyperlink" Target="https://www.diodes.com/part/view/BAS21TM" TargetMode="External"/><Relationship Id="rId_hyperlink_59" Type="http://schemas.openxmlformats.org/officeDocument/2006/relationships/hyperlink" Target="https://www.diodes.com/part/view/BAS21TMQ" TargetMode="External"/><Relationship Id="rId_hyperlink_60" Type="http://schemas.openxmlformats.org/officeDocument/2006/relationships/hyperlink" Target="https://www.diodes.com/part/view/BAS21TW" TargetMode="External"/><Relationship Id="rId_hyperlink_61" Type="http://schemas.openxmlformats.org/officeDocument/2006/relationships/hyperlink" Target="https://www.diodes.com/part/view/BAS21TWQ" TargetMode="External"/><Relationship Id="rId_hyperlink_62" Type="http://schemas.openxmlformats.org/officeDocument/2006/relationships/hyperlink" Target="https://www.diodes.com/part/view/BAS21W" TargetMode="External"/><Relationship Id="rId_hyperlink_63" Type="http://schemas.openxmlformats.org/officeDocument/2006/relationships/hyperlink" Target="https://www.diodes.com/part/view/BAS21WQ" TargetMode="External"/><Relationship Id="rId_hyperlink_64" Type="http://schemas.openxmlformats.org/officeDocument/2006/relationships/hyperlink" Target="https://www.diodes.com/part/view/BAS28" TargetMode="External"/><Relationship Id="rId_hyperlink_65" Type="http://schemas.openxmlformats.org/officeDocument/2006/relationships/hyperlink" Target="https://www.diodes.com/part/view/BAS28Q" TargetMode="External"/><Relationship Id="rId_hyperlink_66" Type="http://schemas.openxmlformats.org/officeDocument/2006/relationships/hyperlink" Target="https://www.diodes.com/part/view/BAS299" TargetMode="External"/><Relationship Id="rId_hyperlink_67" Type="http://schemas.openxmlformats.org/officeDocument/2006/relationships/hyperlink" Target="https://www.diodes.com/part/view/BAS516%28LS%29" TargetMode="External"/><Relationship Id="rId_hyperlink_68" Type="http://schemas.openxmlformats.org/officeDocument/2006/relationships/hyperlink" Target="https://www.diodes.com/part/view/BAS521" TargetMode="External"/><Relationship Id="rId_hyperlink_69" Type="http://schemas.openxmlformats.org/officeDocument/2006/relationships/hyperlink" Target="https://www.diodes.com/part/view/BAS521Q" TargetMode="External"/><Relationship Id="rId_hyperlink_70" Type="http://schemas.openxmlformats.org/officeDocument/2006/relationships/hyperlink" Target="https://www.diodes.com/part/view/BAV116HWF" TargetMode="External"/><Relationship Id="rId_hyperlink_71" Type="http://schemas.openxmlformats.org/officeDocument/2006/relationships/hyperlink" Target="https://www.diodes.com/part/view/BAV116HWFQ" TargetMode="External"/><Relationship Id="rId_hyperlink_72" Type="http://schemas.openxmlformats.org/officeDocument/2006/relationships/hyperlink" Target="https://www.diodes.com/part/view/BAV116T" TargetMode="External"/><Relationship Id="rId_hyperlink_73" Type="http://schemas.openxmlformats.org/officeDocument/2006/relationships/hyperlink" Target="https://www.diodes.com/part/view/BAV116W" TargetMode="External"/><Relationship Id="rId_hyperlink_74" Type="http://schemas.openxmlformats.org/officeDocument/2006/relationships/hyperlink" Target="https://www.diodes.com/part/view/BAV116WQ" TargetMode="External"/><Relationship Id="rId_hyperlink_75" Type="http://schemas.openxmlformats.org/officeDocument/2006/relationships/hyperlink" Target="https://www.diodes.com/part/view/BAV116WS" TargetMode="External"/><Relationship Id="rId_hyperlink_76" Type="http://schemas.openxmlformats.org/officeDocument/2006/relationships/hyperlink" Target="https://www.diodes.com/part/view/BAV116WSQ" TargetMode="External"/><Relationship Id="rId_hyperlink_77" Type="http://schemas.openxmlformats.org/officeDocument/2006/relationships/hyperlink" Target="https://www.diodes.com/part/view/BAV16S92" TargetMode="External"/><Relationship Id="rId_hyperlink_78" Type="http://schemas.openxmlformats.org/officeDocument/2006/relationships/hyperlink" Target="https://www.diodes.com/part/view/BAV16W" TargetMode="External"/><Relationship Id="rId_hyperlink_79" Type="http://schemas.openxmlformats.org/officeDocument/2006/relationships/hyperlink" Target="https://www.diodes.com/part/view/BAV16WS" TargetMode="External"/><Relationship Id="rId_hyperlink_80" Type="http://schemas.openxmlformats.org/officeDocument/2006/relationships/hyperlink" Target="https://www.diodes.com/part/view/BAV170" TargetMode="External"/><Relationship Id="rId_hyperlink_81" Type="http://schemas.openxmlformats.org/officeDocument/2006/relationships/hyperlink" Target="https://www.diodes.com/part/view/BAV170T" TargetMode="External"/><Relationship Id="rId_hyperlink_82" Type="http://schemas.openxmlformats.org/officeDocument/2006/relationships/hyperlink" Target="https://www.diodes.com/part/view/BAV199" TargetMode="External"/><Relationship Id="rId_hyperlink_83" Type="http://schemas.openxmlformats.org/officeDocument/2006/relationships/hyperlink" Target="https://www.diodes.com/part/view/BAV199DW" TargetMode="External"/><Relationship Id="rId_hyperlink_84" Type="http://schemas.openxmlformats.org/officeDocument/2006/relationships/hyperlink" Target="https://www.diodes.com/part/view/BAV199DWQ" TargetMode="External"/><Relationship Id="rId_hyperlink_85" Type="http://schemas.openxmlformats.org/officeDocument/2006/relationships/hyperlink" Target="https://www.diodes.com/part/view/BAV199T" TargetMode="External"/><Relationship Id="rId_hyperlink_86" Type="http://schemas.openxmlformats.org/officeDocument/2006/relationships/hyperlink" Target="https://www.diodes.com/part/view/BAV199TQ" TargetMode="External"/><Relationship Id="rId_hyperlink_87" Type="http://schemas.openxmlformats.org/officeDocument/2006/relationships/hyperlink" Target="https://www.diodes.com/part/view/BAV199W" TargetMode="External"/><Relationship Id="rId_hyperlink_88" Type="http://schemas.openxmlformats.org/officeDocument/2006/relationships/hyperlink" Target="https://www.diodes.com/part/view/BAV199WQ" TargetMode="External"/><Relationship Id="rId_hyperlink_89" Type="http://schemas.openxmlformats.org/officeDocument/2006/relationships/hyperlink" Target="https://www.diodes.com/part/view/BAV19W" TargetMode="External"/><Relationship Id="rId_hyperlink_90" Type="http://schemas.openxmlformats.org/officeDocument/2006/relationships/hyperlink" Target="https://www.diodes.com/part/view/BAV19WS" TargetMode="External"/><Relationship Id="rId_hyperlink_91" Type="http://schemas.openxmlformats.org/officeDocument/2006/relationships/hyperlink" Target="https://www.diodes.com/part/view/BAV20W" TargetMode="External"/><Relationship Id="rId_hyperlink_92" Type="http://schemas.openxmlformats.org/officeDocument/2006/relationships/hyperlink" Target="https://www.diodes.com/part/view/BAV20WS" TargetMode="External"/><Relationship Id="rId_hyperlink_93" Type="http://schemas.openxmlformats.org/officeDocument/2006/relationships/hyperlink" Target="https://www.diodes.com/part/view/BAV21HWF" TargetMode="External"/><Relationship Id="rId_hyperlink_94" Type="http://schemas.openxmlformats.org/officeDocument/2006/relationships/hyperlink" Target="https://www.diodes.com/part/view/BAV21HWFQ" TargetMode="External"/><Relationship Id="rId_hyperlink_95" Type="http://schemas.openxmlformats.org/officeDocument/2006/relationships/hyperlink" Target="https://www.diodes.com/part/view/BAV21W" TargetMode="External"/><Relationship Id="rId_hyperlink_96" Type="http://schemas.openxmlformats.org/officeDocument/2006/relationships/hyperlink" Target="https://www.diodes.com/part/view/BAV21W%28LS%29" TargetMode="External"/><Relationship Id="rId_hyperlink_97" Type="http://schemas.openxmlformats.org/officeDocument/2006/relationships/hyperlink" Target="https://www.diodes.com/part/view/BAV21WF%28LS%29" TargetMode="External"/><Relationship Id="rId_hyperlink_98" Type="http://schemas.openxmlformats.org/officeDocument/2006/relationships/hyperlink" Target="https://www.diodes.com/part/view/BAV21WS" TargetMode="External"/><Relationship Id="rId_hyperlink_99" Type="http://schemas.openxmlformats.org/officeDocument/2006/relationships/hyperlink" Target="https://www.diodes.com/part/view/BAV21WS%28LS%29" TargetMode="External"/><Relationship Id="rId_hyperlink_100" Type="http://schemas.openxmlformats.org/officeDocument/2006/relationships/hyperlink" Target="https://www.diodes.com/part/view/BAV23" TargetMode="External"/><Relationship Id="rId_hyperlink_101" Type="http://schemas.openxmlformats.org/officeDocument/2006/relationships/hyperlink" Target="https://www.diodes.com/part/view/BAV23A" TargetMode="External"/><Relationship Id="rId_hyperlink_102" Type="http://schemas.openxmlformats.org/officeDocument/2006/relationships/hyperlink" Target="https://www.diodes.com/part/view/BAV23AQ" TargetMode="External"/><Relationship Id="rId_hyperlink_103" Type="http://schemas.openxmlformats.org/officeDocument/2006/relationships/hyperlink" Target="https://www.diodes.com/part/view/BAV23C" TargetMode="External"/><Relationship Id="rId_hyperlink_104" Type="http://schemas.openxmlformats.org/officeDocument/2006/relationships/hyperlink" Target="https://www.diodes.com/part/view/BAV23CQ" TargetMode="External"/><Relationship Id="rId_hyperlink_105" Type="http://schemas.openxmlformats.org/officeDocument/2006/relationships/hyperlink" Target="https://www.diodes.com/part/view/BAV23S" TargetMode="External"/><Relationship Id="rId_hyperlink_106" Type="http://schemas.openxmlformats.org/officeDocument/2006/relationships/hyperlink" Target="https://www.diodes.com/part/view/BAV23SQ" TargetMode="External"/><Relationship Id="rId_hyperlink_107" Type="http://schemas.openxmlformats.org/officeDocument/2006/relationships/hyperlink" Target="https://www.diodes.com/part/view/BAV70" TargetMode="External"/><Relationship Id="rId_hyperlink_108" Type="http://schemas.openxmlformats.org/officeDocument/2006/relationships/hyperlink" Target="https://www.diodes.com/part/view/BAV70%28LS%29" TargetMode="External"/><Relationship Id="rId_hyperlink_109" Type="http://schemas.openxmlformats.org/officeDocument/2006/relationships/hyperlink" Target="https://www.diodes.com/part/view/BAV70DV" TargetMode="External"/><Relationship Id="rId_hyperlink_110" Type="http://schemas.openxmlformats.org/officeDocument/2006/relationships/hyperlink" Target="https://www.diodes.com/part/view/BAV70DW" TargetMode="External"/><Relationship Id="rId_hyperlink_111" Type="http://schemas.openxmlformats.org/officeDocument/2006/relationships/hyperlink" Target="https://www.diodes.com/part/view/BAV70HDW" TargetMode="External"/><Relationship Id="rId_hyperlink_112" Type="http://schemas.openxmlformats.org/officeDocument/2006/relationships/hyperlink" Target="https://www.diodes.com/part/view/BAV70HDWQ" TargetMode="External"/><Relationship Id="rId_hyperlink_113" Type="http://schemas.openxmlformats.org/officeDocument/2006/relationships/hyperlink" Target="https://www.diodes.com/part/view/BAV70LP" TargetMode="External"/><Relationship Id="rId_hyperlink_114" Type="http://schemas.openxmlformats.org/officeDocument/2006/relationships/hyperlink" Target="https://www.diodes.com/part/view/BAV70T" TargetMode="External"/><Relationship Id="rId_hyperlink_115" Type="http://schemas.openxmlformats.org/officeDocument/2006/relationships/hyperlink" Target="https://www.diodes.com/part/view/BAV70W" TargetMode="External"/><Relationship Id="rId_hyperlink_116" Type="http://schemas.openxmlformats.org/officeDocument/2006/relationships/hyperlink" Target="https://www.diodes.com/part/view/BAV70W%28LS%29" TargetMode="External"/><Relationship Id="rId_hyperlink_117" Type="http://schemas.openxmlformats.org/officeDocument/2006/relationships/hyperlink" Target="https://www.diodes.com/part/view/BAV756DW" TargetMode="External"/><Relationship Id="rId_hyperlink_118" Type="http://schemas.openxmlformats.org/officeDocument/2006/relationships/hyperlink" Target="https://www.diodes.com/part/view/BAV99" TargetMode="External"/><Relationship Id="rId_hyperlink_119" Type="http://schemas.openxmlformats.org/officeDocument/2006/relationships/hyperlink" Target="https://www.diodes.com/part/view/BAV99%28LS%29" TargetMode="External"/><Relationship Id="rId_hyperlink_120" Type="http://schemas.openxmlformats.org/officeDocument/2006/relationships/hyperlink" Target="https://www.diodes.com/part/view/BAV99BRV" TargetMode="External"/><Relationship Id="rId_hyperlink_121" Type="http://schemas.openxmlformats.org/officeDocument/2006/relationships/hyperlink" Target="https://www.diodes.com/part/view/BAV99BRVA" TargetMode="External"/><Relationship Id="rId_hyperlink_122" Type="http://schemas.openxmlformats.org/officeDocument/2006/relationships/hyperlink" Target="https://www.diodes.com/part/view/BAV99BRW" TargetMode="External"/><Relationship Id="rId_hyperlink_123" Type="http://schemas.openxmlformats.org/officeDocument/2006/relationships/hyperlink" Target="https://www.diodes.com/part/view/BAV99DW" TargetMode="External"/><Relationship Id="rId_hyperlink_124" Type="http://schemas.openxmlformats.org/officeDocument/2006/relationships/hyperlink" Target="https://www.diodes.com/part/view/BAV99DWQ" TargetMode="External"/><Relationship Id="rId_hyperlink_125" Type="http://schemas.openxmlformats.org/officeDocument/2006/relationships/hyperlink" Target="https://www.diodes.com/part/view/BAV99HDW" TargetMode="External"/><Relationship Id="rId_hyperlink_126" Type="http://schemas.openxmlformats.org/officeDocument/2006/relationships/hyperlink" Target="https://www.diodes.com/part/view/BAV99HDWQ" TargetMode="External"/><Relationship Id="rId_hyperlink_127" Type="http://schemas.openxmlformats.org/officeDocument/2006/relationships/hyperlink" Target="https://www.diodes.com/part/view/BAV99Q" TargetMode="External"/><Relationship Id="rId_hyperlink_128" Type="http://schemas.openxmlformats.org/officeDocument/2006/relationships/hyperlink" Target="https://www.diodes.com/part/view/BAV99T" TargetMode="External"/><Relationship Id="rId_hyperlink_129" Type="http://schemas.openxmlformats.org/officeDocument/2006/relationships/hyperlink" Target="https://www.diodes.com/part/view/BAV99W" TargetMode="External"/><Relationship Id="rId_hyperlink_130" Type="http://schemas.openxmlformats.org/officeDocument/2006/relationships/hyperlink" Target="https://www.diodes.com/part/view/BAV99W%28LS%29" TargetMode="External"/><Relationship Id="rId_hyperlink_131" Type="http://schemas.openxmlformats.org/officeDocument/2006/relationships/hyperlink" Target="https://www.diodes.com/part/view/BAW101" TargetMode="External"/><Relationship Id="rId_hyperlink_132" Type="http://schemas.openxmlformats.org/officeDocument/2006/relationships/hyperlink" Target="https://www.diodes.com/part/view/BAW101Q" TargetMode="External"/><Relationship Id="rId_hyperlink_133" Type="http://schemas.openxmlformats.org/officeDocument/2006/relationships/hyperlink" Target="https://www.diodes.com/part/view/BAW101S" TargetMode="External"/><Relationship Id="rId_hyperlink_134" Type="http://schemas.openxmlformats.org/officeDocument/2006/relationships/hyperlink" Target="https://www.diodes.com/part/view/BAW156" TargetMode="External"/><Relationship Id="rId_hyperlink_135" Type="http://schemas.openxmlformats.org/officeDocument/2006/relationships/hyperlink" Target="https://www.diodes.com/part/view/BAW156T" TargetMode="External"/><Relationship Id="rId_hyperlink_136" Type="http://schemas.openxmlformats.org/officeDocument/2006/relationships/hyperlink" Target="https://www.diodes.com/part/view/BAW156TQ" TargetMode="External"/><Relationship Id="rId_hyperlink_137" Type="http://schemas.openxmlformats.org/officeDocument/2006/relationships/hyperlink" Target="https://www.diodes.com/part/view/BAW56" TargetMode="External"/><Relationship Id="rId_hyperlink_138" Type="http://schemas.openxmlformats.org/officeDocument/2006/relationships/hyperlink" Target="https://www.diodes.com/part/view/BAW56%28LS%29" TargetMode="External"/><Relationship Id="rId_hyperlink_139" Type="http://schemas.openxmlformats.org/officeDocument/2006/relationships/hyperlink" Target="https://www.diodes.com/part/view/BAW567DW" TargetMode="External"/><Relationship Id="rId_hyperlink_140" Type="http://schemas.openxmlformats.org/officeDocument/2006/relationships/hyperlink" Target="https://www.diodes.com/part/view/BAW56DW" TargetMode="External"/><Relationship Id="rId_hyperlink_141" Type="http://schemas.openxmlformats.org/officeDocument/2006/relationships/hyperlink" Target="https://www.diodes.com/part/view/BAW56HDW" TargetMode="External"/><Relationship Id="rId_hyperlink_142" Type="http://schemas.openxmlformats.org/officeDocument/2006/relationships/hyperlink" Target="https://www.diodes.com/part/view/BAW56HDWQ" TargetMode="External"/><Relationship Id="rId_hyperlink_143" Type="http://schemas.openxmlformats.org/officeDocument/2006/relationships/hyperlink" Target="https://www.diodes.com/part/view/BAW56T" TargetMode="External"/><Relationship Id="rId_hyperlink_144" Type="http://schemas.openxmlformats.org/officeDocument/2006/relationships/hyperlink" Target="https://www.diodes.com/part/view/BAW56W" TargetMode="External"/><Relationship Id="rId_hyperlink_145" Type="http://schemas.openxmlformats.org/officeDocument/2006/relationships/hyperlink" Target="https://www.diodes.com/part/view/DHVSD2004SS" TargetMode="External"/><Relationship Id="rId_hyperlink_146" Type="http://schemas.openxmlformats.org/officeDocument/2006/relationships/hyperlink" Target="https://www.diodes.com/part/view/DHVSD2004SSQ" TargetMode="External"/><Relationship Id="rId_hyperlink_147" Type="http://schemas.openxmlformats.org/officeDocument/2006/relationships/hyperlink" Target="https://www.diodes.com/part/view/DHVSD3004AS" TargetMode="External"/><Relationship Id="rId_hyperlink_148" Type="http://schemas.openxmlformats.org/officeDocument/2006/relationships/hyperlink" Target="https://www.diodes.com/part/view/DHVSD3004ASQ" TargetMode="External"/><Relationship Id="rId_hyperlink_149" Type="http://schemas.openxmlformats.org/officeDocument/2006/relationships/hyperlink" Target="https://www.diodes.com/part/view/DHVSD3004BRM" TargetMode="External"/><Relationship Id="rId_hyperlink_150" Type="http://schemas.openxmlformats.org/officeDocument/2006/relationships/hyperlink" Target="https://www.diodes.com/part/view/DHVSD3004CS" TargetMode="External"/><Relationship Id="rId_hyperlink_151" Type="http://schemas.openxmlformats.org/officeDocument/2006/relationships/hyperlink" Target="https://www.diodes.com/part/view/DHVSD3004CSQ" TargetMode="External"/><Relationship Id="rId_hyperlink_152" Type="http://schemas.openxmlformats.org/officeDocument/2006/relationships/hyperlink" Target="https://www.diodes.com/part/view/DHVSD3004S1" TargetMode="External"/><Relationship Id="rId_hyperlink_153" Type="http://schemas.openxmlformats.org/officeDocument/2006/relationships/hyperlink" Target="https://www.diodes.com/part/view/DHVSD3004S1Q" TargetMode="External"/><Relationship Id="rId_hyperlink_154" Type="http://schemas.openxmlformats.org/officeDocument/2006/relationships/hyperlink" Target="https://www.diodes.com/part/view/DHVSD3004S3" TargetMode="External"/><Relationship Id="rId_hyperlink_155" Type="http://schemas.openxmlformats.org/officeDocument/2006/relationships/hyperlink" Target="https://www.diodes.com/part/view/DHVSD3004S3Q" TargetMode="External"/><Relationship Id="rId_hyperlink_156" Type="http://schemas.openxmlformats.org/officeDocument/2006/relationships/hyperlink" Target="https://www.diodes.com/part/view/DHVSD3004SS" TargetMode="External"/><Relationship Id="rId_hyperlink_157" Type="http://schemas.openxmlformats.org/officeDocument/2006/relationships/hyperlink" Target="https://www.diodes.com/part/view/DHVSD3004SSQ" TargetMode="External"/><Relationship Id="rId_hyperlink_158" Type="http://schemas.openxmlformats.org/officeDocument/2006/relationships/hyperlink" Target="https://www.diodes.com/part/view/DHVSD521LP" TargetMode="External"/><Relationship Id="rId_hyperlink_159" Type="http://schemas.openxmlformats.org/officeDocument/2006/relationships/hyperlink" Target="https://www.diodes.com/part/view/DHVSD521T5" TargetMode="External"/><Relationship Id="rId_hyperlink_160" Type="http://schemas.openxmlformats.org/officeDocument/2006/relationships/hyperlink" Target="https://www.diodes.com/part/view/DHVSD521T5Q" TargetMode="External"/><Relationship Id="rId_hyperlink_161" Type="http://schemas.openxmlformats.org/officeDocument/2006/relationships/hyperlink" Target="https://www.diodes.com/part/view/DLLFSD01LP3" TargetMode="External"/><Relationship Id="rId_hyperlink_162" Type="http://schemas.openxmlformats.org/officeDocument/2006/relationships/hyperlink" Target="https://www.diodes.com/part/view/DLLFSD01LP3Q" TargetMode="External"/><Relationship Id="rId_hyperlink_163" Type="http://schemas.openxmlformats.org/officeDocument/2006/relationships/hyperlink" Target="https://www.diodes.com/part/view/DLLFSD01LPH4" TargetMode="External"/><Relationship Id="rId_hyperlink_164" Type="http://schemas.openxmlformats.org/officeDocument/2006/relationships/hyperlink" Target="https://www.diodes.com/part/view/DLLFSD01T" TargetMode="External"/><Relationship Id="rId_hyperlink_165" Type="http://schemas.openxmlformats.org/officeDocument/2006/relationships/hyperlink" Target="https://www.diodes.com/part/view/DLPA004" TargetMode="External"/><Relationship Id="rId_hyperlink_166" Type="http://schemas.openxmlformats.org/officeDocument/2006/relationships/hyperlink" Target="https://www.diodes.com/part/view/LL4148%28LS%29" TargetMode="External"/><Relationship Id="rId_hyperlink_167" Type="http://schemas.openxmlformats.org/officeDocument/2006/relationships/hyperlink" Target="https://www.diodes.com/part/view/MMBD2004S" TargetMode="External"/><Relationship Id="rId_hyperlink_168" Type="http://schemas.openxmlformats.org/officeDocument/2006/relationships/hyperlink" Target="https://www.diodes.com/part/view/MMBD2004SQ" TargetMode="External"/><Relationship Id="rId_hyperlink_169" Type="http://schemas.openxmlformats.org/officeDocument/2006/relationships/hyperlink" Target="https://www.diodes.com/part/view/MMBD2004SW" TargetMode="External"/><Relationship Id="rId_hyperlink_170" Type="http://schemas.openxmlformats.org/officeDocument/2006/relationships/hyperlink" Target="https://www.diodes.com/part/view/MMBD4148" TargetMode="External"/><Relationship Id="rId_hyperlink_171" Type="http://schemas.openxmlformats.org/officeDocument/2006/relationships/hyperlink" Target="https://www.diodes.com/part/view/MMBD4148PLM" TargetMode="External"/><Relationship Id="rId_hyperlink_172" Type="http://schemas.openxmlformats.org/officeDocument/2006/relationships/hyperlink" Target="https://www.diodes.com/part/view/MMBD4148TW" TargetMode="External"/><Relationship Id="rId_hyperlink_173" Type="http://schemas.openxmlformats.org/officeDocument/2006/relationships/hyperlink" Target="https://www.diodes.com/part/view/MMBD4148W" TargetMode="External"/><Relationship Id="rId_hyperlink_174" Type="http://schemas.openxmlformats.org/officeDocument/2006/relationships/hyperlink" Target="https://www.diodes.com/part/view/MMBD4448" TargetMode="External"/><Relationship Id="rId_hyperlink_175" Type="http://schemas.openxmlformats.org/officeDocument/2006/relationships/hyperlink" Target="https://www.diodes.com/part/view/MMBD4448DW" TargetMode="External"/><Relationship Id="rId_hyperlink_176" Type="http://schemas.openxmlformats.org/officeDocument/2006/relationships/hyperlink" Target="https://www.diodes.com/part/view/MMBD4448H" TargetMode="External"/><Relationship Id="rId_hyperlink_177" Type="http://schemas.openxmlformats.org/officeDocument/2006/relationships/hyperlink" Target="https://www.diodes.com/part/view/MMBD4448HADW" TargetMode="External"/><Relationship Id="rId_hyperlink_178" Type="http://schemas.openxmlformats.org/officeDocument/2006/relationships/hyperlink" Target="https://www.diodes.com/part/view/MMBD4448HAQW" TargetMode="External"/><Relationship Id="rId_hyperlink_179" Type="http://schemas.openxmlformats.org/officeDocument/2006/relationships/hyperlink" Target="https://www.diodes.com/part/view/MMBD4448HCDW" TargetMode="External"/><Relationship Id="rId_hyperlink_180" Type="http://schemas.openxmlformats.org/officeDocument/2006/relationships/hyperlink" Target="https://www.diodes.com/part/view/MMBD4448HCQW" TargetMode="External"/><Relationship Id="rId_hyperlink_181" Type="http://schemas.openxmlformats.org/officeDocument/2006/relationships/hyperlink" Target="https://www.diodes.com/part/view/MMBD4448HSDW" TargetMode="External"/><Relationship Id="rId_hyperlink_182" Type="http://schemas.openxmlformats.org/officeDocument/2006/relationships/hyperlink" Target="https://www.diodes.com/part/view/MMBD4448HT" TargetMode="External"/><Relationship Id="rId_hyperlink_183" Type="http://schemas.openxmlformats.org/officeDocument/2006/relationships/hyperlink" Target="https://www.diodes.com/part/view/MMBD4448HTA" TargetMode="External"/><Relationship Id="rId_hyperlink_184" Type="http://schemas.openxmlformats.org/officeDocument/2006/relationships/hyperlink" Target="https://www.diodes.com/part/view/MMBD4448HTC" TargetMode="External"/><Relationship Id="rId_hyperlink_185" Type="http://schemas.openxmlformats.org/officeDocument/2006/relationships/hyperlink" Target="https://www.diodes.com/part/view/MMBD4448HTM" TargetMode="External"/><Relationship Id="rId_hyperlink_186" Type="http://schemas.openxmlformats.org/officeDocument/2006/relationships/hyperlink" Target="https://www.diodes.com/part/view/MMBD4448HTS" TargetMode="External"/><Relationship Id="rId_hyperlink_187" Type="http://schemas.openxmlformats.org/officeDocument/2006/relationships/hyperlink" Target="https://www.diodes.com/part/view/MMBD4448HTW" TargetMode="External"/><Relationship Id="rId_hyperlink_188" Type="http://schemas.openxmlformats.org/officeDocument/2006/relationships/hyperlink" Target="https://www.diodes.com/part/view/MMBD4448HW" TargetMode="External"/><Relationship Id="rId_hyperlink_189" Type="http://schemas.openxmlformats.org/officeDocument/2006/relationships/hyperlink" Target="https://www.diodes.com/part/view/MMBD4448V" TargetMode="External"/><Relationship Id="rId_hyperlink_190" Type="http://schemas.openxmlformats.org/officeDocument/2006/relationships/hyperlink" Target="https://www.diodes.com/part/view/MMBD4448W" TargetMode="External"/><Relationship Id="rId_hyperlink_191" Type="http://schemas.openxmlformats.org/officeDocument/2006/relationships/hyperlink" Target="https://www.diodes.com/part/view/MMBD7000" TargetMode="External"/><Relationship Id="rId_hyperlink_192" Type="http://schemas.openxmlformats.org/officeDocument/2006/relationships/hyperlink" Target="https://www.diodes.com/part/view/MMBD7000HC" TargetMode="External"/><Relationship Id="rId_hyperlink_193" Type="http://schemas.openxmlformats.org/officeDocument/2006/relationships/hyperlink" Target="https://www.diodes.com/part/view/MMBD7000HS" TargetMode="External"/><Relationship Id="rId_hyperlink_194" Type="http://schemas.openxmlformats.org/officeDocument/2006/relationships/hyperlink" Target="https://www.diodes.com/part/view/MMBD914" TargetMode="External"/><Relationship Id="rId_hyperlink_195" Type="http://schemas.openxmlformats.org/officeDocument/2006/relationships/hyperlink" Target="https://www.diodes.com/part/view/SDA004" TargetMode="External"/><Relationship Id="rId_hyperlink_196" Type="http://schemas.openxmlformats.org/officeDocument/2006/relationships/hyperlink" Target="https://www.diodes.com/part/view/SDA006" TargetMode="External"/><Relationship Id="rId_hyperlink_197" Type="http://schemas.openxmlformats.org/officeDocument/2006/relationships/hyperlink" Target="https://www.diodes.com/assets/Datasheets/BAV16W_1N4148W.pdf" TargetMode="External"/><Relationship Id="rId_hyperlink_198" Type="http://schemas.openxmlformats.org/officeDocument/2006/relationships/hyperlink" Target="https://www.diodes.com/assets/Datasheets/BAV16W_1N4148W.pdf" TargetMode="External"/><Relationship Id="rId_hyperlink_199" Type="http://schemas.openxmlformats.org/officeDocument/2006/relationships/hyperlink" Target="https://www.diodes.com/assets/Datasheets/1N4148WS_BAV16WS.pdf" TargetMode="External"/><Relationship Id="rId_hyperlink_200" Type="http://schemas.openxmlformats.org/officeDocument/2006/relationships/hyperlink" Target="https://www.diodes.com/assets/Datasheets/1N4148WS_LS.pdf" TargetMode="External"/><Relationship Id="rId_hyperlink_201" Type="http://schemas.openxmlformats.org/officeDocument/2006/relationships/hyperlink" Target="https://www.diodes.com/assets/Datasheets/1N4148WSF.pdf" TargetMode="External"/><Relationship Id="rId_hyperlink_202" Type="http://schemas.openxmlformats.org/officeDocument/2006/relationships/hyperlink" Target="https://www.diodes.com/assets/Datasheets/1N4148WS_BAV16WS.pdf" TargetMode="External"/><Relationship Id="rId_hyperlink_203" Type="http://schemas.openxmlformats.org/officeDocument/2006/relationships/hyperlink" Target="https://www.diodes.com/assets/Datasheets/1N4148WT.pdf" TargetMode="External"/><Relationship Id="rId_hyperlink_204" Type="http://schemas.openxmlformats.org/officeDocument/2006/relationships/hyperlink" Target="https://www.diodes.com/assets/Datasheets/1N4148WTF_LS.pdf" TargetMode="External"/><Relationship Id="rId_hyperlink_205" Type="http://schemas.openxmlformats.org/officeDocument/2006/relationships/hyperlink" Target="https://www.diodes.com/assets/Datasheets/ds30590.pdf" TargetMode="External"/><Relationship Id="rId_hyperlink_206" Type="http://schemas.openxmlformats.org/officeDocument/2006/relationships/hyperlink" Target="https://www.diodes.com/assets/Datasheets/ds30196.pdf" TargetMode="External"/><Relationship Id="rId_hyperlink_207" Type="http://schemas.openxmlformats.org/officeDocument/2006/relationships/hyperlink" Target="https://www.diodes.com/assets/Datasheets/ds30196.pdf" TargetMode="External"/><Relationship Id="rId_hyperlink_208" Type="http://schemas.openxmlformats.org/officeDocument/2006/relationships/hyperlink" Target="https://www.diodes.com/assets/Datasheets/1N4448HWT.pdf" TargetMode="External"/><Relationship Id="rId_hyperlink_209" Type="http://schemas.openxmlformats.org/officeDocument/2006/relationships/hyperlink" Target="https://www.diodes.com/assets/Datasheets/1N4448W.pdf" TargetMode="External"/><Relationship Id="rId_hyperlink_210" Type="http://schemas.openxmlformats.org/officeDocument/2006/relationships/hyperlink" Target="https://www.diodes.com/assets/Datasheets/ds30096.pdf" TargetMode="External"/><Relationship Id="rId_hyperlink_211" Type="http://schemas.openxmlformats.org/officeDocument/2006/relationships/hyperlink" Target="https://www.diodes.com/assets/Datasheets/1N4448WSF.pdf" TargetMode="External"/><Relationship Id="rId_hyperlink_212" Type="http://schemas.openxmlformats.org/officeDocument/2006/relationships/hyperlink" Target="https://www.diodes.com/assets/Datasheets/1N4448WTF_LS.pdf" TargetMode="External"/><Relationship Id="rId_hyperlink_213" Type="http://schemas.openxmlformats.org/officeDocument/2006/relationships/hyperlink" Target="https://www.diodes.com/assets/Datasheets/1SS355_LS.pdf" TargetMode="External"/><Relationship Id="rId_hyperlink_214" Type="http://schemas.openxmlformats.org/officeDocument/2006/relationships/hyperlink" Target="https://www.diodes.com/assets/Datasheets/1SS361LP3.pdf" TargetMode="External"/><Relationship Id="rId_hyperlink_215" Type="http://schemas.openxmlformats.org/officeDocument/2006/relationships/hyperlink" Target="https://www.diodes.com/assets/Datasheets/1SS361LPH4.pdf" TargetMode="External"/><Relationship Id="rId_hyperlink_216" Type="http://schemas.openxmlformats.org/officeDocument/2006/relationships/hyperlink" Target="https://www.diodes.com/assets/Datasheets/1SS361UDJ.pdf" TargetMode="External"/><Relationship Id="rId_hyperlink_217" Type="http://schemas.openxmlformats.org/officeDocument/2006/relationships/hyperlink" Target="https://www.diodes.com/assets/Datasheets/1SS400_LS.pdf" TargetMode="External"/><Relationship Id="rId_hyperlink_218" Type="http://schemas.openxmlformats.org/officeDocument/2006/relationships/hyperlink" Target="https://www.diodes.com/assets/Datasheets/1SS400F_LS.pdf" TargetMode="External"/><Relationship Id="rId_hyperlink_219" Type="http://schemas.openxmlformats.org/officeDocument/2006/relationships/hyperlink" Target="https://www.diodes.com/assets/Datasheets/ds12009.pdf" TargetMode="External"/><Relationship Id="rId_hyperlink_220" Type="http://schemas.openxmlformats.org/officeDocument/2006/relationships/hyperlink" Target="https://www.diodes.com/assets/Datasheets/ds30233.pdf" TargetMode="External"/><Relationship Id="rId_hyperlink_221" Type="http://schemas.openxmlformats.org/officeDocument/2006/relationships/hyperlink" Target="https://www.diodes.com/assets/Datasheets/BAS116LPH4.pdf" TargetMode="External"/><Relationship Id="rId_hyperlink_222" Type="http://schemas.openxmlformats.org/officeDocument/2006/relationships/hyperlink" Target="https://www.diodes.com/assets/Datasheets/ds30258.pdf" TargetMode="External"/><Relationship Id="rId_hyperlink_223" Type="http://schemas.openxmlformats.org/officeDocument/2006/relationships/hyperlink" Target="https://www.diodes.com/assets/Datasheets/ds30562.pdf" TargetMode="External"/><Relationship Id="rId_hyperlink_224" Type="http://schemas.openxmlformats.org/officeDocument/2006/relationships/hyperlink" Target="https://www.diodes.com/assets/Datasheets/BAS16_MMBD4148_MMBD914.pdf" TargetMode="External"/><Relationship Id="rId_hyperlink_225" Type="http://schemas.openxmlformats.org/officeDocument/2006/relationships/hyperlink" Target="https://www.diodes.com/assets/Datasheets/BAS16F_LS.pdf" TargetMode="External"/><Relationship Id="rId_hyperlink_226" Type="http://schemas.openxmlformats.org/officeDocument/2006/relationships/hyperlink" Target="https://www.diodes.com/assets/Datasheets/ds31740.pdf" TargetMode="External"/><Relationship Id="rId_hyperlink_227" Type="http://schemas.openxmlformats.org/officeDocument/2006/relationships/hyperlink" Target="https://www.diodes.com/assets/Datasheets/BAS16HLPQ.pdf" TargetMode="External"/><Relationship Id="rId_hyperlink_228" Type="http://schemas.openxmlformats.org/officeDocument/2006/relationships/hyperlink" Target="https://www.diodes.com/assets/Datasheets/BAS16HTW.pdf" TargetMode="External"/><Relationship Id="rId_hyperlink_229" Type="http://schemas.openxmlformats.org/officeDocument/2006/relationships/hyperlink" Target="https://www.diodes.com/assets/Datasheets/BAS16HTWQ.pdf" TargetMode="External"/><Relationship Id="rId_hyperlink_230" Type="http://schemas.openxmlformats.org/officeDocument/2006/relationships/hyperlink" Target="https://www.diodes.com/assets/Datasheets/BAS16LP.pdf" TargetMode="External"/><Relationship Id="rId_hyperlink_231" Type="http://schemas.openxmlformats.org/officeDocument/2006/relationships/hyperlink" Target="https://www.diodes.com/assets/Datasheets/BAS16LPQ.pdf" TargetMode="External"/><Relationship Id="rId_hyperlink_232" Type="http://schemas.openxmlformats.org/officeDocument/2006/relationships/hyperlink" Target="https://www.diodes.com/assets/Datasheets/BAS16T_BAW56T_BAV70T_BAV99T.pdf" TargetMode="External"/><Relationship Id="rId_hyperlink_233" Type="http://schemas.openxmlformats.org/officeDocument/2006/relationships/hyperlink" Target="https://www.diodes.com/assets/Datasheets/ds30154.pdf" TargetMode="External"/><Relationship Id="rId_hyperlink_234" Type="http://schemas.openxmlformats.org/officeDocument/2006/relationships/hyperlink" Target="https://www.diodes.com/assets/Datasheets/BAS16TWQ.pdf" TargetMode="External"/><Relationship Id="rId_hyperlink_235" Type="http://schemas.openxmlformats.org/officeDocument/2006/relationships/hyperlink" Target="https://www.diodes.com/assets/Datasheets/BAS16V.pdf" TargetMode="External"/><Relationship Id="rId_hyperlink_236" Type="http://schemas.openxmlformats.org/officeDocument/2006/relationships/hyperlink" Target="https://www.diodes.com/assets/Datasheets/BAS16VA.pdf" TargetMode="External"/><Relationship Id="rId_hyperlink_237" Type="http://schemas.openxmlformats.org/officeDocument/2006/relationships/hyperlink" Target="https://www.diodes.com/assets/Datasheets/BAS16VAQ.pdf" TargetMode="External"/><Relationship Id="rId_hyperlink_238" Type="http://schemas.openxmlformats.org/officeDocument/2006/relationships/hyperlink" Target="https://www.diodes.com/assets/Datasheets/BAS16VV.pdf" TargetMode="External"/><Relationship Id="rId_hyperlink_239" Type="http://schemas.openxmlformats.org/officeDocument/2006/relationships/hyperlink" Target="https://www.diodes.com/assets/Datasheets/BAS16VVQ.pdf" TargetMode="External"/><Relationship Id="rId_hyperlink_240" Type="http://schemas.openxmlformats.org/officeDocument/2006/relationships/hyperlink" Target="https://www.diodes.com/assets/Datasheets/MMBD4148W_BAS16W.pdf" TargetMode="External"/><Relationship Id="rId_hyperlink_241" Type="http://schemas.openxmlformats.org/officeDocument/2006/relationships/hyperlink" Target="https://www.diodes.com/assets/Datasheets/BAS16W_LS.pdf" TargetMode="External"/><Relationship Id="rId_hyperlink_242" Type="http://schemas.openxmlformats.org/officeDocument/2006/relationships/hyperlink" Target="https://www.diodes.com/assets/Datasheets/Ds12004.pdf" TargetMode="External"/><Relationship Id="rId_hyperlink_243" Type="http://schemas.openxmlformats.org/officeDocument/2006/relationships/hyperlink" Target="https://www.diodes.com/assets/Datasheets/BAS19W-BAS21W.pdf" TargetMode="External"/><Relationship Id="rId_hyperlink_244" Type="http://schemas.openxmlformats.org/officeDocument/2006/relationships/hyperlink" Target="https://www.diodes.com/assets/Datasheets/Ds12004.pdf" TargetMode="External"/><Relationship Id="rId_hyperlink_245" Type="http://schemas.openxmlformats.org/officeDocument/2006/relationships/hyperlink" Target="https://www.diodes.com/assets/Datasheets/Ds30617.pdf" TargetMode="External"/><Relationship Id="rId_hyperlink_246" Type="http://schemas.openxmlformats.org/officeDocument/2006/relationships/hyperlink" Target="https://www.diodes.com/assets/Datasheets/BAS19W-BAS21W.pdf" TargetMode="External"/><Relationship Id="rId_hyperlink_247" Type="http://schemas.openxmlformats.org/officeDocument/2006/relationships/hyperlink" Target="https://www.diodes.com/assets/Datasheets/Ds12004.pdf" TargetMode="External"/><Relationship Id="rId_hyperlink_248" Type="http://schemas.openxmlformats.org/officeDocument/2006/relationships/hyperlink" Target="https://www.diodes.com/assets/Datasheets/BAS21_LS.pdf" TargetMode="External"/><Relationship Id="rId_hyperlink_249" Type="http://schemas.openxmlformats.org/officeDocument/2006/relationships/hyperlink" Target="https://www.diodes.com/assets/Datasheets/BAS21C_LS.pdf" TargetMode="External"/><Relationship Id="rId_hyperlink_250" Type="http://schemas.openxmlformats.org/officeDocument/2006/relationships/hyperlink" Target="https://www.diodes.com/assets/Datasheets/Ds30617.pdf" TargetMode="External"/><Relationship Id="rId_hyperlink_251" Type="http://schemas.openxmlformats.org/officeDocument/2006/relationships/hyperlink" Target="https://www.diodes.com/assets/Datasheets/BAS21DWA.pdf" TargetMode="External"/><Relationship Id="rId_hyperlink_252" Type="http://schemas.openxmlformats.org/officeDocument/2006/relationships/hyperlink" Target="https://www.diodes.com/assets/Datasheets/BAS21S_LS.pdf" TargetMode="External"/><Relationship Id="rId_hyperlink_253" Type="http://schemas.openxmlformats.org/officeDocument/2006/relationships/hyperlink" Target="https://www.diodes.com/assets/Datasheets/Ds30264.pdf" TargetMode="External"/><Relationship Id="rId_hyperlink_254" Type="http://schemas.openxmlformats.org/officeDocument/2006/relationships/hyperlink" Target="https://www.diodes.com/assets/Datasheets/BAS21TM.pdf" TargetMode="External"/><Relationship Id="rId_hyperlink_255" Type="http://schemas.openxmlformats.org/officeDocument/2006/relationships/hyperlink" Target="https://www.diodes.com/assets/Datasheets/BAS21TMQ.pdf" TargetMode="External"/><Relationship Id="rId_hyperlink_256" Type="http://schemas.openxmlformats.org/officeDocument/2006/relationships/hyperlink" Target="https://www.diodes.com/assets/Datasheets/BAS21TW.pdf" TargetMode="External"/><Relationship Id="rId_hyperlink_257" Type="http://schemas.openxmlformats.org/officeDocument/2006/relationships/hyperlink" Target="https://www.diodes.com/assets/Datasheets/BAS21TWQ.pdf" TargetMode="External"/><Relationship Id="rId_hyperlink_258" Type="http://schemas.openxmlformats.org/officeDocument/2006/relationships/hyperlink" Target="https://www.diodes.com/assets/Datasheets/BAS19W-BAS21W.pdf" TargetMode="External"/><Relationship Id="rId_hyperlink_259" Type="http://schemas.openxmlformats.org/officeDocument/2006/relationships/hyperlink" Target="https://www.diodes.com/assets/Datasheets/BAS21WQ.pdf" TargetMode="External"/><Relationship Id="rId_hyperlink_260" Type="http://schemas.openxmlformats.org/officeDocument/2006/relationships/hyperlink" Target="https://www.diodes.com/assets/Datasheets/BAS28.pdf" TargetMode="External"/><Relationship Id="rId_hyperlink_261" Type="http://schemas.openxmlformats.org/officeDocument/2006/relationships/hyperlink" Target="https://www.diodes.com/assets/Datasheets/BAS28Q.pdf" TargetMode="External"/><Relationship Id="rId_hyperlink_262" Type="http://schemas.openxmlformats.org/officeDocument/2006/relationships/hyperlink" Target="https://www.diodes.com/assets/Datasheets/BAS299.pdf" TargetMode="External"/><Relationship Id="rId_hyperlink_263" Type="http://schemas.openxmlformats.org/officeDocument/2006/relationships/hyperlink" Target="https://www.diodes.com/assets/Datasheets/BAS516_LS.pdf" TargetMode="External"/><Relationship Id="rId_hyperlink_264" Type="http://schemas.openxmlformats.org/officeDocument/2006/relationships/hyperlink" Target="https://www.diodes.com/assets/Datasheets/ds32175.pdf" TargetMode="External"/><Relationship Id="rId_hyperlink_265" Type="http://schemas.openxmlformats.org/officeDocument/2006/relationships/hyperlink" Target="https://www.diodes.com/assets/Datasheets/BAS521Q.pdf" TargetMode="External"/><Relationship Id="rId_hyperlink_266" Type="http://schemas.openxmlformats.org/officeDocument/2006/relationships/hyperlink" Target="https://www.diodes.com/assets/Datasheets/BAV116HWF.pdf" TargetMode="External"/><Relationship Id="rId_hyperlink_267" Type="http://schemas.openxmlformats.org/officeDocument/2006/relationships/hyperlink" Target="https://www.diodes.com/assets/Datasheets/BAV116HWFQ.pdf" TargetMode="External"/><Relationship Id="rId_hyperlink_268" Type="http://schemas.openxmlformats.org/officeDocument/2006/relationships/hyperlink" Target="https://www.diodes.com/assets/Datasheets/BAV116T.pdf" TargetMode="External"/><Relationship Id="rId_hyperlink_269" Type="http://schemas.openxmlformats.org/officeDocument/2006/relationships/hyperlink" Target="https://www.diodes.com/assets/Datasheets/ds30291.pdf" TargetMode="External"/><Relationship Id="rId_hyperlink_270" Type="http://schemas.openxmlformats.org/officeDocument/2006/relationships/hyperlink" Target="https://www.diodes.com/assets/Datasheets/BAV116WQ.pdf" TargetMode="External"/><Relationship Id="rId_hyperlink_271" Type="http://schemas.openxmlformats.org/officeDocument/2006/relationships/hyperlink" Target="https://www.diodes.com/assets/Datasheets/BAV116WS2.pdf" TargetMode="External"/><Relationship Id="rId_hyperlink_272" Type="http://schemas.openxmlformats.org/officeDocument/2006/relationships/hyperlink" Target="https://www.diodes.com/assets/Datasheets/BAV116WSQ.pdf" TargetMode="External"/><Relationship Id="rId_hyperlink_273" Type="http://schemas.openxmlformats.org/officeDocument/2006/relationships/hyperlink" Target="https://www.diodes.com/assets/Datasheets/BAV16S92.pdf" TargetMode="External"/><Relationship Id="rId_hyperlink_274" Type="http://schemas.openxmlformats.org/officeDocument/2006/relationships/hyperlink" Target="https://www.diodes.com/assets/Datasheets/BAV16W_1N4148W.pdf" TargetMode="External"/><Relationship Id="rId_hyperlink_275" Type="http://schemas.openxmlformats.org/officeDocument/2006/relationships/hyperlink" Target="https://www.diodes.com/assets/Datasheets/1N4148WS_BAV16WS.pdf" TargetMode="External"/><Relationship Id="rId_hyperlink_276" Type="http://schemas.openxmlformats.org/officeDocument/2006/relationships/hyperlink" Target="https://www.diodes.com/assets/Datasheets/ds30234.pdf" TargetMode="External"/><Relationship Id="rId_hyperlink_277" Type="http://schemas.openxmlformats.org/officeDocument/2006/relationships/hyperlink" Target="https://www.diodes.com/assets/Datasheets/ds30258.pdf" TargetMode="External"/><Relationship Id="rId_hyperlink_278" Type="http://schemas.openxmlformats.org/officeDocument/2006/relationships/hyperlink" Target="https://www.diodes.com/assets/Datasheets/ds30232.pdf" TargetMode="External"/><Relationship Id="rId_hyperlink_279" Type="http://schemas.openxmlformats.org/officeDocument/2006/relationships/hyperlink" Target="https://www.diodes.com/assets/Datasheets/ds30417.pdf" TargetMode="External"/><Relationship Id="rId_hyperlink_280" Type="http://schemas.openxmlformats.org/officeDocument/2006/relationships/hyperlink" Target="https://www.diodes.com/assets/Datasheets/BAV199DWQ.pdf" TargetMode="External"/><Relationship Id="rId_hyperlink_281" Type="http://schemas.openxmlformats.org/officeDocument/2006/relationships/hyperlink" Target="https://www.diodes.com/assets/Datasheets/ds30258.pdf" TargetMode="External"/><Relationship Id="rId_hyperlink_282" Type="http://schemas.openxmlformats.org/officeDocument/2006/relationships/hyperlink" Target="https://www.diodes.com/assets/Datasheets/BAV199TQ.pdf" TargetMode="External"/><Relationship Id="rId_hyperlink_283" Type="http://schemas.openxmlformats.org/officeDocument/2006/relationships/hyperlink" Target="https://www.diodes.com/assets/Datasheets/ds30462.pdf" TargetMode="External"/><Relationship Id="rId_hyperlink_284" Type="http://schemas.openxmlformats.org/officeDocument/2006/relationships/hyperlink" Target="https://www.diodes.com/assets/Datasheets/BAV199WQ.pdf" TargetMode="External"/><Relationship Id="rId_hyperlink_285" Type="http://schemas.openxmlformats.org/officeDocument/2006/relationships/hyperlink" Target="https://www.diodes.com/assets/Datasheets/BAV19W-BAV21W.pdf" TargetMode="External"/><Relationship Id="rId_hyperlink_286" Type="http://schemas.openxmlformats.org/officeDocument/2006/relationships/hyperlink" Target="https://www.diodes.com/assets/Datasheets/BAV19WS-BAV21WS.pdf" TargetMode="External"/><Relationship Id="rId_hyperlink_287" Type="http://schemas.openxmlformats.org/officeDocument/2006/relationships/hyperlink" Target="https://www.diodes.com/assets/Datasheets/BAV19W-BAV21W.pdf" TargetMode="External"/><Relationship Id="rId_hyperlink_288" Type="http://schemas.openxmlformats.org/officeDocument/2006/relationships/hyperlink" Target="https://www.diodes.com/assets/Datasheets/BAV19WS-BAV21WS.pdf" TargetMode="External"/><Relationship Id="rId_hyperlink_289" Type="http://schemas.openxmlformats.org/officeDocument/2006/relationships/hyperlink" Target="https://www.diodes.com/assets/Datasheets/BAV21HWF.pdf" TargetMode="External"/><Relationship Id="rId_hyperlink_290" Type="http://schemas.openxmlformats.org/officeDocument/2006/relationships/hyperlink" Target="https://www.diodes.com/assets/Datasheets/BAV21HWFQ.pdf" TargetMode="External"/><Relationship Id="rId_hyperlink_291" Type="http://schemas.openxmlformats.org/officeDocument/2006/relationships/hyperlink" Target="https://www.diodes.com/assets/Datasheets/BAV19W-BAV21W.pdf" TargetMode="External"/><Relationship Id="rId_hyperlink_292" Type="http://schemas.openxmlformats.org/officeDocument/2006/relationships/hyperlink" Target="https://www.diodes.com/assets/Datasheets/BAV21W_LS.pdf" TargetMode="External"/><Relationship Id="rId_hyperlink_293" Type="http://schemas.openxmlformats.org/officeDocument/2006/relationships/hyperlink" Target="https://www.diodes.com/assets/Datasheets/BAV21WF_LS.pdf" TargetMode="External"/><Relationship Id="rId_hyperlink_294" Type="http://schemas.openxmlformats.org/officeDocument/2006/relationships/hyperlink" Target="https://www.diodes.com/assets/Datasheets/BAV19WS-BAV21WS.pdf" TargetMode="External"/><Relationship Id="rId_hyperlink_295" Type="http://schemas.openxmlformats.org/officeDocument/2006/relationships/hyperlink" Target="https://www.diodes.com/assets/Datasheets/BAV21WS_LS.pdf" TargetMode="External"/><Relationship Id="rId_hyperlink_296" Type="http://schemas.openxmlformats.org/officeDocument/2006/relationships/hyperlink" Target="https://www.diodes.com/assets/Datasheets/ds31756.pdf" TargetMode="External"/><Relationship Id="rId_hyperlink_297" Type="http://schemas.openxmlformats.org/officeDocument/2006/relationships/hyperlink" Target="https://www.diodes.com/assets/Datasheets/BAV23A_C_S.pdf" TargetMode="External"/><Relationship Id="rId_hyperlink_298" Type="http://schemas.openxmlformats.org/officeDocument/2006/relationships/hyperlink" Target="https://www.diodes.com/assets/Datasheets/BAV23AQ_CQ_SQ.pdf" TargetMode="External"/><Relationship Id="rId_hyperlink_299" Type="http://schemas.openxmlformats.org/officeDocument/2006/relationships/hyperlink" Target="https://www.diodes.com/assets/Datasheets/BAV23A_C_S.pdf" TargetMode="External"/><Relationship Id="rId_hyperlink_300" Type="http://schemas.openxmlformats.org/officeDocument/2006/relationships/hyperlink" Target="https://www.diodes.com/assets/Datasheets/BAV23AQ_CQ_SQ.pdf" TargetMode="External"/><Relationship Id="rId_hyperlink_301" Type="http://schemas.openxmlformats.org/officeDocument/2006/relationships/hyperlink" Target="https://www.diodes.com/assets/Datasheets/BAV23A_C_S.pdf" TargetMode="External"/><Relationship Id="rId_hyperlink_302" Type="http://schemas.openxmlformats.org/officeDocument/2006/relationships/hyperlink" Target="https://www.diodes.com/assets/Datasheets/BAV23AQ_CQ_SQ.pdf" TargetMode="External"/><Relationship Id="rId_hyperlink_303" Type="http://schemas.openxmlformats.org/officeDocument/2006/relationships/hyperlink" Target="https://www.diodes.com/assets/Datasheets/BAV70.pdf" TargetMode="External"/><Relationship Id="rId_hyperlink_304" Type="http://schemas.openxmlformats.org/officeDocument/2006/relationships/hyperlink" Target="https://www.diodes.com/assets/Datasheets/BAV70_LS.pdf" TargetMode="External"/><Relationship Id="rId_hyperlink_305" Type="http://schemas.openxmlformats.org/officeDocument/2006/relationships/hyperlink" Target="https://www.diodes.com/assets/Datasheets/BAV70DV.pdf" TargetMode="External"/><Relationship Id="rId_hyperlink_306" Type="http://schemas.openxmlformats.org/officeDocument/2006/relationships/hyperlink" Target="https://www.diodes.com/assets/Datasheets/BAV70DW.pdf" TargetMode="External"/><Relationship Id="rId_hyperlink_307" Type="http://schemas.openxmlformats.org/officeDocument/2006/relationships/hyperlink" Target="https://www.diodes.com/assets/Datasheets/BAV70HDW.pdf" TargetMode="External"/><Relationship Id="rId_hyperlink_308" Type="http://schemas.openxmlformats.org/officeDocument/2006/relationships/hyperlink" Target="https://www.diodes.com/assets/Datasheets/BAV70HDWQ.pdf" TargetMode="External"/><Relationship Id="rId_hyperlink_309" Type="http://schemas.openxmlformats.org/officeDocument/2006/relationships/hyperlink" Target="https://www.diodes.com/assets/Datasheets/ds31597.pdf" TargetMode="External"/><Relationship Id="rId_hyperlink_310" Type="http://schemas.openxmlformats.org/officeDocument/2006/relationships/hyperlink" Target="https://www.diodes.com/assets/Datasheets/BAS16T_BAW56T_BAV70T_BAV99T.pdf" TargetMode="External"/><Relationship Id="rId_hyperlink_311" Type="http://schemas.openxmlformats.org/officeDocument/2006/relationships/hyperlink" Target="https://www.diodes.com/assets/Datasheets/BAV70W.pdf" TargetMode="External"/><Relationship Id="rId_hyperlink_312" Type="http://schemas.openxmlformats.org/officeDocument/2006/relationships/hyperlink" Target="https://www.diodes.com/assets/Datasheets/BAV70W_LS.pdf" TargetMode="External"/><Relationship Id="rId_hyperlink_313" Type="http://schemas.openxmlformats.org/officeDocument/2006/relationships/hyperlink" Target="https://www.diodes.com/assets/Datasheets/ds30148.pdf" TargetMode="External"/><Relationship Id="rId_hyperlink_314" Type="http://schemas.openxmlformats.org/officeDocument/2006/relationships/hyperlink" Target="https://www.diodes.com/assets/Datasheets/BAV99.pdf" TargetMode="External"/><Relationship Id="rId_hyperlink_315" Type="http://schemas.openxmlformats.org/officeDocument/2006/relationships/hyperlink" Target="https://www.diodes.com/assets/Datasheets/BAV99_LS.pdf" TargetMode="External"/><Relationship Id="rId_hyperlink_316" Type="http://schemas.openxmlformats.org/officeDocument/2006/relationships/hyperlink" Target="https://www.diodes.com/assets/Datasheets/BAV99BRV.pdf" TargetMode="External"/><Relationship Id="rId_hyperlink_317" Type="http://schemas.openxmlformats.org/officeDocument/2006/relationships/hyperlink" Target="https://www.diodes.com/assets/Datasheets/BAV99BRV.pdf" TargetMode="External"/><Relationship Id="rId_hyperlink_318" Type="http://schemas.openxmlformats.org/officeDocument/2006/relationships/hyperlink" Target="https://www.diodes.com/assets/Datasheets/BAV99BRW.pdf" TargetMode="External"/><Relationship Id="rId_hyperlink_319" Type="http://schemas.openxmlformats.org/officeDocument/2006/relationships/hyperlink" Target="https://www.diodes.com/assets/Datasheets/BAV99DW.pdf" TargetMode="External"/><Relationship Id="rId_hyperlink_320" Type="http://schemas.openxmlformats.org/officeDocument/2006/relationships/hyperlink" Target="https://www.diodes.com/assets/Datasheets/BAV99DWQ.pdf" TargetMode="External"/><Relationship Id="rId_hyperlink_321" Type="http://schemas.openxmlformats.org/officeDocument/2006/relationships/hyperlink" Target="https://www.diodes.com/assets/Datasheets/BAV99HDW.pdf" TargetMode="External"/><Relationship Id="rId_hyperlink_322" Type="http://schemas.openxmlformats.org/officeDocument/2006/relationships/hyperlink" Target="https://www.diodes.com/assets/Datasheets/BAV99HDWQ.pdf" TargetMode="External"/><Relationship Id="rId_hyperlink_323" Type="http://schemas.openxmlformats.org/officeDocument/2006/relationships/hyperlink" Target="https://www.diodes.com/assets/Datasheets/BAV99.pdf" TargetMode="External"/><Relationship Id="rId_hyperlink_324" Type="http://schemas.openxmlformats.org/officeDocument/2006/relationships/hyperlink" Target="https://www.diodes.com/assets/Datasheets/BAS16T_BAW56T_BAV70T_BAV99T.pdf" TargetMode="External"/><Relationship Id="rId_hyperlink_325" Type="http://schemas.openxmlformats.org/officeDocument/2006/relationships/hyperlink" Target="https://www.diodes.com/assets/Datasheets/BAV99W.pdf" TargetMode="External"/><Relationship Id="rId_hyperlink_326" Type="http://schemas.openxmlformats.org/officeDocument/2006/relationships/hyperlink" Target="https://www.diodes.com/assets/Datasheets/BAV99W_LS.pdf" TargetMode="External"/><Relationship Id="rId_hyperlink_327" Type="http://schemas.openxmlformats.org/officeDocument/2006/relationships/hyperlink" Target="https://www.diodes.com/assets/Datasheets/ds32092.pdf" TargetMode="External"/><Relationship Id="rId_hyperlink_328" Type="http://schemas.openxmlformats.org/officeDocument/2006/relationships/hyperlink" Target="https://www.diodes.com/assets/Datasheets/BAW101Q.pdf" TargetMode="External"/><Relationship Id="rId_hyperlink_329" Type="http://schemas.openxmlformats.org/officeDocument/2006/relationships/hyperlink" Target="https://www.diodes.com/assets/Datasheets/ds32177.pdf" TargetMode="External"/><Relationship Id="rId_hyperlink_330" Type="http://schemas.openxmlformats.org/officeDocument/2006/relationships/hyperlink" Target="https://www.diodes.com/assets/Datasheets/ds30231.pdf" TargetMode="External"/><Relationship Id="rId_hyperlink_331" Type="http://schemas.openxmlformats.org/officeDocument/2006/relationships/hyperlink" Target="https://www.diodes.com/assets/Datasheets/ds30258.pdf" TargetMode="External"/><Relationship Id="rId_hyperlink_332" Type="http://schemas.openxmlformats.org/officeDocument/2006/relationships/hyperlink" Target="https://www.diodes.com/assets/Datasheets/BAW156TQ.pdf" TargetMode="External"/><Relationship Id="rId_hyperlink_333" Type="http://schemas.openxmlformats.org/officeDocument/2006/relationships/hyperlink" Target="https://www.diodes.com/assets/Datasheets/ds12008.pdf" TargetMode="External"/><Relationship Id="rId_hyperlink_334" Type="http://schemas.openxmlformats.org/officeDocument/2006/relationships/hyperlink" Target="https://www.diodes.com/assets/Datasheets/BAW56_LS.pdf" TargetMode="External"/><Relationship Id="rId_hyperlink_335" Type="http://schemas.openxmlformats.org/officeDocument/2006/relationships/hyperlink" Target="https://www.diodes.com/assets/Datasheets/ds30147.pdf" TargetMode="External"/><Relationship Id="rId_hyperlink_336" Type="http://schemas.openxmlformats.org/officeDocument/2006/relationships/hyperlink" Target="https://www.diodes.com/assets/Datasheets/ds30146.pdf" TargetMode="External"/><Relationship Id="rId_hyperlink_337" Type="http://schemas.openxmlformats.org/officeDocument/2006/relationships/hyperlink" Target="https://www.diodes.com/assets/Datasheets/BAW56HDW.pdf" TargetMode="External"/><Relationship Id="rId_hyperlink_338" Type="http://schemas.openxmlformats.org/officeDocument/2006/relationships/hyperlink" Target="https://www.diodes.com/assets/Datasheets/BAW56HDWQ.pdf" TargetMode="External"/><Relationship Id="rId_hyperlink_339" Type="http://schemas.openxmlformats.org/officeDocument/2006/relationships/hyperlink" Target="https://www.diodes.com/assets/Datasheets/BAS16T_BAW56T_BAV70T_BAV99T.pdf" TargetMode="External"/><Relationship Id="rId_hyperlink_340" Type="http://schemas.openxmlformats.org/officeDocument/2006/relationships/hyperlink" Target="https://www.diodes.com/assets/Datasheets/BAW56W.pdf" TargetMode="External"/><Relationship Id="rId_hyperlink_341" Type="http://schemas.openxmlformats.org/officeDocument/2006/relationships/hyperlink" Target="https://www.diodes.com/assets/Datasheets/DHVSD2004SS.pdf" TargetMode="External"/><Relationship Id="rId_hyperlink_342" Type="http://schemas.openxmlformats.org/officeDocument/2006/relationships/hyperlink" Target="https://www.diodes.com/assets/Datasheets/DHVSD2004SSQ.pdf" TargetMode="External"/><Relationship Id="rId_hyperlink_343" Type="http://schemas.openxmlformats.org/officeDocument/2006/relationships/hyperlink" Target="https://www.diodes.com/assets/Datasheets/DHVSD3004AS_CS_SS.pdf" TargetMode="External"/><Relationship Id="rId_hyperlink_344" Type="http://schemas.openxmlformats.org/officeDocument/2006/relationships/hyperlink" Target="https://www.diodes.com/assets/Datasheets/DHVSD3004ASQ_CSQ_SSQ.pdf" TargetMode="External"/><Relationship Id="rId_hyperlink_345" Type="http://schemas.openxmlformats.org/officeDocument/2006/relationships/hyperlink" Target="https://www.diodes.com/assets/Datasheets/DHVSD3004BRM.pdf" TargetMode="External"/><Relationship Id="rId_hyperlink_346" Type="http://schemas.openxmlformats.org/officeDocument/2006/relationships/hyperlink" Target="https://www.diodes.com/assets/Datasheets/DHVSD3004AS_CS_SS.pdf" TargetMode="External"/><Relationship Id="rId_hyperlink_347" Type="http://schemas.openxmlformats.org/officeDocument/2006/relationships/hyperlink" Target="https://www.diodes.com/assets/Datasheets/DHVSD3004ASQ_CSQ_SSQ.pdf" TargetMode="External"/><Relationship Id="rId_hyperlink_348" Type="http://schemas.openxmlformats.org/officeDocument/2006/relationships/hyperlink" Target="https://www.diodes.com/assets/Datasheets/DHVSD3004S1.pdf" TargetMode="External"/><Relationship Id="rId_hyperlink_349" Type="http://schemas.openxmlformats.org/officeDocument/2006/relationships/hyperlink" Target="https://www.diodes.com/assets/Datasheets/DHVSD3004S1Q.pdf" TargetMode="External"/><Relationship Id="rId_hyperlink_350" Type="http://schemas.openxmlformats.org/officeDocument/2006/relationships/hyperlink" Target="https://www.diodes.com/assets/Datasheets/DHVSD3004S3.pdf" TargetMode="External"/><Relationship Id="rId_hyperlink_351" Type="http://schemas.openxmlformats.org/officeDocument/2006/relationships/hyperlink" Target="https://www.diodes.com/assets/Datasheets/DHVSD3004S3Q.pdf" TargetMode="External"/><Relationship Id="rId_hyperlink_352" Type="http://schemas.openxmlformats.org/officeDocument/2006/relationships/hyperlink" Target="https://www.diodes.com/assets/Datasheets/DHVSD3004AS_CS_SS.pdf" TargetMode="External"/><Relationship Id="rId_hyperlink_353" Type="http://schemas.openxmlformats.org/officeDocument/2006/relationships/hyperlink" Target="https://www.diodes.com/assets/Datasheets/DHVSD3004ASQ_CSQ_SSQ.pdf" TargetMode="External"/><Relationship Id="rId_hyperlink_354" Type="http://schemas.openxmlformats.org/officeDocument/2006/relationships/hyperlink" Target="https://www.diodes.com/assets/Datasheets/DHVSD521LP.pdf" TargetMode="External"/><Relationship Id="rId_hyperlink_355" Type="http://schemas.openxmlformats.org/officeDocument/2006/relationships/hyperlink" Target="https://www.diodes.com/assets/Datasheets/DHVSD521T5.pdf" TargetMode="External"/><Relationship Id="rId_hyperlink_356" Type="http://schemas.openxmlformats.org/officeDocument/2006/relationships/hyperlink" Target="https://www.diodes.com/assets/Datasheets/DHVSD521T5Q-v2.pdf" TargetMode="External"/><Relationship Id="rId_hyperlink_357" Type="http://schemas.openxmlformats.org/officeDocument/2006/relationships/hyperlink" Target="https://www.diodes.com/assets/Datasheets/DLLFSD01LP3.pdf" TargetMode="External"/><Relationship Id="rId_hyperlink_358" Type="http://schemas.openxmlformats.org/officeDocument/2006/relationships/hyperlink" Target="https://www.diodes.com/assets/Datasheets/DLLFSD01LP3Q.pdf" TargetMode="External"/><Relationship Id="rId_hyperlink_359" Type="http://schemas.openxmlformats.org/officeDocument/2006/relationships/hyperlink" Target="https://www.diodes.com/assets/Datasheets/DLLFSD01LPH4.pdf" TargetMode="External"/><Relationship Id="rId_hyperlink_360" Type="http://schemas.openxmlformats.org/officeDocument/2006/relationships/hyperlink" Target="https://www.diodes.com/assets/Datasheets/DLLFSD01T.pdf" TargetMode="External"/><Relationship Id="rId_hyperlink_361" Type="http://schemas.openxmlformats.org/officeDocument/2006/relationships/hyperlink" Target="https://www.diodes.com/assets/Datasheets/ds31593.pdf" TargetMode="External"/><Relationship Id="rId_hyperlink_362" Type="http://schemas.openxmlformats.org/officeDocument/2006/relationships/hyperlink" Target="https://www.diodes.com/assets/Datasheets/LL4148_LS.pdf" TargetMode="External"/><Relationship Id="rId_hyperlink_363" Type="http://schemas.openxmlformats.org/officeDocument/2006/relationships/hyperlink" Target="https://www.diodes.com/assets/Datasheets/ds30281.pdf" TargetMode="External"/><Relationship Id="rId_hyperlink_364" Type="http://schemas.openxmlformats.org/officeDocument/2006/relationships/hyperlink" Target="https://www.diodes.com/assets/Datasheets/MMBD2004SQ.pdf" TargetMode="External"/><Relationship Id="rId_hyperlink_365" Type="http://schemas.openxmlformats.org/officeDocument/2006/relationships/hyperlink" Target="https://www.diodes.com/assets/Datasheets/ds30443.pdf" TargetMode="External"/><Relationship Id="rId_hyperlink_366" Type="http://schemas.openxmlformats.org/officeDocument/2006/relationships/hyperlink" Target="https://www.diodes.com/assets/Datasheets/BAS16_MMBD4148_MMBD914.pdf" TargetMode="External"/><Relationship Id="rId_hyperlink_367" Type="http://schemas.openxmlformats.org/officeDocument/2006/relationships/hyperlink" Target="https://www.diodes.com/assets/Datasheets/MMBD4148PLM.pdf" TargetMode="External"/><Relationship Id="rId_hyperlink_368" Type="http://schemas.openxmlformats.org/officeDocument/2006/relationships/hyperlink" Target="https://www.diodes.com/assets/Datasheets/ds30154.pdf" TargetMode="External"/><Relationship Id="rId_hyperlink_369" Type="http://schemas.openxmlformats.org/officeDocument/2006/relationships/hyperlink" Target="https://www.diodes.com/assets/Datasheets/MMBD4148W_BAS16W.pdf" TargetMode="External"/><Relationship Id="rId_hyperlink_370" Type="http://schemas.openxmlformats.org/officeDocument/2006/relationships/hyperlink" Target="https://www.diodes.com/assets/Datasheets/MMBD4448.pdf" TargetMode="External"/><Relationship Id="rId_hyperlink_371" Type="http://schemas.openxmlformats.org/officeDocument/2006/relationships/hyperlink" Target="https://www.diodes.com/assets/Datasheets/MMBD4448DW.pdf" TargetMode="External"/><Relationship Id="rId_hyperlink_372" Type="http://schemas.openxmlformats.org/officeDocument/2006/relationships/hyperlink" Target="https://www.diodes.com/assets/Datasheets/ds30176.pdf" TargetMode="External"/><Relationship Id="rId_hyperlink_373" Type="http://schemas.openxmlformats.org/officeDocument/2006/relationships/hyperlink" Target="https://www.diodes.com/assets/Datasheets/MMBD4448HCQW_AQW_ADW_CDW_SDW_TW.pdf" TargetMode="External"/><Relationship Id="rId_hyperlink_374" Type="http://schemas.openxmlformats.org/officeDocument/2006/relationships/hyperlink" Target="https://www.diodes.com/assets/Datasheets/MMBD4448HCQW_AQW_ADW_CDW_SDW_TW.pdf" TargetMode="External"/><Relationship Id="rId_hyperlink_375" Type="http://schemas.openxmlformats.org/officeDocument/2006/relationships/hyperlink" Target="https://www.diodes.com/assets/Datasheets/MMBD4448HCQW_AQW_ADW_CDW_SDW_TW.pdf" TargetMode="External"/><Relationship Id="rId_hyperlink_376" Type="http://schemas.openxmlformats.org/officeDocument/2006/relationships/hyperlink" Target="https://www.diodes.com/assets/Datasheets/MMBD4448HCQW_AQW_ADW_CDW_SDW_TW.pdf" TargetMode="External"/><Relationship Id="rId_hyperlink_377" Type="http://schemas.openxmlformats.org/officeDocument/2006/relationships/hyperlink" Target="https://www.diodes.com/assets/Datasheets/MMBD4448HCQW_AQW_ADW_CDW_SDW_TW.pdf" TargetMode="External"/><Relationship Id="rId_hyperlink_378" Type="http://schemas.openxmlformats.org/officeDocument/2006/relationships/hyperlink" Target="https://www.diodes.com/assets/Datasheets/ds30263.pdf" TargetMode="External"/><Relationship Id="rId_hyperlink_379" Type="http://schemas.openxmlformats.org/officeDocument/2006/relationships/hyperlink" Target="https://www.diodes.com/assets/Datasheets/ds30263.pdf" TargetMode="External"/><Relationship Id="rId_hyperlink_380" Type="http://schemas.openxmlformats.org/officeDocument/2006/relationships/hyperlink" Target="https://www.diodes.com/assets/Datasheets/ds30263.pdf" TargetMode="External"/><Relationship Id="rId_hyperlink_381" Type="http://schemas.openxmlformats.org/officeDocument/2006/relationships/hyperlink" Target="https://www.diodes.com/assets/Datasheets/ds30302.pdf" TargetMode="External"/><Relationship Id="rId_hyperlink_382" Type="http://schemas.openxmlformats.org/officeDocument/2006/relationships/hyperlink" Target="https://www.diodes.com/assets/Datasheets/ds30263.pdf" TargetMode="External"/><Relationship Id="rId_hyperlink_383" Type="http://schemas.openxmlformats.org/officeDocument/2006/relationships/hyperlink" Target="https://www.diodes.com/assets/Datasheets/MMBD4448HCQW_AQW_ADW_CDW_SDW_TW.pdf" TargetMode="External"/><Relationship Id="rId_hyperlink_384" Type="http://schemas.openxmlformats.org/officeDocument/2006/relationships/hyperlink" Target="https://www.diodes.com/assets/Datasheets/ds30228.pdf" TargetMode="External"/><Relationship Id="rId_hyperlink_385" Type="http://schemas.openxmlformats.org/officeDocument/2006/relationships/hyperlink" Target="https://www.diodes.com/assets/Datasheets/MMBD4448V.pdf" TargetMode="External"/><Relationship Id="rId_hyperlink_386" Type="http://schemas.openxmlformats.org/officeDocument/2006/relationships/hyperlink" Target="https://www.diodes.com/assets/Datasheets/ds30095.pdf" TargetMode="External"/><Relationship Id="rId_hyperlink_387" Type="http://schemas.openxmlformats.org/officeDocument/2006/relationships/hyperlink" Target="https://www.diodes.com/assets/Datasheets/MMBD7000.pdf" TargetMode="External"/><Relationship Id="rId_hyperlink_388" Type="http://schemas.openxmlformats.org/officeDocument/2006/relationships/hyperlink" Target="https://www.diodes.com/assets/Datasheets/MMBD7000HS_HC.pdf" TargetMode="External"/><Relationship Id="rId_hyperlink_389" Type="http://schemas.openxmlformats.org/officeDocument/2006/relationships/hyperlink" Target="https://www.diodes.com/assets/Datasheets/MMBD7000HS_HC.pdf" TargetMode="External"/><Relationship Id="rId_hyperlink_390" Type="http://schemas.openxmlformats.org/officeDocument/2006/relationships/hyperlink" Target="https://www.diodes.com/assets/Datasheets/BAS16_MMBD4148_MMBD914.pdf" TargetMode="External"/><Relationship Id="rId_hyperlink_391" Type="http://schemas.openxmlformats.org/officeDocument/2006/relationships/hyperlink" Target="https://www.diodes.com/assets/Datasheets/SDA004.pdf" TargetMode="External"/><Relationship Id="rId_hyperlink_392" Type="http://schemas.openxmlformats.org/officeDocument/2006/relationships/hyperlink" Target="https://www.diodes.com/assets/Datasheets/ds305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AG19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6.234" bestFit="true" customWidth="true" style="0"/>
    <col min="4" max="4" width="62.318" bestFit="true" customWidth="true" style="0"/>
    <col min="5" max="5" width="18.591" bestFit="true" customWidth="true" style="0"/>
    <col min="6" max="6" width="52.761" bestFit="true" customWidth="true" style="0"/>
    <col min="7" max="7" width="34.039" bestFit="true" customWidth="true" style="0"/>
    <col min="8" max="8" width="32.861" bestFit="true" customWidth="true" style="0"/>
    <col min="9" max="9" width="22.257" bestFit="true" customWidth="true" style="0"/>
    <col min="10" max="10" width="22.257" bestFit="true" customWidth="true" style="0"/>
    <col min="11" max="11" width="48.048" bestFit="true" customWidth="true" style="0"/>
    <col min="12" max="12" width="37.443" bestFit="true" customWidth="true" style="0"/>
    <col min="13" max="13" width="51.583" bestFit="true" customWidth="true" style="0"/>
    <col min="14" max="14" width="54.07" bestFit="true" customWidth="true" style="0"/>
    <col min="15" max="15" width="42.156" bestFit="true" customWidth="true" style="0"/>
    <col min="16" max="16" width="38.622" bestFit="true" customWidth="true" style="0"/>
    <col min="17" max="17" width="31.683" bestFit="true" customWidth="true" style="0"/>
    <col min="18" max="18" width="31.683" bestFit="true" customWidth="true" style="0"/>
    <col min="19" max="19" width="25.66" bestFit="true" customWidth="true" style="0"/>
    <col min="20" max="20" width="26.97" bestFit="true" customWidth="true" style="0"/>
    <col min="21" max="21" width="26.97" bestFit="true" customWidth="true" style="0"/>
    <col min="22" max="22" width="31.683" bestFit="true" customWidth="true" style="0"/>
    <col min="23" max="23" width="57.474" bestFit="true" customWidth="true" style="0"/>
    <col min="24" max="24" width="44.644" bestFit="true" customWidth="true" style="0"/>
    <col min="25" max="25" width="26.97" bestFit="true" customWidth="true" style="0"/>
    <col min="26" max="26" width="25.66" bestFit="true" customWidth="true" style="0"/>
    <col min="27" max="27" width="24.482" bestFit="true" customWidth="true" style="0"/>
    <col min="28" max="28" width="25.66" bestFit="true" customWidth="true" style="0"/>
    <col min="29" max="29" width="25.66" bestFit="true" customWidth="true" style="0"/>
    <col min="30" max="30" width="26.97" bestFit="true" customWidth="true" style="0"/>
    <col min="31" max="31" width="38.622" bestFit="true" customWidth="true" style="0"/>
    <col min="32" max="32" width="57.474" bestFit="true" customWidth="true" style="0"/>
    <col min="33" max="33" width="30.374" bestFit="true" customWidth="true" style="0"/>
  </cols>
  <sheetData>
    <row r="1" spans="1:3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Rating(mW)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Average Rectifier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 (mA)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 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 (mA)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V(BR)R (V) Min @IR=150μA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VF(V) Max @ IF=20mA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VF(V) Max @ IF=100mA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VF(V) Max @ IF=200mA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V(BR)R (V) Min @IR=100μA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Trr(ns) Max @ IF=IR=10 mA, Irr=0.1xIR, RL=100Ω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(V)</t>
          </r>
        </is>
      </c>
      <c r="Y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VF(V) Max @ IF=1.0mA</t>
          </r>
        </is>
      </c>
      <c r="Z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VF(V) Max @ IF=10mA</t>
          </r>
        </is>
      </c>
      <c r="AA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IR(nA) Max @ VR=5V</t>
          </r>
        </is>
      </c>
      <c r="AB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IR(µA) Max @ VR=30V</t>
          </r>
        </is>
      </c>
      <c r="AC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IR(uA) Max @ VR=80V</t>
          </r>
        </is>
      </c>
      <c r="AD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IR(μA) Max @ VR=240V</t>
          </r>
        </is>
      </c>
      <c r="A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CT(pF) Max @ VR = 0V, f = 1MHz</t>
          </r>
        </is>
      </c>
      <c r="A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Trr(ns) Max @ IF=IR=30 mA, Irr=0.1xIR, RL=100Ω</t>
          </r>
        </is>
      </c>
      <c r="AG1" s="1" t="s">
        <v>32</v>
      </c>
    </row>
    <row r="2" spans="1:33">
      <c r="A2" t="s">
        <v>33</v>
      </c>
      <c r="B2" s="2" t="str">
        <f>Hyperlink("https://www.diodes.com/assets/Datasheets/BAV16W_1N4148W.pdf")</f>
        <v>https://www.diodes.com/assets/Datasheets/BAV16W_1N4148W.pdf</v>
      </c>
      <c r="C2" t="str">
        <f>Hyperlink("https://www.diodes.com/part/view/1N4148W","1N4148W")</f>
        <v>1N4148W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>
        <v>400</v>
      </c>
      <c r="J2" t="s">
        <v>35</v>
      </c>
      <c r="K2">
        <v>100</v>
      </c>
      <c r="L2">
        <v>4</v>
      </c>
      <c r="M2">
        <v>150</v>
      </c>
      <c r="N2">
        <v>2</v>
      </c>
      <c r="O2">
        <v>1</v>
      </c>
      <c r="P2">
        <v>1</v>
      </c>
      <c r="R2">
        <v>2</v>
      </c>
      <c r="V2" t="s">
        <v>39</v>
      </c>
      <c r="W2">
        <v>4</v>
      </c>
      <c r="X2">
        <v>75</v>
      </c>
      <c r="Y2">
        <v>0.715</v>
      </c>
      <c r="Z2">
        <v>0.855</v>
      </c>
      <c r="AE2">
        <v>2</v>
      </c>
      <c r="AG2" t="s">
        <v>40</v>
      </c>
    </row>
    <row r="3" spans="1:33">
      <c r="A3" t="s">
        <v>41</v>
      </c>
      <c r="B3" s="2" t="str">
        <f>Hyperlink("https://www.diodes.com/assets/Datasheets/BAV16W_1N4148W.pdf")</f>
        <v>https://www.diodes.com/assets/Datasheets/BAV16W_1N4148W.pdf</v>
      </c>
      <c r="C3" t="str">
        <f>Hyperlink("https://www.diodes.com/part/view/1N4148WQ","1N4148WQ")</f>
        <v>1N4148WQ</v>
      </c>
      <c r="D3" t="s">
        <v>34</v>
      </c>
      <c r="E3" t="s">
        <v>42</v>
      </c>
      <c r="F3" t="s">
        <v>43</v>
      </c>
      <c r="G3" t="s">
        <v>37</v>
      </c>
      <c r="H3" t="s">
        <v>38</v>
      </c>
      <c r="I3">
        <v>400</v>
      </c>
      <c r="J3" t="s">
        <v>35</v>
      </c>
      <c r="K3">
        <v>100</v>
      </c>
      <c r="L3">
        <v>4</v>
      </c>
      <c r="M3">
        <v>150</v>
      </c>
      <c r="N3">
        <v>2</v>
      </c>
      <c r="O3">
        <v>1</v>
      </c>
      <c r="P3">
        <v>1</v>
      </c>
      <c r="R3">
        <v>2</v>
      </c>
      <c r="V3" t="s">
        <v>39</v>
      </c>
      <c r="W3">
        <v>4</v>
      </c>
      <c r="X3">
        <v>75</v>
      </c>
      <c r="Y3">
        <v>0.715</v>
      </c>
      <c r="Z3">
        <v>0.855</v>
      </c>
      <c r="AE3">
        <v>2</v>
      </c>
      <c r="AG3" t="s">
        <v>40</v>
      </c>
    </row>
    <row r="4" spans="1:33">
      <c r="A4" t="s">
        <v>44</v>
      </c>
      <c r="B4" s="2" t="str">
        <f>Hyperlink("https://www.diodes.com/assets/Datasheets/1N4148WS_BAV16WS.pdf")</f>
        <v>https://www.diodes.com/assets/Datasheets/1N4148WS_BAV16WS.pdf</v>
      </c>
      <c r="C4" t="str">
        <f>Hyperlink("https://www.diodes.com/part/view/1N4148WS","1N4148WS")</f>
        <v>1N4148WS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>
        <v>200</v>
      </c>
      <c r="J4" t="s">
        <v>35</v>
      </c>
      <c r="K4">
        <v>75</v>
      </c>
      <c r="L4">
        <v>4</v>
      </c>
      <c r="M4">
        <v>150</v>
      </c>
      <c r="N4">
        <v>2</v>
      </c>
      <c r="O4">
        <v>1</v>
      </c>
      <c r="P4">
        <v>1</v>
      </c>
      <c r="R4">
        <v>2</v>
      </c>
      <c r="V4" t="s">
        <v>45</v>
      </c>
      <c r="W4">
        <v>4</v>
      </c>
      <c r="X4">
        <v>75</v>
      </c>
      <c r="Y4">
        <v>0.715</v>
      </c>
      <c r="Z4">
        <v>0.855</v>
      </c>
      <c r="AE4">
        <v>2</v>
      </c>
      <c r="AG4" t="s">
        <v>46</v>
      </c>
    </row>
    <row r="5" spans="1:33">
      <c r="A5" t="s">
        <v>47</v>
      </c>
      <c r="B5" s="2" t="str">
        <f>Hyperlink("https://www.diodes.com/assets/Datasheets/1N4148WS_LS.pdf")</f>
        <v>https://www.diodes.com/assets/Datasheets/1N4148WS_LS.pdf</v>
      </c>
      <c r="C5" t="str">
        <f>Hyperlink("https://www.diodes.com/part/view/1N4148WS%28LS%29","1N4148WS(LS)")</f>
        <v>1N4148WS(LS)</v>
      </c>
      <c r="D5" t="s">
        <v>48</v>
      </c>
      <c r="E5" t="s">
        <v>35</v>
      </c>
      <c r="F5" t="s">
        <v>36</v>
      </c>
      <c r="G5" t="s">
        <v>37</v>
      </c>
      <c r="H5" t="s">
        <v>38</v>
      </c>
      <c r="I5">
        <v>200</v>
      </c>
      <c r="J5" t="s">
        <v>35</v>
      </c>
      <c r="K5">
        <v>75</v>
      </c>
      <c r="L5">
        <v>4</v>
      </c>
      <c r="M5">
        <v>150</v>
      </c>
      <c r="N5">
        <v>2</v>
      </c>
      <c r="O5">
        <v>10</v>
      </c>
      <c r="P5">
        <v>5</v>
      </c>
      <c r="V5">
        <v>75</v>
      </c>
      <c r="W5">
        <v>4</v>
      </c>
      <c r="X5">
        <v>75</v>
      </c>
      <c r="Z5">
        <v>1</v>
      </c>
      <c r="AC5" t="s">
        <v>49</v>
      </c>
      <c r="AE5">
        <v>4</v>
      </c>
      <c r="AG5" t="s">
        <v>50</v>
      </c>
    </row>
    <row r="6" spans="1:33">
      <c r="A6" t="s">
        <v>51</v>
      </c>
      <c r="B6" s="2" t="str">
        <f>Hyperlink("https://www.diodes.com/assets/Datasheets/1N4148WSF.pdf")</f>
        <v>https://www.diodes.com/assets/Datasheets/1N4148WSF.pdf</v>
      </c>
      <c r="C6" t="str">
        <f>Hyperlink("https://www.diodes.com/part/view/1N4148WSF","1N4148WSF")</f>
        <v>1N4148WSF</v>
      </c>
      <c r="D6" t="s">
        <v>34</v>
      </c>
      <c r="E6" t="s">
        <v>42</v>
      </c>
      <c r="F6" t="s">
        <v>36</v>
      </c>
      <c r="G6" t="s">
        <v>37</v>
      </c>
      <c r="H6" t="s">
        <v>38</v>
      </c>
      <c r="I6">
        <v>350</v>
      </c>
      <c r="J6" t="s">
        <v>35</v>
      </c>
      <c r="K6">
        <v>100</v>
      </c>
      <c r="L6">
        <v>4</v>
      </c>
      <c r="M6">
        <v>250</v>
      </c>
      <c r="N6">
        <v>4</v>
      </c>
      <c r="O6" t="s">
        <v>52</v>
      </c>
      <c r="P6">
        <v>0.5</v>
      </c>
      <c r="R6">
        <v>1.5</v>
      </c>
      <c r="V6" t="s">
        <v>39</v>
      </c>
      <c r="W6">
        <v>4</v>
      </c>
      <c r="X6">
        <v>80</v>
      </c>
      <c r="Y6">
        <v>0.715</v>
      </c>
      <c r="Z6">
        <v>0.855</v>
      </c>
      <c r="AE6">
        <v>2</v>
      </c>
      <c r="AG6" t="s">
        <v>53</v>
      </c>
    </row>
    <row r="7" spans="1:33">
      <c r="A7" t="s">
        <v>54</v>
      </c>
      <c r="B7" s="2" t="str">
        <f>Hyperlink("https://www.diodes.com/assets/Datasheets/1N4148WS_BAV16WS.pdf")</f>
        <v>https://www.diodes.com/assets/Datasheets/1N4148WS_BAV16WS.pdf</v>
      </c>
      <c r="C7" t="str">
        <f>Hyperlink("https://www.diodes.com/part/view/1N4148WSQ","1N4148WSQ")</f>
        <v>1N4148WSQ</v>
      </c>
      <c r="D7" t="s">
        <v>55</v>
      </c>
      <c r="E7" t="s">
        <v>42</v>
      </c>
      <c r="F7" t="s">
        <v>43</v>
      </c>
      <c r="G7" t="s">
        <v>37</v>
      </c>
      <c r="H7" t="s">
        <v>38</v>
      </c>
      <c r="I7">
        <v>200</v>
      </c>
      <c r="J7" t="s">
        <v>35</v>
      </c>
      <c r="K7">
        <v>75</v>
      </c>
      <c r="L7">
        <v>4</v>
      </c>
      <c r="M7">
        <v>150</v>
      </c>
      <c r="N7">
        <v>2</v>
      </c>
      <c r="O7">
        <v>1</v>
      </c>
      <c r="P7">
        <v>1</v>
      </c>
      <c r="R7">
        <v>2</v>
      </c>
      <c r="V7" t="s">
        <v>56</v>
      </c>
      <c r="W7">
        <v>4</v>
      </c>
      <c r="X7">
        <v>75</v>
      </c>
      <c r="Y7">
        <v>0.715</v>
      </c>
      <c r="Z7">
        <v>0.855</v>
      </c>
      <c r="AE7">
        <v>2</v>
      </c>
      <c r="AG7" t="s">
        <v>46</v>
      </c>
    </row>
    <row r="8" spans="1:33">
      <c r="A8" t="s">
        <v>57</v>
      </c>
      <c r="B8" s="2" t="str">
        <f>Hyperlink("https://www.diodes.com/assets/Datasheets/1N4148WT.pdf")</f>
        <v>https://www.diodes.com/assets/Datasheets/1N4148WT.pdf</v>
      </c>
      <c r="C8" t="str">
        <f>Hyperlink("https://www.diodes.com/part/view/1N4148WT","1N4148WT")</f>
        <v>1N4148WT</v>
      </c>
      <c r="D8" t="s">
        <v>34</v>
      </c>
      <c r="E8" t="s">
        <v>42</v>
      </c>
      <c r="F8" t="s">
        <v>36</v>
      </c>
      <c r="G8" t="s">
        <v>37</v>
      </c>
      <c r="H8" t="s">
        <v>38</v>
      </c>
      <c r="I8">
        <v>150</v>
      </c>
      <c r="J8" t="s">
        <v>35</v>
      </c>
      <c r="K8">
        <v>100</v>
      </c>
      <c r="L8">
        <v>4</v>
      </c>
      <c r="M8">
        <v>125</v>
      </c>
      <c r="N8">
        <v>2</v>
      </c>
      <c r="O8">
        <v>1</v>
      </c>
      <c r="P8">
        <v>1</v>
      </c>
      <c r="R8">
        <v>2</v>
      </c>
      <c r="V8" t="s">
        <v>56</v>
      </c>
      <c r="W8">
        <v>4</v>
      </c>
      <c r="X8">
        <v>75</v>
      </c>
      <c r="Y8">
        <v>0.715</v>
      </c>
      <c r="Z8">
        <v>0.855</v>
      </c>
      <c r="AE8">
        <v>2</v>
      </c>
      <c r="AG8" t="s">
        <v>58</v>
      </c>
    </row>
    <row r="9" spans="1:33">
      <c r="A9" t="s">
        <v>59</v>
      </c>
      <c r="B9" s="2" t="str">
        <f>Hyperlink("https://www.diodes.com/assets/Datasheets/1N4148WTF_LS.pdf")</f>
        <v>https://www.diodes.com/assets/Datasheets/1N4148WTF_LS.pdf</v>
      </c>
      <c r="C9" t="str">
        <f>Hyperlink("https://www.diodes.com/part/view/1N4148WTF%28LS%29","1N4148WTF(LS)")</f>
        <v>1N4148WTF(LS)</v>
      </c>
      <c r="D9" t="s">
        <v>48</v>
      </c>
      <c r="E9" t="s">
        <v>35</v>
      </c>
      <c r="F9" t="s">
        <v>36</v>
      </c>
      <c r="G9" t="s">
        <v>37</v>
      </c>
      <c r="H9" t="s">
        <v>38</v>
      </c>
      <c r="I9">
        <v>200</v>
      </c>
      <c r="J9" t="s">
        <v>35</v>
      </c>
      <c r="K9">
        <v>75</v>
      </c>
      <c r="L9">
        <v>4</v>
      </c>
      <c r="M9">
        <v>150</v>
      </c>
      <c r="O9">
        <v>10</v>
      </c>
      <c r="P9">
        <v>100</v>
      </c>
      <c r="V9">
        <v>75</v>
      </c>
      <c r="W9">
        <v>4</v>
      </c>
      <c r="X9">
        <v>100</v>
      </c>
      <c r="Z9">
        <v>1</v>
      </c>
      <c r="AC9" t="s">
        <v>49</v>
      </c>
      <c r="AE9">
        <v>4</v>
      </c>
      <c r="AG9" t="s">
        <v>60</v>
      </c>
    </row>
    <row r="10" spans="1:33">
      <c r="A10" t="s">
        <v>61</v>
      </c>
      <c r="B10" s="2" t="str">
        <f>Hyperlink("https://www.diodes.com/assets/Datasheets/ds30590.pdf")</f>
        <v>https://www.diodes.com/assets/Datasheets/ds30590.pdf</v>
      </c>
      <c r="C10" t="str">
        <f>Hyperlink("https://www.diodes.com/part/view/1N4448HLP","1N4448HLP")</f>
        <v>1N4448HLP</v>
      </c>
      <c r="D10" t="s">
        <v>34</v>
      </c>
      <c r="E10" t="s">
        <v>42</v>
      </c>
      <c r="F10" t="s">
        <v>36</v>
      </c>
      <c r="G10" t="s">
        <v>37</v>
      </c>
      <c r="H10" t="s">
        <v>38</v>
      </c>
      <c r="I10">
        <v>250</v>
      </c>
      <c r="J10" t="s">
        <v>35</v>
      </c>
      <c r="K10">
        <v>80</v>
      </c>
      <c r="L10">
        <v>4</v>
      </c>
      <c r="M10">
        <v>125</v>
      </c>
      <c r="N10">
        <v>2</v>
      </c>
      <c r="O10">
        <v>1</v>
      </c>
      <c r="P10">
        <v>0.1</v>
      </c>
      <c r="R10">
        <v>3</v>
      </c>
      <c r="V10">
        <v>80</v>
      </c>
      <c r="W10">
        <v>4</v>
      </c>
      <c r="X10">
        <v>80</v>
      </c>
      <c r="Y10">
        <v>0.715</v>
      </c>
      <c r="Z10">
        <v>0.855</v>
      </c>
      <c r="AE10">
        <v>3</v>
      </c>
      <c r="AG10" t="s">
        <v>62</v>
      </c>
    </row>
    <row r="11" spans="1:33">
      <c r="A11" t="s">
        <v>63</v>
      </c>
      <c r="B11" s="2" t="str">
        <f>Hyperlink("https://www.diodes.com/assets/Datasheets/ds30196.pdf")</f>
        <v>https://www.diodes.com/assets/Datasheets/ds30196.pdf</v>
      </c>
      <c r="C11" t="str">
        <f>Hyperlink("https://www.diodes.com/part/view/1N4448HWS","1N4448HWS")</f>
        <v>1N4448HWS</v>
      </c>
      <c r="D11" t="s">
        <v>34</v>
      </c>
      <c r="E11" t="s">
        <v>42</v>
      </c>
      <c r="F11" t="s">
        <v>36</v>
      </c>
      <c r="G11" t="s">
        <v>37</v>
      </c>
      <c r="H11" t="s">
        <v>38</v>
      </c>
      <c r="I11">
        <v>200</v>
      </c>
      <c r="J11" t="s">
        <v>35</v>
      </c>
      <c r="K11">
        <v>80</v>
      </c>
      <c r="L11">
        <v>4</v>
      </c>
      <c r="M11">
        <v>250</v>
      </c>
      <c r="N11">
        <v>4</v>
      </c>
      <c r="O11">
        <v>1</v>
      </c>
      <c r="P11">
        <v>0.1</v>
      </c>
      <c r="R11">
        <v>3.5</v>
      </c>
      <c r="V11">
        <v>80</v>
      </c>
      <c r="W11">
        <v>4</v>
      </c>
      <c r="X11">
        <v>80</v>
      </c>
      <c r="Y11">
        <v>0.715</v>
      </c>
      <c r="Z11">
        <v>0.855</v>
      </c>
      <c r="AE11">
        <v>3.5</v>
      </c>
      <c r="AG11" t="s">
        <v>46</v>
      </c>
    </row>
    <row r="12" spans="1:33">
      <c r="A12" t="s">
        <v>64</v>
      </c>
      <c r="B12" s="2" t="str">
        <f>Hyperlink("https://www.diodes.com/assets/Datasheets/ds30196.pdf")</f>
        <v>https://www.diodes.com/assets/Datasheets/ds30196.pdf</v>
      </c>
      <c r="C12" t="str">
        <f>Hyperlink("https://www.diodes.com/part/view/1N4448HWSQ","1N4448HWSQ")</f>
        <v>1N4448HWSQ</v>
      </c>
      <c r="D12" t="s">
        <v>34</v>
      </c>
      <c r="E12" t="s">
        <v>42</v>
      </c>
      <c r="F12" t="s">
        <v>43</v>
      </c>
      <c r="G12" t="s">
        <v>37</v>
      </c>
      <c r="H12" t="s">
        <v>38</v>
      </c>
      <c r="I12">
        <v>200</v>
      </c>
      <c r="J12" t="s">
        <v>35</v>
      </c>
      <c r="K12">
        <v>80</v>
      </c>
      <c r="L12">
        <v>4</v>
      </c>
      <c r="M12">
        <v>250</v>
      </c>
      <c r="N12">
        <v>4</v>
      </c>
      <c r="O12" t="s">
        <v>65</v>
      </c>
      <c r="P12">
        <v>0.1</v>
      </c>
      <c r="R12">
        <v>3.5</v>
      </c>
      <c r="V12">
        <v>80</v>
      </c>
      <c r="W12">
        <v>4</v>
      </c>
      <c r="X12">
        <v>80</v>
      </c>
      <c r="Z12">
        <v>0.855</v>
      </c>
      <c r="AE12">
        <v>3.5</v>
      </c>
      <c r="AG12" t="s">
        <v>46</v>
      </c>
    </row>
    <row r="13" spans="1:33">
      <c r="A13" t="s">
        <v>66</v>
      </c>
      <c r="B13" s="2" t="str">
        <f>Hyperlink("https://www.diodes.com/assets/Datasheets/1N4448HWT.pdf")</f>
        <v>https://www.diodes.com/assets/Datasheets/1N4448HWT.pdf</v>
      </c>
      <c r="C13" t="str">
        <f>Hyperlink("https://www.diodes.com/part/view/1N4448HWT","1N4448HWT")</f>
        <v>1N4448HWT</v>
      </c>
      <c r="D13" t="s">
        <v>34</v>
      </c>
      <c r="E13" t="s">
        <v>42</v>
      </c>
      <c r="F13" t="s">
        <v>36</v>
      </c>
      <c r="G13" t="s">
        <v>37</v>
      </c>
      <c r="H13" t="s">
        <v>38</v>
      </c>
      <c r="I13">
        <v>150</v>
      </c>
      <c r="J13" t="s">
        <v>35</v>
      </c>
      <c r="K13">
        <v>80</v>
      </c>
      <c r="L13">
        <v>4</v>
      </c>
      <c r="M13">
        <v>125</v>
      </c>
      <c r="N13">
        <v>2</v>
      </c>
      <c r="O13">
        <v>1</v>
      </c>
      <c r="P13">
        <v>0.1</v>
      </c>
      <c r="R13">
        <v>3</v>
      </c>
      <c r="V13">
        <v>80</v>
      </c>
      <c r="W13">
        <v>4</v>
      </c>
      <c r="X13">
        <v>80</v>
      </c>
      <c r="Y13">
        <v>0.715</v>
      </c>
      <c r="Z13">
        <v>0.855</v>
      </c>
      <c r="AE13">
        <v>3</v>
      </c>
      <c r="AG13" t="s">
        <v>58</v>
      </c>
    </row>
    <row r="14" spans="1:33">
      <c r="A14" t="s">
        <v>67</v>
      </c>
      <c r="B14" s="2" t="str">
        <f>Hyperlink("https://www.diodes.com/assets/Datasheets/1N4448W.pdf")</f>
        <v>https://www.diodes.com/assets/Datasheets/1N4448W.pdf</v>
      </c>
      <c r="C14" t="str">
        <f>Hyperlink("https://www.diodes.com/part/view/1N4448W","1N4448W")</f>
        <v>1N4448W</v>
      </c>
      <c r="D14" t="s">
        <v>34</v>
      </c>
      <c r="E14" t="s">
        <v>42</v>
      </c>
      <c r="F14" t="s">
        <v>36</v>
      </c>
      <c r="G14" t="s">
        <v>37</v>
      </c>
      <c r="H14" t="s">
        <v>38</v>
      </c>
      <c r="I14">
        <v>400</v>
      </c>
      <c r="J14" t="s">
        <v>35</v>
      </c>
      <c r="K14">
        <v>75</v>
      </c>
      <c r="L14">
        <v>4</v>
      </c>
      <c r="M14">
        <v>250</v>
      </c>
      <c r="N14">
        <v>4</v>
      </c>
      <c r="O14">
        <v>1</v>
      </c>
      <c r="P14">
        <v>2.5</v>
      </c>
      <c r="R14">
        <v>4</v>
      </c>
      <c r="T14">
        <v>1</v>
      </c>
      <c r="V14">
        <v>75</v>
      </c>
      <c r="W14">
        <v>4</v>
      </c>
      <c r="X14">
        <v>75</v>
      </c>
      <c r="AE14">
        <v>4</v>
      </c>
      <c r="AG14" t="s">
        <v>40</v>
      </c>
    </row>
    <row r="15" spans="1:33">
      <c r="A15" t="s">
        <v>68</v>
      </c>
      <c r="B15" s="2" t="str">
        <f>Hyperlink("https://www.diodes.com/assets/Datasheets/ds30096.pdf")</f>
        <v>https://www.diodes.com/assets/Datasheets/ds30096.pdf</v>
      </c>
      <c r="C15" t="str">
        <f>Hyperlink("https://www.diodes.com/part/view/1N4448WS","1N4448WS")</f>
        <v>1N4448WS</v>
      </c>
      <c r="D15" t="s">
        <v>34</v>
      </c>
      <c r="E15" t="s">
        <v>42</v>
      </c>
      <c r="F15" t="s">
        <v>36</v>
      </c>
      <c r="G15" t="s">
        <v>37</v>
      </c>
      <c r="H15" t="s">
        <v>38</v>
      </c>
      <c r="I15">
        <v>200</v>
      </c>
      <c r="J15" t="s">
        <v>35</v>
      </c>
      <c r="K15">
        <v>75</v>
      </c>
      <c r="L15">
        <v>4</v>
      </c>
      <c r="M15">
        <v>250</v>
      </c>
      <c r="N15">
        <v>4</v>
      </c>
      <c r="O15">
        <v>1</v>
      </c>
      <c r="P15">
        <v>2.5</v>
      </c>
      <c r="R15">
        <v>4</v>
      </c>
      <c r="T15">
        <v>1</v>
      </c>
      <c r="V15">
        <v>75</v>
      </c>
      <c r="W15">
        <v>4</v>
      </c>
      <c r="X15">
        <v>75</v>
      </c>
      <c r="AE15">
        <v>4</v>
      </c>
      <c r="AG15" t="s">
        <v>46</v>
      </c>
    </row>
    <row r="16" spans="1:33">
      <c r="A16" t="s">
        <v>69</v>
      </c>
      <c r="B16" s="2" t="str">
        <f>Hyperlink("https://www.diodes.com/assets/Datasheets/1N4448WSF.pdf")</f>
        <v>https://www.diodes.com/assets/Datasheets/1N4448WSF.pdf</v>
      </c>
      <c r="C16" t="str">
        <f>Hyperlink("https://www.diodes.com/part/view/1N4448WSF","1N4448WSF")</f>
        <v>1N4448WSF</v>
      </c>
      <c r="D16" t="s">
        <v>70</v>
      </c>
      <c r="E16" t="s">
        <v>42</v>
      </c>
      <c r="F16" t="s">
        <v>36</v>
      </c>
      <c r="G16" t="s">
        <v>37</v>
      </c>
      <c r="H16" t="s">
        <v>38</v>
      </c>
      <c r="I16">
        <v>400</v>
      </c>
      <c r="J16" t="s">
        <v>35</v>
      </c>
      <c r="K16">
        <v>75</v>
      </c>
      <c r="L16">
        <v>4</v>
      </c>
      <c r="M16">
        <v>250</v>
      </c>
      <c r="N16">
        <v>4</v>
      </c>
      <c r="O16" t="s">
        <v>71</v>
      </c>
      <c r="P16">
        <v>2.5</v>
      </c>
      <c r="R16">
        <v>4</v>
      </c>
      <c r="T16">
        <v>1</v>
      </c>
      <c r="V16">
        <v>75</v>
      </c>
      <c r="W16">
        <v>4</v>
      </c>
      <c r="X16">
        <v>75</v>
      </c>
      <c r="AE16">
        <v>4</v>
      </c>
      <c r="AG16" t="s">
        <v>53</v>
      </c>
    </row>
    <row r="17" spans="1:33">
      <c r="A17" t="s">
        <v>72</v>
      </c>
      <c r="B17" s="2" t="str">
        <f>Hyperlink("https://www.diodes.com/assets/Datasheets/1N4448WTF_LS.pdf")</f>
        <v>https://www.diodes.com/assets/Datasheets/1N4448WTF_LS.pdf</v>
      </c>
      <c r="C17" t="str">
        <f>Hyperlink("https://www.diodes.com/part/view/1N4448WTF%28LS%29","1N4448WTF(LS)")</f>
        <v>1N4448WTF(LS)</v>
      </c>
      <c r="D17" t="s">
        <v>48</v>
      </c>
      <c r="E17" t="s">
        <v>35</v>
      </c>
      <c r="F17" t="s">
        <v>36</v>
      </c>
      <c r="G17" t="s">
        <v>37</v>
      </c>
      <c r="H17" t="s">
        <v>38</v>
      </c>
      <c r="I17">
        <v>200</v>
      </c>
      <c r="J17" t="s">
        <v>35</v>
      </c>
      <c r="K17">
        <v>75</v>
      </c>
      <c r="L17">
        <v>4</v>
      </c>
      <c r="M17">
        <v>150</v>
      </c>
      <c r="O17">
        <v>100</v>
      </c>
      <c r="P17">
        <v>100</v>
      </c>
      <c r="V17">
        <v>150</v>
      </c>
      <c r="W17">
        <v>4</v>
      </c>
      <c r="X17">
        <v>100</v>
      </c>
      <c r="Z17">
        <v>1</v>
      </c>
      <c r="AC17" t="s">
        <v>49</v>
      </c>
      <c r="AE17">
        <v>4</v>
      </c>
      <c r="AG17" t="s">
        <v>60</v>
      </c>
    </row>
    <row r="18" spans="1:33">
      <c r="A18" t="s">
        <v>73</v>
      </c>
      <c r="B18" s="2" t="str">
        <f>Hyperlink("https://www.diodes.com/assets/Datasheets/1SS355_LS.pdf")</f>
        <v>https://www.diodes.com/assets/Datasheets/1SS355_LS.pdf</v>
      </c>
      <c r="C18" t="str">
        <f>Hyperlink("https://www.diodes.com/part/view/1SS355%28LS%29","1SS355(LS)")</f>
        <v>1SS355(LS)</v>
      </c>
      <c r="D18" t="s">
        <v>48</v>
      </c>
      <c r="E18" t="s">
        <v>35</v>
      </c>
      <c r="F18" t="s">
        <v>36</v>
      </c>
      <c r="G18" t="s">
        <v>37</v>
      </c>
      <c r="H18" t="s">
        <v>38</v>
      </c>
      <c r="J18" t="s">
        <v>35</v>
      </c>
      <c r="K18">
        <v>90</v>
      </c>
      <c r="L18">
        <v>4</v>
      </c>
      <c r="M18">
        <v>100</v>
      </c>
      <c r="N18">
        <v>0.5</v>
      </c>
      <c r="O18">
        <v>100</v>
      </c>
      <c r="P18">
        <v>0.1</v>
      </c>
      <c r="T18">
        <v>1.2</v>
      </c>
      <c r="V18">
        <v>90</v>
      </c>
      <c r="W18">
        <v>4</v>
      </c>
      <c r="X18">
        <v>80</v>
      </c>
      <c r="AC18" t="s">
        <v>74</v>
      </c>
      <c r="AE18">
        <v>3</v>
      </c>
      <c r="AG18" t="s">
        <v>50</v>
      </c>
    </row>
    <row r="19" spans="1:33">
      <c r="A19" t="s">
        <v>75</v>
      </c>
      <c r="B19" s="2" t="str">
        <f>Hyperlink("https://www.diodes.com/assets/Datasheets/1SS361LP3.pdf")</f>
        <v>https://www.diodes.com/assets/Datasheets/1SS361LP3.pdf</v>
      </c>
      <c r="C19" t="str">
        <f>Hyperlink("https://www.diodes.com/part/view/1SS361LP3","1SS361LP3")</f>
        <v>1SS361LP3</v>
      </c>
      <c r="D19" t="s">
        <v>70</v>
      </c>
      <c r="E19" t="s">
        <v>35</v>
      </c>
      <c r="F19" t="s">
        <v>36</v>
      </c>
      <c r="G19" t="s">
        <v>37</v>
      </c>
      <c r="H19" t="s">
        <v>38</v>
      </c>
      <c r="I19">
        <v>250</v>
      </c>
      <c r="J19" t="s">
        <v>35</v>
      </c>
      <c r="K19">
        <v>85</v>
      </c>
      <c r="L19">
        <v>4</v>
      </c>
      <c r="M19">
        <v>100</v>
      </c>
      <c r="N19">
        <v>2</v>
      </c>
      <c r="O19" t="s">
        <v>76</v>
      </c>
      <c r="P19">
        <v>1</v>
      </c>
      <c r="R19">
        <v>3</v>
      </c>
      <c r="T19">
        <v>1</v>
      </c>
      <c r="V19">
        <v>80</v>
      </c>
      <c r="W19">
        <v>4</v>
      </c>
      <c r="X19">
        <v>80</v>
      </c>
      <c r="AC19">
        <v>1</v>
      </c>
      <c r="AE19">
        <v>3</v>
      </c>
      <c r="AG19" t="s">
        <v>77</v>
      </c>
    </row>
    <row r="20" spans="1:33">
      <c r="A20" t="s">
        <v>78</v>
      </c>
      <c r="B20" s="2" t="str">
        <f>Hyperlink("https://www.diodes.com/assets/Datasheets/1SS361LPH4.pdf")</f>
        <v>https://www.diodes.com/assets/Datasheets/1SS361LPH4.pdf</v>
      </c>
      <c r="C20" t="str">
        <f>Hyperlink("https://www.diodes.com/part/view/1SS361LPH4","1SS361LPH4")</f>
        <v>1SS361LPH4</v>
      </c>
      <c r="D20" t="s">
        <v>70</v>
      </c>
      <c r="E20" t="s">
        <v>35</v>
      </c>
      <c r="F20" t="s">
        <v>36</v>
      </c>
      <c r="G20" t="s">
        <v>37</v>
      </c>
      <c r="H20" t="s">
        <v>38</v>
      </c>
      <c r="I20">
        <v>350</v>
      </c>
      <c r="J20" t="s">
        <v>35</v>
      </c>
      <c r="K20">
        <v>80</v>
      </c>
      <c r="L20">
        <v>4</v>
      </c>
      <c r="M20">
        <v>100</v>
      </c>
      <c r="N20">
        <v>2</v>
      </c>
      <c r="O20" t="s">
        <v>79</v>
      </c>
      <c r="P20">
        <v>0.5</v>
      </c>
      <c r="R20">
        <v>3</v>
      </c>
      <c r="T20">
        <v>1</v>
      </c>
      <c r="V20">
        <v>80</v>
      </c>
      <c r="W20">
        <v>4</v>
      </c>
      <c r="X20">
        <v>80</v>
      </c>
      <c r="AC20">
        <v>0.5</v>
      </c>
      <c r="AE20">
        <v>3</v>
      </c>
      <c r="AG20" t="s">
        <v>80</v>
      </c>
    </row>
    <row r="21" spans="1:33">
      <c r="A21" t="s">
        <v>81</v>
      </c>
      <c r="B21" s="2" t="str">
        <f>Hyperlink("https://www.diodes.com/assets/Datasheets/1SS361UDJ.pdf")</f>
        <v>https://www.diodes.com/assets/Datasheets/1SS361UDJ.pdf</v>
      </c>
      <c r="C21" t="str">
        <f>Hyperlink("https://www.diodes.com/part/view/1SS361UDJ","1SS361UDJ")</f>
        <v>1SS361UDJ</v>
      </c>
      <c r="D21" t="s">
        <v>70</v>
      </c>
      <c r="E21" t="s">
        <v>35</v>
      </c>
      <c r="F21" t="s">
        <v>36</v>
      </c>
      <c r="G21" t="s">
        <v>82</v>
      </c>
      <c r="H21" t="s">
        <v>38</v>
      </c>
      <c r="I21">
        <v>250</v>
      </c>
      <c r="J21" t="s">
        <v>35</v>
      </c>
      <c r="K21">
        <v>85</v>
      </c>
      <c r="L21">
        <v>4</v>
      </c>
      <c r="M21">
        <v>250</v>
      </c>
      <c r="N21">
        <v>2</v>
      </c>
      <c r="O21" t="s">
        <v>76</v>
      </c>
      <c r="P21">
        <v>1</v>
      </c>
      <c r="R21">
        <v>3</v>
      </c>
      <c r="T21">
        <v>1</v>
      </c>
      <c r="V21">
        <v>80</v>
      </c>
      <c r="W21">
        <v>4</v>
      </c>
      <c r="X21">
        <v>80</v>
      </c>
      <c r="AC21">
        <v>1</v>
      </c>
      <c r="AE21">
        <v>3</v>
      </c>
      <c r="AG21" t="s">
        <v>83</v>
      </c>
    </row>
    <row r="22" spans="1:33">
      <c r="A22" t="s">
        <v>84</v>
      </c>
      <c r="B22" s="2" t="str">
        <f>Hyperlink("https://www.diodes.com/assets/Datasheets/1SS400_LS.pdf")</f>
        <v>https://www.diodes.com/assets/Datasheets/1SS400_LS.pdf</v>
      </c>
      <c r="C22" t="str">
        <f>Hyperlink("https://www.diodes.com/part/view/1SS400%28LS%29","1SS400(LS)")</f>
        <v>1SS400(LS)</v>
      </c>
      <c r="D22" t="s">
        <v>48</v>
      </c>
      <c r="E22" t="s">
        <v>35</v>
      </c>
      <c r="F22" t="s">
        <v>36</v>
      </c>
      <c r="G22" t="s">
        <v>37</v>
      </c>
      <c r="H22" t="s">
        <v>38</v>
      </c>
      <c r="J22" t="s">
        <v>35</v>
      </c>
      <c r="K22">
        <v>90</v>
      </c>
      <c r="L22">
        <v>4</v>
      </c>
      <c r="M22">
        <v>100</v>
      </c>
      <c r="N22">
        <v>0.5</v>
      </c>
      <c r="O22">
        <v>100</v>
      </c>
      <c r="P22">
        <v>0.1</v>
      </c>
      <c r="T22">
        <v>1.2</v>
      </c>
      <c r="V22">
        <v>90</v>
      </c>
      <c r="W22">
        <v>4</v>
      </c>
      <c r="X22">
        <v>80</v>
      </c>
      <c r="AC22" t="s">
        <v>74</v>
      </c>
      <c r="AE22">
        <v>3</v>
      </c>
      <c r="AG22" t="s">
        <v>85</v>
      </c>
    </row>
    <row r="23" spans="1:33">
      <c r="A23" t="s">
        <v>86</v>
      </c>
      <c r="B23" s="2" t="str">
        <f>Hyperlink("https://www.diodes.com/assets/Datasheets/1SS400F_LS.pdf")</f>
        <v>https://www.diodes.com/assets/Datasheets/1SS400F_LS.pdf</v>
      </c>
      <c r="C23" t="str">
        <f>Hyperlink("https://www.diodes.com/part/view/1SS400F%28LS%29","1SS400F(LS)")</f>
        <v>1SS400F(LS)</v>
      </c>
      <c r="D23" t="s">
        <v>48</v>
      </c>
      <c r="E23" t="s">
        <v>35</v>
      </c>
      <c r="F23" t="s">
        <v>36</v>
      </c>
      <c r="G23" t="s">
        <v>37</v>
      </c>
      <c r="H23" t="s">
        <v>38</v>
      </c>
      <c r="J23" t="s">
        <v>35</v>
      </c>
      <c r="K23">
        <v>100</v>
      </c>
      <c r="L23">
        <v>4</v>
      </c>
      <c r="M23">
        <v>100</v>
      </c>
      <c r="O23">
        <v>100</v>
      </c>
      <c r="P23">
        <v>0.1</v>
      </c>
      <c r="T23">
        <v>1.2</v>
      </c>
      <c r="V23">
        <v>100</v>
      </c>
      <c r="W23">
        <v>4</v>
      </c>
      <c r="X23">
        <v>80</v>
      </c>
      <c r="AC23" t="s">
        <v>74</v>
      </c>
      <c r="AE23">
        <v>4</v>
      </c>
      <c r="AG23" t="s">
        <v>60</v>
      </c>
    </row>
    <row r="24" spans="1:33">
      <c r="A24" t="s">
        <v>87</v>
      </c>
      <c r="B24" s="2" t="str">
        <f>Hyperlink("https://www.diodes.com/assets/Datasheets/ds12009.pdf")</f>
        <v>https://www.diodes.com/assets/Datasheets/ds12009.pdf</v>
      </c>
      <c r="C24" t="str">
        <f>Hyperlink("https://www.diodes.com/part/view/BAL99","BAL99")</f>
        <v>BAL99</v>
      </c>
      <c r="D24" t="s">
        <v>34</v>
      </c>
      <c r="E24" t="s">
        <v>42</v>
      </c>
      <c r="F24" t="s">
        <v>36</v>
      </c>
      <c r="G24" t="s">
        <v>88</v>
      </c>
      <c r="H24" t="s">
        <v>38</v>
      </c>
      <c r="I24">
        <v>350</v>
      </c>
      <c r="J24" t="s">
        <v>35</v>
      </c>
      <c r="K24">
        <v>75</v>
      </c>
      <c r="L24">
        <v>4</v>
      </c>
      <c r="M24">
        <v>300</v>
      </c>
      <c r="N24">
        <v>2</v>
      </c>
      <c r="O24">
        <v>1</v>
      </c>
      <c r="P24">
        <v>2.5</v>
      </c>
      <c r="R24">
        <v>2</v>
      </c>
      <c r="T24">
        <v>1</v>
      </c>
      <c r="V24">
        <v>75</v>
      </c>
      <c r="W24">
        <v>4</v>
      </c>
      <c r="X24">
        <v>75</v>
      </c>
      <c r="AE24">
        <v>2</v>
      </c>
      <c r="AG24" t="s">
        <v>89</v>
      </c>
    </row>
    <row r="25" spans="1:33">
      <c r="A25" t="s">
        <v>90</v>
      </c>
      <c r="B25" s="2" t="str">
        <f>Hyperlink("https://www.diodes.com/assets/Datasheets/ds30233.pdf")</f>
        <v>https://www.diodes.com/assets/Datasheets/ds30233.pdf</v>
      </c>
      <c r="C25" t="str">
        <f>Hyperlink("https://www.diodes.com/part/view/BAS116","BAS116")</f>
        <v>BAS116</v>
      </c>
      <c r="D25" t="s">
        <v>34</v>
      </c>
      <c r="E25" t="s">
        <v>42</v>
      </c>
      <c r="F25" t="s">
        <v>36</v>
      </c>
      <c r="G25" t="s">
        <v>37</v>
      </c>
      <c r="H25" t="s">
        <v>38</v>
      </c>
      <c r="I25">
        <v>250</v>
      </c>
      <c r="J25" t="s">
        <v>35</v>
      </c>
      <c r="K25">
        <v>85</v>
      </c>
      <c r="L25">
        <v>3000</v>
      </c>
      <c r="M25">
        <v>215</v>
      </c>
      <c r="N25">
        <v>4</v>
      </c>
      <c r="O25" t="s">
        <v>91</v>
      </c>
      <c r="P25">
        <v>0.005</v>
      </c>
      <c r="R25">
        <v>2</v>
      </c>
      <c r="T25">
        <v>1.05</v>
      </c>
      <c r="V25">
        <v>85</v>
      </c>
      <c r="W25">
        <v>3</v>
      </c>
      <c r="X25">
        <v>75</v>
      </c>
      <c r="AG25" t="s">
        <v>89</v>
      </c>
    </row>
    <row r="26" spans="1:33">
      <c r="A26" t="s">
        <v>92</v>
      </c>
      <c r="B26" s="2" t="str">
        <f>Hyperlink("https://www.diodes.com/assets/Datasheets/BAS116LPH4.pdf")</f>
        <v>https://www.diodes.com/assets/Datasheets/BAS116LPH4.pdf</v>
      </c>
      <c r="C26" t="str">
        <f>Hyperlink("https://www.diodes.com/part/view/BAS116LPH4","BAS116LPH4")</f>
        <v>BAS116LPH4</v>
      </c>
      <c r="D26" t="s">
        <v>70</v>
      </c>
      <c r="E26" t="s">
        <v>42</v>
      </c>
      <c r="F26" t="s">
        <v>36</v>
      </c>
      <c r="G26" t="s">
        <v>37</v>
      </c>
      <c r="H26" t="s">
        <v>38</v>
      </c>
      <c r="I26">
        <v>200</v>
      </c>
      <c r="J26" t="s">
        <v>35</v>
      </c>
      <c r="K26">
        <v>85</v>
      </c>
      <c r="L26">
        <v>3000</v>
      </c>
      <c r="M26">
        <v>215</v>
      </c>
      <c r="N26">
        <v>4</v>
      </c>
      <c r="O26" t="s">
        <v>93</v>
      </c>
      <c r="P26">
        <v>0.005</v>
      </c>
      <c r="R26">
        <v>4</v>
      </c>
      <c r="T26">
        <v>1</v>
      </c>
      <c r="V26">
        <v>85</v>
      </c>
      <c r="W26">
        <v>3</v>
      </c>
      <c r="X26">
        <v>75</v>
      </c>
      <c r="AG26" t="s">
        <v>80</v>
      </c>
    </row>
    <row r="27" spans="1:33">
      <c r="A27" t="s">
        <v>94</v>
      </c>
      <c r="B27" s="2" t="str">
        <f>Hyperlink("https://www.diodes.com/assets/Datasheets/ds30258.pdf")</f>
        <v>https://www.diodes.com/assets/Datasheets/ds30258.pdf</v>
      </c>
      <c r="C27" t="str">
        <f>Hyperlink("https://www.diodes.com/part/view/BAS116T","BAS116T")</f>
        <v>BAS116T</v>
      </c>
      <c r="D27" t="s">
        <v>34</v>
      </c>
      <c r="E27" t="s">
        <v>42</v>
      </c>
      <c r="F27" t="s">
        <v>36</v>
      </c>
      <c r="G27" t="s">
        <v>37</v>
      </c>
      <c r="H27" t="s">
        <v>38</v>
      </c>
      <c r="I27">
        <v>150</v>
      </c>
      <c r="J27" t="s">
        <v>35</v>
      </c>
      <c r="K27">
        <v>85</v>
      </c>
      <c r="L27">
        <v>3000</v>
      </c>
      <c r="M27">
        <v>215</v>
      </c>
      <c r="N27">
        <v>4</v>
      </c>
      <c r="O27" t="s">
        <v>91</v>
      </c>
      <c r="P27">
        <v>0.005</v>
      </c>
      <c r="R27">
        <v>2</v>
      </c>
      <c r="T27">
        <v>1</v>
      </c>
      <c r="V27">
        <v>85</v>
      </c>
      <c r="W27">
        <v>3</v>
      </c>
      <c r="X27">
        <v>75</v>
      </c>
      <c r="AG27" t="s">
        <v>95</v>
      </c>
    </row>
    <row r="28" spans="1:33">
      <c r="A28" t="s">
        <v>96</v>
      </c>
      <c r="B28" s="2" t="str">
        <f>Hyperlink("https://www.diodes.com/assets/Datasheets/ds30562.pdf")</f>
        <v>https://www.diodes.com/assets/Datasheets/ds30562.pdf</v>
      </c>
      <c r="C28" t="str">
        <f>Hyperlink("https://www.diodes.com/part/view/BAS116V","BAS116V")</f>
        <v>BAS116V</v>
      </c>
      <c r="D28" t="s">
        <v>34</v>
      </c>
      <c r="E28" t="s">
        <v>42</v>
      </c>
      <c r="F28" t="s">
        <v>36</v>
      </c>
      <c r="G28" t="s">
        <v>82</v>
      </c>
      <c r="H28" t="s">
        <v>38</v>
      </c>
      <c r="I28">
        <v>150</v>
      </c>
      <c r="J28" t="s">
        <v>35</v>
      </c>
      <c r="K28">
        <v>85</v>
      </c>
      <c r="L28">
        <v>3000</v>
      </c>
      <c r="M28">
        <v>215</v>
      </c>
      <c r="N28">
        <v>4</v>
      </c>
      <c r="O28" t="s">
        <v>91</v>
      </c>
      <c r="P28">
        <v>0.005</v>
      </c>
      <c r="R28">
        <v>2</v>
      </c>
      <c r="T28">
        <v>1</v>
      </c>
      <c r="V28">
        <v>85</v>
      </c>
      <c r="W28">
        <v>3</v>
      </c>
      <c r="X28">
        <v>75</v>
      </c>
      <c r="AG28" t="s">
        <v>97</v>
      </c>
    </row>
    <row r="29" spans="1:33">
      <c r="A29" t="s">
        <v>98</v>
      </c>
      <c r="B29" s="2" t="str">
        <f>Hyperlink("https://www.diodes.com/assets/Datasheets/BAS16_MMBD4148_MMBD914.pdf")</f>
        <v>https://www.diodes.com/assets/Datasheets/BAS16_MMBD4148_MMBD914.pdf</v>
      </c>
      <c r="C29" t="str">
        <f>Hyperlink("https://www.diodes.com/part/view/BAS16","BAS16")</f>
        <v>BAS16</v>
      </c>
      <c r="D29" t="s">
        <v>34</v>
      </c>
      <c r="E29" t="s">
        <v>42</v>
      </c>
      <c r="F29" t="s">
        <v>36</v>
      </c>
      <c r="G29" t="s">
        <v>37</v>
      </c>
      <c r="H29" t="s">
        <v>38</v>
      </c>
      <c r="I29">
        <v>350</v>
      </c>
      <c r="J29" t="s">
        <v>35</v>
      </c>
      <c r="K29">
        <v>75</v>
      </c>
      <c r="L29">
        <v>4</v>
      </c>
      <c r="M29">
        <v>200</v>
      </c>
      <c r="N29">
        <v>2</v>
      </c>
      <c r="O29">
        <v>1</v>
      </c>
      <c r="P29">
        <v>1</v>
      </c>
      <c r="R29">
        <v>2</v>
      </c>
      <c r="T29">
        <v>1</v>
      </c>
      <c r="V29">
        <v>75</v>
      </c>
      <c r="W29">
        <v>4</v>
      </c>
      <c r="X29">
        <v>75</v>
      </c>
      <c r="AE29">
        <v>2</v>
      </c>
      <c r="AG29" t="s">
        <v>89</v>
      </c>
    </row>
    <row r="30" spans="1:33">
      <c r="A30" t="s">
        <v>99</v>
      </c>
      <c r="B30" s="2" t="str">
        <f>Hyperlink("https://www.diodes.com/assets/Datasheets/BAS16F_LS.pdf")</f>
        <v>https://www.diodes.com/assets/Datasheets/BAS16F_LS.pdf</v>
      </c>
      <c r="C30" t="str">
        <f>Hyperlink("https://www.diodes.com/part/view/BAS16F%28LS%29","BAS16F(LS)")</f>
        <v>BAS16F(LS)</v>
      </c>
      <c r="D30" t="s">
        <v>48</v>
      </c>
      <c r="E30" t="s">
        <v>35</v>
      </c>
      <c r="F30" t="s">
        <v>36</v>
      </c>
      <c r="G30" t="s">
        <v>37</v>
      </c>
      <c r="H30" t="s">
        <v>38</v>
      </c>
      <c r="I30">
        <v>200</v>
      </c>
      <c r="J30" t="s">
        <v>35</v>
      </c>
      <c r="K30">
        <v>75</v>
      </c>
      <c r="L30">
        <v>4</v>
      </c>
      <c r="M30">
        <v>200</v>
      </c>
      <c r="O30">
        <v>100</v>
      </c>
      <c r="P30">
        <v>100</v>
      </c>
      <c r="T30">
        <v>1.3</v>
      </c>
      <c r="V30">
        <v>75</v>
      </c>
      <c r="W30">
        <v>4</v>
      </c>
      <c r="X30">
        <v>75</v>
      </c>
      <c r="AC30" t="s">
        <v>100</v>
      </c>
      <c r="AE30">
        <v>4</v>
      </c>
      <c r="AG30" t="s">
        <v>60</v>
      </c>
    </row>
    <row r="31" spans="1:33">
      <c r="A31" t="s">
        <v>101</v>
      </c>
      <c r="B31" s="2" t="str">
        <f>Hyperlink("https://www.diodes.com/assets/Datasheets/ds31740.pdf")</f>
        <v>https://www.diodes.com/assets/Datasheets/ds31740.pdf</v>
      </c>
      <c r="C31" t="str">
        <f>Hyperlink("https://www.diodes.com/part/view/BAS16HLP","BAS16HLP")</f>
        <v>BAS16HLP</v>
      </c>
      <c r="D31" t="s">
        <v>70</v>
      </c>
      <c r="E31" t="s">
        <v>42</v>
      </c>
      <c r="F31" t="s">
        <v>36</v>
      </c>
      <c r="G31" t="s">
        <v>37</v>
      </c>
      <c r="H31" t="s">
        <v>38</v>
      </c>
      <c r="I31">
        <v>250</v>
      </c>
      <c r="J31" t="s">
        <v>35</v>
      </c>
      <c r="K31">
        <v>100</v>
      </c>
      <c r="L31">
        <v>4</v>
      </c>
      <c r="M31">
        <v>215</v>
      </c>
      <c r="N31">
        <v>2</v>
      </c>
      <c r="O31">
        <v>0.89</v>
      </c>
      <c r="P31">
        <v>0.5</v>
      </c>
      <c r="R31">
        <v>1.5</v>
      </c>
      <c r="V31">
        <v>100</v>
      </c>
      <c r="W31">
        <v>4</v>
      </c>
      <c r="X31">
        <v>100</v>
      </c>
      <c r="Y31">
        <v>0.715</v>
      </c>
      <c r="Z31">
        <v>0.855</v>
      </c>
      <c r="AC31">
        <v>500</v>
      </c>
      <c r="AE31">
        <v>1.5</v>
      </c>
      <c r="AG31" t="s">
        <v>62</v>
      </c>
    </row>
    <row r="32" spans="1:33">
      <c r="A32" t="s">
        <v>102</v>
      </c>
      <c r="B32" s="2" t="str">
        <f>Hyperlink("https://www.diodes.com/assets/Datasheets/BAS16HLPQ.pdf")</f>
        <v>https://www.diodes.com/assets/Datasheets/BAS16HLPQ.pdf</v>
      </c>
      <c r="C32" t="str">
        <f>Hyperlink("https://www.diodes.com/part/view/BAS16HLPQ","BAS16HLPQ")</f>
        <v>BAS16HLPQ</v>
      </c>
      <c r="D32" t="s">
        <v>103</v>
      </c>
      <c r="E32" t="s">
        <v>42</v>
      </c>
      <c r="F32" t="s">
        <v>43</v>
      </c>
      <c r="G32" t="s">
        <v>37</v>
      </c>
      <c r="H32" t="s">
        <v>38</v>
      </c>
      <c r="I32">
        <v>250</v>
      </c>
      <c r="J32" t="s">
        <v>35</v>
      </c>
      <c r="K32">
        <v>100</v>
      </c>
      <c r="L32">
        <v>4</v>
      </c>
      <c r="N32">
        <v>4</v>
      </c>
      <c r="O32" t="s">
        <v>104</v>
      </c>
      <c r="P32">
        <v>0.5</v>
      </c>
      <c r="R32">
        <v>1.5</v>
      </c>
      <c r="V32">
        <v>100</v>
      </c>
      <c r="W32">
        <v>4</v>
      </c>
      <c r="X32" t="s">
        <v>105</v>
      </c>
      <c r="Y32">
        <v>0.715</v>
      </c>
      <c r="AC32" t="s">
        <v>106</v>
      </c>
      <c r="AE32">
        <v>1.5</v>
      </c>
      <c r="AG32" t="s">
        <v>62</v>
      </c>
    </row>
    <row r="33" spans="1:33">
      <c r="A33" t="s">
        <v>107</v>
      </c>
      <c r="B33" s="2" t="str">
        <f>Hyperlink("https://www.diodes.com/assets/Datasheets/BAS16HTW.pdf")</f>
        <v>https://www.diodes.com/assets/Datasheets/BAS16HTW.pdf</v>
      </c>
      <c r="C33" t="str">
        <f>Hyperlink("https://www.diodes.com/part/view/BAS16HTW","BAS16HTW")</f>
        <v>BAS16HTW</v>
      </c>
      <c r="D33" t="s">
        <v>108</v>
      </c>
      <c r="E33" t="s">
        <v>42</v>
      </c>
      <c r="F33" t="s">
        <v>36</v>
      </c>
      <c r="G33" t="s">
        <v>109</v>
      </c>
      <c r="H33" t="s">
        <v>38</v>
      </c>
      <c r="I33">
        <v>250</v>
      </c>
      <c r="J33" t="s">
        <v>35</v>
      </c>
      <c r="K33">
        <v>100</v>
      </c>
      <c r="L33">
        <v>4</v>
      </c>
      <c r="M33">
        <v>200</v>
      </c>
      <c r="N33">
        <v>4</v>
      </c>
      <c r="O33" t="s">
        <v>110</v>
      </c>
      <c r="P33">
        <v>0.5</v>
      </c>
      <c r="R33">
        <v>1.5</v>
      </c>
      <c r="T33">
        <v>1</v>
      </c>
      <c r="V33" t="s">
        <v>111</v>
      </c>
      <c r="W33">
        <v>4</v>
      </c>
      <c r="X33">
        <v>80</v>
      </c>
      <c r="AA33">
        <v>50</v>
      </c>
      <c r="AC33">
        <v>0.5</v>
      </c>
      <c r="AE33">
        <v>1.5</v>
      </c>
      <c r="AG33" t="s">
        <v>112</v>
      </c>
    </row>
    <row r="34" spans="1:33">
      <c r="A34" t="s">
        <v>113</v>
      </c>
      <c r="B34" s="2" t="str">
        <f>Hyperlink("https://www.diodes.com/assets/Datasheets/BAS16HTWQ.pdf")</f>
        <v>https://www.diodes.com/assets/Datasheets/BAS16HTWQ.pdf</v>
      </c>
      <c r="C34" t="str">
        <f>Hyperlink("https://www.diodes.com/part/view/BAS16HTWQ","BAS16HTWQ")</f>
        <v>BAS16HTWQ</v>
      </c>
      <c r="D34" t="s">
        <v>108</v>
      </c>
      <c r="E34" t="s">
        <v>42</v>
      </c>
      <c r="F34" t="s">
        <v>43</v>
      </c>
      <c r="G34" t="s">
        <v>109</v>
      </c>
      <c r="H34" t="s">
        <v>38</v>
      </c>
      <c r="I34">
        <v>250</v>
      </c>
      <c r="J34" t="s">
        <v>35</v>
      </c>
      <c r="K34">
        <v>100</v>
      </c>
      <c r="L34">
        <v>4</v>
      </c>
      <c r="M34">
        <v>200</v>
      </c>
      <c r="N34">
        <v>4</v>
      </c>
      <c r="O34" t="s">
        <v>110</v>
      </c>
      <c r="P34">
        <v>0.5</v>
      </c>
      <c r="R34">
        <v>1.5</v>
      </c>
      <c r="T34">
        <v>1</v>
      </c>
      <c r="V34" t="s">
        <v>114</v>
      </c>
      <c r="W34">
        <v>4</v>
      </c>
      <c r="X34">
        <v>80</v>
      </c>
      <c r="AA34">
        <v>50</v>
      </c>
      <c r="AC34">
        <v>0.5</v>
      </c>
      <c r="AE34">
        <v>1.5</v>
      </c>
      <c r="AG34" t="s">
        <v>112</v>
      </c>
    </row>
    <row r="35" spans="1:33">
      <c r="A35" t="s">
        <v>115</v>
      </c>
      <c r="B35" s="2" t="str">
        <f>Hyperlink("https://www.diodes.com/assets/Datasheets/BAS16LP.pdf")</f>
        <v>https://www.diodes.com/assets/Datasheets/BAS16LP.pdf</v>
      </c>
      <c r="C35" t="str">
        <f>Hyperlink("https://www.diodes.com/part/view/BAS16LP","BAS16LP")</f>
        <v>BAS16LP</v>
      </c>
      <c r="D35" t="s">
        <v>34</v>
      </c>
      <c r="E35" t="s">
        <v>42</v>
      </c>
      <c r="F35" t="s">
        <v>36</v>
      </c>
      <c r="G35" t="s">
        <v>37</v>
      </c>
      <c r="H35" t="s">
        <v>38</v>
      </c>
      <c r="I35">
        <v>250</v>
      </c>
      <c r="J35" t="s">
        <v>35</v>
      </c>
      <c r="K35">
        <v>75</v>
      </c>
      <c r="L35">
        <v>4</v>
      </c>
      <c r="M35">
        <v>200</v>
      </c>
      <c r="N35">
        <v>2</v>
      </c>
      <c r="O35">
        <v>1</v>
      </c>
      <c r="P35">
        <v>1</v>
      </c>
      <c r="R35">
        <v>2</v>
      </c>
      <c r="V35">
        <v>75</v>
      </c>
      <c r="W35">
        <v>4</v>
      </c>
      <c r="X35">
        <v>75</v>
      </c>
      <c r="Y35">
        <v>0.9</v>
      </c>
      <c r="Z35">
        <v>1</v>
      </c>
      <c r="AE35">
        <v>2</v>
      </c>
      <c r="AG35" t="s">
        <v>62</v>
      </c>
    </row>
    <row r="36" spans="1:33">
      <c r="A36" t="s">
        <v>116</v>
      </c>
      <c r="B36" s="2" t="str">
        <f>Hyperlink("https://www.diodes.com/assets/Datasheets/BAS16LPQ.pdf")</f>
        <v>https://www.diodes.com/assets/Datasheets/BAS16LPQ.pdf</v>
      </c>
      <c r="C36" t="str">
        <f>Hyperlink("https://www.diodes.com/part/view/BAS16LPQ","BAS16LPQ")</f>
        <v>BAS16LPQ</v>
      </c>
      <c r="D36" t="s">
        <v>117</v>
      </c>
      <c r="E36" t="s">
        <v>42</v>
      </c>
      <c r="F36" t="s">
        <v>43</v>
      </c>
      <c r="G36" t="s">
        <v>37</v>
      </c>
      <c r="H36" t="s">
        <v>38</v>
      </c>
      <c r="I36">
        <v>250</v>
      </c>
      <c r="J36" t="s">
        <v>42</v>
      </c>
      <c r="K36">
        <v>75</v>
      </c>
      <c r="L36">
        <v>4</v>
      </c>
      <c r="M36" t="s">
        <v>118</v>
      </c>
      <c r="N36" t="s">
        <v>119</v>
      </c>
      <c r="O36" t="s">
        <v>120</v>
      </c>
      <c r="P36">
        <v>1</v>
      </c>
      <c r="R36">
        <v>2</v>
      </c>
      <c r="V36">
        <v>75</v>
      </c>
      <c r="X36">
        <v>75</v>
      </c>
      <c r="Y36">
        <v>0.715</v>
      </c>
      <c r="Z36">
        <v>0.855</v>
      </c>
      <c r="AE36">
        <v>2</v>
      </c>
      <c r="AG36" t="s">
        <v>62</v>
      </c>
    </row>
    <row r="37" spans="1:33">
      <c r="A37" t="s">
        <v>121</v>
      </c>
      <c r="B37" s="2" t="str">
        <f>Hyperlink("https://www.diodes.com/assets/Datasheets/BAS16T_BAW56T_BAV70T_BAV99T.pdf")</f>
        <v>https://www.diodes.com/assets/Datasheets/BAS16T_BAW56T_BAV70T_BAV99T.pdf</v>
      </c>
      <c r="C37" t="str">
        <f>Hyperlink("https://www.diodes.com/part/view/BAS16T","BAS16T")</f>
        <v>BAS16T</v>
      </c>
      <c r="D37" t="s">
        <v>34</v>
      </c>
      <c r="E37" t="s">
        <v>42</v>
      </c>
      <c r="F37" t="s">
        <v>36</v>
      </c>
      <c r="G37" t="s">
        <v>37</v>
      </c>
      <c r="H37" t="s">
        <v>38</v>
      </c>
      <c r="I37">
        <v>150</v>
      </c>
      <c r="J37" t="s">
        <v>35</v>
      </c>
      <c r="K37">
        <v>85</v>
      </c>
      <c r="L37">
        <v>4</v>
      </c>
      <c r="M37">
        <v>155</v>
      </c>
      <c r="N37">
        <v>4</v>
      </c>
      <c r="O37">
        <v>1</v>
      </c>
      <c r="P37">
        <v>2</v>
      </c>
      <c r="R37">
        <v>1.5</v>
      </c>
      <c r="V37">
        <v>85</v>
      </c>
      <c r="W37">
        <v>4</v>
      </c>
      <c r="X37">
        <v>85</v>
      </c>
      <c r="Y37">
        <v>0.9</v>
      </c>
      <c r="Z37">
        <v>1</v>
      </c>
      <c r="AE37">
        <v>2</v>
      </c>
      <c r="AG37" t="s">
        <v>95</v>
      </c>
    </row>
    <row r="38" spans="1:33">
      <c r="A38" t="s">
        <v>122</v>
      </c>
      <c r="B38" s="2" t="str">
        <f>Hyperlink("https://www.diodes.com/assets/Datasheets/ds30154.pdf")</f>
        <v>https://www.diodes.com/assets/Datasheets/ds30154.pdf</v>
      </c>
      <c r="C38" t="str">
        <f>Hyperlink("https://www.diodes.com/part/view/BAS16TW","BAS16TW")</f>
        <v>BAS16TW</v>
      </c>
      <c r="D38" t="s">
        <v>34</v>
      </c>
      <c r="E38" t="s">
        <v>42</v>
      </c>
      <c r="F38" t="s">
        <v>36</v>
      </c>
      <c r="G38" t="s">
        <v>109</v>
      </c>
      <c r="H38" t="s">
        <v>38</v>
      </c>
      <c r="I38">
        <v>200</v>
      </c>
      <c r="J38" t="s">
        <v>35</v>
      </c>
      <c r="K38">
        <v>75</v>
      </c>
      <c r="L38">
        <v>4</v>
      </c>
      <c r="M38">
        <v>150</v>
      </c>
      <c r="N38">
        <v>2</v>
      </c>
      <c r="O38">
        <v>1</v>
      </c>
      <c r="P38">
        <v>1</v>
      </c>
      <c r="R38">
        <v>2</v>
      </c>
      <c r="T38">
        <v>1.25</v>
      </c>
      <c r="V38" t="s">
        <v>45</v>
      </c>
      <c r="W38">
        <v>4</v>
      </c>
      <c r="X38">
        <v>75</v>
      </c>
      <c r="Y38">
        <v>0.9</v>
      </c>
      <c r="Z38">
        <v>1</v>
      </c>
      <c r="AE38">
        <v>2</v>
      </c>
      <c r="AG38" t="s">
        <v>112</v>
      </c>
    </row>
    <row r="39" spans="1:33">
      <c r="A39" t="s">
        <v>123</v>
      </c>
      <c r="B39" s="2" t="str">
        <f>Hyperlink("https://www.diodes.com/assets/Datasheets/BAS16TWQ.pdf")</f>
        <v>https://www.diodes.com/assets/Datasheets/BAS16TWQ.pdf</v>
      </c>
      <c r="C39" t="str">
        <f>Hyperlink("https://www.diodes.com/part/view/BAS16TWQ","BAS16TWQ")</f>
        <v>BAS16TWQ</v>
      </c>
      <c r="D39" t="s">
        <v>124</v>
      </c>
      <c r="E39" t="s">
        <v>42</v>
      </c>
      <c r="F39" t="s">
        <v>43</v>
      </c>
      <c r="G39" t="s">
        <v>109</v>
      </c>
      <c r="H39" t="s">
        <v>38</v>
      </c>
      <c r="I39">
        <v>200</v>
      </c>
      <c r="J39" t="s">
        <v>35</v>
      </c>
      <c r="K39">
        <v>75</v>
      </c>
      <c r="L39">
        <v>4</v>
      </c>
      <c r="M39">
        <v>150</v>
      </c>
      <c r="N39">
        <v>2</v>
      </c>
      <c r="O39" t="s">
        <v>125</v>
      </c>
      <c r="P39">
        <v>1</v>
      </c>
      <c r="R39">
        <v>2</v>
      </c>
      <c r="V39" t="s">
        <v>56</v>
      </c>
      <c r="W39">
        <v>4</v>
      </c>
      <c r="X39">
        <v>75</v>
      </c>
      <c r="Y39">
        <v>0.9</v>
      </c>
      <c r="Z39">
        <v>1</v>
      </c>
      <c r="AE39">
        <v>2</v>
      </c>
      <c r="AG39" t="s">
        <v>112</v>
      </c>
    </row>
    <row r="40" spans="1:33">
      <c r="A40" t="s">
        <v>126</v>
      </c>
      <c r="B40" s="2" t="str">
        <f>Hyperlink("https://www.diodes.com/assets/Datasheets/BAS16V.pdf")</f>
        <v>https://www.diodes.com/assets/Datasheets/BAS16V.pdf</v>
      </c>
      <c r="C40" t="str">
        <f>Hyperlink("https://www.diodes.com/part/view/BAS16V","BAS16V")</f>
        <v>BAS16V</v>
      </c>
      <c r="D40" t="s">
        <v>127</v>
      </c>
      <c r="E40" t="s">
        <v>42</v>
      </c>
      <c r="F40" t="s">
        <v>36</v>
      </c>
      <c r="G40" t="s">
        <v>82</v>
      </c>
      <c r="H40" t="s">
        <v>38</v>
      </c>
      <c r="I40">
        <v>150</v>
      </c>
      <c r="J40" t="s">
        <v>35</v>
      </c>
      <c r="K40">
        <v>75</v>
      </c>
      <c r="L40">
        <v>4</v>
      </c>
      <c r="M40">
        <v>200</v>
      </c>
      <c r="N40">
        <v>2</v>
      </c>
      <c r="O40">
        <v>1</v>
      </c>
      <c r="P40">
        <v>1</v>
      </c>
      <c r="R40">
        <v>2</v>
      </c>
      <c r="V40">
        <v>75</v>
      </c>
      <c r="W40">
        <v>4</v>
      </c>
      <c r="X40">
        <v>75</v>
      </c>
      <c r="Y40">
        <v>0.9</v>
      </c>
      <c r="Z40">
        <v>1</v>
      </c>
      <c r="AE40">
        <v>2</v>
      </c>
      <c r="AG40" t="s">
        <v>97</v>
      </c>
    </row>
    <row r="41" spans="1:33">
      <c r="A41" t="s">
        <v>128</v>
      </c>
      <c r="B41" s="2" t="str">
        <f>Hyperlink("https://www.diodes.com/assets/Datasheets/BAS16VA.pdf")</f>
        <v>https://www.diodes.com/assets/Datasheets/BAS16VA.pdf</v>
      </c>
      <c r="C41" t="str">
        <f>Hyperlink("https://www.diodes.com/part/view/BAS16VA","BAS16VA")</f>
        <v>BAS16VA</v>
      </c>
      <c r="D41" t="s">
        <v>108</v>
      </c>
      <c r="E41" t="s">
        <v>42</v>
      </c>
      <c r="F41" t="s">
        <v>36</v>
      </c>
      <c r="G41" t="s">
        <v>129</v>
      </c>
      <c r="H41" t="s">
        <v>38</v>
      </c>
      <c r="I41">
        <v>350</v>
      </c>
      <c r="J41" t="s">
        <v>35</v>
      </c>
      <c r="K41">
        <v>100</v>
      </c>
      <c r="L41">
        <v>4</v>
      </c>
      <c r="M41">
        <v>200</v>
      </c>
      <c r="N41">
        <v>4</v>
      </c>
      <c r="O41">
        <v>0.715</v>
      </c>
      <c r="P41">
        <v>0.5</v>
      </c>
      <c r="R41">
        <v>1.5</v>
      </c>
      <c r="V41">
        <v>100</v>
      </c>
      <c r="W41">
        <v>4</v>
      </c>
      <c r="X41">
        <v>0.5</v>
      </c>
      <c r="Y41">
        <v>0.715</v>
      </c>
      <c r="AC41">
        <v>0.5</v>
      </c>
      <c r="AE41">
        <v>1.5</v>
      </c>
      <c r="AG41" t="s">
        <v>97</v>
      </c>
    </row>
    <row r="42" spans="1:33">
      <c r="A42" t="s">
        <v>130</v>
      </c>
      <c r="B42" s="2" t="str">
        <f>Hyperlink("https://www.diodes.com/assets/Datasheets/BAS16VAQ.pdf")</f>
        <v>https://www.diodes.com/assets/Datasheets/BAS16VAQ.pdf</v>
      </c>
      <c r="C42" t="str">
        <f>Hyperlink("https://www.diodes.com/part/view/BAS16VAQ","BAS16VAQ")</f>
        <v>BAS16VAQ</v>
      </c>
      <c r="D42" t="s">
        <v>108</v>
      </c>
      <c r="E42" t="s">
        <v>42</v>
      </c>
      <c r="F42" t="s">
        <v>43</v>
      </c>
      <c r="G42" t="s">
        <v>109</v>
      </c>
      <c r="H42" t="s">
        <v>38</v>
      </c>
      <c r="I42">
        <v>350</v>
      </c>
      <c r="J42" t="s">
        <v>35</v>
      </c>
      <c r="K42">
        <v>100</v>
      </c>
      <c r="L42">
        <v>4</v>
      </c>
      <c r="N42">
        <v>4.0</v>
      </c>
      <c r="O42" t="s">
        <v>120</v>
      </c>
      <c r="P42" t="s">
        <v>131</v>
      </c>
      <c r="R42">
        <v>1.5</v>
      </c>
      <c r="V42" t="s">
        <v>132</v>
      </c>
      <c r="W42">
        <v>4</v>
      </c>
      <c r="X42" t="s">
        <v>133</v>
      </c>
      <c r="Y42" t="s">
        <v>134</v>
      </c>
      <c r="Z42" t="s">
        <v>135</v>
      </c>
      <c r="AC42">
        <v>0.5</v>
      </c>
      <c r="AE42">
        <v>1.5</v>
      </c>
      <c r="AG42" t="s">
        <v>97</v>
      </c>
    </row>
    <row r="43" spans="1:33">
      <c r="A43" t="s">
        <v>136</v>
      </c>
      <c r="B43" s="2" t="str">
        <f>Hyperlink("https://www.diodes.com/assets/Datasheets/BAS16VV.pdf")</f>
        <v>https://www.diodes.com/assets/Datasheets/BAS16VV.pdf</v>
      </c>
      <c r="C43" t="str">
        <f>Hyperlink("https://www.diodes.com/part/view/BAS16VV","BAS16VV")</f>
        <v>BAS16VV</v>
      </c>
      <c r="D43" t="s">
        <v>70</v>
      </c>
      <c r="E43" t="s">
        <v>42</v>
      </c>
      <c r="F43" t="s">
        <v>36</v>
      </c>
      <c r="G43" t="s">
        <v>109</v>
      </c>
      <c r="H43" t="s">
        <v>38</v>
      </c>
      <c r="I43">
        <v>350</v>
      </c>
      <c r="J43" t="s">
        <v>35</v>
      </c>
      <c r="K43">
        <v>100</v>
      </c>
      <c r="L43">
        <v>4</v>
      </c>
      <c r="M43">
        <v>200</v>
      </c>
      <c r="N43">
        <v>4</v>
      </c>
      <c r="O43" t="s">
        <v>137</v>
      </c>
      <c r="P43">
        <v>0.5</v>
      </c>
      <c r="R43">
        <v>1.5</v>
      </c>
      <c r="V43">
        <v>100</v>
      </c>
      <c r="W43">
        <v>4</v>
      </c>
      <c r="X43">
        <v>80</v>
      </c>
      <c r="Y43">
        <v>0.9</v>
      </c>
      <c r="Z43">
        <v>1</v>
      </c>
      <c r="AC43">
        <v>0.5</v>
      </c>
      <c r="AE43">
        <v>1.5</v>
      </c>
      <c r="AG43" t="s">
        <v>97</v>
      </c>
    </row>
    <row r="44" spans="1:33">
      <c r="A44" t="s">
        <v>138</v>
      </c>
      <c r="B44" s="2" t="str">
        <f>Hyperlink("https://www.diodes.com/assets/Datasheets/BAS16VVQ.pdf")</f>
        <v>https://www.diodes.com/assets/Datasheets/BAS16VVQ.pdf</v>
      </c>
      <c r="C44" t="str">
        <f>Hyperlink("https://www.diodes.com/part/view/BAS16VVQ","BAS16VVQ")</f>
        <v>BAS16VVQ</v>
      </c>
      <c r="D44" t="s">
        <v>108</v>
      </c>
      <c r="E44" t="s">
        <v>42</v>
      </c>
      <c r="F44" t="s">
        <v>43</v>
      </c>
      <c r="G44" t="s">
        <v>109</v>
      </c>
      <c r="H44" t="s">
        <v>38</v>
      </c>
      <c r="I44">
        <v>350</v>
      </c>
      <c r="J44" t="s">
        <v>35</v>
      </c>
      <c r="K44">
        <v>100</v>
      </c>
      <c r="L44">
        <v>4</v>
      </c>
      <c r="N44">
        <v>4</v>
      </c>
      <c r="O44" t="s">
        <v>120</v>
      </c>
      <c r="P44" t="s">
        <v>131</v>
      </c>
      <c r="R44">
        <v>1.5</v>
      </c>
      <c r="V44">
        <v>100</v>
      </c>
      <c r="W44">
        <v>4</v>
      </c>
      <c r="X44" t="s">
        <v>131</v>
      </c>
      <c r="Y44">
        <v>0.715</v>
      </c>
      <c r="Z44">
        <v>0.855</v>
      </c>
      <c r="AB44" t="s">
        <v>139</v>
      </c>
      <c r="AC44">
        <v>0.5</v>
      </c>
      <c r="AE44">
        <v>1.5</v>
      </c>
      <c r="AG44" t="s">
        <v>97</v>
      </c>
    </row>
    <row r="45" spans="1:33">
      <c r="A45" t="s">
        <v>140</v>
      </c>
      <c r="B45" s="2" t="str">
        <f>Hyperlink("https://www.diodes.com/assets/Datasheets/MMBD4148W_BAS16W.pdf")</f>
        <v>https://www.diodes.com/assets/Datasheets/MMBD4148W_BAS16W.pdf</v>
      </c>
      <c r="C45" t="str">
        <f>Hyperlink("https://www.diodes.com/part/view/BAS16W","BAS16W")</f>
        <v>BAS16W</v>
      </c>
      <c r="D45" t="s">
        <v>34</v>
      </c>
      <c r="E45" t="s">
        <v>42</v>
      </c>
      <c r="F45" t="s">
        <v>36</v>
      </c>
      <c r="G45" t="s">
        <v>37</v>
      </c>
      <c r="H45" t="s">
        <v>38</v>
      </c>
      <c r="I45">
        <v>200</v>
      </c>
      <c r="J45" t="s">
        <v>35</v>
      </c>
      <c r="K45">
        <v>75</v>
      </c>
      <c r="L45">
        <v>4</v>
      </c>
      <c r="M45">
        <v>150</v>
      </c>
      <c r="N45">
        <v>2</v>
      </c>
      <c r="O45">
        <v>1</v>
      </c>
      <c r="P45">
        <v>1</v>
      </c>
      <c r="R45">
        <v>2</v>
      </c>
      <c r="V45" t="s">
        <v>45</v>
      </c>
      <c r="W45">
        <v>4</v>
      </c>
      <c r="X45">
        <v>75</v>
      </c>
      <c r="Y45">
        <v>0.9</v>
      </c>
      <c r="Z45">
        <v>1</v>
      </c>
      <c r="AE45">
        <v>2</v>
      </c>
      <c r="AG45" t="s">
        <v>141</v>
      </c>
    </row>
    <row r="46" spans="1:33">
      <c r="A46" t="s">
        <v>142</v>
      </c>
      <c r="B46" s="2" t="str">
        <f>Hyperlink("https://www.diodes.com/assets/Datasheets/BAS16W_LS.pdf")</f>
        <v>https://www.diodes.com/assets/Datasheets/BAS16W_LS.pdf</v>
      </c>
      <c r="C46" t="str">
        <f>Hyperlink("https://www.diodes.com/part/view/BAS16W%28LS%29","BAS16W(LS)")</f>
        <v>BAS16W(LS)</v>
      </c>
      <c r="D46" t="s">
        <v>48</v>
      </c>
      <c r="E46" t="s">
        <v>35</v>
      </c>
      <c r="F46" t="s">
        <v>36</v>
      </c>
      <c r="G46" t="s">
        <v>37</v>
      </c>
      <c r="H46" t="s">
        <v>38</v>
      </c>
      <c r="I46">
        <v>200</v>
      </c>
      <c r="J46" t="s">
        <v>35</v>
      </c>
      <c r="K46">
        <v>100</v>
      </c>
      <c r="L46">
        <v>4</v>
      </c>
      <c r="M46">
        <v>150</v>
      </c>
      <c r="N46">
        <v>2</v>
      </c>
      <c r="O46">
        <v>150</v>
      </c>
      <c r="P46">
        <v>10</v>
      </c>
      <c r="V46">
        <v>100</v>
      </c>
      <c r="W46">
        <v>4</v>
      </c>
      <c r="X46">
        <v>75</v>
      </c>
      <c r="Z46">
        <v>0.855</v>
      </c>
      <c r="AC46" t="s">
        <v>100</v>
      </c>
      <c r="AE46">
        <v>2</v>
      </c>
      <c r="AG46" t="s">
        <v>143</v>
      </c>
    </row>
    <row r="47" spans="1:33">
      <c r="A47" t="s">
        <v>144</v>
      </c>
      <c r="B47" s="2" t="str">
        <f>Hyperlink("https://www.diodes.com/assets/Datasheets/Ds12004.pdf")</f>
        <v>https://www.diodes.com/assets/Datasheets/Ds12004.pdf</v>
      </c>
      <c r="C47" t="str">
        <f>Hyperlink("https://www.diodes.com/part/view/BAS19","BAS19")</f>
        <v>BAS19</v>
      </c>
      <c r="D47" t="s">
        <v>34</v>
      </c>
      <c r="E47" t="s">
        <v>42</v>
      </c>
      <c r="F47" t="s">
        <v>36</v>
      </c>
      <c r="G47" t="s">
        <v>37</v>
      </c>
      <c r="H47" t="s">
        <v>38</v>
      </c>
      <c r="I47">
        <v>350</v>
      </c>
      <c r="J47" t="s">
        <v>35</v>
      </c>
      <c r="K47">
        <v>120</v>
      </c>
      <c r="L47">
        <v>50</v>
      </c>
      <c r="M47">
        <v>200</v>
      </c>
      <c r="N47">
        <v>2.5</v>
      </c>
      <c r="O47">
        <v>1</v>
      </c>
      <c r="P47">
        <v>0.1</v>
      </c>
      <c r="R47">
        <v>5</v>
      </c>
      <c r="T47">
        <v>1.25</v>
      </c>
      <c r="V47">
        <v>120</v>
      </c>
      <c r="W47">
        <v>50</v>
      </c>
      <c r="X47">
        <v>120</v>
      </c>
      <c r="Y47">
        <v>0.715</v>
      </c>
      <c r="Z47">
        <v>0.855</v>
      </c>
      <c r="AE47">
        <v>5</v>
      </c>
      <c r="AG47" t="s">
        <v>89</v>
      </c>
    </row>
    <row r="48" spans="1:33">
      <c r="A48" t="s">
        <v>145</v>
      </c>
      <c r="B48" s="2" t="str">
        <f>Hyperlink("https://www.diodes.com/assets/Datasheets/BAS19W-BAS21W.pdf")</f>
        <v>https://www.diodes.com/assets/Datasheets/BAS19W-BAS21W.pdf</v>
      </c>
      <c r="C48" t="str">
        <f>Hyperlink("https://www.diodes.com/part/view/BAS19W","BAS19W")</f>
        <v>BAS19W</v>
      </c>
      <c r="D48" t="s">
        <v>34</v>
      </c>
      <c r="E48" t="s">
        <v>42</v>
      </c>
      <c r="F48" t="s">
        <v>36</v>
      </c>
      <c r="G48" t="s">
        <v>37</v>
      </c>
      <c r="H48" t="s">
        <v>38</v>
      </c>
      <c r="I48">
        <v>200</v>
      </c>
      <c r="J48" t="s">
        <v>35</v>
      </c>
      <c r="K48">
        <v>120</v>
      </c>
      <c r="L48">
        <v>50</v>
      </c>
      <c r="M48">
        <v>200</v>
      </c>
      <c r="N48">
        <v>2.5</v>
      </c>
      <c r="O48">
        <v>1</v>
      </c>
      <c r="P48">
        <v>0.1</v>
      </c>
      <c r="R48">
        <v>5</v>
      </c>
      <c r="V48">
        <v>120</v>
      </c>
      <c r="W48">
        <v>50</v>
      </c>
      <c r="X48">
        <v>120</v>
      </c>
      <c r="Y48">
        <v>0.715</v>
      </c>
      <c r="Z48">
        <v>0.855</v>
      </c>
      <c r="AE48">
        <v>5</v>
      </c>
      <c r="AG48" t="s">
        <v>141</v>
      </c>
    </row>
    <row r="49" spans="1:33">
      <c r="A49" t="s">
        <v>146</v>
      </c>
      <c r="B49" s="2" t="str">
        <f>Hyperlink("https://www.diodes.com/assets/Datasheets/Ds12004.pdf")</f>
        <v>https://www.diodes.com/assets/Datasheets/Ds12004.pdf</v>
      </c>
      <c r="C49" t="str">
        <f>Hyperlink("https://www.diodes.com/part/view/BAS20","BAS20")</f>
        <v>BAS20</v>
      </c>
      <c r="D49" t="s">
        <v>34</v>
      </c>
      <c r="E49" t="s">
        <v>42</v>
      </c>
      <c r="F49" t="s">
        <v>36</v>
      </c>
      <c r="G49" t="s">
        <v>37</v>
      </c>
      <c r="H49" t="s">
        <v>38</v>
      </c>
      <c r="I49">
        <v>350</v>
      </c>
      <c r="J49" t="s">
        <v>35</v>
      </c>
      <c r="K49">
        <v>200</v>
      </c>
      <c r="L49">
        <v>50</v>
      </c>
      <c r="M49">
        <v>200</v>
      </c>
      <c r="N49">
        <v>2.5</v>
      </c>
      <c r="O49">
        <v>1</v>
      </c>
      <c r="P49">
        <v>0.1</v>
      </c>
      <c r="R49">
        <v>5</v>
      </c>
      <c r="V49">
        <v>200</v>
      </c>
      <c r="W49">
        <v>50</v>
      </c>
      <c r="X49">
        <v>200</v>
      </c>
      <c r="Y49">
        <v>0.715</v>
      </c>
      <c r="Z49">
        <v>0.855</v>
      </c>
      <c r="AE49">
        <v>5</v>
      </c>
      <c r="AG49" t="s">
        <v>89</v>
      </c>
    </row>
    <row r="50" spans="1:33">
      <c r="A50" t="s">
        <v>147</v>
      </c>
      <c r="B50" s="2" t="str">
        <f>Hyperlink("https://www.diodes.com/assets/Datasheets/Ds30617.pdf")</f>
        <v>https://www.diodes.com/assets/Datasheets/Ds30617.pdf</v>
      </c>
      <c r="C50" t="str">
        <f>Hyperlink("https://www.diodes.com/part/view/BAS20DW","BAS20DW")</f>
        <v>BAS20DW</v>
      </c>
      <c r="D50" t="s">
        <v>34</v>
      </c>
      <c r="E50" t="s">
        <v>42</v>
      </c>
      <c r="F50" t="s">
        <v>36</v>
      </c>
      <c r="G50" t="s">
        <v>82</v>
      </c>
      <c r="H50" t="s">
        <v>38</v>
      </c>
      <c r="I50">
        <v>200</v>
      </c>
      <c r="J50" t="s">
        <v>35</v>
      </c>
      <c r="K50">
        <v>200</v>
      </c>
      <c r="L50">
        <v>50</v>
      </c>
      <c r="M50">
        <v>200</v>
      </c>
      <c r="N50">
        <v>2.5</v>
      </c>
      <c r="O50">
        <v>1</v>
      </c>
      <c r="P50">
        <v>0.1</v>
      </c>
      <c r="R50">
        <v>5</v>
      </c>
      <c r="V50">
        <v>200</v>
      </c>
      <c r="W50">
        <v>50</v>
      </c>
      <c r="X50">
        <v>200</v>
      </c>
      <c r="Y50">
        <v>0.9</v>
      </c>
      <c r="Z50">
        <v>1</v>
      </c>
      <c r="AE50">
        <v>5</v>
      </c>
      <c r="AG50" t="s">
        <v>112</v>
      </c>
    </row>
    <row r="51" spans="1:33">
      <c r="A51" t="s">
        <v>148</v>
      </c>
      <c r="B51" s="2" t="str">
        <f>Hyperlink("https://www.diodes.com/assets/Datasheets/BAS19W-BAS21W.pdf")</f>
        <v>https://www.diodes.com/assets/Datasheets/BAS19W-BAS21W.pdf</v>
      </c>
      <c r="C51" t="str">
        <f>Hyperlink("https://www.diodes.com/part/view/BAS20W","BAS20W")</f>
        <v>BAS20W</v>
      </c>
      <c r="D51" t="s">
        <v>34</v>
      </c>
      <c r="E51" t="s">
        <v>42</v>
      </c>
      <c r="F51" t="s">
        <v>36</v>
      </c>
      <c r="G51" t="s">
        <v>37</v>
      </c>
      <c r="H51" t="s">
        <v>38</v>
      </c>
      <c r="I51">
        <v>200</v>
      </c>
      <c r="J51" t="s">
        <v>35</v>
      </c>
      <c r="K51">
        <v>200</v>
      </c>
      <c r="L51">
        <v>50</v>
      </c>
      <c r="M51">
        <v>200</v>
      </c>
      <c r="N51">
        <v>2.5</v>
      </c>
      <c r="O51">
        <v>1</v>
      </c>
      <c r="P51">
        <v>0.1</v>
      </c>
      <c r="R51">
        <v>5</v>
      </c>
      <c r="V51">
        <v>200</v>
      </c>
      <c r="W51">
        <v>50</v>
      </c>
      <c r="X51">
        <v>200</v>
      </c>
      <c r="Y51">
        <v>0.9</v>
      </c>
      <c r="Z51">
        <v>1</v>
      </c>
      <c r="AE51">
        <v>5</v>
      </c>
      <c r="AG51" t="s">
        <v>141</v>
      </c>
    </row>
    <row r="52" spans="1:33">
      <c r="A52" t="s">
        <v>149</v>
      </c>
      <c r="B52" s="2" t="str">
        <f>Hyperlink("https://www.diodes.com/assets/Datasheets/Ds12004.pdf")</f>
        <v>https://www.diodes.com/assets/Datasheets/Ds12004.pdf</v>
      </c>
      <c r="C52" t="str">
        <f>Hyperlink("https://www.diodes.com/part/view/BAS21","BAS21")</f>
        <v>BAS21</v>
      </c>
      <c r="D52" t="s">
        <v>34</v>
      </c>
      <c r="E52" t="s">
        <v>42</v>
      </c>
      <c r="F52" t="s">
        <v>36</v>
      </c>
      <c r="G52" t="s">
        <v>37</v>
      </c>
      <c r="H52" t="s">
        <v>38</v>
      </c>
      <c r="I52">
        <v>350</v>
      </c>
      <c r="J52" t="s">
        <v>35</v>
      </c>
      <c r="K52">
        <v>250</v>
      </c>
      <c r="L52">
        <v>50</v>
      </c>
      <c r="M52">
        <v>200</v>
      </c>
      <c r="N52">
        <v>2.5</v>
      </c>
      <c r="O52">
        <v>1</v>
      </c>
      <c r="P52">
        <v>0.1</v>
      </c>
      <c r="R52">
        <v>5</v>
      </c>
      <c r="V52">
        <v>250</v>
      </c>
      <c r="W52">
        <v>50</v>
      </c>
      <c r="X52">
        <v>250</v>
      </c>
      <c r="Y52">
        <v>0.9</v>
      </c>
      <c r="Z52">
        <v>1</v>
      </c>
      <c r="AE52">
        <v>5</v>
      </c>
      <c r="AG52" t="s">
        <v>89</v>
      </c>
    </row>
    <row r="53" spans="1:33">
      <c r="A53" t="s">
        <v>150</v>
      </c>
      <c r="B53" s="2" t="str">
        <f>Hyperlink("https://www.diodes.com/assets/Datasheets/BAS21_LS.pdf")</f>
        <v>https://www.diodes.com/assets/Datasheets/BAS21_LS.pdf</v>
      </c>
      <c r="C53" t="str">
        <f>Hyperlink("https://www.diodes.com/part/view/BAS21%28LS%29","BAS21(LS)")</f>
        <v>BAS21(LS)</v>
      </c>
      <c r="D53" t="s">
        <v>48</v>
      </c>
      <c r="E53" t="s">
        <v>35</v>
      </c>
      <c r="F53" t="s">
        <v>36</v>
      </c>
      <c r="G53" t="s">
        <v>37</v>
      </c>
      <c r="H53" t="s">
        <v>38</v>
      </c>
      <c r="I53">
        <v>225</v>
      </c>
      <c r="J53" t="s">
        <v>35</v>
      </c>
      <c r="K53">
        <v>250</v>
      </c>
      <c r="L53">
        <v>50</v>
      </c>
      <c r="M53">
        <v>200</v>
      </c>
      <c r="O53">
        <v>200</v>
      </c>
      <c r="P53">
        <v>100</v>
      </c>
      <c r="T53">
        <v>1.25</v>
      </c>
      <c r="V53">
        <v>250</v>
      </c>
      <c r="W53">
        <v>50</v>
      </c>
      <c r="X53">
        <v>250</v>
      </c>
      <c r="AC53" t="s">
        <v>151</v>
      </c>
      <c r="AE53">
        <v>5</v>
      </c>
      <c r="AG53" t="s">
        <v>152</v>
      </c>
    </row>
    <row r="54" spans="1:33">
      <c r="A54" t="s">
        <v>153</v>
      </c>
      <c r="B54" s="2" t="str">
        <f>Hyperlink("https://www.diodes.com/assets/Datasheets/BAS21C_LS.pdf")</f>
        <v>https://www.diodes.com/assets/Datasheets/BAS21C_LS.pdf</v>
      </c>
      <c r="C54" t="str">
        <f>Hyperlink("https://www.diodes.com/part/view/BAS21C%28LS%29","BAS21C(LS)")</f>
        <v>BAS21C(LS)</v>
      </c>
      <c r="D54" t="s">
        <v>48</v>
      </c>
      <c r="E54" t="s">
        <v>35</v>
      </c>
      <c r="F54" t="s">
        <v>36</v>
      </c>
      <c r="G54" t="s">
        <v>37</v>
      </c>
      <c r="H54" t="s">
        <v>38</v>
      </c>
      <c r="I54">
        <v>225</v>
      </c>
      <c r="J54" t="s">
        <v>35</v>
      </c>
      <c r="K54">
        <v>250</v>
      </c>
      <c r="L54">
        <v>50</v>
      </c>
      <c r="M54">
        <v>200</v>
      </c>
      <c r="O54">
        <v>200</v>
      </c>
      <c r="P54">
        <v>100</v>
      </c>
      <c r="T54">
        <v>1.25</v>
      </c>
      <c r="V54">
        <v>250</v>
      </c>
      <c r="W54">
        <v>50</v>
      </c>
      <c r="X54">
        <v>250</v>
      </c>
      <c r="AC54" t="s">
        <v>151</v>
      </c>
      <c r="AE54">
        <v>5</v>
      </c>
      <c r="AG54" t="s">
        <v>152</v>
      </c>
    </row>
    <row r="55" spans="1:33">
      <c r="A55" t="s">
        <v>154</v>
      </c>
      <c r="B55" s="2" t="str">
        <f>Hyperlink("https://www.diodes.com/assets/Datasheets/Ds30617.pdf")</f>
        <v>https://www.diodes.com/assets/Datasheets/Ds30617.pdf</v>
      </c>
      <c r="C55" t="str">
        <f>Hyperlink("https://www.diodes.com/part/view/BAS21DW","BAS21DW")</f>
        <v>BAS21DW</v>
      </c>
      <c r="D55" t="s">
        <v>34</v>
      </c>
      <c r="E55" t="s">
        <v>42</v>
      </c>
      <c r="F55" t="s">
        <v>36</v>
      </c>
      <c r="G55" t="s">
        <v>82</v>
      </c>
      <c r="H55" t="s">
        <v>38</v>
      </c>
      <c r="I55">
        <v>200</v>
      </c>
      <c r="J55" t="s">
        <v>35</v>
      </c>
      <c r="K55">
        <v>250</v>
      </c>
      <c r="L55">
        <v>50</v>
      </c>
      <c r="M55">
        <v>200</v>
      </c>
      <c r="N55">
        <v>2.5</v>
      </c>
      <c r="O55">
        <v>1</v>
      </c>
      <c r="P55">
        <v>0.1</v>
      </c>
      <c r="R55">
        <v>5</v>
      </c>
      <c r="V55">
        <v>250</v>
      </c>
      <c r="W55">
        <v>50</v>
      </c>
      <c r="X55">
        <v>250</v>
      </c>
      <c r="Y55">
        <v>0.9</v>
      </c>
      <c r="Z55">
        <v>1</v>
      </c>
      <c r="AE55">
        <v>5</v>
      </c>
      <c r="AG55" t="s">
        <v>112</v>
      </c>
    </row>
    <row r="56" spans="1:33">
      <c r="A56" t="s">
        <v>155</v>
      </c>
      <c r="B56" s="2" t="str">
        <f>Hyperlink("https://www.diodes.com/assets/Datasheets/BAS21DWA.pdf")</f>
        <v>https://www.diodes.com/assets/Datasheets/BAS21DWA.pdf</v>
      </c>
      <c r="C56" t="str">
        <f>Hyperlink("https://www.diodes.com/part/view/BAS21DWA","BAS21DWA")</f>
        <v>BAS21DWA</v>
      </c>
      <c r="D56" t="s">
        <v>70</v>
      </c>
      <c r="E56" t="s">
        <v>42</v>
      </c>
      <c r="F56" t="s">
        <v>36</v>
      </c>
      <c r="G56" t="s">
        <v>156</v>
      </c>
      <c r="H56" t="s">
        <v>38</v>
      </c>
      <c r="I56">
        <v>285</v>
      </c>
      <c r="J56" t="s">
        <v>35</v>
      </c>
      <c r="K56">
        <v>250</v>
      </c>
      <c r="L56">
        <v>50</v>
      </c>
      <c r="M56">
        <v>200</v>
      </c>
      <c r="N56">
        <v>4</v>
      </c>
      <c r="O56" t="s">
        <v>157</v>
      </c>
      <c r="P56">
        <v>0.1</v>
      </c>
      <c r="R56">
        <v>5</v>
      </c>
      <c r="V56">
        <v>250</v>
      </c>
      <c r="W56">
        <v>50</v>
      </c>
      <c r="X56">
        <v>200</v>
      </c>
      <c r="Y56">
        <v>0.9</v>
      </c>
      <c r="Z56">
        <v>1</v>
      </c>
      <c r="AE56">
        <v>5</v>
      </c>
      <c r="AG56" t="s">
        <v>158</v>
      </c>
    </row>
    <row r="57" spans="1:33">
      <c r="A57" t="s">
        <v>159</v>
      </c>
      <c r="B57" s="2" t="str">
        <f>Hyperlink("https://www.diodes.com/assets/Datasheets/BAS21S_LS.pdf")</f>
        <v>https://www.diodes.com/assets/Datasheets/BAS21S_LS.pdf</v>
      </c>
      <c r="C57" t="str">
        <f>Hyperlink("https://www.diodes.com/part/view/BAS21S%28LS%29","BAS21S(LS)")</f>
        <v>BAS21S(LS)</v>
      </c>
      <c r="D57" t="s">
        <v>48</v>
      </c>
      <c r="E57" t="s">
        <v>35</v>
      </c>
      <c r="F57" t="s">
        <v>36</v>
      </c>
      <c r="G57" t="s">
        <v>37</v>
      </c>
      <c r="H57" t="s">
        <v>38</v>
      </c>
      <c r="I57">
        <v>225</v>
      </c>
      <c r="J57" t="s">
        <v>35</v>
      </c>
      <c r="K57">
        <v>250</v>
      </c>
      <c r="L57">
        <v>50</v>
      </c>
      <c r="M57">
        <v>200</v>
      </c>
      <c r="O57">
        <v>200</v>
      </c>
      <c r="P57">
        <v>100</v>
      </c>
      <c r="T57">
        <v>1.25</v>
      </c>
      <c r="V57">
        <v>250</v>
      </c>
      <c r="W57">
        <v>50</v>
      </c>
      <c r="X57">
        <v>250</v>
      </c>
      <c r="AC57" t="s">
        <v>151</v>
      </c>
      <c r="AE57">
        <v>5</v>
      </c>
      <c r="AG57" t="s">
        <v>152</v>
      </c>
    </row>
    <row r="58" spans="1:33">
      <c r="A58" t="s">
        <v>160</v>
      </c>
      <c r="B58" s="2" t="str">
        <f>Hyperlink("https://www.diodes.com/assets/Datasheets/Ds30264.pdf")</f>
        <v>https://www.diodes.com/assets/Datasheets/Ds30264.pdf</v>
      </c>
      <c r="C58" t="str">
        <f>Hyperlink("https://www.diodes.com/part/view/BAS21T","BAS21T")</f>
        <v>BAS21T</v>
      </c>
      <c r="D58" t="s">
        <v>34</v>
      </c>
      <c r="E58" t="s">
        <v>42</v>
      </c>
      <c r="F58" t="s">
        <v>36</v>
      </c>
      <c r="G58" t="s">
        <v>37</v>
      </c>
      <c r="H58" t="s">
        <v>38</v>
      </c>
      <c r="I58">
        <v>150</v>
      </c>
      <c r="J58" t="s">
        <v>35</v>
      </c>
      <c r="K58">
        <v>250</v>
      </c>
      <c r="L58">
        <v>50</v>
      </c>
      <c r="M58">
        <v>200</v>
      </c>
      <c r="N58">
        <v>2.5</v>
      </c>
      <c r="O58">
        <v>1</v>
      </c>
      <c r="P58">
        <v>0.1</v>
      </c>
      <c r="R58">
        <v>5</v>
      </c>
      <c r="V58">
        <v>200</v>
      </c>
      <c r="W58">
        <v>50</v>
      </c>
      <c r="X58">
        <v>200</v>
      </c>
      <c r="Y58">
        <v>0.9</v>
      </c>
      <c r="Z58">
        <v>1</v>
      </c>
      <c r="AC58" t="s">
        <v>161</v>
      </c>
      <c r="AE58">
        <v>5</v>
      </c>
      <c r="AG58" t="s">
        <v>95</v>
      </c>
    </row>
    <row r="59" spans="1:33">
      <c r="A59" t="s">
        <v>162</v>
      </c>
      <c r="B59" s="2" t="str">
        <f>Hyperlink("https://www.diodes.com/assets/Datasheets/BAS21TM.pdf")</f>
        <v>https://www.diodes.com/assets/Datasheets/BAS21TM.pdf</v>
      </c>
      <c r="C59" t="str">
        <f>Hyperlink("https://www.diodes.com/part/view/BAS21TM","BAS21TM")</f>
        <v>BAS21TM</v>
      </c>
      <c r="D59" t="s">
        <v>70</v>
      </c>
      <c r="E59" t="s">
        <v>35</v>
      </c>
      <c r="F59" t="s">
        <v>36</v>
      </c>
      <c r="G59" t="s">
        <v>163</v>
      </c>
      <c r="H59" t="s">
        <v>38</v>
      </c>
      <c r="I59">
        <v>300</v>
      </c>
      <c r="J59" t="s">
        <v>35</v>
      </c>
      <c r="K59">
        <v>250</v>
      </c>
      <c r="L59">
        <v>50</v>
      </c>
      <c r="M59">
        <v>200</v>
      </c>
      <c r="N59">
        <v>10</v>
      </c>
      <c r="O59" t="s">
        <v>71</v>
      </c>
      <c r="P59">
        <v>0.1</v>
      </c>
      <c r="R59">
        <v>5</v>
      </c>
      <c r="V59">
        <v>250</v>
      </c>
      <c r="W59">
        <v>50</v>
      </c>
      <c r="X59">
        <v>250</v>
      </c>
      <c r="Y59">
        <v>0.9</v>
      </c>
      <c r="Z59">
        <v>1</v>
      </c>
      <c r="AC59" t="s">
        <v>164</v>
      </c>
      <c r="AE59">
        <v>5</v>
      </c>
      <c r="AG59" t="s">
        <v>165</v>
      </c>
    </row>
    <row r="60" spans="1:33">
      <c r="A60" t="s">
        <v>166</v>
      </c>
      <c r="B60" s="2" t="str">
        <f>Hyperlink("https://www.diodes.com/assets/Datasheets/BAS21TMQ.pdf")</f>
        <v>https://www.diodes.com/assets/Datasheets/BAS21TMQ.pdf</v>
      </c>
      <c r="C60" t="str">
        <f>Hyperlink("https://www.diodes.com/part/view/BAS21TMQ","BAS21TMQ")</f>
        <v>BAS21TMQ</v>
      </c>
      <c r="D60" t="s">
        <v>70</v>
      </c>
      <c r="E60" t="s">
        <v>42</v>
      </c>
      <c r="F60" t="s">
        <v>43</v>
      </c>
      <c r="G60" t="s">
        <v>163</v>
      </c>
      <c r="H60" t="s">
        <v>38</v>
      </c>
      <c r="I60">
        <v>300</v>
      </c>
      <c r="J60" t="s">
        <v>35</v>
      </c>
      <c r="K60">
        <v>250</v>
      </c>
      <c r="L60">
        <v>50</v>
      </c>
      <c r="M60">
        <v>200</v>
      </c>
      <c r="N60">
        <v>10</v>
      </c>
      <c r="O60" t="s">
        <v>71</v>
      </c>
      <c r="P60">
        <v>0.1</v>
      </c>
      <c r="R60">
        <v>5</v>
      </c>
      <c r="V60">
        <v>250</v>
      </c>
      <c r="W60">
        <v>50</v>
      </c>
      <c r="X60">
        <v>250</v>
      </c>
      <c r="Y60">
        <v>0.9</v>
      </c>
      <c r="Z60">
        <v>1</v>
      </c>
      <c r="AC60" t="s">
        <v>164</v>
      </c>
      <c r="AE60">
        <v>5</v>
      </c>
      <c r="AG60" t="s">
        <v>165</v>
      </c>
    </row>
    <row r="61" spans="1:33">
      <c r="A61" t="s">
        <v>167</v>
      </c>
      <c r="B61" s="2" t="str">
        <f>Hyperlink("https://www.diodes.com/assets/Datasheets/BAS21TW.pdf")</f>
        <v>https://www.diodes.com/assets/Datasheets/BAS21TW.pdf</v>
      </c>
      <c r="C61" t="str">
        <f>Hyperlink("https://www.diodes.com/part/view/BAS21TW","BAS21TW")</f>
        <v>BAS21TW</v>
      </c>
      <c r="D61" t="s">
        <v>70</v>
      </c>
      <c r="E61" t="s">
        <v>35</v>
      </c>
      <c r="F61" t="s">
        <v>36</v>
      </c>
      <c r="G61" t="s">
        <v>163</v>
      </c>
      <c r="H61" t="s">
        <v>38</v>
      </c>
      <c r="I61">
        <v>300</v>
      </c>
      <c r="J61" t="s">
        <v>35</v>
      </c>
      <c r="K61">
        <v>250</v>
      </c>
      <c r="L61">
        <v>50</v>
      </c>
      <c r="M61">
        <v>200</v>
      </c>
      <c r="N61">
        <v>10</v>
      </c>
      <c r="O61" t="s">
        <v>168</v>
      </c>
      <c r="P61">
        <v>0.1</v>
      </c>
      <c r="R61">
        <v>5</v>
      </c>
      <c r="V61">
        <v>250</v>
      </c>
      <c r="W61">
        <v>50</v>
      </c>
      <c r="X61">
        <v>250</v>
      </c>
      <c r="Y61">
        <v>0.9</v>
      </c>
      <c r="Z61">
        <v>1</v>
      </c>
      <c r="AC61" t="s">
        <v>164</v>
      </c>
      <c r="AE61">
        <v>5</v>
      </c>
      <c r="AG61" t="s">
        <v>112</v>
      </c>
    </row>
    <row r="62" spans="1:33">
      <c r="A62" t="s">
        <v>169</v>
      </c>
      <c r="B62" s="2" t="str">
        <f>Hyperlink("https://www.diodes.com/assets/Datasheets/BAS21TWQ.pdf")</f>
        <v>https://www.diodes.com/assets/Datasheets/BAS21TWQ.pdf</v>
      </c>
      <c r="C62" t="str">
        <f>Hyperlink("https://www.diodes.com/part/view/BAS21TWQ","BAS21TWQ")</f>
        <v>BAS21TWQ</v>
      </c>
      <c r="D62" t="s">
        <v>170</v>
      </c>
      <c r="E62" t="s">
        <v>42</v>
      </c>
      <c r="F62" t="s">
        <v>43</v>
      </c>
      <c r="G62" t="s">
        <v>109</v>
      </c>
      <c r="H62" t="s">
        <v>38</v>
      </c>
      <c r="I62">
        <v>200</v>
      </c>
      <c r="J62" t="s">
        <v>35</v>
      </c>
      <c r="K62">
        <v>250</v>
      </c>
      <c r="L62">
        <v>50</v>
      </c>
      <c r="M62">
        <v>200</v>
      </c>
      <c r="N62">
        <v>2</v>
      </c>
      <c r="O62" t="s">
        <v>171</v>
      </c>
      <c r="P62">
        <v>0.1</v>
      </c>
      <c r="R62">
        <v>5</v>
      </c>
      <c r="T62">
        <v>1</v>
      </c>
      <c r="V62">
        <v>250</v>
      </c>
      <c r="W62">
        <v>50</v>
      </c>
      <c r="X62">
        <v>250</v>
      </c>
      <c r="AC62" t="s">
        <v>164</v>
      </c>
      <c r="AE62">
        <v>5</v>
      </c>
      <c r="AG62" t="s">
        <v>112</v>
      </c>
    </row>
    <row r="63" spans="1:33">
      <c r="A63" t="s">
        <v>172</v>
      </c>
      <c r="B63" s="2" t="str">
        <f>Hyperlink("https://www.diodes.com/assets/Datasheets/BAS19W-BAS21W.pdf")</f>
        <v>https://www.diodes.com/assets/Datasheets/BAS19W-BAS21W.pdf</v>
      </c>
      <c r="C63" t="str">
        <f>Hyperlink("https://www.diodes.com/part/view/BAS21W","BAS21W")</f>
        <v>BAS21W</v>
      </c>
      <c r="D63" t="s">
        <v>34</v>
      </c>
      <c r="E63" t="s">
        <v>35</v>
      </c>
      <c r="F63" t="s">
        <v>36</v>
      </c>
      <c r="G63" t="s">
        <v>37</v>
      </c>
      <c r="H63" t="s">
        <v>38</v>
      </c>
      <c r="I63">
        <v>200</v>
      </c>
      <c r="J63" t="s">
        <v>35</v>
      </c>
      <c r="K63">
        <v>250</v>
      </c>
      <c r="L63">
        <v>50</v>
      </c>
      <c r="M63">
        <v>200</v>
      </c>
      <c r="N63">
        <v>2.5</v>
      </c>
      <c r="O63">
        <v>1</v>
      </c>
      <c r="P63">
        <v>0.1</v>
      </c>
      <c r="R63">
        <v>5</v>
      </c>
      <c r="T63">
        <v>1</v>
      </c>
      <c r="V63">
        <v>250</v>
      </c>
      <c r="W63">
        <v>50</v>
      </c>
      <c r="X63">
        <v>250</v>
      </c>
      <c r="AC63" t="s">
        <v>164</v>
      </c>
      <c r="AE63">
        <v>5</v>
      </c>
      <c r="AG63" t="s">
        <v>141</v>
      </c>
    </row>
    <row r="64" spans="1:33">
      <c r="A64" t="s">
        <v>173</v>
      </c>
      <c r="B64" s="2" t="str">
        <f>Hyperlink("https://www.diodes.com/assets/Datasheets/BAS21WQ.pdf")</f>
        <v>https://www.diodes.com/assets/Datasheets/BAS21WQ.pdf</v>
      </c>
      <c r="C64" t="str">
        <f>Hyperlink("https://www.diodes.com/part/view/BAS21WQ","BAS21WQ")</f>
        <v>BAS21WQ</v>
      </c>
      <c r="D64" t="s">
        <v>174</v>
      </c>
      <c r="E64" t="s">
        <v>42</v>
      </c>
      <c r="F64" t="s">
        <v>43</v>
      </c>
      <c r="G64" t="s">
        <v>37</v>
      </c>
      <c r="H64" t="s">
        <v>38</v>
      </c>
      <c r="I64">
        <v>200</v>
      </c>
      <c r="J64" t="s">
        <v>35</v>
      </c>
      <c r="K64">
        <v>250</v>
      </c>
      <c r="L64">
        <v>50</v>
      </c>
      <c r="M64">
        <v>200</v>
      </c>
      <c r="N64">
        <v>2.5</v>
      </c>
      <c r="O64" t="s">
        <v>175</v>
      </c>
      <c r="P64">
        <v>0.1</v>
      </c>
      <c r="R64">
        <v>5</v>
      </c>
      <c r="T64">
        <v>1</v>
      </c>
      <c r="V64">
        <v>200</v>
      </c>
      <c r="W64">
        <v>50</v>
      </c>
      <c r="X64">
        <v>200</v>
      </c>
      <c r="AC64" t="s">
        <v>161</v>
      </c>
      <c r="AE64">
        <v>5</v>
      </c>
      <c r="AG64" t="s">
        <v>141</v>
      </c>
    </row>
    <row r="65" spans="1:33">
      <c r="A65" t="s">
        <v>176</v>
      </c>
      <c r="B65" s="2" t="str">
        <f>Hyperlink("https://www.diodes.com/assets/Datasheets/BAS28.pdf")</f>
        <v>https://www.diodes.com/assets/Datasheets/BAS28.pdf</v>
      </c>
      <c r="C65" t="str">
        <f>Hyperlink("https://www.diodes.com/part/view/BAS28","BAS28")</f>
        <v>BAS28</v>
      </c>
      <c r="D65" t="s">
        <v>177</v>
      </c>
      <c r="E65" t="s">
        <v>35</v>
      </c>
      <c r="F65" t="s">
        <v>36</v>
      </c>
      <c r="G65" t="s">
        <v>82</v>
      </c>
      <c r="H65" t="s">
        <v>38</v>
      </c>
      <c r="I65">
        <v>250</v>
      </c>
      <c r="J65" t="s">
        <v>35</v>
      </c>
      <c r="K65">
        <v>85</v>
      </c>
      <c r="L65">
        <v>4</v>
      </c>
      <c r="M65">
        <v>215</v>
      </c>
      <c r="N65">
        <v>4</v>
      </c>
      <c r="O65" t="s">
        <v>110</v>
      </c>
      <c r="P65">
        <v>1</v>
      </c>
      <c r="R65">
        <v>1.5</v>
      </c>
      <c r="T65">
        <v>1</v>
      </c>
      <c r="V65">
        <v>85</v>
      </c>
      <c r="W65">
        <v>4</v>
      </c>
      <c r="X65">
        <v>85</v>
      </c>
      <c r="AE65">
        <v>1.5</v>
      </c>
      <c r="AG65" t="s">
        <v>178</v>
      </c>
    </row>
    <row r="66" spans="1:33">
      <c r="A66" t="s">
        <v>179</v>
      </c>
      <c r="B66" s="2" t="str">
        <f>Hyperlink("https://www.diodes.com/assets/Datasheets/BAS28Q.pdf")</f>
        <v>https://www.diodes.com/assets/Datasheets/BAS28Q.pdf</v>
      </c>
      <c r="C66" t="str">
        <f>Hyperlink("https://www.diodes.com/part/view/BAS28Q","BAS28Q")</f>
        <v>BAS28Q</v>
      </c>
      <c r="D66" t="s">
        <v>177</v>
      </c>
      <c r="E66" t="s">
        <v>42</v>
      </c>
      <c r="F66" t="s">
        <v>43</v>
      </c>
      <c r="G66" t="s">
        <v>82</v>
      </c>
      <c r="H66" t="s">
        <v>38</v>
      </c>
      <c r="I66">
        <v>250</v>
      </c>
      <c r="J66" t="s">
        <v>35</v>
      </c>
      <c r="K66">
        <v>85</v>
      </c>
      <c r="L66">
        <v>4</v>
      </c>
      <c r="M66">
        <v>215</v>
      </c>
      <c r="N66">
        <v>4</v>
      </c>
      <c r="O66" t="s">
        <v>110</v>
      </c>
      <c r="P66">
        <v>1</v>
      </c>
      <c r="R66">
        <v>1.5</v>
      </c>
      <c r="T66">
        <v>1</v>
      </c>
      <c r="V66">
        <v>85</v>
      </c>
      <c r="W66">
        <v>4</v>
      </c>
      <c r="X66">
        <v>85</v>
      </c>
      <c r="AE66">
        <v>1.5</v>
      </c>
      <c r="AG66" t="s">
        <v>178</v>
      </c>
    </row>
    <row r="67" spans="1:33">
      <c r="A67" t="s">
        <v>180</v>
      </c>
      <c r="B67" s="2" t="str">
        <f>Hyperlink("https://www.diodes.com/assets/Datasheets/BAS299.pdf")</f>
        <v>https://www.diodes.com/assets/Datasheets/BAS299.pdf</v>
      </c>
      <c r="C67" t="str">
        <f>Hyperlink("https://www.diodes.com/part/view/BAS299","BAS299")</f>
        <v>BAS299</v>
      </c>
      <c r="D67" t="s">
        <v>181</v>
      </c>
      <c r="E67" t="s">
        <v>42</v>
      </c>
      <c r="F67" t="s">
        <v>36</v>
      </c>
      <c r="G67" t="s">
        <v>182</v>
      </c>
      <c r="H67" t="s">
        <v>38</v>
      </c>
      <c r="I67">
        <v>300</v>
      </c>
      <c r="J67" t="s">
        <v>35</v>
      </c>
      <c r="K67">
        <v>100</v>
      </c>
      <c r="L67">
        <v>6</v>
      </c>
      <c r="N67">
        <v>9</v>
      </c>
      <c r="O67" t="s">
        <v>104</v>
      </c>
      <c r="P67">
        <v>1</v>
      </c>
      <c r="R67">
        <v>1.5</v>
      </c>
      <c r="V67">
        <v>100</v>
      </c>
      <c r="W67">
        <v>6</v>
      </c>
      <c r="X67" t="s">
        <v>183</v>
      </c>
      <c r="Y67">
        <v>0.715</v>
      </c>
      <c r="AE67">
        <v>1.5</v>
      </c>
      <c r="AG67" t="s">
        <v>89</v>
      </c>
    </row>
    <row r="68" spans="1:33">
      <c r="A68" t="s">
        <v>184</v>
      </c>
      <c r="B68" s="2" t="str">
        <f>Hyperlink("https://www.diodes.com/assets/Datasheets/BAS516_LS.pdf")</f>
        <v>https://www.diodes.com/assets/Datasheets/BAS516_LS.pdf</v>
      </c>
      <c r="C68" t="str">
        <f>Hyperlink("https://www.diodes.com/part/view/BAS516%28LS%29","BAS516(LS)")</f>
        <v>BAS516(LS)</v>
      </c>
      <c r="D68" t="s">
        <v>185</v>
      </c>
      <c r="E68" t="s">
        <v>35</v>
      </c>
      <c r="F68" t="s">
        <v>36</v>
      </c>
      <c r="G68" t="s">
        <v>37</v>
      </c>
      <c r="H68" t="s">
        <v>38</v>
      </c>
      <c r="I68">
        <v>500</v>
      </c>
      <c r="J68" t="s">
        <v>35</v>
      </c>
      <c r="K68">
        <v>75</v>
      </c>
      <c r="L68">
        <v>4</v>
      </c>
      <c r="M68">
        <v>250</v>
      </c>
      <c r="N68">
        <v>0.5</v>
      </c>
      <c r="O68">
        <v>150</v>
      </c>
      <c r="P68">
        <v>1</v>
      </c>
      <c r="V68">
        <v>75</v>
      </c>
      <c r="W68">
        <v>4</v>
      </c>
      <c r="X68">
        <v>75</v>
      </c>
      <c r="AC68" t="s">
        <v>100</v>
      </c>
      <c r="AE68">
        <v>1</v>
      </c>
      <c r="AG68" t="s">
        <v>85</v>
      </c>
    </row>
    <row r="69" spans="1:33">
      <c r="A69" t="s">
        <v>186</v>
      </c>
      <c r="B69" s="2" t="str">
        <f>Hyperlink("https://www.diodes.com/assets/Datasheets/ds32175.pdf")</f>
        <v>https://www.diodes.com/assets/Datasheets/ds32175.pdf</v>
      </c>
      <c r="C69" t="str">
        <f>Hyperlink("https://www.diodes.com/part/view/BAS521","BAS521")</f>
        <v>BAS521</v>
      </c>
      <c r="D69" t="s">
        <v>70</v>
      </c>
      <c r="E69" t="s">
        <v>35</v>
      </c>
      <c r="F69" t="s">
        <v>36</v>
      </c>
      <c r="G69" t="s">
        <v>37</v>
      </c>
      <c r="H69" t="s">
        <v>38</v>
      </c>
      <c r="I69">
        <v>325</v>
      </c>
      <c r="J69" t="s">
        <v>35</v>
      </c>
      <c r="K69">
        <v>300</v>
      </c>
      <c r="L69">
        <v>50</v>
      </c>
      <c r="M69">
        <v>250</v>
      </c>
      <c r="N69">
        <v>4.5</v>
      </c>
      <c r="O69">
        <v>1.1</v>
      </c>
      <c r="P69">
        <v>0.15</v>
      </c>
      <c r="R69">
        <v>5</v>
      </c>
      <c r="T69">
        <v>1</v>
      </c>
      <c r="V69">
        <v>300</v>
      </c>
      <c r="W69">
        <v>50</v>
      </c>
      <c r="X69">
        <v>300</v>
      </c>
      <c r="AC69" t="s">
        <v>187</v>
      </c>
      <c r="AE69">
        <v>5</v>
      </c>
      <c r="AG69" t="s">
        <v>58</v>
      </c>
    </row>
    <row r="70" spans="1:33">
      <c r="A70" t="s">
        <v>188</v>
      </c>
      <c r="B70" s="2" t="str">
        <f>Hyperlink("https://www.diodes.com/assets/Datasheets/BAS521Q.pdf")</f>
        <v>https://www.diodes.com/assets/Datasheets/BAS521Q.pdf</v>
      </c>
      <c r="C70" t="str">
        <f>Hyperlink("https://www.diodes.com/part/view/BAS521Q","BAS521Q")</f>
        <v>BAS521Q</v>
      </c>
      <c r="D70" t="s">
        <v>189</v>
      </c>
      <c r="E70" t="s">
        <v>42</v>
      </c>
      <c r="F70" t="s">
        <v>43</v>
      </c>
      <c r="G70" t="s">
        <v>37</v>
      </c>
      <c r="H70" t="s">
        <v>38</v>
      </c>
      <c r="I70">
        <v>325</v>
      </c>
      <c r="J70" t="s">
        <v>35</v>
      </c>
      <c r="K70">
        <v>300</v>
      </c>
      <c r="L70">
        <v>50</v>
      </c>
      <c r="M70">
        <v>250</v>
      </c>
      <c r="N70">
        <v>4.5</v>
      </c>
      <c r="O70">
        <v>1.1</v>
      </c>
      <c r="P70">
        <v>0.15</v>
      </c>
      <c r="R70">
        <v>5</v>
      </c>
      <c r="T70">
        <v>1</v>
      </c>
      <c r="V70">
        <v>300</v>
      </c>
      <c r="W70">
        <v>50</v>
      </c>
      <c r="X70">
        <v>300</v>
      </c>
      <c r="AC70" t="s">
        <v>187</v>
      </c>
      <c r="AE70">
        <v>5</v>
      </c>
      <c r="AG70" t="s">
        <v>58</v>
      </c>
    </row>
    <row r="71" spans="1:33">
      <c r="A71" t="s">
        <v>190</v>
      </c>
      <c r="B71" s="2" t="str">
        <f>Hyperlink("https://www.diodes.com/assets/Datasheets/BAV116HWF.pdf")</f>
        <v>https://www.diodes.com/assets/Datasheets/BAV116HWF.pdf</v>
      </c>
      <c r="C71" t="str">
        <f>Hyperlink("https://www.diodes.com/part/view/BAV116HWF","BAV116HWF")</f>
        <v>BAV116HWF</v>
      </c>
      <c r="D71" t="s">
        <v>191</v>
      </c>
      <c r="E71" t="s">
        <v>42</v>
      </c>
      <c r="F71" t="s">
        <v>36</v>
      </c>
      <c r="G71" t="s">
        <v>37</v>
      </c>
      <c r="H71" t="s">
        <v>38</v>
      </c>
      <c r="I71">
        <v>375</v>
      </c>
      <c r="J71" t="s">
        <v>35</v>
      </c>
      <c r="K71">
        <v>85</v>
      </c>
      <c r="L71">
        <v>3000</v>
      </c>
      <c r="M71">
        <v>215</v>
      </c>
      <c r="N71">
        <v>4</v>
      </c>
      <c r="O71" t="s">
        <v>192</v>
      </c>
      <c r="P71">
        <v>0.005</v>
      </c>
      <c r="R71">
        <v>2</v>
      </c>
      <c r="T71">
        <v>1</v>
      </c>
      <c r="V71">
        <v>85</v>
      </c>
      <c r="W71">
        <v>3000</v>
      </c>
      <c r="X71">
        <v>75</v>
      </c>
      <c r="AC71" t="s">
        <v>193</v>
      </c>
      <c r="AE71">
        <v>2</v>
      </c>
      <c r="AG71" t="s">
        <v>194</v>
      </c>
    </row>
    <row r="72" spans="1:33">
      <c r="A72" t="s">
        <v>195</v>
      </c>
      <c r="B72" s="2" t="str">
        <f>Hyperlink("https://www.diodes.com/assets/Datasheets/BAV116HWFQ.pdf")</f>
        <v>https://www.diodes.com/assets/Datasheets/BAV116HWFQ.pdf</v>
      </c>
      <c r="C72" t="str">
        <f>Hyperlink("https://www.diodes.com/part/view/BAV116HWFQ","BAV116HWFQ")</f>
        <v>BAV116HWFQ</v>
      </c>
      <c r="D72" t="s">
        <v>191</v>
      </c>
      <c r="E72" t="s">
        <v>42</v>
      </c>
      <c r="F72" t="s">
        <v>43</v>
      </c>
      <c r="G72" t="s">
        <v>37</v>
      </c>
      <c r="H72" t="s">
        <v>38</v>
      </c>
      <c r="I72">
        <v>375</v>
      </c>
      <c r="J72" t="s">
        <v>35</v>
      </c>
      <c r="K72">
        <v>85</v>
      </c>
      <c r="L72">
        <v>3000</v>
      </c>
      <c r="M72">
        <v>215</v>
      </c>
      <c r="N72">
        <v>4</v>
      </c>
      <c r="O72" t="s">
        <v>192</v>
      </c>
      <c r="P72">
        <v>0.005</v>
      </c>
      <c r="R72">
        <v>2</v>
      </c>
      <c r="T72">
        <v>1</v>
      </c>
      <c r="V72">
        <v>85</v>
      </c>
      <c r="W72">
        <v>3000</v>
      </c>
      <c r="X72">
        <v>75</v>
      </c>
      <c r="AC72" t="s">
        <v>193</v>
      </c>
      <c r="AE72">
        <v>2</v>
      </c>
      <c r="AG72" t="s">
        <v>194</v>
      </c>
    </row>
    <row r="73" spans="1:33">
      <c r="A73" t="s">
        <v>196</v>
      </c>
      <c r="B73" s="2" t="str">
        <f>Hyperlink("https://www.diodes.com/assets/Datasheets/BAV116T.pdf")</f>
        <v>https://www.diodes.com/assets/Datasheets/BAV116T.pdf</v>
      </c>
      <c r="C73" t="str">
        <f>Hyperlink("https://www.diodes.com/part/view/BAV116T","BAV116T")</f>
        <v>BAV116T</v>
      </c>
      <c r="D73" t="s">
        <v>197</v>
      </c>
      <c r="E73" t="s">
        <v>35</v>
      </c>
      <c r="F73" t="s">
        <v>36</v>
      </c>
      <c r="G73" t="s">
        <v>38</v>
      </c>
      <c r="H73" t="s">
        <v>38</v>
      </c>
      <c r="I73">
        <v>280</v>
      </c>
      <c r="J73" t="s">
        <v>35</v>
      </c>
      <c r="K73">
        <v>85</v>
      </c>
      <c r="L73">
        <v>3000</v>
      </c>
      <c r="M73">
        <v>100</v>
      </c>
      <c r="N73">
        <v>4</v>
      </c>
      <c r="O73" t="s">
        <v>198</v>
      </c>
      <c r="P73">
        <v>0.005</v>
      </c>
      <c r="R73">
        <v>1.2</v>
      </c>
      <c r="T73">
        <v>1</v>
      </c>
      <c r="V73">
        <v>85</v>
      </c>
      <c r="W73">
        <v>3000</v>
      </c>
      <c r="X73">
        <v>75</v>
      </c>
      <c r="AC73" t="s">
        <v>193</v>
      </c>
      <c r="AE73">
        <v>2</v>
      </c>
      <c r="AG73" t="s">
        <v>58</v>
      </c>
    </row>
    <row r="74" spans="1:33">
      <c r="A74" t="s">
        <v>199</v>
      </c>
      <c r="B74" s="2" t="str">
        <f>Hyperlink("https://www.diodes.com/assets/Datasheets/ds30291.pdf")</f>
        <v>https://www.diodes.com/assets/Datasheets/ds30291.pdf</v>
      </c>
      <c r="C74" t="str">
        <f>Hyperlink("https://www.diodes.com/part/view/BAV116W","BAV116W")</f>
        <v>BAV116W</v>
      </c>
      <c r="D74" t="s">
        <v>34</v>
      </c>
      <c r="E74" t="s">
        <v>35</v>
      </c>
      <c r="F74" t="s">
        <v>36</v>
      </c>
      <c r="G74" t="s">
        <v>37</v>
      </c>
      <c r="H74" t="s">
        <v>38</v>
      </c>
      <c r="I74">
        <v>250</v>
      </c>
      <c r="J74" t="s">
        <v>35</v>
      </c>
      <c r="K74">
        <v>130</v>
      </c>
      <c r="L74">
        <v>3000</v>
      </c>
      <c r="M74">
        <v>215</v>
      </c>
      <c r="N74">
        <v>4</v>
      </c>
      <c r="O74">
        <v>1.1</v>
      </c>
      <c r="P74">
        <v>0.005</v>
      </c>
      <c r="R74">
        <v>5</v>
      </c>
      <c r="T74">
        <v>1</v>
      </c>
      <c r="V74">
        <v>130</v>
      </c>
      <c r="W74">
        <v>3000</v>
      </c>
      <c r="X74">
        <v>75</v>
      </c>
      <c r="AC74" t="s">
        <v>193</v>
      </c>
      <c r="AE74">
        <v>5</v>
      </c>
      <c r="AG74" t="s">
        <v>40</v>
      </c>
    </row>
    <row r="75" spans="1:33">
      <c r="A75" t="s">
        <v>200</v>
      </c>
      <c r="B75" s="2" t="str">
        <f>Hyperlink("https://www.diodes.com/assets/Datasheets/BAV116WQ.pdf")</f>
        <v>https://www.diodes.com/assets/Datasheets/BAV116WQ.pdf</v>
      </c>
      <c r="C75" t="str">
        <f>Hyperlink("https://www.diodes.com/part/view/BAV116WQ","BAV116WQ")</f>
        <v>BAV116WQ</v>
      </c>
      <c r="D75" t="s">
        <v>191</v>
      </c>
      <c r="E75" t="s">
        <v>42</v>
      </c>
      <c r="F75" t="s">
        <v>43</v>
      </c>
      <c r="G75" t="s">
        <v>37</v>
      </c>
      <c r="H75" t="s">
        <v>38</v>
      </c>
      <c r="I75">
        <v>200</v>
      </c>
      <c r="J75" t="s">
        <v>35</v>
      </c>
      <c r="K75">
        <v>130</v>
      </c>
      <c r="L75">
        <v>3000</v>
      </c>
      <c r="M75">
        <v>215</v>
      </c>
      <c r="N75">
        <v>4</v>
      </c>
      <c r="O75">
        <v>1.25</v>
      </c>
      <c r="P75">
        <v>0.005</v>
      </c>
      <c r="R75">
        <v>5</v>
      </c>
      <c r="T75">
        <v>1</v>
      </c>
      <c r="V75">
        <v>130</v>
      </c>
      <c r="W75">
        <v>3000</v>
      </c>
      <c r="X75">
        <v>75</v>
      </c>
      <c r="Y75">
        <v>0.9</v>
      </c>
      <c r="Z75">
        <v>1</v>
      </c>
      <c r="AC75" t="s">
        <v>193</v>
      </c>
      <c r="AE75">
        <v>5</v>
      </c>
      <c r="AG75" t="s">
        <v>40</v>
      </c>
    </row>
    <row r="76" spans="1:33">
      <c r="A76" t="s">
        <v>201</v>
      </c>
      <c r="B76" s="2" t="str">
        <f>Hyperlink("https://www.diodes.com/assets/Datasheets/BAV116WS2.pdf")</f>
        <v>https://www.diodes.com/assets/Datasheets/BAV116WS2.pdf</v>
      </c>
      <c r="C76" t="str">
        <f>Hyperlink("https://www.diodes.com/part/view/BAV116WS","BAV116WS")</f>
        <v>BAV116WS</v>
      </c>
      <c r="D76" t="s">
        <v>191</v>
      </c>
      <c r="E76" t="s">
        <v>35</v>
      </c>
      <c r="F76" t="s">
        <v>36</v>
      </c>
      <c r="G76" t="s">
        <v>37</v>
      </c>
      <c r="H76" t="s">
        <v>38</v>
      </c>
      <c r="I76">
        <v>200</v>
      </c>
      <c r="J76" t="s">
        <v>35</v>
      </c>
      <c r="K76">
        <v>85</v>
      </c>
      <c r="L76">
        <v>3000</v>
      </c>
      <c r="M76">
        <v>215</v>
      </c>
      <c r="N76">
        <v>4</v>
      </c>
      <c r="O76" t="s">
        <v>202</v>
      </c>
      <c r="P76">
        <v>0.005</v>
      </c>
      <c r="R76">
        <v>0.9</v>
      </c>
      <c r="T76">
        <v>1</v>
      </c>
      <c r="V76">
        <v>85</v>
      </c>
      <c r="W76">
        <v>3000</v>
      </c>
      <c r="X76">
        <v>75</v>
      </c>
      <c r="AC76" t="s">
        <v>193</v>
      </c>
      <c r="AG76" t="s">
        <v>46</v>
      </c>
    </row>
    <row r="77" spans="1:33">
      <c r="A77" t="s">
        <v>203</v>
      </c>
      <c r="B77" s="2" t="str">
        <f>Hyperlink("https://www.diodes.com/assets/Datasheets/BAV116WSQ.pdf")</f>
        <v>https://www.diodes.com/assets/Datasheets/BAV116WSQ.pdf</v>
      </c>
      <c r="C77" t="str">
        <f>Hyperlink("https://www.diodes.com/part/view/BAV116WSQ","BAV116WSQ")</f>
        <v>BAV116WSQ</v>
      </c>
      <c r="D77" t="s">
        <v>191</v>
      </c>
      <c r="E77" t="s">
        <v>42</v>
      </c>
      <c r="F77" t="s">
        <v>43</v>
      </c>
      <c r="G77" t="s">
        <v>38</v>
      </c>
      <c r="H77" t="s">
        <v>38</v>
      </c>
      <c r="I77">
        <v>200</v>
      </c>
      <c r="J77" t="s">
        <v>35</v>
      </c>
      <c r="K77">
        <v>85</v>
      </c>
      <c r="L77">
        <v>3000</v>
      </c>
      <c r="M77">
        <v>215</v>
      </c>
      <c r="N77">
        <v>4</v>
      </c>
      <c r="O77" t="s">
        <v>198</v>
      </c>
      <c r="P77">
        <v>0.005</v>
      </c>
      <c r="R77">
        <v>1.5</v>
      </c>
      <c r="T77">
        <v>1</v>
      </c>
      <c r="V77">
        <v>85</v>
      </c>
      <c r="W77">
        <v>3000</v>
      </c>
      <c r="X77">
        <v>75</v>
      </c>
      <c r="AC77" t="s">
        <v>193</v>
      </c>
      <c r="AG77" t="s">
        <v>46</v>
      </c>
    </row>
    <row r="78" spans="1:33">
      <c r="A78" t="s">
        <v>204</v>
      </c>
      <c r="B78" s="2" t="str">
        <f>Hyperlink("https://www.diodes.com/assets/Datasheets/BAV16S92.pdf")</f>
        <v>https://www.diodes.com/assets/Datasheets/BAV16S92.pdf</v>
      </c>
      <c r="C78" t="str">
        <f>Hyperlink("https://www.diodes.com/part/view/BAV16S92","BAV16S92")</f>
        <v>BAV16S92</v>
      </c>
      <c r="D78" t="s">
        <v>174</v>
      </c>
      <c r="E78" t="s">
        <v>35</v>
      </c>
      <c r="F78" t="s">
        <v>36</v>
      </c>
      <c r="G78" t="s">
        <v>37</v>
      </c>
      <c r="H78" t="s">
        <v>38</v>
      </c>
      <c r="I78">
        <v>200</v>
      </c>
      <c r="J78" t="s">
        <v>35</v>
      </c>
      <c r="K78">
        <v>75</v>
      </c>
      <c r="L78">
        <v>4</v>
      </c>
      <c r="M78">
        <v>150</v>
      </c>
      <c r="N78">
        <v>2</v>
      </c>
      <c r="O78" t="s">
        <v>125</v>
      </c>
      <c r="P78">
        <v>1</v>
      </c>
      <c r="R78">
        <v>2</v>
      </c>
      <c r="T78">
        <v>1.09</v>
      </c>
      <c r="V78">
        <v>75</v>
      </c>
      <c r="W78">
        <v>4</v>
      </c>
      <c r="X78">
        <v>75</v>
      </c>
      <c r="AC78" t="s">
        <v>100</v>
      </c>
      <c r="AE78">
        <v>2</v>
      </c>
      <c r="AG78" t="s">
        <v>205</v>
      </c>
    </row>
    <row r="79" spans="1:33">
      <c r="A79" t="s">
        <v>206</v>
      </c>
      <c r="B79" s="2" t="str">
        <f>Hyperlink("https://www.diodes.com/assets/Datasheets/BAV16W_1N4148W.pdf")</f>
        <v>https://www.diodes.com/assets/Datasheets/BAV16W_1N4148W.pdf</v>
      </c>
      <c r="C79" t="str">
        <f>Hyperlink("https://www.diodes.com/part/view/BAV16W","BAV16W")</f>
        <v>BAV16W</v>
      </c>
      <c r="D79" t="s">
        <v>34</v>
      </c>
      <c r="E79" t="s">
        <v>42</v>
      </c>
      <c r="F79" t="s">
        <v>36</v>
      </c>
      <c r="G79" t="s">
        <v>37</v>
      </c>
      <c r="H79" t="s">
        <v>38</v>
      </c>
      <c r="I79">
        <v>400</v>
      </c>
      <c r="J79" t="s">
        <v>35</v>
      </c>
      <c r="K79">
        <v>100</v>
      </c>
      <c r="L79">
        <v>4</v>
      </c>
      <c r="M79">
        <v>150</v>
      </c>
      <c r="N79">
        <v>2</v>
      </c>
      <c r="O79">
        <v>1</v>
      </c>
      <c r="P79">
        <v>1</v>
      </c>
      <c r="R79">
        <v>2</v>
      </c>
      <c r="T79">
        <v>1.09</v>
      </c>
      <c r="V79" t="s">
        <v>56</v>
      </c>
      <c r="W79">
        <v>4</v>
      </c>
      <c r="X79">
        <v>75</v>
      </c>
      <c r="AC79" t="s">
        <v>100</v>
      </c>
      <c r="AE79">
        <v>2</v>
      </c>
      <c r="AG79" t="s">
        <v>40</v>
      </c>
    </row>
    <row r="80" spans="1:33">
      <c r="A80" t="s">
        <v>207</v>
      </c>
      <c r="B80" s="2" t="str">
        <f>Hyperlink("https://www.diodes.com/assets/Datasheets/1N4148WS_BAV16WS.pdf")</f>
        <v>https://www.diodes.com/assets/Datasheets/1N4148WS_BAV16WS.pdf</v>
      </c>
      <c r="C80" t="str">
        <f>Hyperlink("https://www.diodes.com/part/view/BAV16WS","BAV16WS")</f>
        <v>BAV16WS</v>
      </c>
      <c r="D80" t="s">
        <v>34</v>
      </c>
      <c r="E80" t="s">
        <v>42</v>
      </c>
      <c r="F80" t="s">
        <v>36</v>
      </c>
      <c r="G80" t="s">
        <v>37</v>
      </c>
      <c r="H80" t="s">
        <v>38</v>
      </c>
      <c r="I80">
        <v>200</v>
      </c>
      <c r="J80" t="s">
        <v>35</v>
      </c>
      <c r="K80">
        <v>75</v>
      </c>
      <c r="L80">
        <v>4</v>
      </c>
      <c r="M80">
        <v>150</v>
      </c>
      <c r="N80">
        <v>2</v>
      </c>
      <c r="O80">
        <v>1</v>
      </c>
      <c r="P80">
        <v>1</v>
      </c>
      <c r="R80">
        <v>2</v>
      </c>
      <c r="T80">
        <v>1.09</v>
      </c>
      <c r="V80">
        <v>85</v>
      </c>
      <c r="W80">
        <v>4</v>
      </c>
      <c r="X80">
        <v>75</v>
      </c>
      <c r="AC80" t="s">
        <v>100</v>
      </c>
      <c r="AE80">
        <v>2</v>
      </c>
      <c r="AG80" t="s">
        <v>46</v>
      </c>
    </row>
    <row r="81" spans="1:33">
      <c r="A81" t="s">
        <v>208</v>
      </c>
      <c r="B81" s="2" t="str">
        <f>Hyperlink("https://www.diodes.com/assets/Datasheets/ds30234.pdf")</f>
        <v>https://www.diodes.com/assets/Datasheets/ds30234.pdf</v>
      </c>
      <c r="C81" t="str">
        <f>Hyperlink("https://www.diodes.com/part/view/BAV170","BAV170")</f>
        <v>BAV170</v>
      </c>
      <c r="D81" t="s">
        <v>34</v>
      </c>
      <c r="E81" t="s">
        <v>42</v>
      </c>
      <c r="F81" t="s">
        <v>36</v>
      </c>
      <c r="G81" t="s">
        <v>209</v>
      </c>
      <c r="H81" t="s">
        <v>38</v>
      </c>
      <c r="I81">
        <v>250</v>
      </c>
      <c r="J81" t="s">
        <v>35</v>
      </c>
      <c r="K81">
        <v>85</v>
      </c>
      <c r="L81">
        <v>3000</v>
      </c>
      <c r="M81">
        <v>215</v>
      </c>
      <c r="N81">
        <v>4</v>
      </c>
      <c r="O81">
        <v>1.1</v>
      </c>
      <c r="P81">
        <v>0.005</v>
      </c>
      <c r="R81">
        <v>2</v>
      </c>
      <c r="T81">
        <v>1.27</v>
      </c>
      <c r="V81">
        <v>85</v>
      </c>
      <c r="W81">
        <v>3000</v>
      </c>
      <c r="X81">
        <v>75</v>
      </c>
      <c r="AC81" t="s">
        <v>193</v>
      </c>
      <c r="AG81" t="s">
        <v>89</v>
      </c>
    </row>
    <row r="82" spans="1:33">
      <c r="A82" t="s">
        <v>210</v>
      </c>
      <c r="B82" s="2" t="str">
        <f>Hyperlink("https://www.diodes.com/assets/Datasheets/ds30258.pdf")</f>
        <v>https://www.diodes.com/assets/Datasheets/ds30258.pdf</v>
      </c>
      <c r="C82" t="str">
        <f>Hyperlink("https://www.diodes.com/part/view/BAV170T","BAV170T")</f>
        <v>BAV170T</v>
      </c>
      <c r="D82" t="s">
        <v>34</v>
      </c>
      <c r="E82" t="s">
        <v>42</v>
      </c>
      <c r="F82" t="s">
        <v>36</v>
      </c>
      <c r="G82" t="s">
        <v>209</v>
      </c>
      <c r="H82" t="s">
        <v>38</v>
      </c>
      <c r="I82">
        <v>150</v>
      </c>
      <c r="J82" t="s">
        <v>35</v>
      </c>
      <c r="K82">
        <v>85</v>
      </c>
      <c r="L82">
        <v>3000</v>
      </c>
      <c r="M82">
        <v>215</v>
      </c>
      <c r="N82">
        <v>4</v>
      </c>
      <c r="O82">
        <v>1.1</v>
      </c>
      <c r="P82">
        <v>0.005</v>
      </c>
      <c r="R82">
        <v>2</v>
      </c>
      <c r="V82">
        <v>85</v>
      </c>
      <c r="W82">
        <v>3000</v>
      </c>
      <c r="X82">
        <v>75</v>
      </c>
      <c r="Y82">
        <v>0.715</v>
      </c>
      <c r="Z82">
        <v>0.855</v>
      </c>
      <c r="AC82" t="s">
        <v>193</v>
      </c>
      <c r="AG82" t="s">
        <v>95</v>
      </c>
    </row>
    <row r="83" spans="1:33">
      <c r="A83" t="s">
        <v>211</v>
      </c>
      <c r="B83" s="2" t="str">
        <f>Hyperlink("https://www.diodes.com/assets/Datasheets/ds30232.pdf")</f>
        <v>https://www.diodes.com/assets/Datasheets/ds30232.pdf</v>
      </c>
      <c r="C83" t="str">
        <f>Hyperlink("https://www.diodes.com/part/view/BAV199","BAV199")</f>
        <v>BAV199</v>
      </c>
      <c r="D83" t="s">
        <v>34</v>
      </c>
      <c r="E83" t="s">
        <v>42</v>
      </c>
      <c r="F83" t="s">
        <v>36</v>
      </c>
      <c r="G83" t="s">
        <v>182</v>
      </c>
      <c r="H83" t="s">
        <v>38</v>
      </c>
      <c r="I83">
        <v>250</v>
      </c>
      <c r="J83" t="s">
        <v>35</v>
      </c>
      <c r="K83">
        <v>85</v>
      </c>
      <c r="L83">
        <v>3000</v>
      </c>
      <c r="M83">
        <v>160</v>
      </c>
      <c r="N83">
        <v>4</v>
      </c>
      <c r="O83">
        <v>1.1</v>
      </c>
      <c r="P83">
        <v>0.005</v>
      </c>
      <c r="R83">
        <v>2</v>
      </c>
      <c r="V83">
        <v>85</v>
      </c>
      <c r="W83">
        <v>3000</v>
      </c>
      <c r="X83">
        <v>75</v>
      </c>
      <c r="Y83">
        <v>0.715</v>
      </c>
      <c r="Z83">
        <v>0.855</v>
      </c>
      <c r="AC83" t="s">
        <v>193</v>
      </c>
      <c r="AG83" t="s">
        <v>89</v>
      </c>
    </row>
    <row r="84" spans="1:33">
      <c r="A84" t="s">
        <v>212</v>
      </c>
      <c r="B84" s="2" t="str">
        <f>Hyperlink("https://www.diodes.com/assets/Datasheets/ds30417.pdf")</f>
        <v>https://www.diodes.com/assets/Datasheets/ds30417.pdf</v>
      </c>
      <c r="C84" t="str">
        <f>Hyperlink("https://www.diodes.com/part/view/BAV199DW","BAV199DW")</f>
        <v>BAV199DW</v>
      </c>
      <c r="D84" t="s">
        <v>34</v>
      </c>
      <c r="E84" t="s">
        <v>35</v>
      </c>
      <c r="F84" t="s">
        <v>36</v>
      </c>
      <c r="G84" t="s">
        <v>213</v>
      </c>
      <c r="H84" t="s">
        <v>38</v>
      </c>
      <c r="I84">
        <v>200</v>
      </c>
      <c r="J84" t="s">
        <v>35</v>
      </c>
      <c r="K84">
        <v>85</v>
      </c>
      <c r="L84">
        <v>3000</v>
      </c>
      <c r="M84">
        <v>160</v>
      </c>
      <c r="N84">
        <v>4</v>
      </c>
      <c r="O84">
        <v>1.1</v>
      </c>
      <c r="P84">
        <v>0.005</v>
      </c>
      <c r="R84">
        <v>2</v>
      </c>
      <c r="V84">
        <v>85</v>
      </c>
      <c r="W84">
        <v>3000</v>
      </c>
      <c r="X84">
        <v>75</v>
      </c>
      <c r="Y84">
        <v>0.715</v>
      </c>
      <c r="Z84">
        <v>0.855</v>
      </c>
      <c r="AC84" t="s">
        <v>193</v>
      </c>
      <c r="AG84" t="s">
        <v>112</v>
      </c>
    </row>
    <row r="85" spans="1:33">
      <c r="A85" t="s">
        <v>214</v>
      </c>
      <c r="B85" s="2" t="str">
        <f>Hyperlink("https://www.diodes.com/assets/Datasheets/BAV199DWQ.pdf")</f>
        <v>https://www.diodes.com/assets/Datasheets/BAV199DWQ.pdf</v>
      </c>
      <c r="C85" t="str">
        <f>Hyperlink("https://www.diodes.com/part/view/BAV199DWQ","BAV199DWQ")</f>
        <v>BAV199DWQ</v>
      </c>
      <c r="D85" t="s">
        <v>215</v>
      </c>
      <c r="E85" t="s">
        <v>42</v>
      </c>
      <c r="F85" t="s">
        <v>43</v>
      </c>
      <c r="G85" t="s">
        <v>213</v>
      </c>
      <c r="H85" t="s">
        <v>38</v>
      </c>
      <c r="I85">
        <v>200</v>
      </c>
      <c r="J85" t="s">
        <v>35</v>
      </c>
      <c r="K85">
        <v>85</v>
      </c>
      <c r="L85">
        <v>3000</v>
      </c>
      <c r="M85">
        <v>160</v>
      </c>
      <c r="N85">
        <v>4</v>
      </c>
      <c r="O85" t="s">
        <v>91</v>
      </c>
      <c r="P85">
        <v>0.005</v>
      </c>
      <c r="R85">
        <v>1.5</v>
      </c>
      <c r="V85">
        <v>85</v>
      </c>
      <c r="W85">
        <v>3000</v>
      </c>
      <c r="X85">
        <v>75</v>
      </c>
      <c r="Y85">
        <v>0.715</v>
      </c>
      <c r="Z85">
        <v>0.855</v>
      </c>
      <c r="AC85" t="s">
        <v>193</v>
      </c>
      <c r="AE85">
        <v>1.5</v>
      </c>
      <c r="AG85" t="s">
        <v>112</v>
      </c>
    </row>
    <row r="86" spans="1:33">
      <c r="A86" t="s">
        <v>216</v>
      </c>
      <c r="B86" s="2" t="str">
        <f>Hyperlink("https://www.diodes.com/assets/Datasheets/ds30258.pdf")</f>
        <v>https://www.diodes.com/assets/Datasheets/ds30258.pdf</v>
      </c>
      <c r="C86" t="str">
        <f>Hyperlink("https://www.diodes.com/part/view/BAV199T","BAV199T")</f>
        <v>BAV199T</v>
      </c>
      <c r="D86" t="s">
        <v>34</v>
      </c>
      <c r="E86" t="s">
        <v>42</v>
      </c>
      <c r="F86" t="s">
        <v>36</v>
      </c>
      <c r="G86" t="s">
        <v>182</v>
      </c>
      <c r="H86" t="s">
        <v>38</v>
      </c>
      <c r="I86">
        <v>150</v>
      </c>
      <c r="J86" t="s">
        <v>35</v>
      </c>
      <c r="K86">
        <v>85</v>
      </c>
      <c r="L86">
        <v>3000</v>
      </c>
      <c r="M86">
        <v>215</v>
      </c>
      <c r="N86">
        <v>4</v>
      </c>
      <c r="O86">
        <v>1.1</v>
      </c>
      <c r="P86">
        <v>0.005</v>
      </c>
      <c r="R86">
        <v>2</v>
      </c>
      <c r="V86">
        <v>85</v>
      </c>
      <c r="W86">
        <v>3000</v>
      </c>
      <c r="X86">
        <v>75</v>
      </c>
      <c r="Y86">
        <v>0.715</v>
      </c>
      <c r="Z86">
        <v>0.855</v>
      </c>
      <c r="AC86" t="s">
        <v>193</v>
      </c>
      <c r="AG86" t="s">
        <v>95</v>
      </c>
    </row>
    <row r="87" spans="1:33">
      <c r="A87" t="s">
        <v>217</v>
      </c>
      <c r="B87" s="2" t="str">
        <f>Hyperlink("https://www.diodes.com/assets/Datasheets/BAV199TQ.pdf")</f>
        <v>https://www.diodes.com/assets/Datasheets/BAV199TQ.pdf</v>
      </c>
      <c r="C87" t="str">
        <f>Hyperlink("https://www.diodes.com/part/view/BAV199TQ","BAV199TQ")</f>
        <v>BAV199TQ</v>
      </c>
      <c r="D87" t="s">
        <v>191</v>
      </c>
      <c r="E87" t="s">
        <v>42</v>
      </c>
      <c r="F87" t="s">
        <v>43</v>
      </c>
      <c r="G87" t="s">
        <v>182</v>
      </c>
      <c r="H87" t="s">
        <v>38</v>
      </c>
      <c r="I87">
        <v>150</v>
      </c>
      <c r="J87" t="s">
        <v>35</v>
      </c>
      <c r="K87">
        <v>85</v>
      </c>
      <c r="L87">
        <v>3000</v>
      </c>
      <c r="M87">
        <v>215</v>
      </c>
      <c r="N87">
        <v>4</v>
      </c>
      <c r="O87" t="s">
        <v>218</v>
      </c>
      <c r="P87">
        <v>0.005</v>
      </c>
      <c r="R87">
        <v>2</v>
      </c>
      <c r="V87">
        <v>85</v>
      </c>
      <c r="W87">
        <v>3000</v>
      </c>
      <c r="X87">
        <v>75</v>
      </c>
      <c r="Y87">
        <v>0.9</v>
      </c>
      <c r="Z87">
        <v>1</v>
      </c>
      <c r="AC87" t="s">
        <v>193</v>
      </c>
      <c r="AE87">
        <v>2</v>
      </c>
      <c r="AG87" t="s">
        <v>95</v>
      </c>
    </row>
    <row r="88" spans="1:33">
      <c r="A88" t="s">
        <v>219</v>
      </c>
      <c r="B88" s="2" t="str">
        <f>Hyperlink("https://www.diodes.com/assets/Datasheets/ds30462.pdf")</f>
        <v>https://www.diodes.com/assets/Datasheets/ds30462.pdf</v>
      </c>
      <c r="C88" t="str">
        <f>Hyperlink("https://www.diodes.com/part/view/BAV199W","BAV199W")</f>
        <v>BAV199W</v>
      </c>
      <c r="D88" t="s">
        <v>34</v>
      </c>
      <c r="E88" t="s">
        <v>42</v>
      </c>
      <c r="F88" t="s">
        <v>36</v>
      </c>
      <c r="G88" t="s">
        <v>182</v>
      </c>
      <c r="H88" t="s">
        <v>38</v>
      </c>
      <c r="I88">
        <v>200</v>
      </c>
      <c r="J88" t="s">
        <v>35</v>
      </c>
      <c r="K88">
        <v>85</v>
      </c>
      <c r="L88">
        <v>3000</v>
      </c>
      <c r="M88">
        <v>160</v>
      </c>
      <c r="N88">
        <v>4</v>
      </c>
      <c r="O88">
        <v>1.1</v>
      </c>
      <c r="P88">
        <v>0.005</v>
      </c>
      <c r="R88">
        <v>2</v>
      </c>
      <c r="V88">
        <v>85</v>
      </c>
      <c r="W88">
        <v>3000</v>
      </c>
      <c r="X88">
        <v>75</v>
      </c>
      <c r="Y88">
        <v>0.715</v>
      </c>
      <c r="Z88">
        <v>0.855</v>
      </c>
      <c r="AC88" t="s">
        <v>193</v>
      </c>
      <c r="AG88" t="s">
        <v>141</v>
      </c>
    </row>
    <row r="89" spans="1:33">
      <c r="A89" t="s">
        <v>220</v>
      </c>
      <c r="B89" s="2" t="str">
        <f>Hyperlink("https://www.diodes.com/assets/Datasheets/BAV199WQ.pdf")</f>
        <v>https://www.diodes.com/assets/Datasheets/BAV199WQ.pdf</v>
      </c>
      <c r="C89" t="str">
        <f>Hyperlink("https://www.diodes.com/part/view/BAV199WQ","BAV199WQ")</f>
        <v>BAV199WQ</v>
      </c>
      <c r="D89" t="s">
        <v>221</v>
      </c>
      <c r="E89" t="s">
        <v>42</v>
      </c>
      <c r="F89" t="s">
        <v>43</v>
      </c>
      <c r="G89" t="s">
        <v>182</v>
      </c>
      <c r="H89" t="s">
        <v>38</v>
      </c>
      <c r="I89">
        <v>200</v>
      </c>
      <c r="J89" t="s">
        <v>35</v>
      </c>
      <c r="K89">
        <v>85</v>
      </c>
      <c r="L89">
        <v>3000</v>
      </c>
      <c r="M89">
        <v>160</v>
      </c>
      <c r="N89">
        <v>4</v>
      </c>
      <c r="O89" t="s">
        <v>198</v>
      </c>
      <c r="P89">
        <v>0.005</v>
      </c>
      <c r="R89">
        <v>2</v>
      </c>
      <c r="V89">
        <v>85</v>
      </c>
      <c r="W89">
        <v>3000</v>
      </c>
      <c r="X89">
        <v>75</v>
      </c>
      <c r="Y89">
        <v>0.715</v>
      </c>
      <c r="Z89">
        <v>0.855</v>
      </c>
      <c r="AC89" t="s">
        <v>193</v>
      </c>
      <c r="AE89">
        <v>2</v>
      </c>
      <c r="AG89" t="s">
        <v>141</v>
      </c>
    </row>
    <row r="90" spans="1:33">
      <c r="A90" t="s">
        <v>222</v>
      </c>
      <c r="B90" s="2" t="str">
        <f>Hyperlink("https://www.diodes.com/assets/Datasheets/BAV19W-BAV21W.pdf")</f>
        <v>https://www.diodes.com/assets/Datasheets/BAV19W-BAV21W.pdf</v>
      </c>
      <c r="C90" t="str">
        <f>Hyperlink("https://www.diodes.com/part/view/BAV19W","BAV19W")</f>
        <v>BAV19W</v>
      </c>
      <c r="D90" t="s">
        <v>34</v>
      </c>
      <c r="E90" t="s">
        <v>42</v>
      </c>
      <c r="F90" t="s">
        <v>36</v>
      </c>
      <c r="G90" t="s">
        <v>37</v>
      </c>
      <c r="H90" t="s">
        <v>38</v>
      </c>
      <c r="I90">
        <v>250</v>
      </c>
      <c r="J90" t="s">
        <v>35</v>
      </c>
      <c r="K90">
        <v>100</v>
      </c>
      <c r="L90">
        <v>50</v>
      </c>
      <c r="M90">
        <v>200</v>
      </c>
      <c r="N90">
        <v>2.5</v>
      </c>
      <c r="O90">
        <v>1</v>
      </c>
      <c r="P90">
        <v>0.1</v>
      </c>
      <c r="R90">
        <v>5</v>
      </c>
      <c r="V90">
        <v>120</v>
      </c>
      <c r="W90">
        <v>50</v>
      </c>
      <c r="X90">
        <v>120</v>
      </c>
      <c r="Y90">
        <v>0.715</v>
      </c>
      <c r="Z90">
        <v>0.855</v>
      </c>
      <c r="AC90" t="s">
        <v>223</v>
      </c>
      <c r="AE90">
        <v>5</v>
      </c>
      <c r="AG90" t="s">
        <v>40</v>
      </c>
    </row>
    <row r="91" spans="1:33">
      <c r="A91" t="s">
        <v>224</v>
      </c>
      <c r="B91" s="2" t="str">
        <f>Hyperlink("https://www.diodes.com/assets/Datasheets/BAV19WS-BAV21WS.pdf")</f>
        <v>https://www.diodes.com/assets/Datasheets/BAV19WS-BAV21WS.pdf</v>
      </c>
      <c r="C91" t="str">
        <f>Hyperlink("https://www.diodes.com/part/view/BAV19WS","BAV19WS")</f>
        <v>BAV19WS</v>
      </c>
      <c r="D91" t="s">
        <v>34</v>
      </c>
      <c r="E91" t="s">
        <v>42</v>
      </c>
      <c r="F91" t="s">
        <v>36</v>
      </c>
      <c r="G91" t="s">
        <v>37</v>
      </c>
      <c r="H91" t="s">
        <v>38</v>
      </c>
      <c r="I91">
        <v>200</v>
      </c>
      <c r="J91" t="s">
        <v>35</v>
      </c>
      <c r="K91">
        <v>100</v>
      </c>
      <c r="L91">
        <v>50</v>
      </c>
      <c r="M91">
        <v>200</v>
      </c>
      <c r="N91">
        <v>2.5</v>
      </c>
      <c r="O91">
        <v>1</v>
      </c>
      <c r="P91">
        <v>0.1</v>
      </c>
      <c r="R91">
        <v>5</v>
      </c>
      <c r="V91">
        <v>120</v>
      </c>
      <c r="W91">
        <v>50</v>
      </c>
      <c r="X91">
        <v>100</v>
      </c>
      <c r="Y91">
        <v>0.715</v>
      </c>
      <c r="Z91">
        <v>0.855</v>
      </c>
      <c r="AC91" t="s">
        <v>223</v>
      </c>
      <c r="AE91">
        <v>5</v>
      </c>
      <c r="AG91" t="s">
        <v>46</v>
      </c>
    </row>
    <row r="92" spans="1:33">
      <c r="A92" t="s">
        <v>225</v>
      </c>
      <c r="B92" s="2" t="str">
        <f>Hyperlink("https://www.diodes.com/assets/Datasheets/BAV19W-BAV21W.pdf")</f>
        <v>https://www.diodes.com/assets/Datasheets/BAV19W-BAV21W.pdf</v>
      </c>
      <c r="C92" t="str">
        <f>Hyperlink("https://www.diodes.com/part/view/BAV20W","BAV20W")</f>
        <v>BAV20W</v>
      </c>
      <c r="D92" t="s">
        <v>34</v>
      </c>
      <c r="E92" t="s">
        <v>42</v>
      </c>
      <c r="F92" t="s">
        <v>36</v>
      </c>
      <c r="G92" t="s">
        <v>37</v>
      </c>
      <c r="H92" t="s">
        <v>38</v>
      </c>
      <c r="I92">
        <v>250</v>
      </c>
      <c r="J92" t="s">
        <v>35</v>
      </c>
      <c r="K92">
        <v>150</v>
      </c>
      <c r="L92">
        <v>50</v>
      </c>
      <c r="M92">
        <v>200</v>
      </c>
      <c r="N92">
        <v>2.5</v>
      </c>
      <c r="O92">
        <v>1</v>
      </c>
      <c r="P92">
        <v>0.1</v>
      </c>
      <c r="R92">
        <v>5</v>
      </c>
      <c r="V92">
        <v>200</v>
      </c>
      <c r="W92">
        <v>50</v>
      </c>
      <c r="X92">
        <v>200</v>
      </c>
      <c r="Y92">
        <v>0.715</v>
      </c>
      <c r="Z92">
        <v>0.855</v>
      </c>
      <c r="AC92" t="s">
        <v>161</v>
      </c>
      <c r="AE92">
        <v>5</v>
      </c>
      <c r="AG92" t="s">
        <v>40</v>
      </c>
    </row>
    <row r="93" spans="1:33">
      <c r="A93" t="s">
        <v>226</v>
      </c>
      <c r="B93" s="2" t="str">
        <f>Hyperlink("https://www.diodes.com/assets/Datasheets/BAV19WS-BAV21WS.pdf")</f>
        <v>https://www.diodes.com/assets/Datasheets/BAV19WS-BAV21WS.pdf</v>
      </c>
      <c r="C93" t="str">
        <f>Hyperlink("https://www.diodes.com/part/view/BAV20WS","BAV20WS")</f>
        <v>BAV20WS</v>
      </c>
      <c r="D93" t="s">
        <v>34</v>
      </c>
      <c r="E93" t="s">
        <v>42</v>
      </c>
      <c r="F93" t="s">
        <v>36</v>
      </c>
      <c r="G93" t="s">
        <v>37</v>
      </c>
      <c r="H93" t="s">
        <v>38</v>
      </c>
      <c r="I93">
        <v>200</v>
      </c>
      <c r="J93" t="s">
        <v>35</v>
      </c>
      <c r="K93">
        <v>150</v>
      </c>
      <c r="L93">
        <v>50</v>
      </c>
      <c r="M93">
        <v>200</v>
      </c>
      <c r="N93">
        <v>2.5</v>
      </c>
      <c r="O93">
        <v>1</v>
      </c>
      <c r="P93">
        <v>0.1</v>
      </c>
      <c r="R93">
        <v>5</v>
      </c>
      <c r="V93">
        <v>200</v>
      </c>
      <c r="W93">
        <v>50</v>
      </c>
      <c r="X93">
        <v>150</v>
      </c>
      <c r="Y93">
        <v>0.715</v>
      </c>
      <c r="Z93">
        <v>0.855</v>
      </c>
      <c r="AC93" t="s">
        <v>161</v>
      </c>
      <c r="AE93">
        <v>5</v>
      </c>
      <c r="AG93" t="s">
        <v>46</v>
      </c>
    </row>
    <row r="94" spans="1:33">
      <c r="A94" t="s">
        <v>227</v>
      </c>
      <c r="B94" s="2" t="str">
        <f>Hyperlink("https://www.diodes.com/assets/Datasheets/BAV21HWF.pdf")</f>
        <v>https://www.diodes.com/assets/Datasheets/BAV21HWF.pdf</v>
      </c>
      <c r="C94" t="str">
        <f>Hyperlink("https://www.diodes.com/part/view/BAV21HWF","BAV21HWF")</f>
        <v>BAV21HWF</v>
      </c>
      <c r="D94" t="s">
        <v>228</v>
      </c>
      <c r="E94" t="s">
        <v>42</v>
      </c>
      <c r="F94" t="s">
        <v>36</v>
      </c>
      <c r="G94" t="s">
        <v>37</v>
      </c>
      <c r="H94" t="s">
        <v>38</v>
      </c>
      <c r="I94">
        <v>375</v>
      </c>
      <c r="J94" t="s">
        <v>35</v>
      </c>
      <c r="K94">
        <v>250</v>
      </c>
      <c r="L94">
        <v>50</v>
      </c>
      <c r="M94">
        <v>200</v>
      </c>
      <c r="N94">
        <v>9</v>
      </c>
      <c r="O94" t="s">
        <v>229</v>
      </c>
      <c r="P94">
        <v>0.1</v>
      </c>
      <c r="R94">
        <v>5</v>
      </c>
      <c r="V94">
        <v>250</v>
      </c>
      <c r="W94">
        <v>50</v>
      </c>
      <c r="X94">
        <v>200</v>
      </c>
      <c r="Y94">
        <v>0.715</v>
      </c>
      <c r="Z94">
        <v>0.855</v>
      </c>
      <c r="AC94" t="s">
        <v>164</v>
      </c>
      <c r="AE94">
        <v>5</v>
      </c>
      <c r="AG94" t="s">
        <v>194</v>
      </c>
    </row>
    <row r="95" spans="1:33">
      <c r="A95" t="s">
        <v>230</v>
      </c>
      <c r="B95" s="2" t="str">
        <f>Hyperlink("https://www.diodes.com/assets/Datasheets/BAV21HWFQ.pdf")</f>
        <v>https://www.diodes.com/assets/Datasheets/BAV21HWFQ.pdf</v>
      </c>
      <c r="C95" t="str">
        <f>Hyperlink("https://www.diodes.com/part/view/BAV21HWFQ","BAV21HWFQ")</f>
        <v>BAV21HWFQ</v>
      </c>
      <c r="D95" t="s">
        <v>191</v>
      </c>
      <c r="E95" t="s">
        <v>42</v>
      </c>
      <c r="F95" t="s">
        <v>43</v>
      </c>
      <c r="G95" t="s">
        <v>37</v>
      </c>
      <c r="H95" t="s">
        <v>231</v>
      </c>
      <c r="I95">
        <v>375</v>
      </c>
      <c r="J95" t="s">
        <v>35</v>
      </c>
      <c r="K95">
        <v>250</v>
      </c>
      <c r="L95">
        <v>50</v>
      </c>
      <c r="M95">
        <v>200</v>
      </c>
      <c r="N95">
        <v>9</v>
      </c>
      <c r="O95">
        <v>200</v>
      </c>
      <c r="P95">
        <v>0.1</v>
      </c>
      <c r="R95">
        <v>5</v>
      </c>
      <c r="T95">
        <v>1</v>
      </c>
      <c r="V95">
        <v>250</v>
      </c>
      <c r="W95">
        <v>50</v>
      </c>
      <c r="X95">
        <v>200</v>
      </c>
      <c r="AE95">
        <v>5</v>
      </c>
      <c r="AG95" t="s">
        <v>194</v>
      </c>
    </row>
    <row r="96" spans="1:33">
      <c r="A96" t="s">
        <v>232</v>
      </c>
      <c r="B96" s="2" t="str">
        <f>Hyperlink("https://www.diodes.com/assets/Datasheets/BAV19W-BAV21W.pdf")</f>
        <v>https://www.diodes.com/assets/Datasheets/BAV19W-BAV21W.pdf</v>
      </c>
      <c r="C96" t="str">
        <f>Hyperlink("https://www.diodes.com/part/view/BAV21W","BAV21W")</f>
        <v>BAV21W</v>
      </c>
      <c r="D96" t="s">
        <v>34</v>
      </c>
      <c r="E96" t="s">
        <v>42</v>
      </c>
      <c r="F96" t="s">
        <v>36</v>
      </c>
      <c r="G96" t="s">
        <v>37</v>
      </c>
      <c r="H96" t="s">
        <v>38</v>
      </c>
      <c r="I96">
        <v>250</v>
      </c>
      <c r="J96" t="s">
        <v>35</v>
      </c>
      <c r="K96">
        <v>200</v>
      </c>
      <c r="L96">
        <v>50</v>
      </c>
      <c r="M96">
        <v>200</v>
      </c>
      <c r="N96">
        <v>2.5</v>
      </c>
      <c r="O96">
        <v>1</v>
      </c>
      <c r="P96">
        <v>0.1</v>
      </c>
      <c r="R96">
        <v>5</v>
      </c>
      <c r="V96">
        <v>250</v>
      </c>
      <c r="W96">
        <v>50</v>
      </c>
      <c r="X96">
        <v>250</v>
      </c>
      <c r="Y96">
        <v>0.715</v>
      </c>
      <c r="Z96">
        <v>0.855</v>
      </c>
      <c r="AC96" t="s">
        <v>164</v>
      </c>
      <c r="AE96">
        <v>5</v>
      </c>
      <c r="AG96" t="s">
        <v>40</v>
      </c>
    </row>
    <row r="97" spans="1:33">
      <c r="A97" t="s">
        <v>233</v>
      </c>
      <c r="B97" s="2" t="str">
        <f>Hyperlink("https://www.diodes.com/assets/Datasheets/BAV21W_LS.pdf")</f>
        <v>https://www.diodes.com/assets/Datasheets/BAV21W_LS.pdf</v>
      </c>
      <c r="C97" t="str">
        <f>Hyperlink("https://www.diodes.com/part/view/BAV21W%28LS%29","BAV21W(LS)")</f>
        <v>BAV21W(LS)</v>
      </c>
      <c r="D97" t="s">
        <v>48</v>
      </c>
      <c r="E97" t="s">
        <v>35</v>
      </c>
      <c r="F97" t="s">
        <v>36</v>
      </c>
      <c r="G97" t="s">
        <v>37</v>
      </c>
      <c r="H97" t="s">
        <v>38</v>
      </c>
      <c r="I97">
        <v>250</v>
      </c>
      <c r="J97" t="s">
        <v>35</v>
      </c>
      <c r="K97">
        <v>250</v>
      </c>
      <c r="L97">
        <v>50</v>
      </c>
      <c r="M97">
        <v>200</v>
      </c>
      <c r="O97">
        <v>200</v>
      </c>
      <c r="P97">
        <v>100</v>
      </c>
      <c r="T97">
        <v>1.25</v>
      </c>
      <c r="V97">
        <v>250</v>
      </c>
      <c r="W97">
        <v>50</v>
      </c>
      <c r="X97">
        <v>250</v>
      </c>
      <c r="AC97" t="s">
        <v>151</v>
      </c>
      <c r="AE97">
        <v>5</v>
      </c>
      <c r="AG97" t="s">
        <v>234</v>
      </c>
    </row>
    <row r="98" spans="1:33">
      <c r="A98" t="s">
        <v>235</v>
      </c>
      <c r="B98" s="2" t="str">
        <f>Hyperlink("https://www.diodes.com/assets/Datasheets/BAV21WF_LS.pdf")</f>
        <v>https://www.diodes.com/assets/Datasheets/BAV21WF_LS.pdf</v>
      </c>
      <c r="C98" t="str">
        <f>Hyperlink("https://www.diodes.com/part/view/BAV21WF%28LS%29","BAV21WF(LS)")</f>
        <v>BAV21WF(LS)</v>
      </c>
      <c r="D98" t="s">
        <v>48</v>
      </c>
      <c r="E98" t="s">
        <v>35</v>
      </c>
      <c r="F98" t="s">
        <v>36</v>
      </c>
      <c r="G98" t="s">
        <v>37</v>
      </c>
      <c r="H98" t="s">
        <v>38</v>
      </c>
      <c r="I98">
        <v>400</v>
      </c>
      <c r="J98" t="s">
        <v>35</v>
      </c>
      <c r="K98">
        <v>250</v>
      </c>
      <c r="L98">
        <v>50</v>
      </c>
      <c r="M98">
        <v>200</v>
      </c>
      <c r="O98">
        <v>200</v>
      </c>
      <c r="P98">
        <v>100</v>
      </c>
      <c r="T98">
        <v>1.25</v>
      </c>
      <c r="V98">
        <v>250</v>
      </c>
      <c r="W98">
        <v>50</v>
      </c>
      <c r="X98">
        <v>250</v>
      </c>
      <c r="AC98" t="s">
        <v>151</v>
      </c>
      <c r="AE98">
        <v>5</v>
      </c>
      <c r="AG98" t="s">
        <v>236</v>
      </c>
    </row>
    <row r="99" spans="1:33">
      <c r="A99" t="s">
        <v>237</v>
      </c>
      <c r="B99" s="2" t="str">
        <f>Hyperlink("https://www.diodes.com/assets/Datasheets/BAV19WS-BAV21WS.pdf")</f>
        <v>https://www.diodes.com/assets/Datasheets/BAV19WS-BAV21WS.pdf</v>
      </c>
      <c r="C99" t="str">
        <f>Hyperlink("https://www.diodes.com/part/view/BAV21WS","BAV21WS")</f>
        <v>BAV21WS</v>
      </c>
      <c r="D99" t="s">
        <v>34</v>
      </c>
      <c r="E99" t="s">
        <v>42</v>
      </c>
      <c r="F99" t="s">
        <v>36</v>
      </c>
      <c r="G99" t="s">
        <v>37</v>
      </c>
      <c r="H99" t="s">
        <v>38</v>
      </c>
      <c r="I99">
        <v>200</v>
      </c>
      <c r="J99" t="s">
        <v>35</v>
      </c>
      <c r="K99">
        <v>200</v>
      </c>
      <c r="L99">
        <v>50</v>
      </c>
      <c r="M99">
        <v>200</v>
      </c>
      <c r="N99">
        <v>2.5</v>
      </c>
      <c r="O99">
        <v>1</v>
      </c>
      <c r="P99">
        <v>0.1</v>
      </c>
      <c r="R99">
        <v>5</v>
      </c>
      <c r="V99">
        <v>250</v>
      </c>
      <c r="W99">
        <v>50</v>
      </c>
      <c r="X99">
        <v>200</v>
      </c>
      <c r="Y99">
        <v>0.715</v>
      </c>
      <c r="Z99">
        <v>0.855</v>
      </c>
      <c r="AC99" t="s">
        <v>164</v>
      </c>
      <c r="AE99">
        <v>5</v>
      </c>
      <c r="AG99" t="s">
        <v>46</v>
      </c>
    </row>
    <row r="100" spans="1:33">
      <c r="A100" t="s">
        <v>238</v>
      </c>
      <c r="B100" s="2" t="str">
        <f>Hyperlink("https://www.diodes.com/assets/Datasheets/BAV21WS_LS.pdf")</f>
        <v>https://www.diodes.com/assets/Datasheets/BAV21WS_LS.pdf</v>
      </c>
      <c r="C100" t="str">
        <f>Hyperlink("https://www.diodes.com/part/view/BAV21WS%28LS%29","BAV21WS(LS)")</f>
        <v>BAV21WS(LS)</v>
      </c>
      <c r="D100" t="s">
        <v>48</v>
      </c>
      <c r="E100" t="s">
        <v>35</v>
      </c>
      <c r="F100" t="s">
        <v>36</v>
      </c>
      <c r="G100" t="s">
        <v>37</v>
      </c>
      <c r="H100" t="s">
        <v>38</v>
      </c>
      <c r="I100">
        <v>200</v>
      </c>
      <c r="J100" t="s">
        <v>35</v>
      </c>
      <c r="K100">
        <v>250</v>
      </c>
      <c r="L100">
        <v>50</v>
      </c>
      <c r="M100">
        <v>200</v>
      </c>
      <c r="N100">
        <v>9</v>
      </c>
      <c r="O100">
        <v>200</v>
      </c>
      <c r="P100">
        <v>100</v>
      </c>
      <c r="T100">
        <v>1.25</v>
      </c>
      <c r="V100">
        <v>250</v>
      </c>
      <c r="W100">
        <v>50</v>
      </c>
      <c r="X100">
        <v>250</v>
      </c>
      <c r="AC100" t="s">
        <v>151</v>
      </c>
      <c r="AE100">
        <v>5</v>
      </c>
      <c r="AG100" t="s">
        <v>50</v>
      </c>
    </row>
    <row r="101" spans="1:33">
      <c r="A101" t="s">
        <v>239</v>
      </c>
      <c r="B101" s="2" t="str">
        <f>Hyperlink("https://www.diodes.com/assets/Datasheets/ds31756.pdf")</f>
        <v>https://www.diodes.com/assets/Datasheets/ds31756.pdf</v>
      </c>
      <c r="C101" t="str">
        <f>Hyperlink("https://www.diodes.com/part/view/BAV23","BAV23")</f>
        <v>BAV23</v>
      </c>
      <c r="D101" t="s">
        <v>34</v>
      </c>
      <c r="E101" t="s">
        <v>42</v>
      </c>
      <c r="F101" t="s">
        <v>36</v>
      </c>
      <c r="G101" t="s">
        <v>82</v>
      </c>
      <c r="H101" t="s">
        <v>38</v>
      </c>
      <c r="I101">
        <v>400</v>
      </c>
      <c r="J101" t="s">
        <v>35</v>
      </c>
      <c r="K101">
        <v>250</v>
      </c>
      <c r="L101">
        <v>50</v>
      </c>
      <c r="M101">
        <v>400</v>
      </c>
      <c r="N101">
        <v>9</v>
      </c>
      <c r="O101" t="s">
        <v>71</v>
      </c>
      <c r="P101">
        <v>0.1</v>
      </c>
      <c r="R101">
        <v>2</v>
      </c>
      <c r="V101">
        <v>250</v>
      </c>
      <c r="W101">
        <v>50</v>
      </c>
      <c r="X101">
        <v>200</v>
      </c>
      <c r="Y101">
        <v>0.715</v>
      </c>
      <c r="Z101">
        <v>0.855</v>
      </c>
      <c r="AC101" t="s">
        <v>161</v>
      </c>
      <c r="AE101">
        <v>2</v>
      </c>
      <c r="AG101" t="s">
        <v>178</v>
      </c>
    </row>
    <row r="102" spans="1:33">
      <c r="A102" t="s">
        <v>240</v>
      </c>
      <c r="B102" s="2" t="str">
        <f>Hyperlink("https://www.diodes.com/assets/Datasheets/BAV23A_C_S.pdf")</f>
        <v>https://www.diodes.com/assets/Datasheets/BAV23A_C_S.pdf</v>
      </c>
      <c r="C102" t="str">
        <f>Hyperlink("https://www.diodes.com/part/view/BAV23A","BAV23A")</f>
        <v>BAV23A</v>
      </c>
      <c r="D102" t="s">
        <v>34</v>
      </c>
      <c r="E102" t="s">
        <v>42</v>
      </c>
      <c r="F102" t="s">
        <v>36</v>
      </c>
      <c r="G102" t="s">
        <v>241</v>
      </c>
      <c r="H102" t="s">
        <v>38</v>
      </c>
      <c r="I102">
        <v>350</v>
      </c>
      <c r="J102" t="s">
        <v>35</v>
      </c>
      <c r="K102">
        <v>250</v>
      </c>
      <c r="L102">
        <v>50</v>
      </c>
      <c r="M102">
        <v>400</v>
      </c>
      <c r="N102">
        <v>9</v>
      </c>
      <c r="O102">
        <v>1</v>
      </c>
      <c r="P102">
        <v>0.1</v>
      </c>
      <c r="R102">
        <v>5</v>
      </c>
      <c r="V102">
        <v>250</v>
      </c>
      <c r="W102">
        <v>50</v>
      </c>
      <c r="X102">
        <v>200</v>
      </c>
      <c r="Y102">
        <v>0.715</v>
      </c>
      <c r="Z102">
        <v>0.855</v>
      </c>
      <c r="AC102" t="s">
        <v>161</v>
      </c>
      <c r="AE102">
        <v>5</v>
      </c>
      <c r="AG102" t="s">
        <v>89</v>
      </c>
    </row>
    <row r="103" spans="1:33">
      <c r="A103" t="s">
        <v>242</v>
      </c>
      <c r="B103" s="2" t="str">
        <f>Hyperlink("https://www.diodes.com/assets/Datasheets/BAV23AQ_CQ_SQ.pdf")</f>
        <v>https://www.diodes.com/assets/Datasheets/BAV23AQ_CQ_SQ.pdf</v>
      </c>
      <c r="C103" t="str">
        <f>Hyperlink("https://www.diodes.com/part/view/BAV23AQ","BAV23AQ")</f>
        <v>BAV23AQ</v>
      </c>
      <c r="D103" t="s">
        <v>243</v>
      </c>
      <c r="E103" t="s">
        <v>42</v>
      </c>
      <c r="F103" t="s">
        <v>43</v>
      </c>
      <c r="G103" t="s">
        <v>241</v>
      </c>
      <c r="H103" t="s">
        <v>38</v>
      </c>
      <c r="I103">
        <v>350</v>
      </c>
      <c r="J103" t="s">
        <v>35</v>
      </c>
      <c r="K103">
        <v>250</v>
      </c>
      <c r="L103">
        <v>50</v>
      </c>
      <c r="M103">
        <v>400</v>
      </c>
      <c r="N103">
        <v>9</v>
      </c>
      <c r="O103">
        <v>1</v>
      </c>
      <c r="P103">
        <v>0.1</v>
      </c>
      <c r="R103">
        <v>5</v>
      </c>
      <c r="V103">
        <v>250</v>
      </c>
      <c r="W103">
        <v>50</v>
      </c>
      <c r="X103">
        <v>200</v>
      </c>
      <c r="Y103">
        <v>0.715</v>
      </c>
      <c r="Z103">
        <v>0.855</v>
      </c>
      <c r="AC103" t="s">
        <v>161</v>
      </c>
      <c r="AE103">
        <v>5</v>
      </c>
      <c r="AG103" t="s">
        <v>89</v>
      </c>
    </row>
    <row r="104" spans="1:33">
      <c r="A104" t="s">
        <v>244</v>
      </c>
      <c r="B104" s="2" t="str">
        <f>Hyperlink("https://www.diodes.com/assets/Datasheets/BAV23A_C_S.pdf")</f>
        <v>https://www.diodes.com/assets/Datasheets/BAV23A_C_S.pdf</v>
      </c>
      <c r="C104" t="str">
        <f>Hyperlink("https://www.diodes.com/part/view/BAV23C","BAV23C")</f>
        <v>BAV23C</v>
      </c>
      <c r="D104" t="s">
        <v>34</v>
      </c>
      <c r="E104" t="s">
        <v>42</v>
      </c>
      <c r="F104" t="s">
        <v>36</v>
      </c>
      <c r="G104" t="s">
        <v>209</v>
      </c>
      <c r="H104" t="s">
        <v>38</v>
      </c>
      <c r="I104">
        <v>350</v>
      </c>
      <c r="J104" t="s">
        <v>35</v>
      </c>
      <c r="K104">
        <v>250</v>
      </c>
      <c r="L104">
        <v>50</v>
      </c>
      <c r="M104">
        <v>400</v>
      </c>
      <c r="N104">
        <v>9</v>
      </c>
      <c r="O104">
        <v>1</v>
      </c>
      <c r="P104">
        <v>0.1</v>
      </c>
      <c r="R104">
        <v>5</v>
      </c>
      <c r="V104">
        <v>250</v>
      </c>
      <c r="W104">
        <v>50</v>
      </c>
      <c r="X104">
        <v>200</v>
      </c>
      <c r="Y104">
        <v>0.715</v>
      </c>
      <c r="Z104">
        <v>0.855</v>
      </c>
      <c r="AC104" t="s">
        <v>161</v>
      </c>
      <c r="AE104">
        <v>5</v>
      </c>
      <c r="AG104" t="s">
        <v>89</v>
      </c>
    </row>
    <row r="105" spans="1:33">
      <c r="A105" t="s">
        <v>245</v>
      </c>
      <c r="B105" s="2" t="str">
        <f>Hyperlink("https://www.diodes.com/assets/Datasheets/BAV23AQ_CQ_SQ.pdf")</f>
        <v>https://www.diodes.com/assets/Datasheets/BAV23AQ_CQ_SQ.pdf</v>
      </c>
      <c r="C105" t="str">
        <f>Hyperlink("https://www.diodes.com/part/view/BAV23CQ","BAV23CQ")</f>
        <v>BAV23CQ</v>
      </c>
      <c r="D105" t="s">
        <v>243</v>
      </c>
      <c r="E105" t="s">
        <v>42</v>
      </c>
      <c r="F105" t="s">
        <v>43</v>
      </c>
      <c r="G105" t="s">
        <v>209</v>
      </c>
      <c r="H105" t="s">
        <v>38</v>
      </c>
      <c r="I105">
        <v>350</v>
      </c>
      <c r="J105" t="s">
        <v>35</v>
      </c>
      <c r="K105">
        <v>250</v>
      </c>
      <c r="L105">
        <v>50</v>
      </c>
      <c r="M105">
        <v>400</v>
      </c>
      <c r="N105">
        <v>9</v>
      </c>
      <c r="O105">
        <v>1</v>
      </c>
      <c r="P105">
        <v>0.1</v>
      </c>
      <c r="R105">
        <v>5</v>
      </c>
      <c r="V105">
        <v>250</v>
      </c>
      <c r="W105">
        <v>50</v>
      </c>
      <c r="X105">
        <v>200</v>
      </c>
      <c r="Y105">
        <v>0.715</v>
      </c>
      <c r="Z105">
        <v>0.855</v>
      </c>
      <c r="AC105" t="s">
        <v>161</v>
      </c>
      <c r="AE105">
        <v>5</v>
      </c>
      <c r="AG105" t="s">
        <v>89</v>
      </c>
    </row>
    <row r="106" spans="1:33">
      <c r="A106" t="s">
        <v>246</v>
      </c>
      <c r="B106" s="2" t="str">
        <f>Hyperlink("https://www.diodes.com/assets/Datasheets/BAV23A_C_S.pdf")</f>
        <v>https://www.diodes.com/assets/Datasheets/BAV23A_C_S.pdf</v>
      </c>
      <c r="C106" t="str">
        <f>Hyperlink("https://www.diodes.com/part/view/BAV23S","BAV23S")</f>
        <v>BAV23S</v>
      </c>
      <c r="D106" t="s">
        <v>34</v>
      </c>
      <c r="E106" t="s">
        <v>42</v>
      </c>
      <c r="F106" t="s">
        <v>36</v>
      </c>
      <c r="G106" t="s">
        <v>182</v>
      </c>
      <c r="H106" t="s">
        <v>38</v>
      </c>
      <c r="I106">
        <v>350</v>
      </c>
      <c r="J106" t="s">
        <v>35</v>
      </c>
      <c r="K106">
        <v>250</v>
      </c>
      <c r="L106">
        <v>50</v>
      </c>
      <c r="M106">
        <v>400</v>
      </c>
      <c r="N106">
        <v>9</v>
      </c>
      <c r="O106">
        <v>1</v>
      </c>
      <c r="P106">
        <v>0.1</v>
      </c>
      <c r="R106">
        <v>5</v>
      </c>
      <c r="V106">
        <v>250</v>
      </c>
      <c r="W106">
        <v>50</v>
      </c>
      <c r="X106">
        <v>200</v>
      </c>
      <c r="Y106">
        <v>0.715</v>
      </c>
      <c r="Z106">
        <v>0.855</v>
      </c>
      <c r="AC106" t="s">
        <v>161</v>
      </c>
      <c r="AE106">
        <v>5</v>
      </c>
      <c r="AG106" t="s">
        <v>89</v>
      </c>
    </row>
    <row r="107" spans="1:33">
      <c r="A107" t="s">
        <v>247</v>
      </c>
      <c r="B107" s="2" t="str">
        <f>Hyperlink("https://www.diodes.com/assets/Datasheets/BAV23AQ_CQ_SQ.pdf")</f>
        <v>https://www.diodes.com/assets/Datasheets/BAV23AQ_CQ_SQ.pdf</v>
      </c>
      <c r="C107" t="str">
        <f>Hyperlink("https://www.diodes.com/part/view/BAV23SQ","BAV23SQ")</f>
        <v>BAV23SQ</v>
      </c>
      <c r="D107" t="s">
        <v>243</v>
      </c>
      <c r="E107" t="s">
        <v>42</v>
      </c>
      <c r="F107" t="s">
        <v>43</v>
      </c>
      <c r="G107" t="s">
        <v>182</v>
      </c>
      <c r="H107" t="s">
        <v>38</v>
      </c>
      <c r="I107">
        <v>350</v>
      </c>
      <c r="J107" t="s">
        <v>35</v>
      </c>
      <c r="K107">
        <v>250</v>
      </c>
      <c r="L107">
        <v>50</v>
      </c>
      <c r="M107">
        <v>400</v>
      </c>
      <c r="N107">
        <v>9</v>
      </c>
      <c r="O107">
        <v>1</v>
      </c>
      <c r="P107">
        <v>0.1</v>
      </c>
      <c r="R107">
        <v>5</v>
      </c>
      <c r="V107">
        <v>250</v>
      </c>
      <c r="W107">
        <v>50</v>
      </c>
      <c r="X107">
        <v>200</v>
      </c>
      <c r="Y107">
        <v>0.715</v>
      </c>
      <c r="Z107">
        <v>0.855</v>
      </c>
      <c r="AC107" t="s">
        <v>161</v>
      </c>
      <c r="AE107">
        <v>5</v>
      </c>
      <c r="AG107" t="s">
        <v>89</v>
      </c>
    </row>
    <row r="108" spans="1:33">
      <c r="A108" t="s">
        <v>248</v>
      </c>
      <c r="B108" s="2" t="str">
        <f>Hyperlink("https://www.diodes.com/assets/Datasheets/BAV70.pdf")</f>
        <v>https://www.diodes.com/assets/Datasheets/BAV70.pdf</v>
      </c>
      <c r="C108" t="str">
        <f>Hyperlink("https://www.diodes.com/part/view/BAV70","BAV70")</f>
        <v>BAV70</v>
      </c>
      <c r="D108" t="s">
        <v>249</v>
      </c>
      <c r="E108" t="s">
        <v>42</v>
      </c>
      <c r="F108" t="s">
        <v>36</v>
      </c>
      <c r="G108" t="s">
        <v>209</v>
      </c>
      <c r="H108" t="s">
        <v>38</v>
      </c>
      <c r="I108">
        <v>350</v>
      </c>
      <c r="J108" t="s">
        <v>35</v>
      </c>
      <c r="K108">
        <v>75</v>
      </c>
      <c r="L108">
        <v>4</v>
      </c>
      <c r="M108">
        <v>150</v>
      </c>
      <c r="N108">
        <v>2</v>
      </c>
      <c r="O108">
        <v>1</v>
      </c>
      <c r="P108">
        <v>2.5</v>
      </c>
      <c r="R108">
        <v>2</v>
      </c>
      <c r="V108" t="s">
        <v>250</v>
      </c>
      <c r="W108">
        <v>4</v>
      </c>
      <c r="X108">
        <v>75</v>
      </c>
      <c r="Y108">
        <v>0.9</v>
      </c>
      <c r="Z108">
        <v>1</v>
      </c>
      <c r="AC108" t="s">
        <v>251</v>
      </c>
      <c r="AE108">
        <v>2</v>
      </c>
      <c r="AG108" t="s">
        <v>89</v>
      </c>
    </row>
    <row r="109" spans="1:33">
      <c r="A109" t="s">
        <v>252</v>
      </c>
      <c r="B109" s="2" t="str">
        <f>Hyperlink("https://www.diodes.com/assets/Datasheets/BAV70_LS.pdf")</f>
        <v>https://www.diodes.com/assets/Datasheets/BAV70_LS.pdf</v>
      </c>
      <c r="C109" t="str">
        <f>Hyperlink("https://www.diodes.com/part/view/BAV70%28LS%29","BAV70(LS)")</f>
        <v>BAV70(LS)</v>
      </c>
      <c r="D109" t="s">
        <v>48</v>
      </c>
      <c r="E109" t="s">
        <v>35</v>
      </c>
      <c r="F109" t="s">
        <v>36</v>
      </c>
      <c r="G109" t="s">
        <v>37</v>
      </c>
      <c r="H109" t="s">
        <v>38</v>
      </c>
      <c r="I109">
        <v>225</v>
      </c>
      <c r="J109" t="s">
        <v>35</v>
      </c>
      <c r="K109">
        <v>70</v>
      </c>
      <c r="L109">
        <v>6</v>
      </c>
      <c r="M109">
        <v>200</v>
      </c>
      <c r="N109">
        <v>0.5</v>
      </c>
      <c r="O109">
        <v>10</v>
      </c>
      <c r="P109">
        <v>100</v>
      </c>
      <c r="V109">
        <v>70</v>
      </c>
      <c r="W109">
        <v>6</v>
      </c>
      <c r="X109">
        <v>70</v>
      </c>
      <c r="Z109">
        <v>0.855</v>
      </c>
      <c r="AC109" t="s">
        <v>251</v>
      </c>
      <c r="AE109">
        <v>1.5</v>
      </c>
      <c r="AG109" t="s">
        <v>152</v>
      </c>
    </row>
    <row r="110" spans="1:33">
      <c r="A110" t="s">
        <v>253</v>
      </c>
      <c r="B110" s="2" t="str">
        <f>Hyperlink("https://www.diodes.com/assets/Datasheets/BAV70DV.pdf")</f>
        <v>https://www.diodes.com/assets/Datasheets/BAV70DV.pdf</v>
      </c>
      <c r="C110" t="str">
        <f>Hyperlink("https://www.diodes.com/part/view/BAV70DV","BAV70DV")</f>
        <v>BAV70DV</v>
      </c>
      <c r="D110" t="s">
        <v>70</v>
      </c>
      <c r="E110" t="s">
        <v>42</v>
      </c>
      <c r="F110" t="s">
        <v>36</v>
      </c>
      <c r="G110" t="s">
        <v>254</v>
      </c>
      <c r="H110" t="s">
        <v>38</v>
      </c>
      <c r="I110">
        <v>200</v>
      </c>
      <c r="J110" t="s">
        <v>35</v>
      </c>
      <c r="K110">
        <v>75</v>
      </c>
      <c r="L110">
        <v>4</v>
      </c>
      <c r="M110">
        <v>150</v>
      </c>
      <c r="N110">
        <v>2</v>
      </c>
      <c r="O110" t="s">
        <v>137</v>
      </c>
      <c r="P110">
        <v>2.5</v>
      </c>
      <c r="R110">
        <v>2</v>
      </c>
      <c r="V110" t="s">
        <v>250</v>
      </c>
      <c r="W110">
        <v>4</v>
      </c>
      <c r="X110">
        <v>75</v>
      </c>
      <c r="Y110">
        <v>0.715</v>
      </c>
      <c r="Z110">
        <v>0.855</v>
      </c>
      <c r="AC110" t="s">
        <v>251</v>
      </c>
      <c r="AE110">
        <v>2</v>
      </c>
      <c r="AG110" t="s">
        <v>97</v>
      </c>
    </row>
    <row r="111" spans="1:33">
      <c r="A111" t="s">
        <v>255</v>
      </c>
      <c r="B111" s="2" t="str">
        <f>Hyperlink("https://www.diodes.com/assets/Datasheets/BAV70DW.pdf")</f>
        <v>https://www.diodes.com/assets/Datasheets/BAV70DW.pdf</v>
      </c>
      <c r="C111" t="str">
        <f>Hyperlink("https://www.diodes.com/part/view/BAV70DW","BAV70DW")</f>
        <v>BAV70DW</v>
      </c>
      <c r="D111" t="s">
        <v>256</v>
      </c>
      <c r="E111" t="s">
        <v>42</v>
      </c>
      <c r="F111" t="s">
        <v>36</v>
      </c>
      <c r="G111" t="s">
        <v>254</v>
      </c>
      <c r="H111" t="s">
        <v>38</v>
      </c>
      <c r="I111">
        <v>200</v>
      </c>
      <c r="J111" t="s">
        <v>35</v>
      </c>
      <c r="K111">
        <v>75</v>
      </c>
      <c r="L111">
        <v>4</v>
      </c>
      <c r="M111">
        <v>150</v>
      </c>
      <c r="N111">
        <v>2</v>
      </c>
      <c r="O111">
        <v>1</v>
      </c>
      <c r="P111">
        <v>2.5</v>
      </c>
      <c r="R111">
        <v>2</v>
      </c>
      <c r="V111" t="s">
        <v>257</v>
      </c>
      <c r="W111">
        <v>4</v>
      </c>
      <c r="X111">
        <v>75</v>
      </c>
      <c r="Y111">
        <v>0.715</v>
      </c>
      <c r="Z111">
        <v>0.855</v>
      </c>
      <c r="AC111" t="s">
        <v>251</v>
      </c>
      <c r="AE111">
        <v>1.5</v>
      </c>
      <c r="AG111" t="s">
        <v>112</v>
      </c>
    </row>
    <row r="112" spans="1:33">
      <c r="A112" t="s">
        <v>258</v>
      </c>
      <c r="B112" s="2" t="str">
        <f>Hyperlink("https://www.diodes.com/assets/Datasheets/BAV70HDW.pdf")</f>
        <v>https://www.diodes.com/assets/Datasheets/BAV70HDW.pdf</v>
      </c>
      <c r="C112" t="str">
        <f>Hyperlink("https://www.diodes.com/part/view/BAV70HDW","BAV70HDW")</f>
        <v>BAV70HDW</v>
      </c>
      <c r="D112" t="s">
        <v>108</v>
      </c>
      <c r="E112" t="s">
        <v>42</v>
      </c>
      <c r="F112" t="s">
        <v>36</v>
      </c>
      <c r="G112" t="s">
        <v>209</v>
      </c>
      <c r="H112" t="s">
        <v>38</v>
      </c>
      <c r="I112">
        <v>350</v>
      </c>
      <c r="J112" t="s">
        <v>35</v>
      </c>
      <c r="K112">
        <v>100</v>
      </c>
      <c r="L112">
        <v>4</v>
      </c>
      <c r="M112">
        <v>125</v>
      </c>
      <c r="N112">
        <v>4</v>
      </c>
      <c r="O112" t="s">
        <v>110</v>
      </c>
      <c r="P112">
        <v>0.5</v>
      </c>
      <c r="R112">
        <v>1.5</v>
      </c>
      <c r="V112" t="s">
        <v>259</v>
      </c>
      <c r="W112">
        <v>4</v>
      </c>
      <c r="X112">
        <v>80</v>
      </c>
      <c r="Y112">
        <v>0.715</v>
      </c>
      <c r="Z112">
        <v>0.855</v>
      </c>
      <c r="AC112">
        <v>0.5</v>
      </c>
      <c r="AE112">
        <v>1.5</v>
      </c>
      <c r="AG112" t="s">
        <v>112</v>
      </c>
    </row>
    <row r="113" spans="1:33">
      <c r="A113" t="s">
        <v>260</v>
      </c>
      <c r="B113" s="2" t="str">
        <f>Hyperlink("https://www.diodes.com/assets/Datasheets/BAV70HDWQ.pdf")</f>
        <v>https://www.diodes.com/assets/Datasheets/BAV70HDWQ.pdf</v>
      </c>
      <c r="C113" t="str">
        <f>Hyperlink("https://www.diodes.com/part/view/BAV70HDWQ","BAV70HDWQ")</f>
        <v>BAV70HDWQ</v>
      </c>
      <c r="D113" t="s">
        <v>108</v>
      </c>
      <c r="E113" t="s">
        <v>42</v>
      </c>
      <c r="F113" t="s">
        <v>43</v>
      </c>
      <c r="G113" t="s">
        <v>209</v>
      </c>
      <c r="H113" t="s">
        <v>38</v>
      </c>
      <c r="I113">
        <v>350</v>
      </c>
      <c r="J113" t="s">
        <v>35</v>
      </c>
      <c r="K113">
        <v>100</v>
      </c>
      <c r="L113">
        <v>4</v>
      </c>
      <c r="M113">
        <v>125</v>
      </c>
      <c r="N113">
        <v>4</v>
      </c>
      <c r="O113" t="s">
        <v>110</v>
      </c>
      <c r="P113">
        <v>0.5</v>
      </c>
      <c r="R113">
        <v>1.5</v>
      </c>
      <c r="V113" t="s">
        <v>259</v>
      </c>
      <c r="W113">
        <v>4</v>
      </c>
      <c r="X113">
        <v>80</v>
      </c>
      <c r="Y113">
        <v>0.715</v>
      </c>
      <c r="Z113">
        <v>0.855</v>
      </c>
      <c r="AC113">
        <v>0.5</v>
      </c>
      <c r="AE113">
        <v>1.5</v>
      </c>
      <c r="AG113" t="s">
        <v>112</v>
      </c>
    </row>
    <row r="114" spans="1:33">
      <c r="A114" t="s">
        <v>261</v>
      </c>
      <c r="B114" s="2" t="str">
        <f>Hyperlink("https://www.diodes.com/assets/Datasheets/ds31597.pdf")</f>
        <v>https://www.diodes.com/assets/Datasheets/ds31597.pdf</v>
      </c>
      <c r="C114" t="str">
        <f>Hyperlink("https://www.diodes.com/part/view/BAV70LP","BAV70LP")</f>
        <v>BAV70LP</v>
      </c>
      <c r="D114" t="s">
        <v>70</v>
      </c>
      <c r="E114" t="s">
        <v>42</v>
      </c>
      <c r="F114" t="s">
        <v>36</v>
      </c>
      <c r="G114" t="s">
        <v>209</v>
      </c>
      <c r="H114" t="s">
        <v>38</v>
      </c>
      <c r="I114">
        <v>400</v>
      </c>
      <c r="J114" t="s">
        <v>35</v>
      </c>
      <c r="K114">
        <v>75</v>
      </c>
      <c r="L114">
        <v>4</v>
      </c>
      <c r="M114">
        <v>150</v>
      </c>
      <c r="N114">
        <v>2</v>
      </c>
      <c r="O114" t="s">
        <v>137</v>
      </c>
      <c r="P114">
        <v>2.5</v>
      </c>
      <c r="R114">
        <v>2</v>
      </c>
      <c r="V114" t="s">
        <v>250</v>
      </c>
      <c r="W114">
        <v>4</v>
      </c>
      <c r="X114">
        <v>75</v>
      </c>
      <c r="Y114">
        <v>0.715</v>
      </c>
      <c r="Z114">
        <v>0.855</v>
      </c>
      <c r="AC114" t="s">
        <v>251</v>
      </c>
      <c r="AE114">
        <v>2</v>
      </c>
      <c r="AG114" t="s">
        <v>262</v>
      </c>
    </row>
    <row r="115" spans="1:33">
      <c r="A115" t="s">
        <v>263</v>
      </c>
      <c r="B115" s="2" t="str">
        <f>Hyperlink("https://www.diodes.com/assets/Datasheets/BAS16T_BAW56T_BAV70T_BAV99T.pdf")</f>
        <v>https://www.diodes.com/assets/Datasheets/BAS16T_BAW56T_BAV70T_BAV99T.pdf</v>
      </c>
      <c r="C115" t="str">
        <f>Hyperlink("https://www.diodes.com/part/view/BAV70T","BAV70T")</f>
        <v>BAV70T</v>
      </c>
      <c r="D115" t="s">
        <v>34</v>
      </c>
      <c r="E115" t="s">
        <v>42</v>
      </c>
      <c r="F115" t="s">
        <v>36</v>
      </c>
      <c r="G115" t="s">
        <v>209</v>
      </c>
      <c r="H115" t="s">
        <v>38</v>
      </c>
      <c r="I115">
        <v>150</v>
      </c>
      <c r="J115" t="s">
        <v>35</v>
      </c>
      <c r="K115">
        <v>85</v>
      </c>
      <c r="L115">
        <v>4</v>
      </c>
      <c r="M115">
        <v>155</v>
      </c>
      <c r="N115">
        <v>4</v>
      </c>
      <c r="O115">
        <v>1</v>
      </c>
      <c r="P115">
        <v>2</v>
      </c>
      <c r="R115">
        <v>1.5</v>
      </c>
      <c r="V115">
        <v>85</v>
      </c>
      <c r="W115">
        <v>4</v>
      </c>
      <c r="X115">
        <v>75</v>
      </c>
      <c r="Y115">
        <v>0.715</v>
      </c>
      <c r="Z115">
        <v>0.855</v>
      </c>
      <c r="AC115" t="s">
        <v>251</v>
      </c>
      <c r="AG115" t="s">
        <v>95</v>
      </c>
    </row>
    <row r="116" spans="1:33">
      <c r="A116" t="s">
        <v>264</v>
      </c>
      <c r="B116" s="2" t="str">
        <f>Hyperlink("https://www.diodes.com/assets/Datasheets/BAV70W.pdf")</f>
        <v>https://www.diodes.com/assets/Datasheets/BAV70W.pdf</v>
      </c>
      <c r="C116" t="str">
        <f>Hyperlink("https://www.diodes.com/part/view/BAV70W","BAV70W")</f>
        <v>BAV70W</v>
      </c>
      <c r="D116" t="s">
        <v>249</v>
      </c>
      <c r="E116" t="s">
        <v>42</v>
      </c>
      <c r="F116" t="s">
        <v>36</v>
      </c>
      <c r="G116" t="s">
        <v>209</v>
      </c>
      <c r="H116" t="s">
        <v>38</v>
      </c>
      <c r="I116">
        <v>200</v>
      </c>
      <c r="J116" t="s">
        <v>35</v>
      </c>
      <c r="K116">
        <v>75</v>
      </c>
      <c r="L116">
        <v>4</v>
      </c>
      <c r="M116">
        <v>150</v>
      </c>
      <c r="N116">
        <v>2</v>
      </c>
      <c r="O116">
        <v>1</v>
      </c>
      <c r="P116">
        <v>2.5</v>
      </c>
      <c r="R116">
        <v>2</v>
      </c>
      <c r="V116">
        <v>75</v>
      </c>
      <c r="W116">
        <v>4</v>
      </c>
      <c r="X116">
        <v>75</v>
      </c>
      <c r="Y116">
        <v>0.715</v>
      </c>
      <c r="Z116">
        <v>0.855</v>
      </c>
      <c r="AC116" t="s">
        <v>251</v>
      </c>
      <c r="AE116">
        <v>2</v>
      </c>
      <c r="AG116" t="s">
        <v>141</v>
      </c>
    </row>
    <row r="117" spans="1:33">
      <c r="A117" t="s">
        <v>265</v>
      </c>
      <c r="B117" s="2" t="str">
        <f>Hyperlink("https://www.diodes.com/assets/Datasheets/BAV70W_LS.pdf")</f>
        <v>https://www.diodes.com/assets/Datasheets/BAV70W_LS.pdf</v>
      </c>
      <c r="C117" t="str">
        <f>Hyperlink("https://www.diodes.com/part/view/BAV70W%28LS%29","BAV70W(LS)")</f>
        <v>BAV70W(LS)</v>
      </c>
      <c r="D117" t="s">
        <v>48</v>
      </c>
      <c r="E117" t="s">
        <v>35</v>
      </c>
      <c r="F117" t="s">
        <v>36</v>
      </c>
      <c r="G117" t="s">
        <v>37</v>
      </c>
      <c r="H117" t="s">
        <v>38</v>
      </c>
      <c r="I117">
        <v>200</v>
      </c>
      <c r="J117" t="s">
        <v>35</v>
      </c>
      <c r="K117">
        <v>100</v>
      </c>
      <c r="L117">
        <v>4</v>
      </c>
      <c r="M117">
        <v>150</v>
      </c>
      <c r="N117">
        <v>2</v>
      </c>
      <c r="O117">
        <v>10</v>
      </c>
      <c r="P117">
        <v>100</v>
      </c>
      <c r="V117">
        <v>100</v>
      </c>
      <c r="W117">
        <v>4</v>
      </c>
      <c r="X117">
        <v>75</v>
      </c>
      <c r="Z117">
        <v>0.855</v>
      </c>
      <c r="AC117" t="s">
        <v>251</v>
      </c>
      <c r="AE117">
        <v>4</v>
      </c>
      <c r="AG117" t="s">
        <v>143</v>
      </c>
    </row>
    <row r="118" spans="1:33">
      <c r="A118" t="s">
        <v>266</v>
      </c>
      <c r="B118" s="2" t="str">
        <f>Hyperlink("https://www.diodes.com/assets/Datasheets/ds30148.pdf")</f>
        <v>https://www.diodes.com/assets/Datasheets/ds30148.pdf</v>
      </c>
      <c r="C118" t="str">
        <f>Hyperlink("https://www.diodes.com/part/view/BAV756DW","BAV756DW")</f>
        <v>BAV756DW</v>
      </c>
      <c r="D118" t="s">
        <v>34</v>
      </c>
      <c r="E118" t="s">
        <v>35</v>
      </c>
      <c r="F118" t="s">
        <v>36</v>
      </c>
      <c r="G118" t="s">
        <v>267</v>
      </c>
      <c r="H118" t="s">
        <v>38</v>
      </c>
      <c r="I118">
        <v>200</v>
      </c>
      <c r="J118" t="s">
        <v>35</v>
      </c>
      <c r="K118">
        <v>75</v>
      </c>
      <c r="L118">
        <v>4</v>
      </c>
      <c r="M118">
        <v>150</v>
      </c>
      <c r="N118">
        <v>2</v>
      </c>
      <c r="O118">
        <v>1</v>
      </c>
      <c r="P118">
        <v>2.5</v>
      </c>
      <c r="R118">
        <v>2</v>
      </c>
      <c r="T118">
        <v>1.2</v>
      </c>
      <c r="V118" t="s">
        <v>257</v>
      </c>
      <c r="W118">
        <v>4</v>
      </c>
      <c r="X118">
        <v>75</v>
      </c>
      <c r="Y118">
        <v>0.7</v>
      </c>
      <c r="Z118">
        <v>0.82</v>
      </c>
      <c r="AA118">
        <v>10</v>
      </c>
      <c r="AB118">
        <v>0.1</v>
      </c>
      <c r="AC118" t="s">
        <v>251</v>
      </c>
      <c r="AE118">
        <v>2</v>
      </c>
      <c r="AG118" t="s">
        <v>112</v>
      </c>
    </row>
    <row r="119" spans="1:33">
      <c r="A119" t="s">
        <v>268</v>
      </c>
      <c r="B119" s="2" t="str">
        <f>Hyperlink("https://www.diodes.com/assets/Datasheets/BAV99.pdf")</f>
        <v>https://www.diodes.com/assets/Datasheets/BAV99.pdf</v>
      </c>
      <c r="C119" t="str">
        <f>Hyperlink("https://www.diodes.com/part/view/BAV99","BAV99")</f>
        <v>BAV99</v>
      </c>
      <c r="D119" t="s">
        <v>127</v>
      </c>
      <c r="E119" t="s">
        <v>42</v>
      </c>
      <c r="F119" t="s">
        <v>36</v>
      </c>
      <c r="G119" t="s">
        <v>182</v>
      </c>
      <c r="H119" t="s">
        <v>38</v>
      </c>
      <c r="I119">
        <v>350</v>
      </c>
      <c r="J119" t="s">
        <v>35</v>
      </c>
      <c r="K119">
        <v>75</v>
      </c>
      <c r="L119">
        <v>4</v>
      </c>
      <c r="M119">
        <v>300</v>
      </c>
      <c r="N119">
        <v>2</v>
      </c>
      <c r="O119">
        <v>1</v>
      </c>
      <c r="P119">
        <v>2.5</v>
      </c>
      <c r="R119">
        <v>2</v>
      </c>
      <c r="T119">
        <v>1.2</v>
      </c>
      <c r="V119" t="s">
        <v>257</v>
      </c>
      <c r="W119">
        <v>4</v>
      </c>
      <c r="X119">
        <v>75</v>
      </c>
      <c r="Y119">
        <v>0.82</v>
      </c>
      <c r="Z119">
        <v>0.82</v>
      </c>
      <c r="AA119">
        <v>10</v>
      </c>
      <c r="AB119">
        <v>0.1</v>
      </c>
      <c r="AC119" t="s">
        <v>251</v>
      </c>
      <c r="AE119">
        <v>2</v>
      </c>
      <c r="AG119" t="s">
        <v>89</v>
      </c>
    </row>
    <row r="120" spans="1:33">
      <c r="A120" t="s">
        <v>269</v>
      </c>
      <c r="B120" s="2" t="str">
        <f>Hyperlink("https://www.diodes.com/assets/Datasheets/BAV99_LS.pdf")</f>
        <v>https://www.diodes.com/assets/Datasheets/BAV99_LS.pdf</v>
      </c>
      <c r="C120" t="str">
        <f>Hyperlink("https://www.diodes.com/part/view/BAV99%28LS%29","BAV99(LS)")</f>
        <v>BAV99(LS)</v>
      </c>
      <c r="D120" t="s">
        <v>270</v>
      </c>
      <c r="E120" t="s">
        <v>35</v>
      </c>
      <c r="F120" t="s">
        <v>36</v>
      </c>
      <c r="G120" t="s">
        <v>37</v>
      </c>
      <c r="H120" t="s">
        <v>38</v>
      </c>
      <c r="I120">
        <v>225</v>
      </c>
      <c r="J120" t="s">
        <v>35</v>
      </c>
      <c r="K120">
        <v>70</v>
      </c>
      <c r="L120">
        <v>6</v>
      </c>
      <c r="M120">
        <v>200</v>
      </c>
      <c r="N120">
        <v>0.5</v>
      </c>
      <c r="O120">
        <v>150</v>
      </c>
      <c r="P120">
        <v>100</v>
      </c>
      <c r="V120">
        <v>70</v>
      </c>
      <c r="W120">
        <v>6</v>
      </c>
      <c r="X120">
        <v>70</v>
      </c>
      <c r="Z120">
        <v>0.855</v>
      </c>
      <c r="AC120" t="s">
        <v>251</v>
      </c>
      <c r="AE120">
        <v>1.5</v>
      </c>
      <c r="AG120" t="s">
        <v>152</v>
      </c>
    </row>
    <row r="121" spans="1:33">
      <c r="A121" t="s">
        <v>271</v>
      </c>
      <c r="B121" s="2" t="str">
        <f>Hyperlink("https://www.diodes.com/assets/Datasheets/BAV99BRV.pdf")</f>
        <v>https://www.diodes.com/assets/Datasheets/BAV99BRV.pdf</v>
      </c>
      <c r="C121" t="str">
        <f>Hyperlink("https://www.diodes.com/part/view/BAV99BRV","BAV99BRV")</f>
        <v>BAV99BRV</v>
      </c>
      <c r="D121" t="s">
        <v>70</v>
      </c>
      <c r="E121" t="s">
        <v>42</v>
      </c>
      <c r="F121" t="s">
        <v>36</v>
      </c>
      <c r="G121" t="s">
        <v>272</v>
      </c>
      <c r="H121" t="s">
        <v>38</v>
      </c>
      <c r="I121">
        <v>350</v>
      </c>
      <c r="J121" t="s">
        <v>35</v>
      </c>
      <c r="K121">
        <v>75</v>
      </c>
      <c r="L121">
        <v>4</v>
      </c>
      <c r="M121">
        <v>215</v>
      </c>
      <c r="N121">
        <v>4</v>
      </c>
      <c r="O121" t="s">
        <v>137</v>
      </c>
      <c r="P121">
        <v>2.5</v>
      </c>
      <c r="R121">
        <v>1.5</v>
      </c>
      <c r="V121">
        <v>75</v>
      </c>
      <c r="W121">
        <v>4</v>
      </c>
      <c r="X121">
        <v>75</v>
      </c>
      <c r="Y121">
        <v>0.8</v>
      </c>
      <c r="Z121">
        <v>0.9</v>
      </c>
      <c r="AC121" t="s">
        <v>251</v>
      </c>
      <c r="AE121">
        <v>1.5</v>
      </c>
      <c r="AG121" t="s">
        <v>97</v>
      </c>
    </row>
    <row r="122" spans="1:33">
      <c r="A122" t="s">
        <v>273</v>
      </c>
      <c r="B122" s="2" t="str">
        <f>Hyperlink("https://www.diodes.com/assets/Datasheets/BAV99BRV.pdf")</f>
        <v>https://www.diodes.com/assets/Datasheets/BAV99BRV.pdf</v>
      </c>
      <c r="C122" t="str">
        <f>Hyperlink("https://www.diodes.com/part/view/BAV99BRVA","BAV99BRVA")</f>
        <v>BAV99BRVA</v>
      </c>
      <c r="D122" t="s">
        <v>70</v>
      </c>
      <c r="E122" t="s">
        <v>42</v>
      </c>
      <c r="F122" t="s">
        <v>36</v>
      </c>
      <c r="G122" t="s">
        <v>272</v>
      </c>
      <c r="H122" t="s">
        <v>38</v>
      </c>
      <c r="I122">
        <v>350</v>
      </c>
      <c r="J122" t="s">
        <v>35</v>
      </c>
      <c r="K122">
        <v>75</v>
      </c>
      <c r="L122">
        <v>4</v>
      </c>
      <c r="M122">
        <v>215</v>
      </c>
      <c r="N122">
        <v>4</v>
      </c>
      <c r="O122" t="s">
        <v>137</v>
      </c>
      <c r="P122">
        <v>2.5</v>
      </c>
      <c r="R122">
        <v>1.5</v>
      </c>
      <c r="T122">
        <v>1</v>
      </c>
      <c r="V122">
        <v>75</v>
      </c>
      <c r="W122">
        <v>4</v>
      </c>
      <c r="X122">
        <v>75</v>
      </c>
      <c r="AC122" t="s">
        <v>251</v>
      </c>
      <c r="AE122">
        <v>1.5</v>
      </c>
      <c r="AG122" t="s">
        <v>97</v>
      </c>
    </row>
    <row r="123" spans="1:33">
      <c r="A123" t="s">
        <v>274</v>
      </c>
      <c r="B123" s="2" t="str">
        <f>Hyperlink("https://www.diodes.com/assets/Datasheets/BAV99BRW.pdf")</f>
        <v>https://www.diodes.com/assets/Datasheets/BAV99BRW.pdf</v>
      </c>
      <c r="C123" t="str">
        <f>Hyperlink("https://www.diodes.com/part/view/BAV99BRW","BAV99BRW")</f>
        <v>BAV99BRW</v>
      </c>
      <c r="D123" t="s">
        <v>34</v>
      </c>
      <c r="E123" t="s">
        <v>42</v>
      </c>
      <c r="F123" t="s">
        <v>36</v>
      </c>
      <c r="G123" t="s">
        <v>272</v>
      </c>
      <c r="H123" t="s">
        <v>38</v>
      </c>
      <c r="I123">
        <v>200</v>
      </c>
      <c r="J123" t="s">
        <v>35</v>
      </c>
      <c r="K123">
        <v>75</v>
      </c>
      <c r="L123">
        <v>4</v>
      </c>
      <c r="M123">
        <v>150</v>
      </c>
      <c r="N123">
        <v>2</v>
      </c>
      <c r="O123">
        <v>1</v>
      </c>
      <c r="P123">
        <v>2.5</v>
      </c>
      <c r="R123">
        <v>2</v>
      </c>
      <c r="T123">
        <v>1</v>
      </c>
      <c r="V123" t="s">
        <v>257</v>
      </c>
      <c r="W123">
        <v>4</v>
      </c>
      <c r="X123">
        <v>75</v>
      </c>
      <c r="AC123" t="s">
        <v>251</v>
      </c>
      <c r="AE123">
        <v>2</v>
      </c>
      <c r="AG123" t="s">
        <v>112</v>
      </c>
    </row>
    <row r="124" spans="1:33">
      <c r="A124" t="s">
        <v>275</v>
      </c>
      <c r="B124" s="2" t="str">
        <f>Hyperlink("https://www.diodes.com/assets/Datasheets/BAV99DW.pdf")</f>
        <v>https://www.diodes.com/assets/Datasheets/BAV99DW.pdf</v>
      </c>
      <c r="C124" t="str">
        <f>Hyperlink("https://www.diodes.com/part/view/BAV99DW","BAV99DW")</f>
        <v>BAV99DW</v>
      </c>
      <c r="D124" t="s">
        <v>256</v>
      </c>
      <c r="E124" t="s">
        <v>42</v>
      </c>
      <c r="F124" t="s">
        <v>36</v>
      </c>
      <c r="G124" t="s">
        <v>267</v>
      </c>
      <c r="H124" t="s">
        <v>38</v>
      </c>
      <c r="I124">
        <v>200</v>
      </c>
      <c r="J124" t="s">
        <v>35</v>
      </c>
      <c r="K124">
        <v>75</v>
      </c>
      <c r="L124">
        <v>4</v>
      </c>
      <c r="M124">
        <v>215</v>
      </c>
      <c r="N124">
        <v>2</v>
      </c>
      <c r="O124" t="s">
        <v>276</v>
      </c>
      <c r="P124">
        <v>2.5</v>
      </c>
      <c r="R124">
        <v>2</v>
      </c>
      <c r="T124">
        <v>1</v>
      </c>
      <c r="V124" t="s">
        <v>257</v>
      </c>
      <c r="W124">
        <v>4</v>
      </c>
      <c r="X124">
        <v>75</v>
      </c>
      <c r="AC124" t="s">
        <v>251</v>
      </c>
      <c r="AE124">
        <v>2</v>
      </c>
      <c r="AG124" t="s">
        <v>112</v>
      </c>
    </row>
    <row r="125" spans="1:33">
      <c r="A125" t="s">
        <v>277</v>
      </c>
      <c r="B125" s="2" t="str">
        <f>Hyperlink("https://www.diodes.com/assets/Datasheets/BAV99DWQ.pdf")</f>
        <v>https://www.diodes.com/assets/Datasheets/BAV99DWQ.pdf</v>
      </c>
      <c r="C125" t="str">
        <f>Hyperlink("https://www.diodes.com/part/view/BAV99DWQ","BAV99DWQ")</f>
        <v>BAV99DWQ</v>
      </c>
      <c r="D125" t="s">
        <v>108</v>
      </c>
      <c r="E125" t="s">
        <v>42</v>
      </c>
      <c r="F125" t="s">
        <v>43</v>
      </c>
      <c r="G125" t="s">
        <v>267</v>
      </c>
      <c r="H125" t="s">
        <v>38</v>
      </c>
      <c r="I125">
        <v>200</v>
      </c>
      <c r="J125" t="s">
        <v>35</v>
      </c>
      <c r="K125">
        <v>75</v>
      </c>
      <c r="L125">
        <v>4</v>
      </c>
      <c r="M125">
        <v>215</v>
      </c>
      <c r="N125">
        <v>2</v>
      </c>
      <c r="O125" t="s">
        <v>125</v>
      </c>
      <c r="P125">
        <v>2.5</v>
      </c>
      <c r="R125">
        <v>2</v>
      </c>
      <c r="T125">
        <v>1</v>
      </c>
      <c r="V125" t="s">
        <v>250</v>
      </c>
      <c r="W125">
        <v>4</v>
      </c>
      <c r="X125">
        <v>75</v>
      </c>
      <c r="AC125" t="s">
        <v>251</v>
      </c>
      <c r="AE125">
        <v>2</v>
      </c>
      <c r="AG125" t="s">
        <v>112</v>
      </c>
    </row>
    <row r="126" spans="1:33">
      <c r="A126" t="s">
        <v>278</v>
      </c>
      <c r="B126" s="2" t="str">
        <f>Hyperlink("https://www.diodes.com/assets/Datasheets/BAV99HDW.pdf")</f>
        <v>https://www.diodes.com/assets/Datasheets/BAV99HDW.pdf</v>
      </c>
      <c r="C126" t="str">
        <f>Hyperlink("https://www.diodes.com/part/view/BAV99HDW","BAV99HDW")</f>
        <v>BAV99HDW</v>
      </c>
      <c r="D126" t="s">
        <v>108</v>
      </c>
      <c r="E126" t="s">
        <v>42</v>
      </c>
      <c r="F126" t="s">
        <v>36</v>
      </c>
      <c r="G126" t="s">
        <v>272</v>
      </c>
      <c r="H126" t="s">
        <v>38</v>
      </c>
      <c r="I126">
        <v>250</v>
      </c>
      <c r="J126" t="s">
        <v>35</v>
      </c>
      <c r="K126">
        <v>100</v>
      </c>
      <c r="L126">
        <v>4</v>
      </c>
      <c r="M126">
        <v>200</v>
      </c>
      <c r="N126">
        <v>4</v>
      </c>
      <c r="O126" t="s">
        <v>110</v>
      </c>
      <c r="P126">
        <v>0.5</v>
      </c>
      <c r="R126">
        <v>1.5</v>
      </c>
      <c r="T126">
        <v>1</v>
      </c>
      <c r="V126" t="s">
        <v>279</v>
      </c>
      <c r="W126">
        <v>4</v>
      </c>
      <c r="X126">
        <v>80</v>
      </c>
      <c r="AC126">
        <v>0.5</v>
      </c>
      <c r="AE126">
        <v>1.5</v>
      </c>
      <c r="AG126" t="s">
        <v>112</v>
      </c>
    </row>
    <row r="127" spans="1:33">
      <c r="A127" t="s">
        <v>280</v>
      </c>
      <c r="B127" s="2" t="str">
        <f>Hyperlink("https://www.diodes.com/assets/Datasheets/BAV99HDWQ.pdf")</f>
        <v>https://www.diodes.com/assets/Datasheets/BAV99HDWQ.pdf</v>
      </c>
      <c r="C127" t="str">
        <f>Hyperlink("https://www.diodes.com/part/view/BAV99HDWQ","BAV99HDWQ")</f>
        <v>BAV99HDWQ</v>
      </c>
      <c r="D127" t="s">
        <v>108</v>
      </c>
      <c r="E127" t="s">
        <v>42</v>
      </c>
      <c r="F127" t="s">
        <v>43</v>
      </c>
      <c r="G127" t="s">
        <v>272</v>
      </c>
      <c r="H127" t="s">
        <v>38</v>
      </c>
      <c r="I127">
        <v>250</v>
      </c>
      <c r="J127" t="s">
        <v>35</v>
      </c>
      <c r="K127">
        <v>100</v>
      </c>
      <c r="L127">
        <v>4</v>
      </c>
      <c r="M127">
        <v>200</v>
      </c>
      <c r="N127">
        <v>4</v>
      </c>
      <c r="O127" t="s">
        <v>110</v>
      </c>
      <c r="P127">
        <v>0.5</v>
      </c>
      <c r="R127">
        <v>1.5</v>
      </c>
      <c r="T127">
        <v>1</v>
      </c>
      <c r="V127" t="s">
        <v>279</v>
      </c>
      <c r="W127">
        <v>4</v>
      </c>
      <c r="X127">
        <v>80</v>
      </c>
      <c r="AC127">
        <v>0.5</v>
      </c>
      <c r="AE127">
        <v>1.5</v>
      </c>
      <c r="AG127" t="s">
        <v>112</v>
      </c>
    </row>
    <row r="128" spans="1:33">
      <c r="A128" t="s">
        <v>281</v>
      </c>
      <c r="B128" s="2" t="str">
        <f>Hyperlink("https://www.diodes.com/assets/Datasheets/BAV99.pdf")</f>
        <v>https://www.diodes.com/assets/Datasheets/BAV99.pdf</v>
      </c>
      <c r="C128" t="str">
        <f>Hyperlink("https://www.diodes.com/part/view/BAV99Q","BAV99Q")</f>
        <v>BAV99Q</v>
      </c>
      <c r="D128" t="s">
        <v>127</v>
      </c>
      <c r="E128" t="s">
        <v>42</v>
      </c>
      <c r="F128" t="s">
        <v>43</v>
      </c>
      <c r="G128" t="s">
        <v>182</v>
      </c>
      <c r="H128" t="s">
        <v>38</v>
      </c>
      <c r="I128">
        <v>350</v>
      </c>
      <c r="J128" t="s">
        <v>35</v>
      </c>
      <c r="K128">
        <v>75</v>
      </c>
      <c r="L128">
        <v>4</v>
      </c>
      <c r="M128">
        <v>300</v>
      </c>
      <c r="N128">
        <v>2</v>
      </c>
      <c r="O128">
        <v>1</v>
      </c>
      <c r="P128">
        <v>2.5</v>
      </c>
      <c r="R128">
        <v>2</v>
      </c>
      <c r="T128">
        <v>1.2</v>
      </c>
      <c r="V128" t="s">
        <v>257</v>
      </c>
      <c r="W128">
        <v>4</v>
      </c>
      <c r="X128">
        <v>75</v>
      </c>
      <c r="Y128">
        <v>0.82</v>
      </c>
      <c r="Z128">
        <v>0.82</v>
      </c>
      <c r="AA128">
        <v>10</v>
      </c>
      <c r="AB128">
        <v>0.1</v>
      </c>
      <c r="AC128" t="s">
        <v>251</v>
      </c>
      <c r="AE128">
        <v>2</v>
      </c>
      <c r="AF128">
        <v>4</v>
      </c>
      <c r="AG128" t="s">
        <v>89</v>
      </c>
    </row>
    <row r="129" spans="1:33">
      <c r="A129" t="s">
        <v>282</v>
      </c>
      <c r="B129" s="2" t="str">
        <f>Hyperlink("https://www.diodes.com/assets/Datasheets/BAS16T_BAW56T_BAV70T_BAV99T.pdf")</f>
        <v>https://www.diodes.com/assets/Datasheets/BAS16T_BAW56T_BAV70T_BAV99T.pdf</v>
      </c>
      <c r="C129" t="str">
        <f>Hyperlink("https://www.diodes.com/part/view/BAV99T","BAV99T")</f>
        <v>BAV99T</v>
      </c>
      <c r="D129" t="s">
        <v>34</v>
      </c>
      <c r="E129" t="s">
        <v>42</v>
      </c>
      <c r="F129" t="s">
        <v>36</v>
      </c>
      <c r="G129" t="s">
        <v>182</v>
      </c>
      <c r="H129" t="s">
        <v>38</v>
      </c>
      <c r="I129">
        <v>150</v>
      </c>
      <c r="J129" t="s">
        <v>35</v>
      </c>
      <c r="K129">
        <v>85</v>
      </c>
      <c r="L129">
        <v>4</v>
      </c>
      <c r="M129">
        <v>155</v>
      </c>
      <c r="N129">
        <v>4</v>
      </c>
      <c r="O129">
        <v>1</v>
      </c>
      <c r="P129">
        <v>2</v>
      </c>
      <c r="R129">
        <v>1.5</v>
      </c>
      <c r="V129">
        <v>85</v>
      </c>
      <c r="W129">
        <v>4</v>
      </c>
      <c r="X129">
        <v>75</v>
      </c>
      <c r="Y129">
        <v>0.715</v>
      </c>
      <c r="Z129">
        <v>0.855</v>
      </c>
      <c r="AC129" t="s">
        <v>283</v>
      </c>
      <c r="AG129" t="s">
        <v>95</v>
      </c>
    </row>
    <row r="130" spans="1:33">
      <c r="A130" t="s">
        <v>284</v>
      </c>
      <c r="B130" s="2" t="str">
        <f>Hyperlink("https://www.diodes.com/assets/Datasheets/BAV99W.pdf")</f>
        <v>https://www.diodes.com/assets/Datasheets/BAV99W.pdf</v>
      </c>
      <c r="C130" t="str">
        <f>Hyperlink("https://www.diodes.com/part/view/BAV99W","BAV99W")</f>
        <v>BAV99W</v>
      </c>
      <c r="D130" t="s">
        <v>34</v>
      </c>
      <c r="E130" t="s">
        <v>42</v>
      </c>
      <c r="F130" t="s">
        <v>36</v>
      </c>
      <c r="G130" t="s">
        <v>182</v>
      </c>
      <c r="H130" t="s">
        <v>38</v>
      </c>
      <c r="I130">
        <v>200</v>
      </c>
      <c r="J130" t="s">
        <v>35</v>
      </c>
      <c r="K130">
        <v>75</v>
      </c>
      <c r="L130">
        <v>4</v>
      </c>
      <c r="M130">
        <v>150</v>
      </c>
      <c r="N130">
        <v>2</v>
      </c>
      <c r="O130">
        <v>1</v>
      </c>
      <c r="P130">
        <v>2.5</v>
      </c>
      <c r="R130">
        <v>2</v>
      </c>
      <c r="V130" t="s">
        <v>250</v>
      </c>
      <c r="W130">
        <v>4</v>
      </c>
      <c r="X130">
        <v>75</v>
      </c>
      <c r="Y130">
        <v>0.715</v>
      </c>
      <c r="Z130">
        <v>0.855</v>
      </c>
      <c r="AC130" t="s">
        <v>251</v>
      </c>
      <c r="AE130">
        <v>2</v>
      </c>
      <c r="AG130" t="s">
        <v>141</v>
      </c>
    </row>
    <row r="131" spans="1:33">
      <c r="A131" t="s">
        <v>285</v>
      </c>
      <c r="B131" s="2" t="str">
        <f>Hyperlink("https://www.diodes.com/assets/Datasheets/BAV99W_LS.pdf")</f>
        <v>https://www.diodes.com/assets/Datasheets/BAV99W_LS.pdf</v>
      </c>
      <c r="C131" t="str">
        <f>Hyperlink("https://www.diodes.com/part/view/BAV99W%28LS%29","BAV99W(LS)")</f>
        <v>BAV99W(LS)</v>
      </c>
      <c r="D131" t="s">
        <v>174</v>
      </c>
      <c r="E131" t="s">
        <v>35</v>
      </c>
      <c r="F131" t="s">
        <v>36</v>
      </c>
      <c r="G131" t="s">
        <v>37</v>
      </c>
      <c r="H131" t="s">
        <v>38</v>
      </c>
      <c r="I131">
        <v>200</v>
      </c>
      <c r="J131" t="s">
        <v>35</v>
      </c>
      <c r="K131">
        <v>100</v>
      </c>
      <c r="L131">
        <v>4</v>
      </c>
      <c r="M131">
        <v>150</v>
      </c>
      <c r="N131">
        <v>2</v>
      </c>
      <c r="O131">
        <v>150</v>
      </c>
      <c r="P131">
        <v>100</v>
      </c>
      <c r="V131">
        <v>100</v>
      </c>
      <c r="W131">
        <v>4</v>
      </c>
      <c r="X131">
        <v>75</v>
      </c>
      <c r="Z131">
        <v>0.855</v>
      </c>
      <c r="AC131" t="s">
        <v>286</v>
      </c>
      <c r="AE131">
        <v>2</v>
      </c>
      <c r="AG131" t="s">
        <v>143</v>
      </c>
    </row>
    <row r="132" spans="1:33">
      <c r="A132" t="s">
        <v>287</v>
      </c>
      <c r="B132" s="2" t="str">
        <f>Hyperlink("https://www.diodes.com/assets/Datasheets/ds32092.pdf")</f>
        <v>https://www.diodes.com/assets/Datasheets/ds32092.pdf</v>
      </c>
      <c r="C132" t="str">
        <f>Hyperlink("https://www.diodes.com/part/view/BAW101","BAW101")</f>
        <v>BAW101</v>
      </c>
      <c r="D132" t="s">
        <v>34</v>
      </c>
      <c r="E132" t="s">
        <v>35</v>
      </c>
      <c r="F132" t="s">
        <v>36</v>
      </c>
      <c r="G132" t="s">
        <v>82</v>
      </c>
      <c r="H132" t="s">
        <v>38</v>
      </c>
      <c r="I132">
        <v>400</v>
      </c>
      <c r="J132" t="s">
        <v>35</v>
      </c>
      <c r="K132">
        <v>300</v>
      </c>
      <c r="L132">
        <v>50</v>
      </c>
      <c r="M132">
        <v>250</v>
      </c>
      <c r="N132">
        <v>4.5</v>
      </c>
      <c r="O132" t="s">
        <v>288</v>
      </c>
      <c r="P132">
        <v>0.15</v>
      </c>
      <c r="R132">
        <v>2</v>
      </c>
      <c r="V132">
        <v>300</v>
      </c>
      <c r="W132">
        <v>50</v>
      </c>
      <c r="X132">
        <v>250</v>
      </c>
      <c r="Y132">
        <v>0.715</v>
      </c>
      <c r="Z132">
        <v>0.855</v>
      </c>
      <c r="AC132" t="s">
        <v>187</v>
      </c>
      <c r="AE132">
        <v>2</v>
      </c>
      <c r="AG132" t="s">
        <v>178</v>
      </c>
    </row>
    <row r="133" spans="1:33">
      <c r="A133" t="s">
        <v>289</v>
      </c>
      <c r="B133" s="2" t="str">
        <f>Hyperlink("https://www.diodes.com/assets/Datasheets/BAW101Q.pdf")</f>
        <v>https://www.diodes.com/assets/Datasheets/BAW101Q.pdf</v>
      </c>
      <c r="C133" t="str">
        <f>Hyperlink("https://www.diodes.com/part/view/BAW101Q","BAW101Q")</f>
        <v>BAW101Q</v>
      </c>
      <c r="D133" t="s">
        <v>290</v>
      </c>
      <c r="E133" t="s">
        <v>42</v>
      </c>
      <c r="F133" t="s">
        <v>43</v>
      </c>
      <c r="G133" t="s">
        <v>82</v>
      </c>
      <c r="H133" t="s">
        <v>38</v>
      </c>
      <c r="I133">
        <v>400</v>
      </c>
      <c r="J133" t="s">
        <v>35</v>
      </c>
      <c r="K133">
        <v>300</v>
      </c>
      <c r="L133">
        <v>50</v>
      </c>
      <c r="M133">
        <v>250</v>
      </c>
      <c r="N133">
        <v>4.5</v>
      </c>
      <c r="O133" t="s">
        <v>288</v>
      </c>
      <c r="P133">
        <v>0.15</v>
      </c>
      <c r="R133">
        <v>2</v>
      </c>
      <c r="V133">
        <v>300</v>
      </c>
      <c r="W133">
        <v>50</v>
      </c>
      <c r="X133">
        <v>250</v>
      </c>
      <c r="Y133">
        <v>0.715</v>
      </c>
      <c r="Z133">
        <v>0.855</v>
      </c>
      <c r="AC133" t="s">
        <v>187</v>
      </c>
      <c r="AE133">
        <v>2</v>
      </c>
      <c r="AG133" t="s">
        <v>178</v>
      </c>
    </row>
    <row r="134" spans="1:33">
      <c r="A134" t="s">
        <v>291</v>
      </c>
      <c r="B134" s="2" t="str">
        <f>Hyperlink("https://www.diodes.com/assets/Datasheets/ds32177.pdf")</f>
        <v>https://www.diodes.com/assets/Datasheets/ds32177.pdf</v>
      </c>
      <c r="C134" t="str">
        <f>Hyperlink("https://www.diodes.com/part/view/BAW101S","BAW101S")</f>
        <v>BAW101S</v>
      </c>
      <c r="D134" t="s">
        <v>34</v>
      </c>
      <c r="E134" t="s">
        <v>42</v>
      </c>
      <c r="F134" t="s">
        <v>36</v>
      </c>
      <c r="G134" t="s">
        <v>82</v>
      </c>
      <c r="H134" t="s">
        <v>38</v>
      </c>
      <c r="I134">
        <v>300</v>
      </c>
      <c r="J134" t="s">
        <v>35</v>
      </c>
      <c r="K134">
        <v>300</v>
      </c>
      <c r="L134">
        <v>50</v>
      </c>
      <c r="M134">
        <v>250</v>
      </c>
      <c r="N134">
        <v>4.5</v>
      </c>
      <c r="O134">
        <v>1.1</v>
      </c>
      <c r="P134">
        <v>0.15</v>
      </c>
      <c r="R134">
        <v>2</v>
      </c>
      <c r="V134">
        <v>300</v>
      </c>
      <c r="W134">
        <v>50</v>
      </c>
      <c r="X134">
        <v>250</v>
      </c>
      <c r="Y134">
        <v>0.715</v>
      </c>
      <c r="Z134">
        <v>0.855</v>
      </c>
      <c r="AC134" t="s">
        <v>187</v>
      </c>
      <c r="AE134">
        <v>2</v>
      </c>
      <c r="AG134" t="s">
        <v>112</v>
      </c>
    </row>
    <row r="135" spans="1:33">
      <c r="A135" t="s">
        <v>292</v>
      </c>
      <c r="B135" s="2" t="str">
        <f>Hyperlink("https://www.diodes.com/assets/Datasheets/ds30231.pdf")</f>
        <v>https://www.diodes.com/assets/Datasheets/ds30231.pdf</v>
      </c>
      <c r="C135" t="str">
        <f>Hyperlink("https://www.diodes.com/part/view/BAW156","BAW156")</f>
        <v>BAW156</v>
      </c>
      <c r="D135" t="s">
        <v>34</v>
      </c>
      <c r="E135" t="s">
        <v>42</v>
      </c>
      <c r="F135" t="s">
        <v>36</v>
      </c>
      <c r="G135" t="s">
        <v>241</v>
      </c>
      <c r="H135" t="s">
        <v>38</v>
      </c>
      <c r="I135">
        <v>250</v>
      </c>
      <c r="J135" t="s">
        <v>35</v>
      </c>
      <c r="K135">
        <v>85</v>
      </c>
      <c r="L135">
        <v>3000</v>
      </c>
      <c r="M135">
        <v>160</v>
      </c>
      <c r="N135">
        <v>4</v>
      </c>
      <c r="O135">
        <v>1.1</v>
      </c>
      <c r="P135">
        <v>0.005</v>
      </c>
      <c r="R135">
        <v>3</v>
      </c>
      <c r="T135">
        <v>1</v>
      </c>
      <c r="V135">
        <v>85</v>
      </c>
      <c r="W135">
        <v>3000</v>
      </c>
      <c r="X135">
        <v>75</v>
      </c>
      <c r="Z135">
        <v>0.855</v>
      </c>
      <c r="AC135" t="s">
        <v>193</v>
      </c>
      <c r="AG135" t="s">
        <v>89</v>
      </c>
    </row>
    <row r="136" spans="1:33">
      <c r="A136" t="s">
        <v>293</v>
      </c>
      <c r="B136" s="2" t="str">
        <f>Hyperlink("https://www.diodes.com/assets/Datasheets/ds30258.pdf")</f>
        <v>https://www.diodes.com/assets/Datasheets/ds30258.pdf</v>
      </c>
      <c r="C136" t="str">
        <f>Hyperlink("https://www.diodes.com/part/view/BAW156T","BAW156T")</f>
        <v>BAW156T</v>
      </c>
      <c r="D136" t="s">
        <v>34</v>
      </c>
      <c r="E136" t="s">
        <v>42</v>
      </c>
      <c r="F136" t="s">
        <v>36</v>
      </c>
      <c r="G136" t="s">
        <v>241</v>
      </c>
      <c r="H136" t="s">
        <v>38</v>
      </c>
      <c r="I136">
        <v>150</v>
      </c>
      <c r="J136" t="s">
        <v>35</v>
      </c>
      <c r="K136">
        <v>85</v>
      </c>
      <c r="L136">
        <v>3000</v>
      </c>
      <c r="M136">
        <v>215</v>
      </c>
      <c r="N136">
        <v>4</v>
      </c>
      <c r="O136">
        <v>1.1</v>
      </c>
      <c r="P136">
        <v>0.005</v>
      </c>
      <c r="R136">
        <v>2</v>
      </c>
      <c r="T136">
        <v>1</v>
      </c>
      <c r="V136">
        <v>85</v>
      </c>
      <c r="W136">
        <v>3000</v>
      </c>
      <c r="X136">
        <v>75</v>
      </c>
      <c r="Z136">
        <v>0.855</v>
      </c>
      <c r="AC136" t="s">
        <v>193</v>
      </c>
      <c r="AG136" t="s">
        <v>95</v>
      </c>
    </row>
    <row r="137" spans="1:33">
      <c r="A137" t="s">
        <v>294</v>
      </c>
      <c r="B137" s="2" t="str">
        <f>Hyperlink("https://www.diodes.com/assets/Datasheets/BAW156TQ.pdf")</f>
        <v>https://www.diodes.com/assets/Datasheets/BAW156TQ.pdf</v>
      </c>
      <c r="C137" t="str">
        <f>Hyperlink("https://www.diodes.com/part/view/BAW156TQ","BAW156TQ")</f>
        <v>BAW156TQ</v>
      </c>
      <c r="D137" t="s">
        <v>191</v>
      </c>
      <c r="E137" t="s">
        <v>42</v>
      </c>
      <c r="F137" t="s">
        <v>43</v>
      </c>
      <c r="G137" t="s">
        <v>241</v>
      </c>
      <c r="H137" t="s">
        <v>38</v>
      </c>
      <c r="I137">
        <v>150</v>
      </c>
      <c r="J137" t="s">
        <v>35</v>
      </c>
      <c r="K137">
        <v>85</v>
      </c>
      <c r="L137">
        <v>3000</v>
      </c>
      <c r="M137">
        <v>215</v>
      </c>
      <c r="N137">
        <v>4</v>
      </c>
      <c r="O137">
        <v>1.1</v>
      </c>
      <c r="P137">
        <v>0.005</v>
      </c>
      <c r="R137">
        <v>2</v>
      </c>
      <c r="T137">
        <v>1</v>
      </c>
      <c r="V137">
        <v>85</v>
      </c>
      <c r="W137">
        <v>3000</v>
      </c>
      <c r="X137">
        <v>75</v>
      </c>
      <c r="Z137">
        <v>0.855</v>
      </c>
      <c r="AC137" t="s">
        <v>193</v>
      </c>
      <c r="AG137" t="s">
        <v>95</v>
      </c>
    </row>
    <row r="138" spans="1:33">
      <c r="A138" t="s">
        <v>295</v>
      </c>
      <c r="B138" s="2" t="str">
        <f>Hyperlink("https://www.diodes.com/assets/Datasheets/ds12008.pdf")</f>
        <v>https://www.diodes.com/assets/Datasheets/ds12008.pdf</v>
      </c>
      <c r="C138" t="str">
        <f>Hyperlink("https://www.diodes.com/part/view/BAW56","BAW56")</f>
        <v>BAW56</v>
      </c>
      <c r="D138" t="s">
        <v>34</v>
      </c>
      <c r="E138" t="s">
        <v>42</v>
      </c>
      <c r="F138" t="s">
        <v>36</v>
      </c>
      <c r="G138" t="s">
        <v>241</v>
      </c>
      <c r="H138" t="s">
        <v>38</v>
      </c>
      <c r="I138">
        <v>350</v>
      </c>
      <c r="J138" t="s">
        <v>35</v>
      </c>
      <c r="K138">
        <v>75</v>
      </c>
      <c r="L138">
        <v>4</v>
      </c>
      <c r="M138">
        <v>300</v>
      </c>
      <c r="N138">
        <v>2</v>
      </c>
      <c r="O138">
        <v>1</v>
      </c>
      <c r="P138">
        <v>2.5</v>
      </c>
      <c r="R138">
        <v>2</v>
      </c>
      <c r="T138">
        <v>1</v>
      </c>
      <c r="V138" t="s">
        <v>257</v>
      </c>
      <c r="W138">
        <v>4</v>
      </c>
      <c r="X138">
        <v>75</v>
      </c>
      <c r="Z138">
        <v>0.855</v>
      </c>
      <c r="AC138" t="s">
        <v>251</v>
      </c>
      <c r="AE138">
        <v>2</v>
      </c>
      <c r="AG138" t="s">
        <v>89</v>
      </c>
    </row>
    <row r="139" spans="1:33">
      <c r="A139" t="s">
        <v>296</v>
      </c>
      <c r="B139" s="2" t="str">
        <f>Hyperlink("https://www.diodes.com/assets/Datasheets/BAW56_LS.pdf")</f>
        <v>https://www.diodes.com/assets/Datasheets/BAW56_LS.pdf</v>
      </c>
      <c r="C139" t="str">
        <f>Hyperlink("https://www.diodes.com/part/view/BAW56%28LS%29","BAW56(LS)")</f>
        <v>BAW56(LS)</v>
      </c>
      <c r="D139" t="s">
        <v>48</v>
      </c>
      <c r="E139" t="s">
        <v>35</v>
      </c>
      <c r="F139" t="s">
        <v>36</v>
      </c>
      <c r="G139" t="s">
        <v>37</v>
      </c>
      <c r="H139" t="s">
        <v>38</v>
      </c>
      <c r="I139">
        <v>225</v>
      </c>
      <c r="J139" t="s">
        <v>35</v>
      </c>
      <c r="K139">
        <v>70</v>
      </c>
      <c r="L139">
        <v>6</v>
      </c>
      <c r="M139">
        <v>200</v>
      </c>
      <c r="N139">
        <v>0.5</v>
      </c>
      <c r="O139">
        <v>150</v>
      </c>
      <c r="P139">
        <v>100</v>
      </c>
      <c r="V139">
        <v>70</v>
      </c>
      <c r="W139">
        <v>6</v>
      </c>
      <c r="X139">
        <v>70</v>
      </c>
      <c r="Z139">
        <v>0.855</v>
      </c>
      <c r="AC139" t="s">
        <v>251</v>
      </c>
      <c r="AE139">
        <v>1.5</v>
      </c>
      <c r="AG139" t="s">
        <v>152</v>
      </c>
    </row>
    <row r="140" spans="1:33">
      <c r="A140" t="s">
        <v>297</v>
      </c>
      <c r="B140" s="2" t="str">
        <f>Hyperlink("https://www.diodes.com/assets/Datasheets/ds30147.pdf")</f>
        <v>https://www.diodes.com/assets/Datasheets/ds30147.pdf</v>
      </c>
      <c r="C140" t="str">
        <f>Hyperlink("https://www.diodes.com/part/view/BAW567DW","BAW567DW")</f>
        <v>BAW567DW</v>
      </c>
      <c r="D140" t="s">
        <v>34</v>
      </c>
      <c r="E140" t="s">
        <v>42</v>
      </c>
      <c r="F140" t="s">
        <v>36</v>
      </c>
      <c r="G140" t="s">
        <v>267</v>
      </c>
      <c r="H140" t="s">
        <v>38</v>
      </c>
      <c r="I140">
        <v>200</v>
      </c>
      <c r="J140" t="s">
        <v>35</v>
      </c>
      <c r="K140">
        <v>75</v>
      </c>
      <c r="L140">
        <v>4</v>
      </c>
      <c r="M140">
        <v>150</v>
      </c>
      <c r="N140">
        <v>2</v>
      </c>
      <c r="O140">
        <v>1</v>
      </c>
      <c r="P140">
        <v>2.5</v>
      </c>
      <c r="R140">
        <v>2</v>
      </c>
      <c r="T140">
        <v>1</v>
      </c>
      <c r="V140" t="s">
        <v>257</v>
      </c>
      <c r="W140">
        <v>4</v>
      </c>
      <c r="X140">
        <v>75</v>
      </c>
      <c r="Z140">
        <v>0.855</v>
      </c>
      <c r="AC140" t="s">
        <v>251</v>
      </c>
      <c r="AE140">
        <v>2</v>
      </c>
      <c r="AG140" t="s">
        <v>112</v>
      </c>
    </row>
    <row r="141" spans="1:33">
      <c r="A141" t="s">
        <v>298</v>
      </c>
      <c r="B141" s="2" t="str">
        <f>Hyperlink("https://www.diodes.com/assets/Datasheets/ds30146.pdf")</f>
        <v>https://www.diodes.com/assets/Datasheets/ds30146.pdf</v>
      </c>
      <c r="C141" t="str">
        <f>Hyperlink("https://www.diodes.com/part/view/BAW56DW","BAW56DW")</f>
        <v>BAW56DW</v>
      </c>
      <c r="D141" t="s">
        <v>34</v>
      </c>
      <c r="E141" t="s">
        <v>42</v>
      </c>
      <c r="F141" t="s">
        <v>36</v>
      </c>
      <c r="G141" t="s">
        <v>299</v>
      </c>
      <c r="H141" t="s">
        <v>38</v>
      </c>
      <c r="I141">
        <v>200</v>
      </c>
      <c r="J141" t="s">
        <v>35</v>
      </c>
      <c r="K141">
        <v>75</v>
      </c>
      <c r="L141">
        <v>4</v>
      </c>
      <c r="M141">
        <v>150</v>
      </c>
      <c r="N141">
        <v>2</v>
      </c>
      <c r="O141">
        <v>1</v>
      </c>
      <c r="P141">
        <v>2.5</v>
      </c>
      <c r="R141">
        <v>2</v>
      </c>
      <c r="T141">
        <v>1</v>
      </c>
      <c r="V141" t="s">
        <v>250</v>
      </c>
      <c r="W141">
        <v>4</v>
      </c>
      <c r="X141">
        <v>75</v>
      </c>
      <c r="Z141">
        <v>0.855</v>
      </c>
      <c r="AC141" t="s">
        <v>251</v>
      </c>
      <c r="AE141">
        <v>2</v>
      </c>
      <c r="AG141" t="s">
        <v>112</v>
      </c>
    </row>
    <row r="142" spans="1:33">
      <c r="A142" t="s">
        <v>300</v>
      </c>
      <c r="B142" s="2" t="str">
        <f>Hyperlink("https://www.diodes.com/assets/Datasheets/BAW56HDW.pdf")</f>
        <v>https://www.diodes.com/assets/Datasheets/BAW56HDW.pdf</v>
      </c>
      <c r="C142" t="str">
        <f>Hyperlink("https://www.diodes.com/part/view/BAW56HDW","BAW56HDW")</f>
        <v>BAW56HDW</v>
      </c>
      <c r="D142" t="s">
        <v>108</v>
      </c>
      <c r="E142" t="s">
        <v>42</v>
      </c>
      <c r="F142" t="s">
        <v>36</v>
      </c>
      <c r="G142" t="s">
        <v>299</v>
      </c>
      <c r="H142" t="s">
        <v>38</v>
      </c>
      <c r="I142">
        <v>350</v>
      </c>
      <c r="J142" t="s">
        <v>35</v>
      </c>
      <c r="K142">
        <v>100</v>
      </c>
      <c r="L142">
        <v>4</v>
      </c>
      <c r="M142">
        <v>250</v>
      </c>
      <c r="N142">
        <v>4</v>
      </c>
      <c r="O142" t="s">
        <v>110</v>
      </c>
      <c r="P142">
        <v>0.5</v>
      </c>
      <c r="R142">
        <v>1.5</v>
      </c>
      <c r="T142">
        <v>1</v>
      </c>
      <c r="V142" t="s">
        <v>111</v>
      </c>
      <c r="W142">
        <v>4</v>
      </c>
      <c r="X142">
        <v>80</v>
      </c>
      <c r="Z142">
        <v>0.855</v>
      </c>
      <c r="AC142">
        <v>0.5</v>
      </c>
      <c r="AE142">
        <v>1.5</v>
      </c>
      <c r="AG142" t="s">
        <v>112</v>
      </c>
    </row>
    <row r="143" spans="1:33">
      <c r="A143" t="s">
        <v>301</v>
      </c>
      <c r="B143" s="2" t="str">
        <f>Hyperlink("https://www.diodes.com/assets/Datasheets/BAW56HDWQ.pdf")</f>
        <v>https://www.diodes.com/assets/Datasheets/BAW56HDWQ.pdf</v>
      </c>
      <c r="C143" t="str">
        <f>Hyperlink("https://www.diodes.com/part/view/BAW56HDWQ","BAW56HDWQ")</f>
        <v>BAW56HDWQ</v>
      </c>
      <c r="D143" t="s">
        <v>108</v>
      </c>
      <c r="E143" t="s">
        <v>42</v>
      </c>
      <c r="F143" t="s">
        <v>43</v>
      </c>
      <c r="G143" t="s">
        <v>299</v>
      </c>
      <c r="H143" t="s">
        <v>38</v>
      </c>
      <c r="I143">
        <v>350</v>
      </c>
      <c r="J143" t="s">
        <v>35</v>
      </c>
      <c r="K143">
        <v>100</v>
      </c>
      <c r="L143">
        <v>4</v>
      </c>
      <c r="M143">
        <v>250</v>
      </c>
      <c r="N143">
        <v>4</v>
      </c>
      <c r="O143" t="s">
        <v>110</v>
      </c>
      <c r="P143">
        <v>0.5</v>
      </c>
      <c r="R143">
        <v>1.5</v>
      </c>
      <c r="T143">
        <v>1</v>
      </c>
      <c r="V143" t="s">
        <v>111</v>
      </c>
      <c r="W143">
        <v>4</v>
      </c>
      <c r="X143">
        <v>80</v>
      </c>
      <c r="Z143">
        <v>0.855</v>
      </c>
      <c r="AC143">
        <v>0.5</v>
      </c>
      <c r="AE143">
        <v>1.5</v>
      </c>
      <c r="AG143" t="s">
        <v>112</v>
      </c>
    </row>
    <row r="144" spans="1:33">
      <c r="A144" t="s">
        <v>302</v>
      </c>
      <c r="B144" s="2" t="str">
        <f>Hyperlink("https://www.diodes.com/assets/Datasheets/BAS16T_BAW56T_BAV70T_BAV99T.pdf")</f>
        <v>https://www.diodes.com/assets/Datasheets/BAS16T_BAW56T_BAV70T_BAV99T.pdf</v>
      </c>
      <c r="C144" t="str">
        <f>Hyperlink("https://www.diodes.com/part/view/BAW56T","BAW56T")</f>
        <v>BAW56T</v>
      </c>
      <c r="D144" t="s">
        <v>34</v>
      </c>
      <c r="E144" t="s">
        <v>42</v>
      </c>
      <c r="F144" t="s">
        <v>36</v>
      </c>
      <c r="G144" t="s">
        <v>241</v>
      </c>
      <c r="H144" t="s">
        <v>38</v>
      </c>
      <c r="I144">
        <v>150</v>
      </c>
      <c r="J144" t="s">
        <v>35</v>
      </c>
      <c r="K144">
        <v>85</v>
      </c>
      <c r="L144">
        <v>4</v>
      </c>
      <c r="M144">
        <v>155</v>
      </c>
      <c r="N144">
        <v>4</v>
      </c>
      <c r="O144">
        <v>1</v>
      </c>
      <c r="P144">
        <v>2</v>
      </c>
      <c r="R144">
        <v>1.5</v>
      </c>
      <c r="T144">
        <v>1</v>
      </c>
      <c r="V144">
        <v>85</v>
      </c>
      <c r="W144">
        <v>4</v>
      </c>
      <c r="X144">
        <v>75</v>
      </c>
      <c r="Z144">
        <v>0.855</v>
      </c>
      <c r="AC144" t="s">
        <v>283</v>
      </c>
      <c r="AG144" t="s">
        <v>95</v>
      </c>
    </row>
    <row r="145" spans="1:33">
      <c r="A145" t="s">
        <v>303</v>
      </c>
      <c r="B145" s="2" t="str">
        <f>Hyperlink("https://www.diodes.com/assets/Datasheets/BAW56W.pdf")</f>
        <v>https://www.diodes.com/assets/Datasheets/BAW56W.pdf</v>
      </c>
      <c r="C145" t="str">
        <f>Hyperlink("https://www.diodes.com/part/view/BAW56W","BAW56W")</f>
        <v>BAW56W</v>
      </c>
      <c r="D145" t="s">
        <v>249</v>
      </c>
      <c r="E145" t="s">
        <v>42</v>
      </c>
      <c r="F145" t="s">
        <v>36</v>
      </c>
      <c r="G145" t="s">
        <v>241</v>
      </c>
      <c r="H145" t="s">
        <v>38</v>
      </c>
      <c r="I145">
        <v>200</v>
      </c>
      <c r="J145" t="s">
        <v>35</v>
      </c>
      <c r="K145">
        <v>75</v>
      </c>
      <c r="L145">
        <v>4</v>
      </c>
      <c r="M145">
        <v>150</v>
      </c>
      <c r="N145">
        <v>2</v>
      </c>
      <c r="O145">
        <v>1</v>
      </c>
      <c r="P145">
        <v>2.5</v>
      </c>
      <c r="R145">
        <v>2</v>
      </c>
      <c r="T145">
        <v>1</v>
      </c>
      <c r="V145" t="s">
        <v>257</v>
      </c>
      <c r="W145">
        <v>4</v>
      </c>
      <c r="X145">
        <v>75</v>
      </c>
      <c r="Z145">
        <v>0.855</v>
      </c>
      <c r="AC145" t="s">
        <v>251</v>
      </c>
      <c r="AE145">
        <v>2</v>
      </c>
      <c r="AG145" t="s">
        <v>141</v>
      </c>
    </row>
    <row r="146" spans="1:33">
      <c r="A146" t="s">
        <v>304</v>
      </c>
      <c r="B146" s="2" t="str">
        <f>Hyperlink("https://www.diodes.com/assets/Datasheets/DHVSD2004SS.pdf")</f>
        <v>https://www.diodes.com/assets/Datasheets/DHVSD2004SS.pdf</v>
      </c>
      <c r="C146" t="str">
        <f>Hyperlink("https://www.diodes.com/part/view/DHVSD2004SS","DHVSD2004SS")</f>
        <v>DHVSD2004SS</v>
      </c>
      <c r="D146" t="s">
        <v>305</v>
      </c>
      <c r="E146" t="s">
        <v>35</v>
      </c>
      <c r="F146" t="s">
        <v>36</v>
      </c>
      <c r="G146" t="s">
        <v>182</v>
      </c>
      <c r="H146" t="s">
        <v>38</v>
      </c>
      <c r="I146">
        <v>325</v>
      </c>
      <c r="J146" t="s">
        <v>35</v>
      </c>
      <c r="K146">
        <v>300</v>
      </c>
      <c r="L146">
        <v>50</v>
      </c>
      <c r="N146" t="s">
        <v>306</v>
      </c>
      <c r="O146" t="s">
        <v>307</v>
      </c>
      <c r="P146" t="s">
        <v>308</v>
      </c>
      <c r="Q146" t="s">
        <v>309</v>
      </c>
      <c r="R146">
        <v>5</v>
      </c>
      <c r="S146">
        <v>0.87</v>
      </c>
      <c r="T146">
        <v>1</v>
      </c>
      <c r="W146">
        <v>50</v>
      </c>
      <c r="X146" t="s">
        <v>308</v>
      </c>
      <c r="AD146">
        <v>0.1</v>
      </c>
      <c r="AE146">
        <v>5</v>
      </c>
      <c r="AG146" t="s">
        <v>89</v>
      </c>
    </row>
    <row r="147" spans="1:33">
      <c r="A147" t="s">
        <v>310</v>
      </c>
      <c r="B147" s="2" t="str">
        <f>Hyperlink("https://www.diodes.com/assets/Datasheets/DHVSD2004SSQ.pdf")</f>
        <v>https://www.diodes.com/assets/Datasheets/DHVSD2004SSQ.pdf</v>
      </c>
      <c r="C147" t="str">
        <f>Hyperlink("https://www.diodes.com/part/view/DHVSD2004SSQ","DHVSD2004SSQ")</f>
        <v>DHVSD2004SSQ</v>
      </c>
      <c r="D147" t="s">
        <v>305</v>
      </c>
      <c r="E147" t="s">
        <v>42</v>
      </c>
      <c r="F147" t="s">
        <v>43</v>
      </c>
      <c r="G147" t="s">
        <v>182</v>
      </c>
      <c r="H147" t="s">
        <v>38</v>
      </c>
      <c r="I147">
        <v>325</v>
      </c>
      <c r="J147" t="s">
        <v>35</v>
      </c>
      <c r="K147">
        <v>300</v>
      </c>
      <c r="L147">
        <v>50</v>
      </c>
      <c r="N147" t="s">
        <v>306</v>
      </c>
      <c r="O147" t="s">
        <v>307</v>
      </c>
      <c r="P147" t="s">
        <v>308</v>
      </c>
      <c r="Q147" t="s">
        <v>309</v>
      </c>
      <c r="R147">
        <v>5</v>
      </c>
      <c r="S147">
        <v>0.87</v>
      </c>
      <c r="T147">
        <v>1</v>
      </c>
      <c r="W147">
        <v>50</v>
      </c>
      <c r="X147" t="s">
        <v>308</v>
      </c>
      <c r="AD147">
        <v>0.1</v>
      </c>
      <c r="AE147">
        <v>5</v>
      </c>
      <c r="AG147" t="s">
        <v>89</v>
      </c>
    </row>
    <row r="148" spans="1:33">
      <c r="A148" t="s">
        <v>311</v>
      </c>
      <c r="B148" s="2" t="str">
        <f>Hyperlink("https://www.diodes.com/assets/Datasheets/DHVSD3004AS_CS_SS.pdf")</f>
        <v>https://www.diodes.com/assets/Datasheets/DHVSD3004AS_CS_SS.pdf</v>
      </c>
      <c r="C148" t="str">
        <f>Hyperlink("https://www.diodes.com/part/view/DHVSD3004AS","DHVSD3004AS")</f>
        <v>DHVSD3004AS</v>
      </c>
      <c r="D148" t="s">
        <v>312</v>
      </c>
      <c r="E148" t="s">
        <v>35</v>
      </c>
      <c r="F148" t="s">
        <v>36</v>
      </c>
      <c r="G148" t="s">
        <v>241</v>
      </c>
      <c r="H148" t="s">
        <v>38</v>
      </c>
      <c r="I148">
        <v>325</v>
      </c>
      <c r="J148" t="s">
        <v>35</v>
      </c>
      <c r="K148">
        <v>350</v>
      </c>
      <c r="L148">
        <v>50</v>
      </c>
      <c r="N148" t="s">
        <v>306</v>
      </c>
      <c r="O148" t="s">
        <v>313</v>
      </c>
      <c r="P148" t="s">
        <v>308</v>
      </c>
      <c r="Q148">
        <v>350</v>
      </c>
      <c r="R148">
        <v>5</v>
      </c>
      <c r="S148">
        <v>0.87</v>
      </c>
      <c r="T148">
        <v>0.995</v>
      </c>
      <c r="U148">
        <v>1.15</v>
      </c>
      <c r="W148">
        <v>50</v>
      </c>
      <c r="X148" t="s">
        <v>308</v>
      </c>
      <c r="AD148">
        <v>0.1</v>
      </c>
      <c r="AE148">
        <v>5</v>
      </c>
      <c r="AG148" t="s">
        <v>89</v>
      </c>
    </row>
    <row r="149" spans="1:33">
      <c r="A149" t="s">
        <v>314</v>
      </c>
      <c r="B149" s="2" t="str">
        <f>Hyperlink("https://www.diodes.com/assets/Datasheets/DHVSD3004ASQ_CSQ_SSQ.pdf")</f>
        <v>https://www.diodes.com/assets/Datasheets/DHVSD3004ASQ_CSQ_SSQ.pdf</v>
      </c>
      <c r="C149" t="str">
        <f>Hyperlink("https://www.diodes.com/part/view/DHVSD3004ASQ","DHVSD3004ASQ")</f>
        <v>DHVSD3004ASQ</v>
      </c>
      <c r="D149" t="s">
        <v>312</v>
      </c>
      <c r="E149" t="s">
        <v>42</v>
      </c>
      <c r="F149" t="s">
        <v>43</v>
      </c>
      <c r="G149" t="s">
        <v>241</v>
      </c>
      <c r="H149" t="s">
        <v>38</v>
      </c>
      <c r="I149">
        <v>325</v>
      </c>
      <c r="J149" t="s">
        <v>35</v>
      </c>
      <c r="K149">
        <v>350</v>
      </c>
      <c r="L149">
        <v>50</v>
      </c>
      <c r="N149" t="s">
        <v>306</v>
      </c>
      <c r="O149" t="s">
        <v>313</v>
      </c>
      <c r="P149" t="s">
        <v>308</v>
      </c>
      <c r="Q149">
        <v>350</v>
      </c>
      <c r="R149">
        <v>5</v>
      </c>
      <c r="S149">
        <v>0.87</v>
      </c>
      <c r="T149">
        <v>0.995</v>
      </c>
      <c r="U149">
        <v>1.15</v>
      </c>
      <c r="W149">
        <v>50</v>
      </c>
      <c r="X149" t="s">
        <v>308</v>
      </c>
      <c r="AD149">
        <v>0.1</v>
      </c>
      <c r="AE149">
        <v>5</v>
      </c>
      <c r="AG149" t="s">
        <v>89</v>
      </c>
    </row>
    <row r="150" spans="1:33">
      <c r="A150" t="s">
        <v>315</v>
      </c>
      <c r="B150" s="2" t="str">
        <f>Hyperlink("https://www.diodes.com/assets/Datasheets/DHVSD3004BRM.pdf")</f>
        <v>https://www.diodes.com/assets/Datasheets/DHVSD3004BRM.pdf</v>
      </c>
      <c r="C150" t="str">
        <f>Hyperlink("https://www.diodes.com/part/view/DHVSD3004BRM","DHVSD3004BRM")</f>
        <v>DHVSD3004BRM</v>
      </c>
      <c r="D150" t="s">
        <v>316</v>
      </c>
      <c r="E150" t="s">
        <v>35</v>
      </c>
      <c r="F150" t="s">
        <v>36</v>
      </c>
      <c r="G150" t="s">
        <v>272</v>
      </c>
      <c r="H150" t="s">
        <v>38</v>
      </c>
      <c r="I150">
        <v>350</v>
      </c>
      <c r="J150" t="s">
        <v>35</v>
      </c>
      <c r="K150">
        <v>350</v>
      </c>
      <c r="L150">
        <v>50</v>
      </c>
      <c r="N150" t="s">
        <v>317</v>
      </c>
      <c r="O150" t="s">
        <v>318</v>
      </c>
      <c r="P150" t="s">
        <v>308</v>
      </c>
      <c r="Q150" t="s">
        <v>319</v>
      </c>
      <c r="R150">
        <v>5</v>
      </c>
      <c r="S150">
        <v>0.87</v>
      </c>
      <c r="T150">
        <v>1.05</v>
      </c>
      <c r="U150">
        <v>1.2</v>
      </c>
      <c r="W150">
        <v>50</v>
      </c>
      <c r="X150" t="s">
        <v>308</v>
      </c>
      <c r="AD150">
        <v>0.1</v>
      </c>
      <c r="AE150">
        <v>5</v>
      </c>
      <c r="AG150" t="s">
        <v>165</v>
      </c>
    </row>
    <row r="151" spans="1:33">
      <c r="A151" t="s">
        <v>320</v>
      </c>
      <c r="B151" s="2" t="str">
        <f>Hyperlink("https://www.diodes.com/assets/Datasheets/DHVSD3004AS_CS_SS.pdf")</f>
        <v>https://www.diodes.com/assets/Datasheets/DHVSD3004AS_CS_SS.pdf</v>
      </c>
      <c r="C151" t="str">
        <f>Hyperlink("https://www.diodes.com/part/view/DHVSD3004CS","DHVSD3004CS")</f>
        <v>DHVSD3004CS</v>
      </c>
      <c r="D151" t="s">
        <v>312</v>
      </c>
      <c r="E151" t="s">
        <v>35</v>
      </c>
      <c r="F151" t="s">
        <v>36</v>
      </c>
      <c r="G151" t="s">
        <v>209</v>
      </c>
      <c r="H151" t="s">
        <v>38</v>
      </c>
      <c r="I151">
        <v>325</v>
      </c>
      <c r="J151" t="s">
        <v>35</v>
      </c>
      <c r="K151">
        <v>350</v>
      </c>
      <c r="L151">
        <v>50</v>
      </c>
      <c r="N151" t="s">
        <v>306</v>
      </c>
      <c r="O151" t="s">
        <v>313</v>
      </c>
      <c r="P151" t="s">
        <v>308</v>
      </c>
      <c r="Q151">
        <v>350</v>
      </c>
      <c r="R151">
        <v>5</v>
      </c>
      <c r="S151">
        <v>0.87</v>
      </c>
      <c r="T151">
        <v>0.995</v>
      </c>
      <c r="U151">
        <v>1.15</v>
      </c>
      <c r="W151">
        <v>50</v>
      </c>
      <c r="X151" t="s">
        <v>308</v>
      </c>
      <c r="AD151">
        <v>0.1</v>
      </c>
      <c r="AE151">
        <v>5</v>
      </c>
      <c r="AG151" t="s">
        <v>89</v>
      </c>
    </row>
    <row r="152" spans="1:33">
      <c r="A152" t="s">
        <v>321</v>
      </c>
      <c r="B152" s="2" t="str">
        <f>Hyperlink("https://www.diodes.com/assets/Datasheets/DHVSD3004ASQ_CSQ_SSQ.pdf")</f>
        <v>https://www.diodes.com/assets/Datasheets/DHVSD3004ASQ_CSQ_SSQ.pdf</v>
      </c>
      <c r="C152" t="str">
        <f>Hyperlink("https://www.diodes.com/part/view/DHVSD3004CSQ","DHVSD3004CSQ")</f>
        <v>DHVSD3004CSQ</v>
      </c>
      <c r="D152" t="s">
        <v>312</v>
      </c>
      <c r="E152" t="s">
        <v>42</v>
      </c>
      <c r="F152" t="s">
        <v>43</v>
      </c>
      <c r="G152" t="s">
        <v>209</v>
      </c>
      <c r="H152" t="s">
        <v>38</v>
      </c>
      <c r="I152">
        <v>325</v>
      </c>
      <c r="J152" t="s">
        <v>35</v>
      </c>
      <c r="K152">
        <v>350</v>
      </c>
      <c r="L152">
        <v>50</v>
      </c>
      <c r="N152" t="s">
        <v>306</v>
      </c>
      <c r="O152" t="s">
        <v>313</v>
      </c>
      <c r="P152" t="s">
        <v>308</v>
      </c>
      <c r="Q152">
        <v>350</v>
      </c>
      <c r="R152">
        <v>5</v>
      </c>
      <c r="S152">
        <v>0.87</v>
      </c>
      <c r="T152">
        <v>0.995</v>
      </c>
      <c r="U152">
        <v>1.15</v>
      </c>
      <c r="W152">
        <v>50</v>
      </c>
      <c r="X152" t="s">
        <v>308</v>
      </c>
      <c r="AD152">
        <v>0.1</v>
      </c>
      <c r="AE152">
        <v>5</v>
      </c>
      <c r="AG152" t="s">
        <v>89</v>
      </c>
    </row>
    <row r="153" spans="1:33">
      <c r="A153" t="s">
        <v>322</v>
      </c>
      <c r="B153" s="2" t="str">
        <f>Hyperlink("https://www.diodes.com/assets/Datasheets/DHVSD3004S1.pdf")</f>
        <v>https://www.diodes.com/assets/Datasheets/DHVSD3004S1.pdf</v>
      </c>
      <c r="C153" t="str">
        <f>Hyperlink("https://www.diodes.com/part/view/DHVSD3004S1","DHVSD3004S1")</f>
        <v>DHVSD3004S1</v>
      </c>
      <c r="D153" t="s">
        <v>323</v>
      </c>
      <c r="E153" t="s">
        <v>35</v>
      </c>
      <c r="F153" t="s">
        <v>36</v>
      </c>
      <c r="G153" t="s">
        <v>37</v>
      </c>
      <c r="H153" t="s">
        <v>38</v>
      </c>
      <c r="I153">
        <v>350</v>
      </c>
      <c r="J153" t="s">
        <v>35</v>
      </c>
      <c r="K153">
        <v>350</v>
      </c>
      <c r="L153">
        <v>50</v>
      </c>
      <c r="M153">
        <v>225</v>
      </c>
      <c r="N153" t="s">
        <v>324</v>
      </c>
      <c r="O153" t="s">
        <v>325</v>
      </c>
      <c r="P153">
        <v>0.5</v>
      </c>
      <c r="Q153">
        <v>350</v>
      </c>
      <c r="R153">
        <v>5</v>
      </c>
      <c r="S153">
        <v>0.87</v>
      </c>
      <c r="T153">
        <v>0.998</v>
      </c>
      <c r="U153">
        <v>1.15</v>
      </c>
      <c r="W153" t="s">
        <v>326</v>
      </c>
      <c r="X153" t="s">
        <v>327</v>
      </c>
      <c r="AD153">
        <v>0.1</v>
      </c>
      <c r="AE153">
        <v>5</v>
      </c>
      <c r="AG153" t="s">
        <v>40</v>
      </c>
    </row>
    <row r="154" spans="1:33">
      <c r="A154" t="s">
        <v>328</v>
      </c>
      <c r="B154" s="2" t="str">
        <f>Hyperlink("https://www.diodes.com/assets/Datasheets/DHVSD3004S1Q.pdf")</f>
        <v>https://www.diodes.com/assets/Datasheets/DHVSD3004S1Q.pdf</v>
      </c>
      <c r="C154" t="str">
        <f>Hyperlink("https://www.diodes.com/part/view/DHVSD3004S1Q","DHVSD3004S1Q")</f>
        <v>DHVSD3004S1Q</v>
      </c>
      <c r="D154" t="s">
        <v>323</v>
      </c>
      <c r="E154" t="s">
        <v>42</v>
      </c>
      <c r="F154" t="s">
        <v>43</v>
      </c>
      <c r="G154" t="s">
        <v>37</v>
      </c>
      <c r="H154" t="s">
        <v>38</v>
      </c>
      <c r="I154">
        <v>350</v>
      </c>
      <c r="J154" t="s">
        <v>35</v>
      </c>
      <c r="K154">
        <v>350</v>
      </c>
      <c r="L154">
        <v>50</v>
      </c>
      <c r="M154">
        <v>225</v>
      </c>
      <c r="N154" t="s">
        <v>329</v>
      </c>
      <c r="O154" t="s">
        <v>325</v>
      </c>
      <c r="P154">
        <v>0.1</v>
      </c>
      <c r="Q154">
        <v>350</v>
      </c>
      <c r="R154">
        <v>5</v>
      </c>
      <c r="S154">
        <v>0.87</v>
      </c>
      <c r="T154">
        <v>0.998</v>
      </c>
      <c r="U154">
        <v>1.15</v>
      </c>
      <c r="W154" t="s">
        <v>326</v>
      </c>
      <c r="X154" t="s">
        <v>330</v>
      </c>
      <c r="AD154">
        <v>0.1</v>
      </c>
      <c r="AE154">
        <v>5</v>
      </c>
      <c r="AG154" t="s">
        <v>40</v>
      </c>
    </row>
    <row r="155" spans="1:33">
      <c r="A155" t="s">
        <v>331</v>
      </c>
      <c r="B155" s="2" t="str">
        <f>Hyperlink("https://www.diodes.com/assets/Datasheets/DHVSD3004S3.pdf")</f>
        <v>https://www.diodes.com/assets/Datasheets/DHVSD3004S3.pdf</v>
      </c>
      <c r="C155" t="str">
        <f>Hyperlink("https://www.diodes.com/part/view/DHVSD3004S3","DHVSD3004S3")</f>
        <v>DHVSD3004S3</v>
      </c>
      <c r="D155" t="s">
        <v>332</v>
      </c>
      <c r="E155" t="s">
        <v>42</v>
      </c>
      <c r="F155" t="s">
        <v>36</v>
      </c>
      <c r="G155" t="s">
        <v>37</v>
      </c>
      <c r="H155" t="s">
        <v>38</v>
      </c>
      <c r="I155">
        <v>350</v>
      </c>
      <c r="J155" t="s">
        <v>35</v>
      </c>
      <c r="K155">
        <v>350</v>
      </c>
      <c r="L155">
        <v>50</v>
      </c>
      <c r="M155">
        <v>225</v>
      </c>
      <c r="N155" t="s">
        <v>333</v>
      </c>
      <c r="O155" t="s">
        <v>334</v>
      </c>
      <c r="P155">
        <v>0.1</v>
      </c>
      <c r="Q155">
        <v>350</v>
      </c>
      <c r="R155">
        <v>5</v>
      </c>
      <c r="S155">
        <v>0.87</v>
      </c>
      <c r="T155">
        <v>0.998</v>
      </c>
      <c r="U155">
        <v>1.15</v>
      </c>
      <c r="X155" t="s">
        <v>335</v>
      </c>
      <c r="AD155">
        <v>0.1</v>
      </c>
      <c r="AE155">
        <v>5</v>
      </c>
      <c r="AG155" t="s">
        <v>46</v>
      </c>
    </row>
    <row r="156" spans="1:33">
      <c r="A156" t="s">
        <v>336</v>
      </c>
      <c r="B156" s="2" t="str">
        <f>Hyperlink("https://www.diodes.com/assets/Datasheets/DHVSD3004S3Q.pdf")</f>
        <v>https://www.diodes.com/assets/Datasheets/DHVSD3004S3Q.pdf</v>
      </c>
      <c r="C156" t="str">
        <f>Hyperlink("https://www.diodes.com/part/view/DHVSD3004S3Q","DHVSD3004S3Q")</f>
        <v>DHVSD3004S3Q</v>
      </c>
      <c r="D156" t="s">
        <v>332</v>
      </c>
      <c r="E156" t="s">
        <v>42</v>
      </c>
      <c r="F156" t="s">
        <v>43</v>
      </c>
      <c r="G156" t="s">
        <v>37</v>
      </c>
      <c r="H156" t="s">
        <v>38</v>
      </c>
      <c r="I156">
        <v>350</v>
      </c>
      <c r="J156" t="s">
        <v>35</v>
      </c>
      <c r="K156">
        <v>350</v>
      </c>
      <c r="L156">
        <v>50</v>
      </c>
      <c r="M156">
        <v>225</v>
      </c>
      <c r="N156" t="s">
        <v>333</v>
      </c>
      <c r="O156" t="s">
        <v>325</v>
      </c>
      <c r="P156">
        <v>0.1</v>
      </c>
      <c r="Q156">
        <v>350</v>
      </c>
      <c r="R156">
        <v>5</v>
      </c>
      <c r="S156">
        <v>0.87</v>
      </c>
      <c r="T156">
        <v>0.998</v>
      </c>
      <c r="U156">
        <v>1.15</v>
      </c>
      <c r="X156" t="s">
        <v>337</v>
      </c>
      <c r="AD156">
        <v>0.1</v>
      </c>
      <c r="AE156">
        <v>5</v>
      </c>
      <c r="AG156" t="s">
        <v>46</v>
      </c>
    </row>
    <row r="157" spans="1:33">
      <c r="A157" t="s">
        <v>338</v>
      </c>
      <c r="B157" s="2" t="str">
        <f>Hyperlink("https://www.diodes.com/assets/Datasheets/DHVSD3004AS_CS_SS.pdf")</f>
        <v>https://www.diodes.com/assets/Datasheets/DHVSD3004AS_CS_SS.pdf</v>
      </c>
      <c r="C157" t="str">
        <f>Hyperlink("https://www.diodes.com/part/view/DHVSD3004SS","DHVSD3004SS")</f>
        <v>DHVSD3004SS</v>
      </c>
      <c r="D157" t="s">
        <v>312</v>
      </c>
      <c r="E157" t="s">
        <v>35</v>
      </c>
      <c r="F157" t="s">
        <v>36</v>
      </c>
      <c r="G157" t="s">
        <v>182</v>
      </c>
      <c r="H157" t="s">
        <v>38</v>
      </c>
      <c r="I157">
        <v>325</v>
      </c>
      <c r="J157" t="s">
        <v>35</v>
      </c>
      <c r="K157">
        <v>350</v>
      </c>
      <c r="L157">
        <v>50</v>
      </c>
      <c r="N157" t="s">
        <v>306</v>
      </c>
      <c r="O157" t="s">
        <v>313</v>
      </c>
      <c r="P157" t="s">
        <v>308</v>
      </c>
      <c r="Q157">
        <v>350</v>
      </c>
      <c r="R157">
        <v>5</v>
      </c>
      <c r="S157">
        <v>0.87</v>
      </c>
      <c r="T157">
        <v>0.995</v>
      </c>
      <c r="U157">
        <v>1.15</v>
      </c>
      <c r="W157">
        <v>50</v>
      </c>
      <c r="X157" t="s">
        <v>308</v>
      </c>
      <c r="AD157">
        <v>0.1</v>
      </c>
      <c r="AE157">
        <v>5</v>
      </c>
      <c r="AG157" t="s">
        <v>89</v>
      </c>
    </row>
    <row r="158" spans="1:33">
      <c r="A158" t="s">
        <v>339</v>
      </c>
      <c r="B158" s="2" t="str">
        <f>Hyperlink("https://www.diodes.com/assets/Datasheets/DHVSD3004ASQ_CSQ_SSQ.pdf")</f>
        <v>https://www.diodes.com/assets/Datasheets/DHVSD3004ASQ_CSQ_SSQ.pdf</v>
      </c>
      <c r="C158" t="str">
        <f>Hyperlink("https://www.diodes.com/part/view/DHVSD3004SSQ","DHVSD3004SSQ")</f>
        <v>DHVSD3004SSQ</v>
      </c>
      <c r="D158" t="s">
        <v>312</v>
      </c>
      <c r="E158" t="s">
        <v>42</v>
      </c>
      <c r="F158" t="s">
        <v>43</v>
      </c>
      <c r="G158" t="s">
        <v>182</v>
      </c>
      <c r="H158" t="s">
        <v>38</v>
      </c>
      <c r="I158">
        <v>325</v>
      </c>
      <c r="J158" t="s">
        <v>35</v>
      </c>
      <c r="K158">
        <v>350</v>
      </c>
      <c r="L158">
        <v>50</v>
      </c>
      <c r="N158" t="s">
        <v>306</v>
      </c>
      <c r="O158" t="s">
        <v>313</v>
      </c>
      <c r="P158" t="s">
        <v>308</v>
      </c>
      <c r="Q158">
        <v>350</v>
      </c>
      <c r="R158">
        <v>5</v>
      </c>
      <c r="S158">
        <v>0.87</v>
      </c>
      <c r="T158">
        <v>0.995</v>
      </c>
      <c r="U158">
        <v>1.15</v>
      </c>
      <c r="W158">
        <v>50</v>
      </c>
      <c r="X158" t="s">
        <v>308</v>
      </c>
      <c r="AD158">
        <v>0.1</v>
      </c>
      <c r="AE158">
        <v>5</v>
      </c>
      <c r="AG158" t="s">
        <v>89</v>
      </c>
    </row>
    <row r="159" spans="1:33">
      <c r="A159" t="s">
        <v>340</v>
      </c>
      <c r="B159" s="2" t="str">
        <f>Hyperlink("https://www.diodes.com/assets/Datasheets/DHVSD521LP.pdf")</f>
        <v>https://www.diodes.com/assets/Datasheets/DHVSD521LP.pdf</v>
      </c>
      <c r="C159" t="str">
        <f>Hyperlink("https://www.diodes.com/part/view/DHVSD521LP","DHVSD521LP")</f>
        <v>DHVSD521LP</v>
      </c>
      <c r="D159" t="s">
        <v>341</v>
      </c>
      <c r="E159" t="s">
        <v>35</v>
      </c>
      <c r="F159" t="s">
        <v>36</v>
      </c>
      <c r="G159" t="s">
        <v>37</v>
      </c>
      <c r="H159" t="s">
        <v>38</v>
      </c>
      <c r="I159">
        <v>400</v>
      </c>
      <c r="J159" t="s">
        <v>35</v>
      </c>
      <c r="K159">
        <v>325</v>
      </c>
      <c r="L159">
        <v>50</v>
      </c>
      <c r="M159">
        <v>400</v>
      </c>
      <c r="N159">
        <v>8</v>
      </c>
      <c r="O159" t="s">
        <v>342</v>
      </c>
      <c r="P159">
        <v>0.15</v>
      </c>
      <c r="R159">
        <v>5</v>
      </c>
      <c r="T159">
        <v>1.1</v>
      </c>
      <c r="V159">
        <v>325</v>
      </c>
      <c r="W159">
        <v>50</v>
      </c>
      <c r="X159" t="s">
        <v>343</v>
      </c>
      <c r="AA159">
        <v>0.05</v>
      </c>
      <c r="AD159" t="s">
        <v>344</v>
      </c>
      <c r="AE159">
        <v>5</v>
      </c>
      <c r="AG159" t="s">
        <v>62</v>
      </c>
    </row>
    <row r="160" spans="1:33">
      <c r="A160" t="s">
        <v>345</v>
      </c>
      <c r="B160" s="2" t="str">
        <f>Hyperlink("https://www.diodes.com/assets/Datasheets/DHVSD521T5.pdf")</f>
        <v>https://www.diodes.com/assets/Datasheets/DHVSD521T5.pdf</v>
      </c>
      <c r="C160" t="str">
        <f>Hyperlink("https://www.diodes.com/part/view/DHVSD521T5","DHVSD521T5")</f>
        <v>DHVSD521T5</v>
      </c>
      <c r="D160" t="s">
        <v>346</v>
      </c>
      <c r="E160" t="s">
        <v>35</v>
      </c>
      <c r="F160" t="s">
        <v>347</v>
      </c>
      <c r="G160" t="s">
        <v>37</v>
      </c>
      <c r="H160" t="s">
        <v>38</v>
      </c>
      <c r="I160">
        <v>300</v>
      </c>
      <c r="J160" t="s">
        <v>35</v>
      </c>
      <c r="K160">
        <v>300</v>
      </c>
      <c r="L160">
        <v>50</v>
      </c>
      <c r="N160" t="s">
        <v>348</v>
      </c>
      <c r="O160" t="s">
        <v>349</v>
      </c>
      <c r="P160" t="s">
        <v>350</v>
      </c>
      <c r="R160">
        <v>5</v>
      </c>
      <c r="T160">
        <v>1.1</v>
      </c>
      <c r="V160">
        <v>300</v>
      </c>
      <c r="W160">
        <v>50</v>
      </c>
      <c r="X160" t="s">
        <v>350</v>
      </c>
      <c r="AD160">
        <v>0.15</v>
      </c>
      <c r="AE160">
        <v>5</v>
      </c>
      <c r="AG160" t="s">
        <v>58</v>
      </c>
    </row>
    <row r="161" spans="1:33">
      <c r="A161" t="s">
        <v>351</v>
      </c>
      <c r="B161" s="2" t="str">
        <f>Hyperlink("https://www.diodes.com/assets/Datasheets/DHVSD521T5Q-v2.pdf")</f>
        <v>https://www.diodes.com/assets/Datasheets/DHVSD521T5Q-v2.pdf</v>
      </c>
      <c r="C161" t="str">
        <f>Hyperlink("https://www.diodes.com/part/view/DHVSD521T5Q","DHVSD521T5Q")</f>
        <v>DHVSD521T5Q</v>
      </c>
      <c r="D161" t="s">
        <v>352</v>
      </c>
      <c r="E161" t="s">
        <v>42</v>
      </c>
      <c r="F161" t="s">
        <v>43</v>
      </c>
      <c r="G161" t="s">
        <v>37</v>
      </c>
      <c r="H161" t="s">
        <v>38</v>
      </c>
      <c r="I161">
        <v>300</v>
      </c>
      <c r="J161" t="s">
        <v>35</v>
      </c>
      <c r="K161">
        <v>300</v>
      </c>
      <c r="L161">
        <v>50</v>
      </c>
      <c r="N161" t="s">
        <v>348</v>
      </c>
      <c r="O161" t="s">
        <v>349</v>
      </c>
      <c r="P161" t="s">
        <v>350</v>
      </c>
      <c r="R161">
        <v>5</v>
      </c>
      <c r="T161">
        <v>1.1</v>
      </c>
      <c r="V161">
        <v>300</v>
      </c>
      <c r="W161">
        <v>50</v>
      </c>
      <c r="X161" t="s">
        <v>350</v>
      </c>
      <c r="AD161">
        <v>0.15</v>
      </c>
      <c r="AE161">
        <v>5</v>
      </c>
      <c r="AG161" t="s">
        <v>58</v>
      </c>
    </row>
    <row r="162" spans="1:33">
      <c r="A162" t="s">
        <v>353</v>
      </c>
      <c r="B162" s="2" t="str">
        <f>Hyperlink("https://www.diodes.com/assets/Datasheets/DLLFSD01LP3.pdf")</f>
        <v>https://www.diodes.com/assets/Datasheets/DLLFSD01LP3.pdf</v>
      </c>
      <c r="C162" t="str">
        <f>Hyperlink("https://www.diodes.com/part/view/DLLFSD01LP3","DLLFSD01LP3")</f>
        <v>DLLFSD01LP3</v>
      </c>
      <c r="D162" t="s">
        <v>354</v>
      </c>
      <c r="E162" t="s">
        <v>35</v>
      </c>
      <c r="F162" t="s">
        <v>36</v>
      </c>
      <c r="G162" t="s">
        <v>37</v>
      </c>
      <c r="H162" t="s">
        <v>38</v>
      </c>
      <c r="I162">
        <v>200</v>
      </c>
      <c r="J162" t="s">
        <v>35</v>
      </c>
      <c r="K162">
        <v>80</v>
      </c>
      <c r="L162">
        <v>4</v>
      </c>
      <c r="M162">
        <v>100</v>
      </c>
      <c r="N162">
        <v>2</v>
      </c>
      <c r="O162" t="s">
        <v>355</v>
      </c>
      <c r="P162">
        <v>0.01</v>
      </c>
      <c r="R162">
        <v>0.5</v>
      </c>
      <c r="T162">
        <v>1</v>
      </c>
      <c r="V162">
        <v>80</v>
      </c>
      <c r="W162">
        <v>4</v>
      </c>
      <c r="X162">
        <v>80</v>
      </c>
      <c r="Z162">
        <v>0.855</v>
      </c>
      <c r="AC162">
        <v>0.2</v>
      </c>
      <c r="AE162">
        <v>2.5</v>
      </c>
      <c r="AG162" t="s">
        <v>77</v>
      </c>
    </row>
    <row r="163" spans="1:33">
      <c r="A163" t="s">
        <v>356</v>
      </c>
      <c r="B163" s="2" t="str">
        <f>Hyperlink("https://www.diodes.com/assets/Datasheets/DLLFSD01LP3Q.pdf")</f>
        <v>https://www.diodes.com/assets/Datasheets/DLLFSD01LP3Q.pdf</v>
      </c>
      <c r="C163" t="str">
        <f>Hyperlink("https://www.diodes.com/part/view/DLLFSD01LP3Q","DLLFSD01LP3Q")</f>
        <v>DLLFSD01LP3Q</v>
      </c>
      <c r="D163" t="s">
        <v>354</v>
      </c>
      <c r="E163" t="s">
        <v>42</v>
      </c>
      <c r="F163" t="s">
        <v>43</v>
      </c>
      <c r="G163" t="s">
        <v>37</v>
      </c>
      <c r="H163" t="s">
        <v>38</v>
      </c>
      <c r="I163">
        <v>200</v>
      </c>
      <c r="J163" t="s">
        <v>35</v>
      </c>
      <c r="K163">
        <v>80</v>
      </c>
      <c r="L163">
        <v>4</v>
      </c>
      <c r="N163">
        <v>2</v>
      </c>
      <c r="O163" t="s">
        <v>357</v>
      </c>
      <c r="P163" t="s">
        <v>358</v>
      </c>
      <c r="R163">
        <v>0.5</v>
      </c>
      <c r="V163">
        <v>80</v>
      </c>
      <c r="X163" t="s">
        <v>359</v>
      </c>
      <c r="Y163">
        <v>0.7</v>
      </c>
      <c r="Z163">
        <v>0.82</v>
      </c>
      <c r="AE163">
        <v>2.5</v>
      </c>
      <c r="AG163" t="s">
        <v>77</v>
      </c>
    </row>
    <row r="164" spans="1:33">
      <c r="A164" t="s">
        <v>360</v>
      </c>
      <c r="B164" s="2" t="str">
        <f>Hyperlink("https://www.diodes.com/assets/Datasheets/DLLFSD01LPH4.pdf")</f>
        <v>https://www.diodes.com/assets/Datasheets/DLLFSD01LPH4.pdf</v>
      </c>
      <c r="C164" t="str">
        <f>Hyperlink("https://www.diodes.com/part/view/DLLFSD01LPH4","DLLFSD01LPH4")</f>
        <v>DLLFSD01LPH4</v>
      </c>
      <c r="D164" t="s">
        <v>354</v>
      </c>
      <c r="E164" t="s">
        <v>35</v>
      </c>
      <c r="F164" t="s">
        <v>36</v>
      </c>
      <c r="G164" t="s">
        <v>37</v>
      </c>
      <c r="H164" t="s">
        <v>361</v>
      </c>
      <c r="I164">
        <v>350</v>
      </c>
      <c r="J164" t="s">
        <v>35</v>
      </c>
      <c r="K164">
        <v>80</v>
      </c>
      <c r="L164">
        <v>4</v>
      </c>
      <c r="M164">
        <v>100</v>
      </c>
      <c r="N164">
        <v>2</v>
      </c>
      <c r="O164" t="s">
        <v>362</v>
      </c>
      <c r="P164" t="s">
        <v>363</v>
      </c>
      <c r="R164">
        <v>0.5</v>
      </c>
      <c r="T164">
        <v>1</v>
      </c>
      <c r="V164">
        <v>80</v>
      </c>
      <c r="W164">
        <v>4</v>
      </c>
      <c r="X164">
        <v>80</v>
      </c>
      <c r="Z164">
        <v>0.855</v>
      </c>
      <c r="AC164">
        <v>0.2</v>
      </c>
      <c r="AE164">
        <v>2.5</v>
      </c>
      <c r="AG164" t="s">
        <v>80</v>
      </c>
    </row>
    <row r="165" spans="1:33">
      <c r="A165" t="s">
        <v>364</v>
      </c>
      <c r="B165" s="2" t="str">
        <f>Hyperlink("https://www.diodes.com/assets/Datasheets/DLLFSD01T.pdf")</f>
        <v>https://www.diodes.com/assets/Datasheets/DLLFSD01T.pdf</v>
      </c>
      <c r="C165" t="str">
        <f>Hyperlink("https://www.diodes.com/part/view/DLLFSD01T","DLLFSD01T")</f>
        <v>DLLFSD01T</v>
      </c>
      <c r="D165" t="s">
        <v>354</v>
      </c>
      <c r="E165" t="s">
        <v>35</v>
      </c>
      <c r="F165" t="s">
        <v>36</v>
      </c>
      <c r="G165" t="s">
        <v>37</v>
      </c>
      <c r="H165" t="s">
        <v>361</v>
      </c>
      <c r="I165">
        <v>150</v>
      </c>
      <c r="J165" t="s">
        <v>35</v>
      </c>
      <c r="K165">
        <v>80</v>
      </c>
      <c r="L165">
        <v>4</v>
      </c>
      <c r="M165">
        <v>100</v>
      </c>
      <c r="N165">
        <v>2</v>
      </c>
      <c r="O165" t="s">
        <v>362</v>
      </c>
      <c r="P165" t="s">
        <v>365</v>
      </c>
      <c r="R165">
        <v>0.5</v>
      </c>
      <c r="T165">
        <v>1</v>
      </c>
      <c r="V165">
        <v>80</v>
      </c>
      <c r="W165">
        <v>4</v>
      </c>
      <c r="X165">
        <v>80</v>
      </c>
      <c r="Z165">
        <v>0.855</v>
      </c>
      <c r="AC165">
        <v>0.2</v>
      </c>
      <c r="AE165">
        <v>2.5</v>
      </c>
      <c r="AG165" t="s">
        <v>58</v>
      </c>
    </row>
    <row r="166" spans="1:33">
      <c r="A166" t="s">
        <v>366</v>
      </c>
      <c r="B166" s="2" t="str">
        <f>Hyperlink("https://www.diodes.com/assets/Datasheets/ds31593.pdf")</f>
        <v>https://www.diodes.com/assets/Datasheets/ds31593.pdf</v>
      </c>
      <c r="C166" t="str">
        <f>Hyperlink("https://www.diodes.com/part/view/DLPA004","DLPA004")</f>
        <v>DLPA004</v>
      </c>
      <c r="D166" t="s">
        <v>70</v>
      </c>
      <c r="E166" t="s">
        <v>35</v>
      </c>
      <c r="F166" t="s">
        <v>36</v>
      </c>
      <c r="G166" t="s">
        <v>367</v>
      </c>
      <c r="H166" t="s">
        <v>38</v>
      </c>
      <c r="I166">
        <v>200</v>
      </c>
      <c r="J166" t="s">
        <v>35</v>
      </c>
      <c r="K166">
        <v>85</v>
      </c>
      <c r="L166">
        <v>3000</v>
      </c>
      <c r="M166">
        <v>450</v>
      </c>
      <c r="N166">
        <v>1</v>
      </c>
      <c r="O166">
        <v>0.9</v>
      </c>
      <c r="P166">
        <v>2.5</v>
      </c>
      <c r="R166">
        <v>2</v>
      </c>
      <c r="T166">
        <v>1</v>
      </c>
      <c r="V166">
        <v>85</v>
      </c>
      <c r="W166">
        <v>3000</v>
      </c>
      <c r="X166">
        <v>70</v>
      </c>
      <c r="Z166">
        <v>0.855</v>
      </c>
      <c r="AC166" t="s">
        <v>368</v>
      </c>
      <c r="AE166">
        <v>3</v>
      </c>
      <c r="AG166" t="s">
        <v>112</v>
      </c>
    </row>
    <row r="167" spans="1:33">
      <c r="A167" t="s">
        <v>369</v>
      </c>
      <c r="B167" s="2" t="str">
        <f>Hyperlink("https://www.diodes.com/assets/Datasheets/LL4148_LS.pdf")</f>
        <v>https://www.diodes.com/assets/Datasheets/LL4148_LS.pdf</v>
      </c>
      <c r="C167" t="str">
        <f>Hyperlink("https://www.diodes.com/part/view/LL4148%28LS%29","LL4148(LS)")</f>
        <v>LL4148(LS)</v>
      </c>
      <c r="D167" t="s">
        <v>48</v>
      </c>
      <c r="E167" t="s">
        <v>35</v>
      </c>
      <c r="F167" t="s">
        <v>36</v>
      </c>
      <c r="G167" t="s">
        <v>37</v>
      </c>
      <c r="H167" t="s">
        <v>38</v>
      </c>
      <c r="I167">
        <v>500</v>
      </c>
      <c r="J167" t="s">
        <v>35</v>
      </c>
      <c r="K167">
        <v>75</v>
      </c>
      <c r="L167">
        <v>4</v>
      </c>
      <c r="M167">
        <v>150</v>
      </c>
      <c r="N167">
        <v>0.45</v>
      </c>
      <c r="O167">
        <v>10</v>
      </c>
      <c r="P167">
        <v>100</v>
      </c>
      <c r="V167">
        <v>75</v>
      </c>
      <c r="W167">
        <v>4</v>
      </c>
      <c r="X167">
        <v>100</v>
      </c>
      <c r="Z167">
        <v>1</v>
      </c>
      <c r="AC167" t="s">
        <v>49</v>
      </c>
      <c r="AE167">
        <v>4</v>
      </c>
      <c r="AG167" t="s">
        <v>370</v>
      </c>
    </row>
    <row r="168" spans="1:33">
      <c r="A168" t="s">
        <v>371</v>
      </c>
      <c r="B168" s="2" t="str">
        <f>Hyperlink("https://www.diodes.com/assets/Datasheets/ds30281.pdf")</f>
        <v>https://www.diodes.com/assets/Datasheets/ds30281.pdf</v>
      </c>
      <c r="C168" t="str">
        <f>Hyperlink("https://www.diodes.com/part/view/MMBD2004S","MMBD2004S")</f>
        <v>MMBD2004S</v>
      </c>
      <c r="D168" t="s">
        <v>34</v>
      </c>
      <c r="E168" t="s">
        <v>42</v>
      </c>
      <c r="F168" t="s">
        <v>36</v>
      </c>
      <c r="G168" t="s">
        <v>182</v>
      </c>
      <c r="H168" t="s">
        <v>38</v>
      </c>
      <c r="I168">
        <v>350</v>
      </c>
      <c r="J168" t="s">
        <v>35</v>
      </c>
      <c r="K168">
        <v>300</v>
      </c>
      <c r="L168">
        <v>50</v>
      </c>
      <c r="M168">
        <v>225</v>
      </c>
      <c r="N168">
        <v>4</v>
      </c>
      <c r="O168">
        <v>1</v>
      </c>
      <c r="P168">
        <v>0.1</v>
      </c>
      <c r="R168">
        <v>5</v>
      </c>
      <c r="T168">
        <v>1</v>
      </c>
      <c r="V168">
        <v>300</v>
      </c>
      <c r="W168">
        <v>50</v>
      </c>
      <c r="X168">
        <v>240</v>
      </c>
      <c r="Z168">
        <v>0.855</v>
      </c>
      <c r="AC168" t="s">
        <v>372</v>
      </c>
      <c r="AE168">
        <v>5</v>
      </c>
      <c r="AG168" t="s">
        <v>89</v>
      </c>
    </row>
    <row r="169" spans="1:33">
      <c r="A169" t="s">
        <v>373</v>
      </c>
      <c r="B169" s="2" t="str">
        <f>Hyperlink("https://www.diodes.com/assets/Datasheets/MMBD2004SQ.pdf")</f>
        <v>https://www.diodes.com/assets/Datasheets/MMBD2004SQ.pdf</v>
      </c>
      <c r="C169" t="str">
        <f>Hyperlink("https://www.diodes.com/part/view/MMBD2004SQ","MMBD2004SQ")</f>
        <v>MMBD2004SQ</v>
      </c>
      <c r="D169" t="s">
        <v>34</v>
      </c>
      <c r="E169" t="s">
        <v>42</v>
      </c>
      <c r="F169" t="s">
        <v>43</v>
      </c>
      <c r="G169" t="s">
        <v>182</v>
      </c>
      <c r="H169" t="s">
        <v>38</v>
      </c>
      <c r="I169">
        <v>350</v>
      </c>
      <c r="J169" t="s">
        <v>35</v>
      </c>
      <c r="K169">
        <v>300</v>
      </c>
      <c r="L169">
        <v>50</v>
      </c>
      <c r="M169">
        <v>225</v>
      </c>
      <c r="N169">
        <v>4</v>
      </c>
      <c r="O169">
        <v>1</v>
      </c>
      <c r="P169">
        <v>0.1</v>
      </c>
      <c r="R169">
        <v>5</v>
      </c>
      <c r="T169">
        <v>1</v>
      </c>
      <c r="V169">
        <v>300</v>
      </c>
      <c r="W169">
        <v>50</v>
      </c>
      <c r="X169">
        <v>240</v>
      </c>
      <c r="Z169">
        <v>0.855</v>
      </c>
      <c r="AC169" t="s">
        <v>372</v>
      </c>
      <c r="AE169">
        <v>5</v>
      </c>
      <c r="AG169" t="s">
        <v>89</v>
      </c>
    </row>
    <row r="170" spans="1:33">
      <c r="A170" t="s">
        <v>374</v>
      </c>
      <c r="B170" s="2" t="str">
        <f>Hyperlink("https://www.diodes.com/assets/Datasheets/ds30443.pdf")</f>
        <v>https://www.diodes.com/assets/Datasheets/ds30443.pdf</v>
      </c>
      <c r="C170" t="str">
        <f>Hyperlink("https://www.diodes.com/part/view/MMBD2004SW","MMBD2004SW")</f>
        <v>MMBD2004SW</v>
      </c>
      <c r="D170" t="s">
        <v>34</v>
      </c>
      <c r="E170" t="s">
        <v>35</v>
      </c>
      <c r="F170" t="s">
        <v>36</v>
      </c>
      <c r="G170" t="s">
        <v>182</v>
      </c>
      <c r="H170" t="s">
        <v>38</v>
      </c>
      <c r="I170">
        <v>250</v>
      </c>
      <c r="J170" t="s">
        <v>35</v>
      </c>
      <c r="K170">
        <v>300</v>
      </c>
      <c r="L170">
        <v>50</v>
      </c>
      <c r="M170">
        <v>225</v>
      </c>
      <c r="N170">
        <v>4</v>
      </c>
      <c r="O170">
        <v>1</v>
      </c>
      <c r="P170">
        <v>0.1</v>
      </c>
      <c r="R170">
        <v>5</v>
      </c>
      <c r="T170">
        <v>1</v>
      </c>
      <c r="V170">
        <v>300</v>
      </c>
      <c r="W170">
        <v>50</v>
      </c>
      <c r="X170">
        <v>240</v>
      </c>
      <c r="Z170">
        <v>0.855</v>
      </c>
      <c r="AC170" t="s">
        <v>372</v>
      </c>
      <c r="AE170">
        <v>5</v>
      </c>
      <c r="AG170" t="s">
        <v>141</v>
      </c>
    </row>
    <row r="171" spans="1:33">
      <c r="A171" t="s">
        <v>375</v>
      </c>
      <c r="B171" s="2" t="str">
        <f>Hyperlink("https://www.diodes.com/assets/Datasheets/BAS16_MMBD4148_MMBD914.pdf")</f>
        <v>https://www.diodes.com/assets/Datasheets/BAS16_MMBD4148_MMBD914.pdf</v>
      </c>
      <c r="C171" t="str">
        <f>Hyperlink("https://www.diodes.com/part/view/MMBD4148","MMBD4148")</f>
        <v>MMBD4148</v>
      </c>
      <c r="D171" t="s">
        <v>34</v>
      </c>
      <c r="E171" t="s">
        <v>35</v>
      </c>
      <c r="F171" t="s">
        <v>36</v>
      </c>
      <c r="G171" t="s">
        <v>37</v>
      </c>
      <c r="H171" t="s">
        <v>38</v>
      </c>
      <c r="I171">
        <v>350</v>
      </c>
      <c r="J171" t="s">
        <v>35</v>
      </c>
      <c r="K171">
        <v>75</v>
      </c>
      <c r="L171">
        <v>4</v>
      </c>
      <c r="M171">
        <v>200</v>
      </c>
      <c r="N171">
        <v>2</v>
      </c>
      <c r="O171">
        <v>1</v>
      </c>
      <c r="P171">
        <v>1</v>
      </c>
      <c r="R171">
        <v>2</v>
      </c>
      <c r="T171">
        <v>1.1</v>
      </c>
      <c r="V171">
        <v>75</v>
      </c>
      <c r="W171">
        <v>4</v>
      </c>
      <c r="X171">
        <v>75</v>
      </c>
      <c r="AC171" t="s">
        <v>100</v>
      </c>
      <c r="AE171">
        <v>2</v>
      </c>
      <c r="AG171" t="s">
        <v>89</v>
      </c>
    </row>
    <row r="172" spans="1:33">
      <c r="A172" t="s">
        <v>376</v>
      </c>
      <c r="B172" s="2" t="str">
        <f>Hyperlink("https://www.diodes.com/assets/Datasheets/MMBD4148PLM.pdf")</f>
        <v>https://www.diodes.com/assets/Datasheets/MMBD4148PLM.pdf</v>
      </c>
      <c r="C172" t="str">
        <f>Hyperlink("https://www.diodes.com/part/view/MMBD4148PLM","MMBD4148PLM")</f>
        <v>MMBD4148PLM</v>
      </c>
      <c r="D172" t="s">
        <v>377</v>
      </c>
      <c r="E172" t="s">
        <v>35</v>
      </c>
      <c r="F172" t="s">
        <v>36</v>
      </c>
      <c r="G172" t="s">
        <v>378</v>
      </c>
      <c r="H172" t="s">
        <v>38</v>
      </c>
      <c r="I172">
        <v>500</v>
      </c>
      <c r="J172" t="s">
        <v>35</v>
      </c>
      <c r="K172">
        <v>75</v>
      </c>
      <c r="L172">
        <v>4</v>
      </c>
      <c r="M172">
        <v>200</v>
      </c>
      <c r="N172">
        <v>1</v>
      </c>
      <c r="O172">
        <v>1.25</v>
      </c>
      <c r="P172">
        <v>1</v>
      </c>
      <c r="R172">
        <v>2</v>
      </c>
      <c r="V172">
        <v>75</v>
      </c>
      <c r="W172">
        <v>4</v>
      </c>
      <c r="X172">
        <v>75</v>
      </c>
      <c r="Y172">
        <v>0.7</v>
      </c>
      <c r="Z172">
        <v>0.82</v>
      </c>
      <c r="AC172" t="s">
        <v>100</v>
      </c>
      <c r="AE172">
        <v>2</v>
      </c>
      <c r="AG172" t="s">
        <v>379</v>
      </c>
    </row>
    <row r="173" spans="1:33">
      <c r="A173" t="s">
        <v>380</v>
      </c>
      <c r="B173" s="2" t="str">
        <f>Hyperlink("https://www.diodes.com/assets/Datasheets/ds30154.pdf")</f>
        <v>https://www.diodes.com/assets/Datasheets/ds30154.pdf</v>
      </c>
      <c r="C173" t="str">
        <f>Hyperlink("https://www.diodes.com/part/view/MMBD4148TW","MMBD4148TW")</f>
        <v>MMBD4148TW</v>
      </c>
      <c r="D173" t="s">
        <v>34</v>
      </c>
      <c r="E173" t="s">
        <v>35</v>
      </c>
      <c r="F173" t="s">
        <v>36</v>
      </c>
      <c r="G173" t="s">
        <v>109</v>
      </c>
      <c r="H173" t="s">
        <v>38</v>
      </c>
      <c r="I173">
        <v>200</v>
      </c>
      <c r="J173" t="s">
        <v>35</v>
      </c>
      <c r="K173">
        <v>75</v>
      </c>
      <c r="L173">
        <v>4</v>
      </c>
      <c r="M173">
        <v>150</v>
      </c>
      <c r="N173">
        <v>2</v>
      </c>
      <c r="O173">
        <v>1</v>
      </c>
      <c r="P173">
        <v>1</v>
      </c>
      <c r="R173">
        <v>2</v>
      </c>
      <c r="V173" t="s">
        <v>56</v>
      </c>
      <c r="W173">
        <v>4</v>
      </c>
      <c r="X173">
        <v>75</v>
      </c>
      <c r="Y173">
        <v>0.7</v>
      </c>
      <c r="Z173">
        <v>0.82</v>
      </c>
      <c r="AC173" t="s">
        <v>100</v>
      </c>
      <c r="AE173">
        <v>2</v>
      </c>
      <c r="AG173" t="s">
        <v>112</v>
      </c>
    </row>
    <row r="174" spans="1:33">
      <c r="A174" t="s">
        <v>381</v>
      </c>
      <c r="B174" s="2" t="str">
        <f>Hyperlink("https://www.diodes.com/assets/Datasheets/MMBD4148W_BAS16W.pdf")</f>
        <v>https://www.diodes.com/assets/Datasheets/MMBD4148W_BAS16W.pdf</v>
      </c>
      <c r="C174" t="str">
        <f>Hyperlink("https://www.diodes.com/part/view/MMBD4148W","MMBD4148W")</f>
        <v>MMBD4148W</v>
      </c>
      <c r="D174" t="s">
        <v>34</v>
      </c>
      <c r="E174" t="s">
        <v>35</v>
      </c>
      <c r="F174" t="s">
        <v>36</v>
      </c>
      <c r="G174" t="s">
        <v>37</v>
      </c>
      <c r="H174" t="s">
        <v>38</v>
      </c>
      <c r="I174">
        <v>200</v>
      </c>
      <c r="J174" t="s">
        <v>35</v>
      </c>
      <c r="K174">
        <v>75</v>
      </c>
      <c r="L174">
        <v>4</v>
      </c>
      <c r="M174">
        <v>150</v>
      </c>
      <c r="N174">
        <v>2</v>
      </c>
      <c r="O174">
        <v>1</v>
      </c>
      <c r="P174">
        <v>1</v>
      </c>
      <c r="R174">
        <v>2</v>
      </c>
      <c r="V174" t="s">
        <v>56</v>
      </c>
      <c r="W174">
        <v>4</v>
      </c>
      <c r="X174">
        <v>75</v>
      </c>
      <c r="Y174">
        <v>0.7</v>
      </c>
      <c r="Z174">
        <v>0.82</v>
      </c>
      <c r="AC174" t="s">
        <v>100</v>
      </c>
      <c r="AE174">
        <v>2</v>
      </c>
      <c r="AG174" t="s">
        <v>141</v>
      </c>
    </row>
    <row r="175" spans="1:33">
      <c r="A175" t="s">
        <v>382</v>
      </c>
      <c r="B175" s="2" t="str">
        <f>Hyperlink("https://www.diodes.com/assets/Datasheets/MMBD4448.pdf")</f>
        <v>https://www.diodes.com/assets/Datasheets/MMBD4448.pdf</v>
      </c>
      <c r="C175" t="str">
        <f>Hyperlink("https://www.diodes.com/part/view/MMBD4448","MMBD4448")</f>
        <v>MMBD4448</v>
      </c>
      <c r="D175" t="s">
        <v>34</v>
      </c>
      <c r="E175" t="s">
        <v>35</v>
      </c>
      <c r="F175" t="s">
        <v>36</v>
      </c>
      <c r="G175" t="s">
        <v>37</v>
      </c>
      <c r="H175" t="s">
        <v>38</v>
      </c>
      <c r="I175">
        <v>350</v>
      </c>
      <c r="J175" t="s">
        <v>35</v>
      </c>
      <c r="K175">
        <v>75</v>
      </c>
      <c r="L175">
        <v>4</v>
      </c>
      <c r="M175">
        <v>250</v>
      </c>
      <c r="N175">
        <v>4</v>
      </c>
      <c r="O175">
        <v>1</v>
      </c>
      <c r="P175">
        <v>2.5</v>
      </c>
      <c r="R175">
        <v>4</v>
      </c>
      <c r="V175" t="s">
        <v>257</v>
      </c>
      <c r="W175">
        <v>4</v>
      </c>
      <c r="X175">
        <v>75</v>
      </c>
      <c r="Y175">
        <v>0.715</v>
      </c>
      <c r="Z175">
        <v>0.855</v>
      </c>
      <c r="AC175" t="s">
        <v>251</v>
      </c>
      <c r="AE175">
        <v>4</v>
      </c>
      <c r="AG175" t="s">
        <v>89</v>
      </c>
    </row>
    <row r="176" spans="1:33">
      <c r="A176" t="s">
        <v>383</v>
      </c>
      <c r="B176" s="2" t="str">
        <f>Hyperlink("https://www.diodes.com/assets/Datasheets/MMBD4448DW.pdf")</f>
        <v>https://www.diodes.com/assets/Datasheets/MMBD4448DW.pdf</v>
      </c>
      <c r="C176" t="str">
        <f>Hyperlink("https://www.diodes.com/part/view/MMBD4448DW","MMBD4448DW")</f>
        <v>MMBD4448DW</v>
      </c>
      <c r="D176" t="s">
        <v>384</v>
      </c>
      <c r="E176" t="s">
        <v>35</v>
      </c>
      <c r="F176" t="s">
        <v>36</v>
      </c>
      <c r="G176" t="s">
        <v>82</v>
      </c>
      <c r="H176" t="s">
        <v>38</v>
      </c>
      <c r="I176">
        <v>200</v>
      </c>
      <c r="J176" t="s">
        <v>35</v>
      </c>
      <c r="K176">
        <v>75</v>
      </c>
      <c r="L176">
        <v>4</v>
      </c>
      <c r="M176">
        <v>250</v>
      </c>
      <c r="N176">
        <v>4</v>
      </c>
      <c r="O176">
        <v>1</v>
      </c>
      <c r="P176">
        <v>2.5</v>
      </c>
      <c r="R176">
        <v>4</v>
      </c>
      <c r="T176">
        <v>1</v>
      </c>
      <c r="V176" t="s">
        <v>385</v>
      </c>
      <c r="W176">
        <v>4</v>
      </c>
      <c r="X176">
        <v>75</v>
      </c>
      <c r="AC176" t="s">
        <v>251</v>
      </c>
      <c r="AE176">
        <v>4</v>
      </c>
      <c r="AG176" t="s">
        <v>112</v>
      </c>
    </row>
    <row r="177" spans="1:33">
      <c r="A177" t="s">
        <v>386</v>
      </c>
      <c r="B177" s="2" t="str">
        <f>Hyperlink("https://www.diodes.com/assets/Datasheets/ds30176.pdf")</f>
        <v>https://www.diodes.com/assets/Datasheets/ds30176.pdf</v>
      </c>
      <c r="C177" t="str">
        <f>Hyperlink("https://www.diodes.com/part/view/MMBD4448H","MMBD4448H")</f>
        <v>MMBD4448H</v>
      </c>
      <c r="D177" t="s">
        <v>34</v>
      </c>
      <c r="E177" t="s">
        <v>35</v>
      </c>
      <c r="F177" t="s">
        <v>36</v>
      </c>
      <c r="G177" t="s">
        <v>37</v>
      </c>
      <c r="H177" t="s">
        <v>38</v>
      </c>
      <c r="I177">
        <v>350</v>
      </c>
      <c r="J177" t="s">
        <v>35</v>
      </c>
      <c r="K177">
        <v>80</v>
      </c>
      <c r="L177">
        <v>4</v>
      </c>
      <c r="M177">
        <v>250</v>
      </c>
      <c r="N177">
        <v>4</v>
      </c>
      <c r="O177">
        <v>1</v>
      </c>
      <c r="P177">
        <v>0.1</v>
      </c>
      <c r="R177">
        <v>3.5</v>
      </c>
      <c r="V177" t="s">
        <v>250</v>
      </c>
      <c r="W177">
        <v>4</v>
      </c>
      <c r="X177">
        <v>70</v>
      </c>
      <c r="Y177">
        <v>0.715</v>
      </c>
      <c r="Z177">
        <v>0.855</v>
      </c>
      <c r="AC177" t="s">
        <v>387</v>
      </c>
      <c r="AE177">
        <v>3.5</v>
      </c>
      <c r="AG177" t="s">
        <v>89</v>
      </c>
    </row>
    <row r="178" spans="1:33">
      <c r="A178" t="s">
        <v>388</v>
      </c>
      <c r="B178" s="2" t="str">
        <f>Hyperlink("https://www.diodes.com/assets/Datasheets/MMBD4448HCQW_AQW_ADW_CDW_SDW_TW.pdf")</f>
        <v>https://www.diodes.com/assets/Datasheets/MMBD4448HCQW_AQW_ADW_CDW_SDW_TW.pdf</v>
      </c>
      <c r="C178" t="str">
        <f>Hyperlink("https://www.diodes.com/part/view/MMBD4448HADW","MMBD4448HADW")</f>
        <v>MMBD4448HADW</v>
      </c>
      <c r="D178" t="s">
        <v>34</v>
      </c>
      <c r="E178" t="s">
        <v>35</v>
      </c>
      <c r="F178" t="s">
        <v>36</v>
      </c>
      <c r="G178" t="s">
        <v>299</v>
      </c>
      <c r="H178" t="s">
        <v>38</v>
      </c>
      <c r="I178">
        <v>200</v>
      </c>
      <c r="J178" t="s">
        <v>35</v>
      </c>
      <c r="K178">
        <v>80</v>
      </c>
      <c r="L178">
        <v>4</v>
      </c>
      <c r="M178">
        <v>250</v>
      </c>
      <c r="N178">
        <v>4</v>
      </c>
      <c r="O178">
        <v>1</v>
      </c>
      <c r="P178">
        <v>0.1</v>
      </c>
      <c r="R178">
        <v>3.5</v>
      </c>
      <c r="V178">
        <v>80</v>
      </c>
      <c r="W178">
        <v>4</v>
      </c>
      <c r="X178">
        <v>70</v>
      </c>
      <c r="AC178" t="s">
        <v>387</v>
      </c>
      <c r="AE178">
        <v>3.5</v>
      </c>
      <c r="AG178" t="s">
        <v>112</v>
      </c>
    </row>
    <row r="179" spans="1:33">
      <c r="A179" t="s">
        <v>389</v>
      </c>
      <c r="B179" s="2" t="str">
        <f>Hyperlink("https://www.diodes.com/assets/Datasheets/MMBD4448HCQW_AQW_ADW_CDW_SDW_TW.pdf")</f>
        <v>https://www.diodes.com/assets/Datasheets/MMBD4448HCQW_AQW_ADW_CDW_SDW_TW.pdf</v>
      </c>
      <c r="C179" t="str">
        <f>Hyperlink("https://www.diodes.com/part/view/MMBD4448HAQW","MMBD4448HAQW")</f>
        <v>MMBD4448HAQW</v>
      </c>
      <c r="D179" t="s">
        <v>34</v>
      </c>
      <c r="E179" t="s">
        <v>42</v>
      </c>
      <c r="F179" t="s">
        <v>36</v>
      </c>
      <c r="G179" t="s">
        <v>390</v>
      </c>
      <c r="H179" t="s">
        <v>38</v>
      </c>
      <c r="I179">
        <v>200</v>
      </c>
      <c r="J179" t="s">
        <v>35</v>
      </c>
      <c r="K179">
        <v>80</v>
      </c>
      <c r="L179">
        <v>4</v>
      </c>
      <c r="M179">
        <v>250</v>
      </c>
      <c r="N179">
        <v>4</v>
      </c>
      <c r="O179">
        <v>1</v>
      </c>
      <c r="P179">
        <v>0.1</v>
      </c>
      <c r="R179">
        <v>3.5</v>
      </c>
      <c r="V179">
        <v>80</v>
      </c>
      <c r="W179">
        <v>4</v>
      </c>
      <c r="X179">
        <v>70</v>
      </c>
      <c r="AC179" t="s">
        <v>387</v>
      </c>
      <c r="AE179">
        <v>3.5</v>
      </c>
      <c r="AG179" t="s">
        <v>112</v>
      </c>
    </row>
    <row r="180" spans="1:33">
      <c r="A180" t="s">
        <v>391</v>
      </c>
      <c r="B180" s="2" t="str">
        <f>Hyperlink("https://www.diodes.com/assets/Datasheets/MMBD4448HCQW_AQW_ADW_CDW_SDW_TW.pdf")</f>
        <v>https://www.diodes.com/assets/Datasheets/MMBD4448HCQW_AQW_ADW_CDW_SDW_TW.pdf</v>
      </c>
      <c r="C180" t="str">
        <f>Hyperlink("https://www.diodes.com/part/view/MMBD4448HCDW","MMBD4448HCDW")</f>
        <v>MMBD4448HCDW</v>
      </c>
      <c r="D180" t="s">
        <v>34</v>
      </c>
      <c r="E180" t="s">
        <v>35</v>
      </c>
      <c r="F180" t="s">
        <v>36</v>
      </c>
      <c r="G180" t="s">
        <v>254</v>
      </c>
      <c r="H180" t="s">
        <v>38</v>
      </c>
      <c r="I180">
        <v>200</v>
      </c>
      <c r="J180" t="s">
        <v>35</v>
      </c>
      <c r="K180">
        <v>80</v>
      </c>
      <c r="L180">
        <v>4</v>
      </c>
      <c r="M180">
        <v>250</v>
      </c>
      <c r="N180">
        <v>4</v>
      </c>
      <c r="O180">
        <v>1</v>
      </c>
      <c r="P180">
        <v>0.1</v>
      </c>
      <c r="R180">
        <v>3.5</v>
      </c>
      <c r="V180">
        <v>80</v>
      </c>
      <c r="W180">
        <v>4</v>
      </c>
      <c r="X180">
        <v>70</v>
      </c>
      <c r="AC180" t="s">
        <v>387</v>
      </c>
      <c r="AE180">
        <v>3.5</v>
      </c>
      <c r="AG180" t="s">
        <v>112</v>
      </c>
    </row>
    <row r="181" spans="1:33">
      <c r="A181" t="s">
        <v>392</v>
      </c>
      <c r="B181" s="2" t="str">
        <f>Hyperlink("https://www.diodes.com/assets/Datasheets/MMBD4448HCQW_AQW_ADW_CDW_SDW_TW.pdf")</f>
        <v>https://www.diodes.com/assets/Datasheets/MMBD4448HCQW_AQW_ADW_CDW_SDW_TW.pdf</v>
      </c>
      <c r="C181" t="str">
        <f>Hyperlink("https://www.diodes.com/part/view/MMBD4448HCQW","MMBD4448HCQW")</f>
        <v>MMBD4448HCQW</v>
      </c>
      <c r="D181" t="s">
        <v>34</v>
      </c>
      <c r="E181" t="s">
        <v>42</v>
      </c>
      <c r="F181" t="s">
        <v>36</v>
      </c>
      <c r="G181" t="s">
        <v>393</v>
      </c>
      <c r="H181" t="s">
        <v>38</v>
      </c>
      <c r="I181">
        <v>200</v>
      </c>
      <c r="J181" t="s">
        <v>35</v>
      </c>
      <c r="K181">
        <v>80</v>
      </c>
      <c r="L181">
        <v>4</v>
      </c>
      <c r="M181">
        <v>250</v>
      </c>
      <c r="N181">
        <v>4</v>
      </c>
      <c r="O181">
        <v>1</v>
      </c>
      <c r="P181">
        <v>0.1</v>
      </c>
      <c r="R181">
        <v>3.5</v>
      </c>
      <c r="V181">
        <v>80</v>
      </c>
      <c r="W181">
        <v>4</v>
      </c>
      <c r="X181">
        <v>70</v>
      </c>
      <c r="AC181" t="s">
        <v>387</v>
      </c>
      <c r="AE181">
        <v>3.5</v>
      </c>
      <c r="AG181" t="s">
        <v>158</v>
      </c>
    </row>
    <row r="182" spans="1:33">
      <c r="A182" t="s">
        <v>394</v>
      </c>
      <c r="B182" s="2" t="str">
        <f>Hyperlink("https://www.diodes.com/assets/Datasheets/MMBD4448HCQW_AQW_ADW_CDW_SDW_TW.pdf")</f>
        <v>https://www.diodes.com/assets/Datasheets/MMBD4448HCQW_AQW_ADW_CDW_SDW_TW.pdf</v>
      </c>
      <c r="C182" t="str">
        <f>Hyperlink("https://www.diodes.com/part/view/MMBD4448HSDW","MMBD4448HSDW")</f>
        <v>MMBD4448HSDW</v>
      </c>
      <c r="D182" t="s">
        <v>34</v>
      </c>
      <c r="E182" t="s">
        <v>35</v>
      </c>
      <c r="F182" t="s">
        <v>36</v>
      </c>
      <c r="G182" t="s">
        <v>213</v>
      </c>
      <c r="H182" t="s">
        <v>38</v>
      </c>
      <c r="I182">
        <v>200</v>
      </c>
      <c r="J182" t="s">
        <v>35</v>
      </c>
      <c r="K182">
        <v>80</v>
      </c>
      <c r="L182">
        <v>4</v>
      </c>
      <c r="M182">
        <v>250</v>
      </c>
      <c r="N182">
        <v>4</v>
      </c>
      <c r="O182">
        <v>1</v>
      </c>
      <c r="P182">
        <v>0.1</v>
      </c>
      <c r="R182">
        <v>3.5</v>
      </c>
      <c r="V182">
        <v>80</v>
      </c>
      <c r="W182">
        <v>4</v>
      </c>
      <c r="X182">
        <v>70</v>
      </c>
      <c r="AC182" t="s">
        <v>387</v>
      </c>
      <c r="AE182">
        <v>3.5</v>
      </c>
      <c r="AG182" t="s">
        <v>112</v>
      </c>
    </row>
    <row r="183" spans="1:33">
      <c r="A183" t="s">
        <v>395</v>
      </c>
      <c r="B183" s="2" t="str">
        <f>Hyperlink("https://www.diodes.com/assets/Datasheets/ds30263.pdf")</f>
        <v>https://www.diodes.com/assets/Datasheets/ds30263.pdf</v>
      </c>
      <c r="C183" t="str">
        <f>Hyperlink("https://www.diodes.com/part/view/MMBD4448HT","MMBD4448HT")</f>
        <v>MMBD4448HT</v>
      </c>
      <c r="D183" t="s">
        <v>34</v>
      </c>
      <c r="E183" t="s">
        <v>35</v>
      </c>
      <c r="F183" t="s">
        <v>36</v>
      </c>
      <c r="G183" t="s">
        <v>37</v>
      </c>
      <c r="H183" t="s">
        <v>38</v>
      </c>
      <c r="I183">
        <v>150</v>
      </c>
      <c r="J183" t="s">
        <v>35</v>
      </c>
      <c r="K183">
        <v>80</v>
      </c>
      <c r="L183">
        <v>4</v>
      </c>
      <c r="M183">
        <v>250</v>
      </c>
      <c r="N183">
        <v>4</v>
      </c>
      <c r="O183">
        <v>1</v>
      </c>
      <c r="P183">
        <v>0.1</v>
      </c>
      <c r="R183">
        <v>3.5</v>
      </c>
      <c r="V183" t="s">
        <v>396</v>
      </c>
      <c r="W183">
        <v>4</v>
      </c>
      <c r="X183">
        <v>70</v>
      </c>
      <c r="AC183" t="s">
        <v>387</v>
      </c>
      <c r="AE183">
        <v>3.5</v>
      </c>
      <c r="AG183" t="s">
        <v>95</v>
      </c>
    </row>
    <row r="184" spans="1:33">
      <c r="A184" t="s">
        <v>397</v>
      </c>
      <c r="B184" s="2" t="str">
        <f>Hyperlink("https://www.diodes.com/assets/Datasheets/ds30263.pdf")</f>
        <v>https://www.diodes.com/assets/Datasheets/ds30263.pdf</v>
      </c>
      <c r="C184" t="str">
        <f>Hyperlink("https://www.diodes.com/part/view/MMBD4448HTA","MMBD4448HTA")</f>
        <v>MMBD4448HTA</v>
      </c>
      <c r="D184" t="s">
        <v>34</v>
      </c>
      <c r="E184" t="s">
        <v>35</v>
      </c>
      <c r="F184" t="s">
        <v>36</v>
      </c>
      <c r="G184" t="s">
        <v>241</v>
      </c>
      <c r="H184" t="s">
        <v>38</v>
      </c>
      <c r="I184">
        <v>150</v>
      </c>
      <c r="J184" t="s">
        <v>35</v>
      </c>
      <c r="K184">
        <v>80</v>
      </c>
      <c r="L184">
        <v>4</v>
      </c>
      <c r="M184">
        <v>250</v>
      </c>
      <c r="N184">
        <v>4</v>
      </c>
      <c r="O184">
        <v>1</v>
      </c>
      <c r="P184">
        <v>0.1</v>
      </c>
      <c r="R184">
        <v>3.5</v>
      </c>
      <c r="V184" t="s">
        <v>398</v>
      </c>
      <c r="W184">
        <v>4</v>
      </c>
      <c r="X184">
        <v>70</v>
      </c>
      <c r="AC184" t="s">
        <v>387</v>
      </c>
      <c r="AE184">
        <v>3.5</v>
      </c>
      <c r="AG184" t="s">
        <v>95</v>
      </c>
    </row>
    <row r="185" spans="1:33">
      <c r="A185" t="s">
        <v>399</v>
      </c>
      <c r="B185" s="2" t="str">
        <f>Hyperlink("https://www.diodes.com/assets/Datasheets/ds30263.pdf")</f>
        <v>https://www.diodes.com/assets/Datasheets/ds30263.pdf</v>
      </c>
      <c r="C185" t="str">
        <f>Hyperlink("https://www.diodes.com/part/view/MMBD4448HTC","MMBD4448HTC")</f>
        <v>MMBD4448HTC</v>
      </c>
      <c r="D185" t="s">
        <v>34</v>
      </c>
      <c r="E185" t="s">
        <v>35</v>
      </c>
      <c r="F185" t="s">
        <v>36</v>
      </c>
      <c r="G185" t="s">
        <v>209</v>
      </c>
      <c r="H185" t="s">
        <v>38</v>
      </c>
      <c r="I185">
        <v>150</v>
      </c>
      <c r="J185" t="s">
        <v>35</v>
      </c>
      <c r="K185">
        <v>80</v>
      </c>
      <c r="L185">
        <v>4</v>
      </c>
      <c r="M185">
        <v>250</v>
      </c>
      <c r="N185">
        <v>4</v>
      </c>
      <c r="O185">
        <v>1</v>
      </c>
      <c r="P185">
        <v>0.1</v>
      </c>
      <c r="R185">
        <v>3.5</v>
      </c>
      <c r="V185" t="s">
        <v>396</v>
      </c>
      <c r="W185">
        <v>4</v>
      </c>
      <c r="X185">
        <v>70</v>
      </c>
      <c r="AC185" t="s">
        <v>387</v>
      </c>
      <c r="AE185">
        <v>3.5</v>
      </c>
      <c r="AG185" t="s">
        <v>95</v>
      </c>
    </row>
    <row r="186" spans="1:33">
      <c r="A186" t="s">
        <v>400</v>
      </c>
      <c r="B186" s="2" t="str">
        <f>Hyperlink("https://www.diodes.com/assets/Datasheets/ds30302.pdf")</f>
        <v>https://www.diodes.com/assets/Datasheets/ds30302.pdf</v>
      </c>
      <c r="C186" t="str">
        <f>Hyperlink("https://www.diodes.com/part/view/MMBD4448HTM","MMBD4448HTM")</f>
        <v>MMBD4448HTM</v>
      </c>
      <c r="D186" t="s">
        <v>34</v>
      </c>
      <c r="E186" t="s">
        <v>35</v>
      </c>
      <c r="F186" t="s">
        <v>36</v>
      </c>
      <c r="G186" t="s">
        <v>163</v>
      </c>
      <c r="H186" t="s">
        <v>38</v>
      </c>
      <c r="I186">
        <v>350</v>
      </c>
      <c r="J186" t="s">
        <v>35</v>
      </c>
      <c r="K186">
        <v>80</v>
      </c>
      <c r="L186">
        <v>4</v>
      </c>
      <c r="M186">
        <v>250</v>
      </c>
      <c r="N186">
        <v>4</v>
      </c>
      <c r="O186">
        <v>1</v>
      </c>
      <c r="P186">
        <v>0.1</v>
      </c>
      <c r="R186">
        <v>3.5</v>
      </c>
      <c r="V186" t="s">
        <v>398</v>
      </c>
      <c r="W186">
        <v>4</v>
      </c>
      <c r="X186">
        <v>70</v>
      </c>
      <c r="AC186" t="s">
        <v>387</v>
      </c>
      <c r="AE186">
        <v>3.5</v>
      </c>
      <c r="AG186" t="s">
        <v>165</v>
      </c>
    </row>
    <row r="187" spans="1:33">
      <c r="A187" t="s">
        <v>401</v>
      </c>
      <c r="B187" s="2" t="str">
        <f>Hyperlink("https://www.diodes.com/assets/Datasheets/ds30263.pdf")</f>
        <v>https://www.diodes.com/assets/Datasheets/ds30263.pdf</v>
      </c>
      <c r="C187" t="str">
        <f>Hyperlink("https://www.diodes.com/part/view/MMBD4448HTS","MMBD4448HTS")</f>
        <v>MMBD4448HTS</v>
      </c>
      <c r="D187" t="s">
        <v>34</v>
      </c>
      <c r="E187" t="s">
        <v>35</v>
      </c>
      <c r="F187" t="s">
        <v>36</v>
      </c>
      <c r="G187" t="s">
        <v>182</v>
      </c>
      <c r="H187" t="s">
        <v>38</v>
      </c>
      <c r="I187">
        <v>150</v>
      </c>
      <c r="J187" t="s">
        <v>35</v>
      </c>
      <c r="K187">
        <v>80</v>
      </c>
      <c r="L187">
        <v>4</v>
      </c>
      <c r="M187">
        <v>250</v>
      </c>
      <c r="N187">
        <v>4</v>
      </c>
      <c r="O187">
        <v>1</v>
      </c>
      <c r="P187">
        <v>0.1</v>
      </c>
      <c r="R187">
        <v>3.5</v>
      </c>
      <c r="V187" t="s">
        <v>396</v>
      </c>
      <c r="W187">
        <v>4</v>
      </c>
      <c r="X187">
        <v>70</v>
      </c>
      <c r="AC187" t="s">
        <v>387</v>
      </c>
      <c r="AE187">
        <v>3.5</v>
      </c>
      <c r="AG187" t="s">
        <v>95</v>
      </c>
    </row>
    <row r="188" spans="1:33">
      <c r="A188" t="s">
        <v>402</v>
      </c>
      <c r="B188" s="2" t="str">
        <f>Hyperlink("https://www.diodes.com/assets/Datasheets/MMBD4448HCQW_AQW_ADW_CDW_SDW_TW.pdf")</f>
        <v>https://www.diodes.com/assets/Datasheets/MMBD4448HCQW_AQW_ADW_CDW_SDW_TW.pdf</v>
      </c>
      <c r="C188" t="str">
        <f>Hyperlink("https://www.diodes.com/part/view/MMBD4448HTW","MMBD4448HTW")</f>
        <v>MMBD4448HTW</v>
      </c>
      <c r="D188" t="s">
        <v>34</v>
      </c>
      <c r="E188" t="s">
        <v>35</v>
      </c>
      <c r="F188" t="s">
        <v>36</v>
      </c>
      <c r="G188" t="s">
        <v>109</v>
      </c>
      <c r="H188" t="s">
        <v>38</v>
      </c>
      <c r="I188">
        <v>200</v>
      </c>
      <c r="J188" t="s">
        <v>35</v>
      </c>
      <c r="K188">
        <v>80</v>
      </c>
      <c r="L188">
        <v>4</v>
      </c>
      <c r="M188">
        <v>250</v>
      </c>
      <c r="N188">
        <v>4</v>
      </c>
      <c r="O188">
        <v>1</v>
      </c>
      <c r="P188">
        <v>0.1</v>
      </c>
      <c r="R188">
        <v>3.5</v>
      </c>
      <c r="V188">
        <v>80</v>
      </c>
      <c r="W188">
        <v>4</v>
      </c>
      <c r="X188">
        <v>70</v>
      </c>
      <c r="AC188" t="s">
        <v>387</v>
      </c>
      <c r="AE188">
        <v>3.5</v>
      </c>
      <c r="AG188" t="s">
        <v>112</v>
      </c>
    </row>
    <row r="189" spans="1:33">
      <c r="A189" t="s">
        <v>403</v>
      </c>
      <c r="B189" s="2" t="str">
        <f>Hyperlink("https://www.diodes.com/assets/Datasheets/ds30228.pdf")</f>
        <v>https://www.diodes.com/assets/Datasheets/ds30228.pdf</v>
      </c>
      <c r="C189" t="str">
        <f>Hyperlink("https://www.diodes.com/part/view/MMBD4448HW","MMBD4448HW")</f>
        <v>MMBD4448HW</v>
      </c>
      <c r="D189" t="s">
        <v>34</v>
      </c>
      <c r="E189" t="s">
        <v>35</v>
      </c>
      <c r="F189" t="s">
        <v>36</v>
      </c>
      <c r="G189" t="s">
        <v>37</v>
      </c>
      <c r="H189" t="s">
        <v>38</v>
      </c>
      <c r="I189">
        <v>200</v>
      </c>
      <c r="J189" t="s">
        <v>35</v>
      </c>
      <c r="K189">
        <v>80</v>
      </c>
      <c r="L189">
        <v>4</v>
      </c>
      <c r="M189">
        <v>250</v>
      </c>
      <c r="N189">
        <v>4</v>
      </c>
      <c r="O189">
        <v>1</v>
      </c>
      <c r="P189">
        <v>0.1</v>
      </c>
      <c r="R189">
        <v>3.5</v>
      </c>
      <c r="V189" t="s">
        <v>396</v>
      </c>
      <c r="W189">
        <v>4</v>
      </c>
      <c r="X189">
        <v>70</v>
      </c>
      <c r="AC189" t="s">
        <v>387</v>
      </c>
      <c r="AE189">
        <v>3.5</v>
      </c>
      <c r="AG189" t="s">
        <v>141</v>
      </c>
    </row>
    <row r="190" spans="1:33">
      <c r="A190" t="s">
        <v>404</v>
      </c>
      <c r="B190" s="2" t="str">
        <f>Hyperlink("https://www.diodes.com/assets/Datasheets/MMBD4448V.pdf")</f>
        <v>https://www.diodes.com/assets/Datasheets/MMBD4448V.pdf</v>
      </c>
      <c r="C190" t="str">
        <f>Hyperlink("https://www.diodes.com/part/view/MMBD4448V","MMBD4448V")</f>
        <v>MMBD4448V</v>
      </c>
      <c r="D190" t="s">
        <v>34</v>
      </c>
      <c r="E190" t="s">
        <v>35</v>
      </c>
      <c r="F190" t="s">
        <v>36</v>
      </c>
      <c r="G190" t="s">
        <v>82</v>
      </c>
      <c r="H190" t="s">
        <v>38</v>
      </c>
      <c r="I190">
        <v>150</v>
      </c>
      <c r="J190" t="s">
        <v>35</v>
      </c>
      <c r="K190">
        <v>80</v>
      </c>
      <c r="L190">
        <v>4</v>
      </c>
      <c r="M190">
        <v>250</v>
      </c>
      <c r="N190">
        <v>4</v>
      </c>
      <c r="O190">
        <v>1</v>
      </c>
      <c r="P190">
        <v>0.1</v>
      </c>
      <c r="R190">
        <v>3.5</v>
      </c>
      <c r="V190" t="s">
        <v>396</v>
      </c>
      <c r="W190">
        <v>4</v>
      </c>
      <c r="X190">
        <v>70</v>
      </c>
      <c r="AC190" t="s">
        <v>387</v>
      </c>
      <c r="AE190">
        <v>3.5</v>
      </c>
      <c r="AG190" t="s">
        <v>97</v>
      </c>
    </row>
    <row r="191" spans="1:33">
      <c r="A191" t="s">
        <v>405</v>
      </c>
      <c r="B191" s="2" t="str">
        <f>Hyperlink("https://www.diodes.com/assets/Datasheets/ds30095.pdf")</f>
        <v>https://www.diodes.com/assets/Datasheets/ds30095.pdf</v>
      </c>
      <c r="C191" t="str">
        <f>Hyperlink("https://www.diodes.com/part/view/MMBD4448W","MMBD4448W")</f>
        <v>MMBD4448W</v>
      </c>
      <c r="D191" t="s">
        <v>34</v>
      </c>
      <c r="E191" t="s">
        <v>35</v>
      </c>
      <c r="F191" t="s">
        <v>36</v>
      </c>
      <c r="G191" t="s">
        <v>37</v>
      </c>
      <c r="H191" t="s">
        <v>38</v>
      </c>
      <c r="I191">
        <v>200</v>
      </c>
      <c r="J191" t="s">
        <v>35</v>
      </c>
      <c r="K191">
        <v>75</v>
      </c>
      <c r="L191">
        <v>4</v>
      </c>
      <c r="M191">
        <v>250</v>
      </c>
      <c r="N191">
        <v>4</v>
      </c>
      <c r="O191">
        <v>1</v>
      </c>
      <c r="P191">
        <v>2.5</v>
      </c>
      <c r="R191">
        <v>4</v>
      </c>
      <c r="V191" t="s">
        <v>385</v>
      </c>
      <c r="W191">
        <v>4</v>
      </c>
      <c r="X191">
        <v>75</v>
      </c>
      <c r="AC191" t="s">
        <v>100</v>
      </c>
      <c r="AE191">
        <v>2</v>
      </c>
      <c r="AG191" t="s">
        <v>141</v>
      </c>
    </row>
    <row r="192" spans="1:33">
      <c r="A192" t="s">
        <v>406</v>
      </c>
      <c r="B192" s="2" t="str">
        <f>Hyperlink("https://www.diodes.com/assets/Datasheets/MMBD7000.pdf")</f>
        <v>https://www.diodes.com/assets/Datasheets/MMBD7000.pdf</v>
      </c>
      <c r="C192" t="str">
        <f>Hyperlink("https://www.diodes.com/part/view/MMBD7000","MMBD7000")</f>
        <v>MMBD7000</v>
      </c>
      <c r="D192" t="s">
        <v>34</v>
      </c>
      <c r="E192" t="s">
        <v>35</v>
      </c>
      <c r="F192" t="s">
        <v>36</v>
      </c>
      <c r="G192" t="s">
        <v>182</v>
      </c>
      <c r="H192" t="s">
        <v>38</v>
      </c>
      <c r="I192">
        <v>350</v>
      </c>
      <c r="J192" t="s">
        <v>35</v>
      </c>
      <c r="K192">
        <v>75</v>
      </c>
      <c r="L192">
        <v>4</v>
      </c>
      <c r="M192">
        <v>300</v>
      </c>
      <c r="N192">
        <v>2</v>
      </c>
      <c r="O192">
        <v>1.1</v>
      </c>
      <c r="P192">
        <v>1</v>
      </c>
      <c r="R192">
        <v>2</v>
      </c>
      <c r="V192">
        <v>75</v>
      </c>
      <c r="W192">
        <v>4</v>
      </c>
      <c r="X192">
        <v>100</v>
      </c>
      <c r="AC192" t="s">
        <v>407</v>
      </c>
      <c r="AE192">
        <v>2</v>
      </c>
      <c r="AG192" t="s">
        <v>89</v>
      </c>
    </row>
    <row r="193" spans="1:33">
      <c r="A193" t="s">
        <v>408</v>
      </c>
      <c r="B193" s="2" t="str">
        <f>Hyperlink("https://www.diodes.com/assets/Datasheets/MMBD7000HS_HC.pdf")</f>
        <v>https://www.diodes.com/assets/Datasheets/MMBD7000HS_HC.pdf</v>
      </c>
      <c r="C193" t="str">
        <f>Hyperlink("https://www.diodes.com/part/view/MMBD7000HC","MMBD7000HC")</f>
        <v>MMBD7000HC</v>
      </c>
      <c r="D193" t="s">
        <v>127</v>
      </c>
      <c r="E193" t="s">
        <v>35</v>
      </c>
      <c r="F193" t="s">
        <v>36</v>
      </c>
      <c r="G193" t="s">
        <v>209</v>
      </c>
      <c r="H193" t="s">
        <v>38</v>
      </c>
      <c r="I193">
        <v>350</v>
      </c>
      <c r="J193" t="s">
        <v>35</v>
      </c>
      <c r="K193">
        <v>100</v>
      </c>
      <c r="L193">
        <v>4</v>
      </c>
      <c r="M193">
        <v>300</v>
      </c>
      <c r="N193">
        <v>2</v>
      </c>
      <c r="O193">
        <v>1.1</v>
      </c>
      <c r="P193">
        <v>1</v>
      </c>
      <c r="R193">
        <v>2</v>
      </c>
      <c r="V193">
        <v>100</v>
      </c>
      <c r="W193">
        <v>4</v>
      </c>
      <c r="X193">
        <v>100</v>
      </c>
      <c r="AC193" t="s">
        <v>407</v>
      </c>
      <c r="AE193">
        <v>2</v>
      </c>
      <c r="AG193" t="s">
        <v>89</v>
      </c>
    </row>
    <row r="194" spans="1:33">
      <c r="A194" t="s">
        <v>409</v>
      </c>
      <c r="B194" s="2" t="str">
        <f>Hyperlink("https://www.diodes.com/assets/Datasheets/MMBD7000HS_HC.pdf")</f>
        <v>https://www.diodes.com/assets/Datasheets/MMBD7000HS_HC.pdf</v>
      </c>
      <c r="C194" t="str">
        <f>Hyperlink("https://www.diodes.com/part/view/MMBD7000HS","MMBD7000HS")</f>
        <v>MMBD7000HS</v>
      </c>
      <c r="D194" t="s">
        <v>127</v>
      </c>
      <c r="E194" t="s">
        <v>35</v>
      </c>
      <c r="F194" t="s">
        <v>36</v>
      </c>
      <c r="G194" t="s">
        <v>182</v>
      </c>
      <c r="H194" t="s">
        <v>38</v>
      </c>
      <c r="I194">
        <v>350</v>
      </c>
      <c r="J194" t="s">
        <v>35</v>
      </c>
      <c r="K194">
        <v>100</v>
      </c>
      <c r="L194">
        <v>4</v>
      </c>
      <c r="M194">
        <v>300</v>
      </c>
      <c r="N194">
        <v>2</v>
      </c>
      <c r="O194">
        <v>1.1</v>
      </c>
      <c r="P194">
        <v>1</v>
      </c>
      <c r="R194">
        <v>2</v>
      </c>
      <c r="V194">
        <v>100</v>
      </c>
      <c r="W194">
        <v>4</v>
      </c>
      <c r="X194">
        <v>100</v>
      </c>
      <c r="AC194" t="s">
        <v>407</v>
      </c>
      <c r="AE194">
        <v>2</v>
      </c>
      <c r="AG194" t="s">
        <v>89</v>
      </c>
    </row>
    <row r="195" spans="1:33">
      <c r="A195" t="s">
        <v>410</v>
      </c>
      <c r="B195" s="2" t="str">
        <f>Hyperlink("https://www.diodes.com/assets/Datasheets/BAS16_MMBD4148_MMBD914.pdf")</f>
        <v>https://www.diodes.com/assets/Datasheets/BAS16_MMBD4148_MMBD914.pdf</v>
      </c>
      <c r="C195" t="str">
        <f>Hyperlink("https://www.diodes.com/part/view/MMBD914","MMBD914")</f>
        <v>MMBD914</v>
      </c>
      <c r="D195" t="s">
        <v>34</v>
      </c>
      <c r="E195" t="s">
        <v>35</v>
      </c>
      <c r="F195" t="s">
        <v>36</v>
      </c>
      <c r="G195" t="s">
        <v>37</v>
      </c>
      <c r="H195" t="s">
        <v>38</v>
      </c>
      <c r="I195">
        <v>350</v>
      </c>
      <c r="J195" t="s">
        <v>35</v>
      </c>
      <c r="K195">
        <v>75</v>
      </c>
      <c r="L195">
        <v>4</v>
      </c>
      <c r="M195">
        <v>200</v>
      </c>
      <c r="N195">
        <v>2</v>
      </c>
      <c r="O195">
        <v>1</v>
      </c>
      <c r="P195">
        <v>1</v>
      </c>
      <c r="R195">
        <v>2</v>
      </c>
      <c r="V195">
        <v>75</v>
      </c>
      <c r="W195">
        <v>4</v>
      </c>
      <c r="X195">
        <v>75</v>
      </c>
      <c r="AC195" t="s">
        <v>100</v>
      </c>
      <c r="AE195">
        <v>2</v>
      </c>
      <c r="AG195" t="s">
        <v>89</v>
      </c>
    </row>
    <row r="196" spans="1:33">
      <c r="A196" t="s">
        <v>411</v>
      </c>
      <c r="B196" s="2" t="str">
        <f>Hyperlink("https://www.diodes.com/assets/Datasheets/SDA004.pdf")</f>
        <v>https://www.diodes.com/assets/Datasheets/SDA004.pdf</v>
      </c>
      <c r="C196" t="str">
        <f>Hyperlink("https://www.diodes.com/part/view/SDA004","SDA004")</f>
        <v>SDA004</v>
      </c>
      <c r="D196" t="s">
        <v>34</v>
      </c>
      <c r="E196" t="s">
        <v>42</v>
      </c>
      <c r="F196" t="s">
        <v>36</v>
      </c>
      <c r="G196" t="s">
        <v>213</v>
      </c>
      <c r="H196" t="s">
        <v>38</v>
      </c>
      <c r="I196">
        <v>200</v>
      </c>
      <c r="J196" t="s">
        <v>35</v>
      </c>
      <c r="K196">
        <v>80</v>
      </c>
      <c r="L196">
        <v>4</v>
      </c>
      <c r="M196">
        <v>500</v>
      </c>
      <c r="N196">
        <v>20</v>
      </c>
      <c r="O196">
        <v>1</v>
      </c>
      <c r="P196">
        <v>0.1</v>
      </c>
      <c r="R196">
        <v>5.3</v>
      </c>
      <c r="V196">
        <v>80</v>
      </c>
      <c r="W196">
        <v>4</v>
      </c>
      <c r="X196">
        <v>70</v>
      </c>
      <c r="AC196" t="s">
        <v>387</v>
      </c>
      <c r="AG196" t="s">
        <v>112</v>
      </c>
    </row>
    <row r="197" spans="1:33">
      <c r="A197" t="s">
        <v>412</v>
      </c>
      <c r="B197" s="2" t="str">
        <f>Hyperlink("https://www.diodes.com/assets/Datasheets/ds30559.pdf")</f>
        <v>https://www.diodes.com/assets/Datasheets/ds30559.pdf</v>
      </c>
      <c r="C197" t="str">
        <f>Hyperlink("https://www.diodes.com/part/view/SDA006","SDA006")</f>
        <v>SDA006</v>
      </c>
      <c r="D197" t="s">
        <v>34</v>
      </c>
      <c r="E197" t="s">
        <v>42</v>
      </c>
      <c r="F197" t="s">
        <v>36</v>
      </c>
      <c r="G197" t="s">
        <v>413</v>
      </c>
      <c r="H197" t="s">
        <v>38</v>
      </c>
      <c r="I197">
        <v>300</v>
      </c>
      <c r="J197" t="s">
        <v>35</v>
      </c>
      <c r="K197">
        <v>75</v>
      </c>
      <c r="L197">
        <v>4</v>
      </c>
      <c r="M197">
        <v>215</v>
      </c>
      <c r="N197">
        <v>1</v>
      </c>
      <c r="O197">
        <v>1</v>
      </c>
      <c r="P197">
        <v>2.5</v>
      </c>
      <c r="R197">
        <v>2</v>
      </c>
      <c r="V197" t="s">
        <v>257</v>
      </c>
      <c r="W197">
        <v>4</v>
      </c>
      <c r="X197">
        <v>75</v>
      </c>
      <c r="AC197" t="s">
        <v>251</v>
      </c>
      <c r="AG197" t="s">
        <v>112</v>
      </c>
    </row>
  </sheetData>
  <autoFilter ref="A1:AG197"/>
  <hyperlinks>
    <hyperlink ref="C2" r:id="rId_hyperlink_1" tooltip="1N4148W" display="1N4148W"/>
    <hyperlink ref="C3" r:id="rId_hyperlink_2" tooltip="1N4148WQ" display="1N4148WQ"/>
    <hyperlink ref="C4" r:id="rId_hyperlink_3" tooltip="1N4148WS" display="1N4148WS"/>
    <hyperlink ref="C5" r:id="rId_hyperlink_4" tooltip="1N4148WS(LS)" display="1N4148WS(LS)"/>
    <hyperlink ref="C6" r:id="rId_hyperlink_5" tooltip="1N4148WSF" display="1N4148WSF"/>
    <hyperlink ref="C7" r:id="rId_hyperlink_6" tooltip="1N4148WSQ" display="1N4148WSQ"/>
    <hyperlink ref="C8" r:id="rId_hyperlink_7" tooltip="1N4148WT" display="1N4148WT"/>
    <hyperlink ref="C9" r:id="rId_hyperlink_8" tooltip="1N4148WTF(LS)" display="1N4148WTF(LS)"/>
    <hyperlink ref="C10" r:id="rId_hyperlink_9" tooltip="1N4448HLP" display="1N4448HLP"/>
    <hyperlink ref="C11" r:id="rId_hyperlink_10" tooltip="1N4448HWS" display="1N4448HWS"/>
    <hyperlink ref="C12" r:id="rId_hyperlink_11" tooltip="1N4448HWSQ" display="1N4448HWSQ"/>
    <hyperlink ref="C13" r:id="rId_hyperlink_12" tooltip="1N4448HWT" display="1N4448HWT"/>
    <hyperlink ref="C14" r:id="rId_hyperlink_13" tooltip="1N4448W" display="1N4448W"/>
    <hyperlink ref="C15" r:id="rId_hyperlink_14" tooltip="1N4448WS" display="1N4448WS"/>
    <hyperlink ref="C16" r:id="rId_hyperlink_15" tooltip="1N4448WSF" display="1N4448WSF"/>
    <hyperlink ref="C17" r:id="rId_hyperlink_16" tooltip="1N4448WTF(LS)" display="1N4448WTF(LS)"/>
    <hyperlink ref="C18" r:id="rId_hyperlink_17" tooltip="1SS355(LS)" display="1SS355(LS)"/>
    <hyperlink ref="C19" r:id="rId_hyperlink_18" tooltip="1SS361LP3" display="1SS361LP3"/>
    <hyperlink ref="C20" r:id="rId_hyperlink_19" tooltip="1SS361LPH4" display="1SS361LPH4"/>
    <hyperlink ref="C21" r:id="rId_hyperlink_20" tooltip="1SS361UDJ" display="1SS361UDJ"/>
    <hyperlink ref="C22" r:id="rId_hyperlink_21" tooltip="1SS400(LS)" display="1SS400(LS)"/>
    <hyperlink ref="C23" r:id="rId_hyperlink_22" tooltip="1SS400F(LS)" display="1SS400F(LS)"/>
    <hyperlink ref="C24" r:id="rId_hyperlink_23" tooltip="BAL99" display="BAL99"/>
    <hyperlink ref="C25" r:id="rId_hyperlink_24" tooltip="BAS116" display="BAS116"/>
    <hyperlink ref="C26" r:id="rId_hyperlink_25" tooltip="BAS116LPH4" display="BAS116LPH4"/>
    <hyperlink ref="C27" r:id="rId_hyperlink_26" tooltip="BAS116T" display="BAS116T"/>
    <hyperlink ref="C28" r:id="rId_hyperlink_27" tooltip="BAS116V" display="BAS116V"/>
    <hyperlink ref="C29" r:id="rId_hyperlink_28" tooltip="BAS16" display="BAS16"/>
    <hyperlink ref="C30" r:id="rId_hyperlink_29" tooltip="BAS16F(LS)" display="BAS16F(LS)"/>
    <hyperlink ref="C31" r:id="rId_hyperlink_30" tooltip="BAS16HLP" display="BAS16HLP"/>
    <hyperlink ref="C32" r:id="rId_hyperlink_31" tooltip="BAS16HLPQ" display="BAS16HLPQ"/>
    <hyperlink ref="C33" r:id="rId_hyperlink_32" tooltip="BAS16HTW" display="BAS16HTW"/>
    <hyperlink ref="C34" r:id="rId_hyperlink_33" tooltip="BAS16HTWQ" display="BAS16HTWQ"/>
    <hyperlink ref="C35" r:id="rId_hyperlink_34" tooltip="BAS16LP" display="BAS16LP"/>
    <hyperlink ref="C36" r:id="rId_hyperlink_35" tooltip="BAS16LPQ" display="BAS16LPQ"/>
    <hyperlink ref="C37" r:id="rId_hyperlink_36" tooltip="BAS16T" display="BAS16T"/>
    <hyperlink ref="C38" r:id="rId_hyperlink_37" tooltip="BAS16TW" display="BAS16TW"/>
    <hyperlink ref="C39" r:id="rId_hyperlink_38" tooltip="BAS16TWQ" display="BAS16TWQ"/>
    <hyperlink ref="C40" r:id="rId_hyperlink_39" tooltip="BAS16V" display="BAS16V"/>
    <hyperlink ref="C41" r:id="rId_hyperlink_40" tooltip="BAS16VA" display="BAS16VA"/>
    <hyperlink ref="C42" r:id="rId_hyperlink_41" tooltip="BAS16VAQ" display="BAS16VAQ"/>
    <hyperlink ref="C43" r:id="rId_hyperlink_42" tooltip="BAS16VV" display="BAS16VV"/>
    <hyperlink ref="C44" r:id="rId_hyperlink_43" tooltip="BAS16VVQ" display="BAS16VVQ"/>
    <hyperlink ref="C45" r:id="rId_hyperlink_44" tooltip="BAS16W" display="BAS16W"/>
    <hyperlink ref="C46" r:id="rId_hyperlink_45" tooltip="BAS16W(LS)" display="BAS16W(LS)"/>
    <hyperlink ref="C47" r:id="rId_hyperlink_46" tooltip="BAS19" display="BAS19"/>
    <hyperlink ref="C48" r:id="rId_hyperlink_47" tooltip="BAS19W" display="BAS19W"/>
    <hyperlink ref="C49" r:id="rId_hyperlink_48" tooltip="BAS20" display="BAS20"/>
    <hyperlink ref="C50" r:id="rId_hyperlink_49" tooltip="BAS20DW" display="BAS20DW"/>
    <hyperlink ref="C51" r:id="rId_hyperlink_50" tooltip="BAS20W" display="BAS20W"/>
    <hyperlink ref="C52" r:id="rId_hyperlink_51" tooltip="BAS21" display="BAS21"/>
    <hyperlink ref="C53" r:id="rId_hyperlink_52" tooltip="BAS21(LS)" display="BAS21(LS)"/>
    <hyperlink ref="C54" r:id="rId_hyperlink_53" tooltip="BAS21C(LS)" display="BAS21C(LS)"/>
    <hyperlink ref="C55" r:id="rId_hyperlink_54" tooltip="BAS21DW" display="BAS21DW"/>
    <hyperlink ref="C56" r:id="rId_hyperlink_55" tooltip="BAS21DWA" display="BAS21DWA"/>
    <hyperlink ref="C57" r:id="rId_hyperlink_56" tooltip="BAS21S(LS)" display="BAS21S(LS)"/>
    <hyperlink ref="C58" r:id="rId_hyperlink_57" tooltip="BAS21T" display="BAS21T"/>
    <hyperlink ref="C59" r:id="rId_hyperlink_58" tooltip="BAS21TM" display="BAS21TM"/>
    <hyperlink ref="C60" r:id="rId_hyperlink_59" tooltip="BAS21TMQ" display="BAS21TMQ"/>
    <hyperlink ref="C61" r:id="rId_hyperlink_60" tooltip="BAS21TW" display="BAS21TW"/>
    <hyperlink ref="C62" r:id="rId_hyperlink_61" tooltip="BAS21TWQ" display="BAS21TWQ"/>
    <hyperlink ref="C63" r:id="rId_hyperlink_62" tooltip="BAS21W" display="BAS21W"/>
    <hyperlink ref="C64" r:id="rId_hyperlink_63" tooltip="BAS21WQ" display="BAS21WQ"/>
    <hyperlink ref="C65" r:id="rId_hyperlink_64" tooltip="BAS28" display="BAS28"/>
    <hyperlink ref="C66" r:id="rId_hyperlink_65" tooltip="BAS28Q" display="BAS28Q"/>
    <hyperlink ref="C67" r:id="rId_hyperlink_66" tooltip="BAS299" display="BAS299"/>
    <hyperlink ref="C68" r:id="rId_hyperlink_67" tooltip="BAS516(LS)" display="BAS516(LS)"/>
    <hyperlink ref="C69" r:id="rId_hyperlink_68" tooltip="BAS521" display="BAS521"/>
    <hyperlink ref="C70" r:id="rId_hyperlink_69" tooltip="BAS521Q" display="BAS521Q"/>
    <hyperlink ref="C71" r:id="rId_hyperlink_70" tooltip="BAV116HWF" display="BAV116HWF"/>
    <hyperlink ref="C72" r:id="rId_hyperlink_71" tooltip="BAV116HWFQ" display="BAV116HWFQ"/>
    <hyperlink ref="C73" r:id="rId_hyperlink_72" tooltip="BAV116T" display="BAV116T"/>
    <hyperlink ref="C74" r:id="rId_hyperlink_73" tooltip="BAV116W" display="BAV116W"/>
    <hyperlink ref="C75" r:id="rId_hyperlink_74" tooltip="BAV116WQ" display="BAV116WQ"/>
    <hyperlink ref="C76" r:id="rId_hyperlink_75" tooltip="BAV116WS" display="BAV116WS"/>
    <hyperlink ref="C77" r:id="rId_hyperlink_76" tooltip="BAV116WSQ" display="BAV116WSQ"/>
    <hyperlink ref="C78" r:id="rId_hyperlink_77" tooltip="BAV16S92" display="BAV16S92"/>
    <hyperlink ref="C79" r:id="rId_hyperlink_78" tooltip="BAV16W" display="BAV16W"/>
    <hyperlink ref="C80" r:id="rId_hyperlink_79" tooltip="BAV16WS" display="BAV16WS"/>
    <hyperlink ref="C81" r:id="rId_hyperlink_80" tooltip="BAV170" display="BAV170"/>
    <hyperlink ref="C82" r:id="rId_hyperlink_81" tooltip="BAV170T" display="BAV170T"/>
    <hyperlink ref="C83" r:id="rId_hyperlink_82" tooltip="BAV199" display="BAV199"/>
    <hyperlink ref="C84" r:id="rId_hyperlink_83" tooltip="BAV199DW" display="BAV199DW"/>
    <hyperlink ref="C85" r:id="rId_hyperlink_84" tooltip="BAV199DWQ" display="BAV199DWQ"/>
    <hyperlink ref="C86" r:id="rId_hyperlink_85" tooltip="BAV199T" display="BAV199T"/>
    <hyperlink ref="C87" r:id="rId_hyperlink_86" tooltip="BAV199TQ" display="BAV199TQ"/>
    <hyperlink ref="C88" r:id="rId_hyperlink_87" tooltip="BAV199W" display="BAV199W"/>
    <hyperlink ref="C89" r:id="rId_hyperlink_88" tooltip="BAV199WQ" display="BAV199WQ"/>
    <hyperlink ref="C90" r:id="rId_hyperlink_89" tooltip="BAV19W" display="BAV19W"/>
    <hyperlink ref="C91" r:id="rId_hyperlink_90" tooltip="BAV19WS" display="BAV19WS"/>
    <hyperlink ref="C92" r:id="rId_hyperlink_91" tooltip="BAV20W" display="BAV20W"/>
    <hyperlink ref="C93" r:id="rId_hyperlink_92" tooltip="BAV20WS" display="BAV20WS"/>
    <hyperlink ref="C94" r:id="rId_hyperlink_93" tooltip="BAV21HWF" display="BAV21HWF"/>
    <hyperlink ref="C95" r:id="rId_hyperlink_94" tooltip="BAV21HWFQ" display="BAV21HWFQ"/>
    <hyperlink ref="C96" r:id="rId_hyperlink_95" tooltip="BAV21W" display="BAV21W"/>
    <hyperlink ref="C97" r:id="rId_hyperlink_96" tooltip="BAV21W(LS)" display="BAV21W(LS)"/>
    <hyperlink ref="C98" r:id="rId_hyperlink_97" tooltip="BAV21WF(LS)" display="BAV21WF(LS)"/>
    <hyperlink ref="C99" r:id="rId_hyperlink_98" tooltip="BAV21WS" display="BAV21WS"/>
    <hyperlink ref="C100" r:id="rId_hyperlink_99" tooltip="BAV21WS(LS)" display="BAV21WS(LS)"/>
    <hyperlink ref="C101" r:id="rId_hyperlink_100" tooltip="BAV23" display="BAV23"/>
    <hyperlink ref="C102" r:id="rId_hyperlink_101" tooltip="BAV23A" display="BAV23A"/>
    <hyperlink ref="C103" r:id="rId_hyperlink_102" tooltip="BAV23AQ" display="BAV23AQ"/>
    <hyperlink ref="C104" r:id="rId_hyperlink_103" tooltip="BAV23C" display="BAV23C"/>
    <hyperlink ref="C105" r:id="rId_hyperlink_104" tooltip="BAV23CQ" display="BAV23CQ"/>
    <hyperlink ref="C106" r:id="rId_hyperlink_105" tooltip="BAV23S" display="BAV23S"/>
    <hyperlink ref="C107" r:id="rId_hyperlink_106" tooltip="BAV23SQ" display="BAV23SQ"/>
    <hyperlink ref="C108" r:id="rId_hyperlink_107" tooltip="BAV70" display="BAV70"/>
    <hyperlink ref="C109" r:id="rId_hyperlink_108" tooltip="BAV70(LS)" display="BAV70(LS)"/>
    <hyperlink ref="C110" r:id="rId_hyperlink_109" tooltip="BAV70DV" display="BAV70DV"/>
    <hyperlink ref="C111" r:id="rId_hyperlink_110" tooltip="BAV70DW" display="BAV70DW"/>
    <hyperlink ref="C112" r:id="rId_hyperlink_111" tooltip="BAV70HDW" display="BAV70HDW"/>
    <hyperlink ref="C113" r:id="rId_hyperlink_112" tooltip="BAV70HDWQ" display="BAV70HDWQ"/>
    <hyperlink ref="C114" r:id="rId_hyperlink_113" tooltip="BAV70LP" display="BAV70LP"/>
    <hyperlink ref="C115" r:id="rId_hyperlink_114" tooltip="BAV70T" display="BAV70T"/>
    <hyperlink ref="C116" r:id="rId_hyperlink_115" tooltip="BAV70W" display="BAV70W"/>
    <hyperlink ref="C117" r:id="rId_hyperlink_116" tooltip="BAV70W(LS)" display="BAV70W(LS)"/>
    <hyperlink ref="C118" r:id="rId_hyperlink_117" tooltip="BAV756DW" display="BAV756DW"/>
    <hyperlink ref="C119" r:id="rId_hyperlink_118" tooltip="BAV99" display="BAV99"/>
    <hyperlink ref="C120" r:id="rId_hyperlink_119" tooltip="BAV99(LS)" display="BAV99(LS)"/>
    <hyperlink ref="C121" r:id="rId_hyperlink_120" tooltip="BAV99BRV" display="BAV99BRV"/>
    <hyperlink ref="C122" r:id="rId_hyperlink_121" tooltip="BAV99BRVA" display="BAV99BRVA"/>
    <hyperlink ref="C123" r:id="rId_hyperlink_122" tooltip="BAV99BRW" display="BAV99BRW"/>
    <hyperlink ref="C124" r:id="rId_hyperlink_123" tooltip="BAV99DW" display="BAV99DW"/>
    <hyperlink ref="C125" r:id="rId_hyperlink_124" tooltip="BAV99DWQ" display="BAV99DWQ"/>
    <hyperlink ref="C126" r:id="rId_hyperlink_125" tooltip="BAV99HDW" display="BAV99HDW"/>
    <hyperlink ref="C127" r:id="rId_hyperlink_126" tooltip="BAV99HDWQ" display="BAV99HDWQ"/>
    <hyperlink ref="C128" r:id="rId_hyperlink_127" tooltip="BAV99Q" display="BAV99Q"/>
    <hyperlink ref="C129" r:id="rId_hyperlink_128" tooltip="BAV99T" display="BAV99T"/>
    <hyperlink ref="C130" r:id="rId_hyperlink_129" tooltip="BAV99W" display="BAV99W"/>
    <hyperlink ref="C131" r:id="rId_hyperlink_130" tooltip="BAV99W(LS)" display="BAV99W(LS)"/>
    <hyperlink ref="C132" r:id="rId_hyperlink_131" tooltip="BAW101" display="BAW101"/>
    <hyperlink ref="C133" r:id="rId_hyperlink_132" tooltip="BAW101Q" display="BAW101Q"/>
    <hyperlink ref="C134" r:id="rId_hyperlink_133" tooltip="BAW101S" display="BAW101S"/>
    <hyperlink ref="C135" r:id="rId_hyperlink_134" tooltip="BAW156" display="BAW156"/>
    <hyperlink ref="C136" r:id="rId_hyperlink_135" tooltip="BAW156T" display="BAW156T"/>
    <hyperlink ref="C137" r:id="rId_hyperlink_136" tooltip="BAW156TQ" display="BAW156TQ"/>
    <hyperlink ref="C138" r:id="rId_hyperlink_137" tooltip="BAW56" display="BAW56"/>
    <hyperlink ref="C139" r:id="rId_hyperlink_138" tooltip="BAW56(LS)" display="BAW56(LS)"/>
    <hyperlink ref="C140" r:id="rId_hyperlink_139" tooltip="BAW567DW" display="BAW567DW"/>
    <hyperlink ref="C141" r:id="rId_hyperlink_140" tooltip="BAW56DW" display="BAW56DW"/>
    <hyperlink ref="C142" r:id="rId_hyperlink_141" tooltip="BAW56HDW" display="BAW56HDW"/>
    <hyperlink ref="C143" r:id="rId_hyperlink_142" tooltip="BAW56HDWQ" display="BAW56HDWQ"/>
    <hyperlink ref="C144" r:id="rId_hyperlink_143" tooltip="BAW56T" display="BAW56T"/>
    <hyperlink ref="C145" r:id="rId_hyperlink_144" tooltip="BAW56W" display="BAW56W"/>
    <hyperlink ref="C146" r:id="rId_hyperlink_145" tooltip="DHVSD2004SS" display="DHVSD2004SS"/>
    <hyperlink ref="C147" r:id="rId_hyperlink_146" tooltip="DHVSD2004SSQ" display="DHVSD2004SSQ"/>
    <hyperlink ref="C148" r:id="rId_hyperlink_147" tooltip="DHVSD3004AS" display="DHVSD3004AS"/>
    <hyperlink ref="C149" r:id="rId_hyperlink_148" tooltip="DHVSD3004ASQ" display="DHVSD3004ASQ"/>
    <hyperlink ref="C150" r:id="rId_hyperlink_149" tooltip="DHVSD3004BRM" display="DHVSD3004BRM"/>
    <hyperlink ref="C151" r:id="rId_hyperlink_150" tooltip="DHVSD3004CS" display="DHVSD3004CS"/>
    <hyperlink ref="C152" r:id="rId_hyperlink_151" tooltip="DHVSD3004CSQ" display="DHVSD3004CSQ"/>
    <hyperlink ref="C153" r:id="rId_hyperlink_152" tooltip="DHVSD3004S1" display="DHVSD3004S1"/>
    <hyperlink ref="C154" r:id="rId_hyperlink_153" tooltip="DHVSD3004S1Q" display="DHVSD3004S1Q"/>
    <hyperlink ref="C155" r:id="rId_hyperlink_154" tooltip="DHVSD3004S3" display="DHVSD3004S3"/>
    <hyperlink ref="C156" r:id="rId_hyperlink_155" tooltip="DHVSD3004S3Q" display="DHVSD3004S3Q"/>
    <hyperlink ref="C157" r:id="rId_hyperlink_156" tooltip="DHVSD3004SS" display="DHVSD3004SS"/>
    <hyperlink ref="C158" r:id="rId_hyperlink_157" tooltip="DHVSD3004SSQ" display="DHVSD3004SSQ"/>
    <hyperlink ref="C159" r:id="rId_hyperlink_158" tooltip="DHVSD521LP" display="DHVSD521LP"/>
    <hyperlink ref="C160" r:id="rId_hyperlink_159" tooltip="DHVSD521T5" display="DHVSD521T5"/>
    <hyperlink ref="C161" r:id="rId_hyperlink_160" tooltip="DHVSD521T5Q" display="DHVSD521T5Q"/>
    <hyperlink ref="C162" r:id="rId_hyperlink_161" tooltip="DLLFSD01LP3" display="DLLFSD01LP3"/>
    <hyperlink ref="C163" r:id="rId_hyperlink_162" tooltip="DLLFSD01LP3Q" display="DLLFSD01LP3Q"/>
    <hyperlink ref="C164" r:id="rId_hyperlink_163" tooltip="DLLFSD01LPH4" display="DLLFSD01LPH4"/>
    <hyperlink ref="C165" r:id="rId_hyperlink_164" tooltip="DLLFSD01T" display="DLLFSD01T"/>
    <hyperlink ref="C166" r:id="rId_hyperlink_165" tooltip="DLPA004" display="DLPA004"/>
    <hyperlink ref="C167" r:id="rId_hyperlink_166" tooltip="LL4148(LS)" display="LL4148(LS)"/>
    <hyperlink ref="C168" r:id="rId_hyperlink_167" tooltip="MMBD2004S" display="MMBD2004S"/>
    <hyperlink ref="C169" r:id="rId_hyperlink_168" tooltip="MMBD2004SQ" display="MMBD2004SQ"/>
    <hyperlink ref="C170" r:id="rId_hyperlink_169" tooltip="MMBD2004SW" display="MMBD2004SW"/>
    <hyperlink ref="C171" r:id="rId_hyperlink_170" tooltip="MMBD4148" display="MMBD4148"/>
    <hyperlink ref="C172" r:id="rId_hyperlink_171" tooltip="MMBD4148PLM" display="MMBD4148PLM"/>
    <hyperlink ref="C173" r:id="rId_hyperlink_172" tooltip="MMBD4148TW" display="MMBD4148TW"/>
    <hyperlink ref="C174" r:id="rId_hyperlink_173" tooltip="MMBD4148W" display="MMBD4148W"/>
    <hyperlink ref="C175" r:id="rId_hyperlink_174" tooltip="MMBD4448" display="MMBD4448"/>
    <hyperlink ref="C176" r:id="rId_hyperlink_175" tooltip="MMBD4448DW" display="MMBD4448DW"/>
    <hyperlink ref="C177" r:id="rId_hyperlink_176" tooltip="MMBD4448H" display="MMBD4448H"/>
    <hyperlink ref="C178" r:id="rId_hyperlink_177" tooltip="MMBD4448HADW" display="MMBD4448HADW"/>
    <hyperlink ref="C179" r:id="rId_hyperlink_178" tooltip="MMBD4448HAQW" display="MMBD4448HAQW"/>
    <hyperlink ref="C180" r:id="rId_hyperlink_179" tooltip="MMBD4448HCDW" display="MMBD4448HCDW"/>
    <hyperlink ref="C181" r:id="rId_hyperlink_180" tooltip="MMBD4448HCQW" display="MMBD4448HCQW"/>
    <hyperlink ref="C182" r:id="rId_hyperlink_181" tooltip="MMBD4448HSDW" display="MMBD4448HSDW"/>
    <hyperlink ref="C183" r:id="rId_hyperlink_182" tooltip="MMBD4448HT" display="MMBD4448HT"/>
    <hyperlink ref="C184" r:id="rId_hyperlink_183" tooltip="MMBD4448HTA" display="MMBD4448HTA"/>
    <hyperlink ref="C185" r:id="rId_hyperlink_184" tooltip="MMBD4448HTC" display="MMBD4448HTC"/>
    <hyperlink ref="C186" r:id="rId_hyperlink_185" tooltip="MMBD4448HTM" display="MMBD4448HTM"/>
    <hyperlink ref="C187" r:id="rId_hyperlink_186" tooltip="MMBD4448HTS" display="MMBD4448HTS"/>
    <hyperlink ref="C188" r:id="rId_hyperlink_187" tooltip="MMBD4448HTW" display="MMBD4448HTW"/>
    <hyperlink ref="C189" r:id="rId_hyperlink_188" tooltip="MMBD4448HW" display="MMBD4448HW"/>
    <hyperlink ref="C190" r:id="rId_hyperlink_189" tooltip="MMBD4448V" display="MMBD4448V"/>
    <hyperlink ref="C191" r:id="rId_hyperlink_190" tooltip="MMBD4448W" display="MMBD4448W"/>
    <hyperlink ref="C192" r:id="rId_hyperlink_191" tooltip="MMBD7000" display="MMBD7000"/>
    <hyperlink ref="C193" r:id="rId_hyperlink_192" tooltip="MMBD7000HC" display="MMBD7000HC"/>
    <hyperlink ref="C194" r:id="rId_hyperlink_193" tooltip="MMBD7000HS" display="MMBD7000HS"/>
    <hyperlink ref="C195" r:id="rId_hyperlink_194" tooltip="MMBD914" display="MMBD914"/>
    <hyperlink ref="C196" r:id="rId_hyperlink_195" tooltip="SDA004" display="SDA004"/>
    <hyperlink ref="C197" r:id="rId_hyperlink_196" tooltip="SDA006" display="SDA006"/>
    <hyperlink ref="B2" r:id="rId_hyperlink_197" tooltip="https://www.diodes.com/assets/Datasheets/BAV16W_1N4148W.pdf" display="https://www.diodes.com/assets/Datasheets/BAV16W_1N4148W.pdf"/>
    <hyperlink ref="B3" r:id="rId_hyperlink_198" tooltip="https://www.diodes.com/assets/Datasheets/BAV16W_1N4148W.pdf" display="https://www.diodes.com/assets/Datasheets/BAV16W_1N4148W.pdf"/>
    <hyperlink ref="B4" r:id="rId_hyperlink_199" tooltip="https://www.diodes.com/assets/Datasheets/1N4148WS_BAV16WS.pdf" display="https://www.diodes.com/assets/Datasheets/1N4148WS_BAV16WS.pdf"/>
    <hyperlink ref="B5" r:id="rId_hyperlink_200" tooltip="https://www.diodes.com/assets/Datasheets/1N4148WS_LS.pdf" display="https://www.diodes.com/assets/Datasheets/1N4148WS_LS.pdf"/>
    <hyperlink ref="B6" r:id="rId_hyperlink_201" tooltip="https://www.diodes.com/assets/Datasheets/1N4148WSF.pdf" display="https://www.diodes.com/assets/Datasheets/1N4148WSF.pdf"/>
    <hyperlink ref="B7" r:id="rId_hyperlink_202" tooltip="https://www.diodes.com/assets/Datasheets/1N4148WS_BAV16WS.pdf" display="https://www.diodes.com/assets/Datasheets/1N4148WS_BAV16WS.pdf"/>
    <hyperlink ref="B8" r:id="rId_hyperlink_203" tooltip="https://www.diodes.com/assets/Datasheets/1N4148WT.pdf" display="https://www.diodes.com/assets/Datasheets/1N4148WT.pdf"/>
    <hyperlink ref="B9" r:id="rId_hyperlink_204" tooltip="https://www.diodes.com/assets/Datasheets/1N4148WTF_LS.pdf" display="https://www.diodes.com/assets/Datasheets/1N4148WTF_LS.pdf"/>
    <hyperlink ref="B10" r:id="rId_hyperlink_205" tooltip="https://www.diodes.com/assets/Datasheets/ds30590.pdf" display="https://www.diodes.com/assets/Datasheets/ds30590.pdf"/>
    <hyperlink ref="B11" r:id="rId_hyperlink_206" tooltip="https://www.diodes.com/assets/Datasheets/ds30196.pdf" display="https://www.diodes.com/assets/Datasheets/ds30196.pdf"/>
    <hyperlink ref="B12" r:id="rId_hyperlink_207" tooltip="https://www.diodes.com/assets/Datasheets/ds30196.pdf" display="https://www.diodes.com/assets/Datasheets/ds30196.pdf"/>
    <hyperlink ref="B13" r:id="rId_hyperlink_208" tooltip="https://www.diodes.com/assets/Datasheets/1N4448HWT.pdf" display="https://www.diodes.com/assets/Datasheets/1N4448HWT.pdf"/>
    <hyperlink ref="B14" r:id="rId_hyperlink_209" tooltip="https://www.diodes.com/assets/Datasheets/1N4448W.pdf" display="https://www.diodes.com/assets/Datasheets/1N4448W.pdf"/>
    <hyperlink ref="B15" r:id="rId_hyperlink_210" tooltip="https://www.diodes.com/assets/Datasheets/ds30096.pdf" display="https://www.diodes.com/assets/Datasheets/ds30096.pdf"/>
    <hyperlink ref="B16" r:id="rId_hyperlink_211" tooltip="https://www.diodes.com/assets/Datasheets/1N4448WSF.pdf" display="https://www.diodes.com/assets/Datasheets/1N4448WSF.pdf"/>
    <hyperlink ref="B17" r:id="rId_hyperlink_212" tooltip="https://www.diodes.com/assets/Datasheets/1N4448WTF_LS.pdf" display="https://www.diodes.com/assets/Datasheets/1N4448WTF_LS.pdf"/>
    <hyperlink ref="B18" r:id="rId_hyperlink_213" tooltip="https://www.diodes.com/assets/Datasheets/1SS355_LS.pdf" display="https://www.diodes.com/assets/Datasheets/1SS355_LS.pdf"/>
    <hyperlink ref="B19" r:id="rId_hyperlink_214" tooltip="https://www.diodes.com/assets/Datasheets/1SS361LP3.pdf" display="https://www.diodes.com/assets/Datasheets/1SS361LP3.pdf"/>
    <hyperlink ref="B20" r:id="rId_hyperlink_215" tooltip="https://www.diodes.com/assets/Datasheets/1SS361LPH4.pdf" display="https://www.diodes.com/assets/Datasheets/1SS361LPH4.pdf"/>
    <hyperlink ref="B21" r:id="rId_hyperlink_216" tooltip="https://www.diodes.com/assets/Datasheets/1SS361UDJ.pdf" display="https://www.diodes.com/assets/Datasheets/1SS361UDJ.pdf"/>
    <hyperlink ref="B22" r:id="rId_hyperlink_217" tooltip="https://www.diodes.com/assets/Datasheets/1SS400_LS.pdf" display="https://www.diodes.com/assets/Datasheets/1SS400_LS.pdf"/>
    <hyperlink ref="B23" r:id="rId_hyperlink_218" tooltip="https://www.diodes.com/assets/Datasheets/1SS400F_LS.pdf" display="https://www.diodes.com/assets/Datasheets/1SS400F_LS.pdf"/>
    <hyperlink ref="B24" r:id="rId_hyperlink_219" tooltip="https://www.diodes.com/assets/Datasheets/ds12009.pdf" display="https://www.diodes.com/assets/Datasheets/ds12009.pdf"/>
    <hyperlink ref="B25" r:id="rId_hyperlink_220" tooltip="https://www.diodes.com/assets/Datasheets/ds30233.pdf" display="https://www.diodes.com/assets/Datasheets/ds30233.pdf"/>
    <hyperlink ref="B26" r:id="rId_hyperlink_221" tooltip="https://www.diodes.com/assets/Datasheets/BAS116LPH4.pdf" display="https://www.diodes.com/assets/Datasheets/BAS116LPH4.pdf"/>
    <hyperlink ref="B27" r:id="rId_hyperlink_222" tooltip="https://www.diodes.com/assets/Datasheets/ds30258.pdf" display="https://www.diodes.com/assets/Datasheets/ds30258.pdf"/>
    <hyperlink ref="B28" r:id="rId_hyperlink_223" tooltip="https://www.diodes.com/assets/Datasheets/ds30562.pdf" display="https://www.diodes.com/assets/Datasheets/ds30562.pdf"/>
    <hyperlink ref="B29" r:id="rId_hyperlink_224" tooltip="https://www.diodes.com/assets/Datasheets/BAS16_MMBD4148_MMBD914.pdf" display="https://www.diodes.com/assets/Datasheets/BAS16_MMBD4148_MMBD914.pdf"/>
    <hyperlink ref="B30" r:id="rId_hyperlink_225" tooltip="https://www.diodes.com/assets/Datasheets/BAS16F_LS.pdf" display="https://www.diodes.com/assets/Datasheets/BAS16F_LS.pdf"/>
    <hyperlink ref="B31" r:id="rId_hyperlink_226" tooltip="https://www.diodes.com/assets/Datasheets/ds31740.pdf" display="https://www.diodes.com/assets/Datasheets/ds31740.pdf"/>
    <hyperlink ref="B32" r:id="rId_hyperlink_227" tooltip="https://www.diodes.com/assets/Datasheets/BAS16HLPQ.pdf" display="https://www.diodes.com/assets/Datasheets/BAS16HLPQ.pdf"/>
    <hyperlink ref="B33" r:id="rId_hyperlink_228" tooltip="https://www.diodes.com/assets/Datasheets/BAS16HTW.pdf" display="https://www.diodes.com/assets/Datasheets/BAS16HTW.pdf"/>
    <hyperlink ref="B34" r:id="rId_hyperlink_229" tooltip="https://www.diodes.com/assets/Datasheets/BAS16HTWQ.pdf" display="https://www.diodes.com/assets/Datasheets/BAS16HTWQ.pdf"/>
    <hyperlink ref="B35" r:id="rId_hyperlink_230" tooltip="https://www.diodes.com/assets/Datasheets/BAS16LP.pdf" display="https://www.diodes.com/assets/Datasheets/BAS16LP.pdf"/>
    <hyperlink ref="B36" r:id="rId_hyperlink_231" tooltip="https://www.diodes.com/assets/Datasheets/BAS16LPQ.pdf" display="https://www.diodes.com/assets/Datasheets/BAS16LPQ.pdf"/>
    <hyperlink ref="B37" r:id="rId_hyperlink_232" tooltip="https://www.diodes.com/assets/Datasheets/BAS16T_BAW56T_BAV70T_BAV99T.pdf" display="https://www.diodes.com/assets/Datasheets/BAS16T_BAW56T_BAV70T_BAV99T.pdf"/>
    <hyperlink ref="B38" r:id="rId_hyperlink_233" tooltip="https://www.diodes.com/assets/Datasheets/ds30154.pdf" display="https://www.diodes.com/assets/Datasheets/ds30154.pdf"/>
    <hyperlink ref="B39" r:id="rId_hyperlink_234" tooltip="https://www.diodes.com/assets/Datasheets/BAS16TWQ.pdf" display="https://www.diodes.com/assets/Datasheets/BAS16TWQ.pdf"/>
    <hyperlink ref="B40" r:id="rId_hyperlink_235" tooltip="https://www.diodes.com/assets/Datasheets/BAS16V.pdf" display="https://www.diodes.com/assets/Datasheets/BAS16V.pdf"/>
    <hyperlink ref="B41" r:id="rId_hyperlink_236" tooltip="https://www.diodes.com/assets/Datasheets/BAS16VA.pdf" display="https://www.diodes.com/assets/Datasheets/BAS16VA.pdf"/>
    <hyperlink ref="B42" r:id="rId_hyperlink_237" tooltip="https://www.diodes.com/assets/Datasheets/BAS16VAQ.pdf" display="https://www.diodes.com/assets/Datasheets/BAS16VAQ.pdf"/>
    <hyperlink ref="B43" r:id="rId_hyperlink_238" tooltip="https://www.diodes.com/assets/Datasheets/BAS16VV.pdf" display="https://www.diodes.com/assets/Datasheets/BAS16VV.pdf"/>
    <hyperlink ref="B44" r:id="rId_hyperlink_239" tooltip="https://www.diodes.com/assets/Datasheets/BAS16VVQ.pdf" display="https://www.diodes.com/assets/Datasheets/BAS16VVQ.pdf"/>
    <hyperlink ref="B45" r:id="rId_hyperlink_240" tooltip="https://www.diodes.com/assets/Datasheets/MMBD4148W_BAS16W.pdf" display="https://www.diodes.com/assets/Datasheets/MMBD4148W_BAS16W.pdf"/>
    <hyperlink ref="B46" r:id="rId_hyperlink_241" tooltip="https://www.diodes.com/assets/Datasheets/BAS16W_LS.pdf" display="https://www.diodes.com/assets/Datasheets/BAS16W_LS.pdf"/>
    <hyperlink ref="B47" r:id="rId_hyperlink_242" tooltip="https://www.diodes.com/assets/Datasheets/Ds12004.pdf" display="https://www.diodes.com/assets/Datasheets/Ds12004.pdf"/>
    <hyperlink ref="B48" r:id="rId_hyperlink_243" tooltip="https://www.diodes.com/assets/Datasheets/BAS19W-BAS21W.pdf" display="https://www.diodes.com/assets/Datasheets/BAS19W-BAS21W.pdf"/>
    <hyperlink ref="B49" r:id="rId_hyperlink_244" tooltip="https://www.diodes.com/assets/Datasheets/Ds12004.pdf" display="https://www.diodes.com/assets/Datasheets/Ds12004.pdf"/>
    <hyperlink ref="B50" r:id="rId_hyperlink_245" tooltip="https://www.diodes.com/assets/Datasheets/Ds30617.pdf" display="https://www.diodes.com/assets/Datasheets/Ds30617.pdf"/>
    <hyperlink ref="B51" r:id="rId_hyperlink_246" tooltip="https://www.diodes.com/assets/Datasheets/BAS19W-BAS21W.pdf" display="https://www.diodes.com/assets/Datasheets/BAS19W-BAS21W.pdf"/>
    <hyperlink ref="B52" r:id="rId_hyperlink_247" tooltip="https://www.diodes.com/assets/Datasheets/Ds12004.pdf" display="https://www.diodes.com/assets/Datasheets/Ds12004.pdf"/>
    <hyperlink ref="B53" r:id="rId_hyperlink_248" tooltip="https://www.diodes.com/assets/Datasheets/BAS21_LS.pdf" display="https://www.diodes.com/assets/Datasheets/BAS21_LS.pdf"/>
    <hyperlink ref="B54" r:id="rId_hyperlink_249" tooltip="https://www.diodes.com/assets/Datasheets/BAS21C_LS.pdf" display="https://www.diodes.com/assets/Datasheets/BAS21C_LS.pdf"/>
    <hyperlink ref="B55" r:id="rId_hyperlink_250" tooltip="https://www.diodes.com/assets/Datasheets/Ds30617.pdf" display="https://www.diodes.com/assets/Datasheets/Ds30617.pdf"/>
    <hyperlink ref="B56" r:id="rId_hyperlink_251" tooltip="https://www.diodes.com/assets/Datasheets/BAS21DWA.pdf" display="https://www.diodes.com/assets/Datasheets/BAS21DWA.pdf"/>
    <hyperlink ref="B57" r:id="rId_hyperlink_252" tooltip="https://www.diodes.com/assets/Datasheets/BAS21S_LS.pdf" display="https://www.diodes.com/assets/Datasheets/BAS21S_LS.pdf"/>
    <hyperlink ref="B58" r:id="rId_hyperlink_253" tooltip="https://www.diodes.com/assets/Datasheets/Ds30264.pdf" display="https://www.diodes.com/assets/Datasheets/Ds30264.pdf"/>
    <hyperlink ref="B59" r:id="rId_hyperlink_254" tooltip="https://www.diodes.com/assets/Datasheets/BAS21TM.pdf" display="https://www.diodes.com/assets/Datasheets/BAS21TM.pdf"/>
    <hyperlink ref="B60" r:id="rId_hyperlink_255" tooltip="https://www.diodes.com/assets/Datasheets/BAS21TMQ.pdf" display="https://www.diodes.com/assets/Datasheets/BAS21TMQ.pdf"/>
    <hyperlink ref="B61" r:id="rId_hyperlink_256" tooltip="https://www.diodes.com/assets/Datasheets/BAS21TW.pdf" display="https://www.diodes.com/assets/Datasheets/BAS21TW.pdf"/>
    <hyperlink ref="B62" r:id="rId_hyperlink_257" tooltip="https://www.diodes.com/assets/Datasheets/BAS21TWQ.pdf" display="https://www.diodes.com/assets/Datasheets/BAS21TWQ.pdf"/>
    <hyperlink ref="B63" r:id="rId_hyperlink_258" tooltip="https://www.diodes.com/assets/Datasheets/BAS19W-BAS21W.pdf" display="https://www.diodes.com/assets/Datasheets/BAS19W-BAS21W.pdf"/>
    <hyperlink ref="B64" r:id="rId_hyperlink_259" tooltip="https://www.diodes.com/assets/Datasheets/BAS21WQ.pdf" display="https://www.diodes.com/assets/Datasheets/BAS21WQ.pdf"/>
    <hyperlink ref="B65" r:id="rId_hyperlink_260" tooltip="https://www.diodes.com/assets/Datasheets/BAS28.pdf" display="https://www.diodes.com/assets/Datasheets/BAS28.pdf"/>
    <hyperlink ref="B66" r:id="rId_hyperlink_261" tooltip="https://www.diodes.com/assets/Datasheets/BAS28Q.pdf" display="https://www.diodes.com/assets/Datasheets/BAS28Q.pdf"/>
    <hyperlink ref="B67" r:id="rId_hyperlink_262" tooltip="https://www.diodes.com/assets/Datasheets/BAS299.pdf" display="https://www.diodes.com/assets/Datasheets/BAS299.pdf"/>
    <hyperlink ref="B68" r:id="rId_hyperlink_263" tooltip="https://www.diodes.com/assets/Datasheets/BAS516_LS.pdf" display="https://www.diodes.com/assets/Datasheets/BAS516_LS.pdf"/>
    <hyperlink ref="B69" r:id="rId_hyperlink_264" tooltip="https://www.diodes.com/assets/Datasheets/ds32175.pdf" display="https://www.diodes.com/assets/Datasheets/ds32175.pdf"/>
    <hyperlink ref="B70" r:id="rId_hyperlink_265" tooltip="https://www.diodes.com/assets/Datasheets/BAS521Q.pdf" display="https://www.diodes.com/assets/Datasheets/BAS521Q.pdf"/>
    <hyperlink ref="B71" r:id="rId_hyperlink_266" tooltip="https://www.diodes.com/assets/Datasheets/BAV116HWF.pdf" display="https://www.diodes.com/assets/Datasheets/BAV116HWF.pdf"/>
    <hyperlink ref="B72" r:id="rId_hyperlink_267" tooltip="https://www.diodes.com/assets/Datasheets/BAV116HWFQ.pdf" display="https://www.diodes.com/assets/Datasheets/BAV116HWFQ.pdf"/>
    <hyperlink ref="B73" r:id="rId_hyperlink_268" tooltip="https://www.diodes.com/assets/Datasheets/BAV116T.pdf" display="https://www.diodes.com/assets/Datasheets/BAV116T.pdf"/>
    <hyperlink ref="B74" r:id="rId_hyperlink_269" tooltip="https://www.diodes.com/assets/Datasheets/ds30291.pdf" display="https://www.diodes.com/assets/Datasheets/ds30291.pdf"/>
    <hyperlink ref="B75" r:id="rId_hyperlink_270" tooltip="https://www.diodes.com/assets/Datasheets/BAV116WQ.pdf" display="https://www.diodes.com/assets/Datasheets/BAV116WQ.pdf"/>
    <hyperlink ref="B76" r:id="rId_hyperlink_271" tooltip="https://www.diodes.com/assets/Datasheets/BAV116WS2.pdf" display="https://www.diodes.com/assets/Datasheets/BAV116WS2.pdf"/>
    <hyperlink ref="B77" r:id="rId_hyperlink_272" tooltip="https://www.diodes.com/assets/Datasheets/BAV116WSQ.pdf" display="https://www.diodes.com/assets/Datasheets/BAV116WSQ.pdf"/>
    <hyperlink ref="B78" r:id="rId_hyperlink_273" tooltip="https://www.diodes.com/assets/Datasheets/BAV16S92.pdf" display="https://www.diodes.com/assets/Datasheets/BAV16S92.pdf"/>
    <hyperlink ref="B79" r:id="rId_hyperlink_274" tooltip="https://www.diodes.com/assets/Datasheets/BAV16W_1N4148W.pdf" display="https://www.diodes.com/assets/Datasheets/BAV16W_1N4148W.pdf"/>
    <hyperlink ref="B80" r:id="rId_hyperlink_275" tooltip="https://www.diodes.com/assets/Datasheets/1N4148WS_BAV16WS.pdf" display="https://www.diodes.com/assets/Datasheets/1N4148WS_BAV16WS.pdf"/>
    <hyperlink ref="B81" r:id="rId_hyperlink_276" tooltip="https://www.diodes.com/assets/Datasheets/ds30234.pdf" display="https://www.diodes.com/assets/Datasheets/ds30234.pdf"/>
    <hyperlink ref="B82" r:id="rId_hyperlink_277" tooltip="https://www.diodes.com/assets/Datasheets/ds30258.pdf" display="https://www.diodes.com/assets/Datasheets/ds30258.pdf"/>
    <hyperlink ref="B83" r:id="rId_hyperlink_278" tooltip="https://www.diodes.com/assets/Datasheets/ds30232.pdf" display="https://www.diodes.com/assets/Datasheets/ds30232.pdf"/>
    <hyperlink ref="B84" r:id="rId_hyperlink_279" tooltip="https://www.diodes.com/assets/Datasheets/ds30417.pdf" display="https://www.diodes.com/assets/Datasheets/ds30417.pdf"/>
    <hyperlink ref="B85" r:id="rId_hyperlink_280" tooltip="https://www.diodes.com/assets/Datasheets/BAV199DWQ.pdf" display="https://www.diodes.com/assets/Datasheets/BAV199DWQ.pdf"/>
    <hyperlink ref="B86" r:id="rId_hyperlink_281" tooltip="https://www.diodes.com/assets/Datasheets/ds30258.pdf" display="https://www.diodes.com/assets/Datasheets/ds30258.pdf"/>
    <hyperlink ref="B87" r:id="rId_hyperlink_282" tooltip="https://www.diodes.com/assets/Datasheets/BAV199TQ.pdf" display="https://www.diodes.com/assets/Datasheets/BAV199TQ.pdf"/>
    <hyperlink ref="B88" r:id="rId_hyperlink_283" tooltip="https://www.diodes.com/assets/Datasheets/ds30462.pdf" display="https://www.diodes.com/assets/Datasheets/ds30462.pdf"/>
    <hyperlink ref="B89" r:id="rId_hyperlink_284" tooltip="https://www.diodes.com/assets/Datasheets/BAV199WQ.pdf" display="https://www.diodes.com/assets/Datasheets/BAV199WQ.pdf"/>
    <hyperlink ref="B90" r:id="rId_hyperlink_285" tooltip="https://www.diodes.com/assets/Datasheets/BAV19W-BAV21W.pdf" display="https://www.diodes.com/assets/Datasheets/BAV19W-BAV21W.pdf"/>
    <hyperlink ref="B91" r:id="rId_hyperlink_286" tooltip="https://www.diodes.com/assets/Datasheets/BAV19WS-BAV21WS.pdf" display="https://www.diodes.com/assets/Datasheets/BAV19WS-BAV21WS.pdf"/>
    <hyperlink ref="B92" r:id="rId_hyperlink_287" tooltip="https://www.diodes.com/assets/Datasheets/BAV19W-BAV21W.pdf" display="https://www.diodes.com/assets/Datasheets/BAV19W-BAV21W.pdf"/>
    <hyperlink ref="B93" r:id="rId_hyperlink_288" tooltip="https://www.diodes.com/assets/Datasheets/BAV19WS-BAV21WS.pdf" display="https://www.diodes.com/assets/Datasheets/BAV19WS-BAV21WS.pdf"/>
    <hyperlink ref="B94" r:id="rId_hyperlink_289" tooltip="https://www.diodes.com/assets/Datasheets/BAV21HWF.pdf" display="https://www.diodes.com/assets/Datasheets/BAV21HWF.pdf"/>
    <hyperlink ref="B95" r:id="rId_hyperlink_290" tooltip="https://www.diodes.com/assets/Datasheets/BAV21HWFQ.pdf" display="https://www.diodes.com/assets/Datasheets/BAV21HWFQ.pdf"/>
    <hyperlink ref="B96" r:id="rId_hyperlink_291" tooltip="https://www.diodes.com/assets/Datasheets/BAV19W-BAV21W.pdf" display="https://www.diodes.com/assets/Datasheets/BAV19W-BAV21W.pdf"/>
    <hyperlink ref="B97" r:id="rId_hyperlink_292" tooltip="https://www.diodes.com/assets/Datasheets/BAV21W_LS.pdf" display="https://www.diodes.com/assets/Datasheets/BAV21W_LS.pdf"/>
    <hyperlink ref="B98" r:id="rId_hyperlink_293" tooltip="https://www.diodes.com/assets/Datasheets/BAV21WF_LS.pdf" display="https://www.diodes.com/assets/Datasheets/BAV21WF_LS.pdf"/>
    <hyperlink ref="B99" r:id="rId_hyperlink_294" tooltip="https://www.diodes.com/assets/Datasheets/BAV19WS-BAV21WS.pdf" display="https://www.diodes.com/assets/Datasheets/BAV19WS-BAV21WS.pdf"/>
    <hyperlink ref="B100" r:id="rId_hyperlink_295" tooltip="https://www.diodes.com/assets/Datasheets/BAV21WS_LS.pdf" display="https://www.diodes.com/assets/Datasheets/BAV21WS_LS.pdf"/>
    <hyperlink ref="B101" r:id="rId_hyperlink_296" tooltip="https://www.diodes.com/assets/Datasheets/ds31756.pdf" display="https://www.diodes.com/assets/Datasheets/ds31756.pdf"/>
    <hyperlink ref="B102" r:id="rId_hyperlink_297" tooltip="https://www.diodes.com/assets/Datasheets/BAV23A_C_S.pdf" display="https://www.diodes.com/assets/Datasheets/BAV23A_C_S.pdf"/>
    <hyperlink ref="B103" r:id="rId_hyperlink_298" tooltip="https://www.diodes.com/assets/Datasheets/BAV23AQ_CQ_SQ.pdf" display="https://www.diodes.com/assets/Datasheets/BAV23AQ_CQ_SQ.pdf"/>
    <hyperlink ref="B104" r:id="rId_hyperlink_299" tooltip="https://www.diodes.com/assets/Datasheets/BAV23A_C_S.pdf" display="https://www.diodes.com/assets/Datasheets/BAV23A_C_S.pdf"/>
    <hyperlink ref="B105" r:id="rId_hyperlink_300" tooltip="https://www.diodes.com/assets/Datasheets/BAV23AQ_CQ_SQ.pdf" display="https://www.diodes.com/assets/Datasheets/BAV23AQ_CQ_SQ.pdf"/>
    <hyperlink ref="B106" r:id="rId_hyperlink_301" tooltip="https://www.diodes.com/assets/Datasheets/BAV23A_C_S.pdf" display="https://www.diodes.com/assets/Datasheets/BAV23A_C_S.pdf"/>
    <hyperlink ref="B107" r:id="rId_hyperlink_302" tooltip="https://www.diodes.com/assets/Datasheets/BAV23AQ_CQ_SQ.pdf" display="https://www.diodes.com/assets/Datasheets/BAV23AQ_CQ_SQ.pdf"/>
    <hyperlink ref="B108" r:id="rId_hyperlink_303" tooltip="https://www.diodes.com/assets/Datasheets/BAV70.pdf" display="https://www.diodes.com/assets/Datasheets/BAV70.pdf"/>
    <hyperlink ref="B109" r:id="rId_hyperlink_304" tooltip="https://www.diodes.com/assets/Datasheets/BAV70_LS.pdf" display="https://www.diodes.com/assets/Datasheets/BAV70_LS.pdf"/>
    <hyperlink ref="B110" r:id="rId_hyperlink_305" tooltip="https://www.diodes.com/assets/Datasheets/BAV70DV.pdf" display="https://www.diodes.com/assets/Datasheets/BAV70DV.pdf"/>
    <hyperlink ref="B111" r:id="rId_hyperlink_306" tooltip="https://www.diodes.com/assets/Datasheets/BAV70DW.pdf" display="https://www.diodes.com/assets/Datasheets/BAV70DW.pdf"/>
    <hyperlink ref="B112" r:id="rId_hyperlink_307" tooltip="https://www.diodes.com/assets/Datasheets/BAV70HDW.pdf" display="https://www.diodes.com/assets/Datasheets/BAV70HDW.pdf"/>
    <hyperlink ref="B113" r:id="rId_hyperlink_308" tooltip="https://www.diodes.com/assets/Datasheets/BAV70HDWQ.pdf" display="https://www.diodes.com/assets/Datasheets/BAV70HDWQ.pdf"/>
    <hyperlink ref="B114" r:id="rId_hyperlink_309" tooltip="https://www.diodes.com/assets/Datasheets/ds31597.pdf" display="https://www.diodes.com/assets/Datasheets/ds31597.pdf"/>
    <hyperlink ref="B115" r:id="rId_hyperlink_310" tooltip="https://www.diodes.com/assets/Datasheets/BAS16T_BAW56T_BAV70T_BAV99T.pdf" display="https://www.diodes.com/assets/Datasheets/BAS16T_BAW56T_BAV70T_BAV99T.pdf"/>
    <hyperlink ref="B116" r:id="rId_hyperlink_311" tooltip="https://www.diodes.com/assets/Datasheets/BAV70W.pdf" display="https://www.diodes.com/assets/Datasheets/BAV70W.pdf"/>
    <hyperlink ref="B117" r:id="rId_hyperlink_312" tooltip="https://www.diodes.com/assets/Datasheets/BAV70W_LS.pdf" display="https://www.diodes.com/assets/Datasheets/BAV70W_LS.pdf"/>
    <hyperlink ref="B118" r:id="rId_hyperlink_313" tooltip="https://www.diodes.com/assets/Datasheets/ds30148.pdf" display="https://www.diodes.com/assets/Datasheets/ds30148.pdf"/>
    <hyperlink ref="B119" r:id="rId_hyperlink_314" tooltip="https://www.diodes.com/assets/Datasheets/BAV99.pdf" display="https://www.diodes.com/assets/Datasheets/BAV99.pdf"/>
    <hyperlink ref="B120" r:id="rId_hyperlink_315" tooltip="https://www.diodes.com/assets/Datasheets/BAV99_LS.pdf" display="https://www.diodes.com/assets/Datasheets/BAV99_LS.pdf"/>
    <hyperlink ref="B121" r:id="rId_hyperlink_316" tooltip="https://www.diodes.com/assets/Datasheets/BAV99BRV.pdf" display="https://www.diodes.com/assets/Datasheets/BAV99BRV.pdf"/>
    <hyperlink ref="B122" r:id="rId_hyperlink_317" tooltip="https://www.diodes.com/assets/Datasheets/BAV99BRV.pdf" display="https://www.diodes.com/assets/Datasheets/BAV99BRV.pdf"/>
    <hyperlink ref="B123" r:id="rId_hyperlink_318" tooltip="https://www.diodes.com/assets/Datasheets/BAV99BRW.pdf" display="https://www.diodes.com/assets/Datasheets/BAV99BRW.pdf"/>
    <hyperlink ref="B124" r:id="rId_hyperlink_319" tooltip="https://www.diodes.com/assets/Datasheets/BAV99DW.pdf" display="https://www.diodes.com/assets/Datasheets/BAV99DW.pdf"/>
    <hyperlink ref="B125" r:id="rId_hyperlink_320" tooltip="https://www.diodes.com/assets/Datasheets/BAV99DWQ.pdf" display="https://www.diodes.com/assets/Datasheets/BAV99DWQ.pdf"/>
    <hyperlink ref="B126" r:id="rId_hyperlink_321" tooltip="https://www.diodes.com/assets/Datasheets/BAV99HDW.pdf" display="https://www.diodes.com/assets/Datasheets/BAV99HDW.pdf"/>
    <hyperlink ref="B127" r:id="rId_hyperlink_322" tooltip="https://www.diodes.com/assets/Datasheets/BAV99HDWQ.pdf" display="https://www.diodes.com/assets/Datasheets/BAV99HDWQ.pdf"/>
    <hyperlink ref="B128" r:id="rId_hyperlink_323" tooltip="https://www.diodes.com/assets/Datasheets/BAV99.pdf" display="https://www.diodes.com/assets/Datasheets/BAV99.pdf"/>
    <hyperlink ref="B129" r:id="rId_hyperlink_324" tooltip="https://www.diodes.com/assets/Datasheets/BAS16T_BAW56T_BAV70T_BAV99T.pdf" display="https://www.diodes.com/assets/Datasheets/BAS16T_BAW56T_BAV70T_BAV99T.pdf"/>
    <hyperlink ref="B130" r:id="rId_hyperlink_325" tooltip="https://www.diodes.com/assets/Datasheets/BAV99W.pdf" display="https://www.diodes.com/assets/Datasheets/BAV99W.pdf"/>
    <hyperlink ref="B131" r:id="rId_hyperlink_326" tooltip="https://www.diodes.com/assets/Datasheets/BAV99W_LS.pdf" display="https://www.diodes.com/assets/Datasheets/BAV99W_LS.pdf"/>
    <hyperlink ref="B132" r:id="rId_hyperlink_327" tooltip="https://www.diodes.com/assets/Datasheets/ds32092.pdf" display="https://www.diodes.com/assets/Datasheets/ds32092.pdf"/>
    <hyperlink ref="B133" r:id="rId_hyperlink_328" tooltip="https://www.diodes.com/assets/Datasheets/BAW101Q.pdf" display="https://www.diodes.com/assets/Datasheets/BAW101Q.pdf"/>
    <hyperlink ref="B134" r:id="rId_hyperlink_329" tooltip="https://www.diodes.com/assets/Datasheets/ds32177.pdf" display="https://www.diodes.com/assets/Datasheets/ds32177.pdf"/>
    <hyperlink ref="B135" r:id="rId_hyperlink_330" tooltip="https://www.diodes.com/assets/Datasheets/ds30231.pdf" display="https://www.diodes.com/assets/Datasheets/ds30231.pdf"/>
    <hyperlink ref="B136" r:id="rId_hyperlink_331" tooltip="https://www.diodes.com/assets/Datasheets/ds30258.pdf" display="https://www.diodes.com/assets/Datasheets/ds30258.pdf"/>
    <hyperlink ref="B137" r:id="rId_hyperlink_332" tooltip="https://www.diodes.com/assets/Datasheets/BAW156TQ.pdf" display="https://www.diodes.com/assets/Datasheets/BAW156TQ.pdf"/>
    <hyperlink ref="B138" r:id="rId_hyperlink_333" tooltip="https://www.diodes.com/assets/Datasheets/ds12008.pdf" display="https://www.diodes.com/assets/Datasheets/ds12008.pdf"/>
    <hyperlink ref="B139" r:id="rId_hyperlink_334" tooltip="https://www.diodes.com/assets/Datasheets/BAW56_LS.pdf" display="https://www.diodes.com/assets/Datasheets/BAW56_LS.pdf"/>
    <hyperlink ref="B140" r:id="rId_hyperlink_335" tooltip="https://www.diodes.com/assets/Datasheets/ds30147.pdf" display="https://www.diodes.com/assets/Datasheets/ds30147.pdf"/>
    <hyperlink ref="B141" r:id="rId_hyperlink_336" tooltip="https://www.diodes.com/assets/Datasheets/ds30146.pdf" display="https://www.diodes.com/assets/Datasheets/ds30146.pdf"/>
    <hyperlink ref="B142" r:id="rId_hyperlink_337" tooltip="https://www.diodes.com/assets/Datasheets/BAW56HDW.pdf" display="https://www.diodes.com/assets/Datasheets/BAW56HDW.pdf"/>
    <hyperlink ref="B143" r:id="rId_hyperlink_338" tooltip="https://www.diodes.com/assets/Datasheets/BAW56HDWQ.pdf" display="https://www.diodes.com/assets/Datasheets/BAW56HDWQ.pdf"/>
    <hyperlink ref="B144" r:id="rId_hyperlink_339" tooltip="https://www.diodes.com/assets/Datasheets/BAS16T_BAW56T_BAV70T_BAV99T.pdf" display="https://www.diodes.com/assets/Datasheets/BAS16T_BAW56T_BAV70T_BAV99T.pdf"/>
    <hyperlink ref="B145" r:id="rId_hyperlink_340" tooltip="https://www.diodes.com/assets/Datasheets/BAW56W.pdf" display="https://www.diodes.com/assets/Datasheets/BAW56W.pdf"/>
    <hyperlink ref="B146" r:id="rId_hyperlink_341" tooltip="https://www.diodes.com/assets/Datasheets/DHVSD2004SS.pdf" display="https://www.diodes.com/assets/Datasheets/DHVSD2004SS.pdf"/>
    <hyperlink ref="B147" r:id="rId_hyperlink_342" tooltip="https://www.diodes.com/assets/Datasheets/DHVSD2004SSQ.pdf" display="https://www.diodes.com/assets/Datasheets/DHVSD2004SSQ.pdf"/>
    <hyperlink ref="B148" r:id="rId_hyperlink_343" tooltip="https://www.diodes.com/assets/Datasheets/DHVSD3004AS_CS_SS.pdf" display="https://www.diodes.com/assets/Datasheets/DHVSD3004AS_CS_SS.pdf"/>
    <hyperlink ref="B149" r:id="rId_hyperlink_344" tooltip="https://www.diodes.com/assets/Datasheets/DHVSD3004ASQ_CSQ_SSQ.pdf" display="https://www.diodes.com/assets/Datasheets/DHVSD3004ASQ_CSQ_SSQ.pdf"/>
    <hyperlink ref="B150" r:id="rId_hyperlink_345" tooltip="https://www.diodes.com/assets/Datasheets/DHVSD3004BRM.pdf" display="https://www.diodes.com/assets/Datasheets/DHVSD3004BRM.pdf"/>
    <hyperlink ref="B151" r:id="rId_hyperlink_346" tooltip="https://www.diodes.com/assets/Datasheets/DHVSD3004AS_CS_SS.pdf" display="https://www.diodes.com/assets/Datasheets/DHVSD3004AS_CS_SS.pdf"/>
    <hyperlink ref="B152" r:id="rId_hyperlink_347" tooltip="https://www.diodes.com/assets/Datasheets/DHVSD3004ASQ_CSQ_SSQ.pdf" display="https://www.diodes.com/assets/Datasheets/DHVSD3004ASQ_CSQ_SSQ.pdf"/>
    <hyperlink ref="B153" r:id="rId_hyperlink_348" tooltip="https://www.diodes.com/assets/Datasheets/DHVSD3004S1.pdf" display="https://www.diodes.com/assets/Datasheets/DHVSD3004S1.pdf"/>
    <hyperlink ref="B154" r:id="rId_hyperlink_349" tooltip="https://www.diodes.com/assets/Datasheets/DHVSD3004S1Q.pdf" display="https://www.diodes.com/assets/Datasheets/DHVSD3004S1Q.pdf"/>
    <hyperlink ref="B155" r:id="rId_hyperlink_350" tooltip="https://www.diodes.com/assets/Datasheets/DHVSD3004S3.pdf" display="https://www.diodes.com/assets/Datasheets/DHVSD3004S3.pdf"/>
    <hyperlink ref="B156" r:id="rId_hyperlink_351" tooltip="https://www.diodes.com/assets/Datasheets/DHVSD3004S3Q.pdf" display="https://www.diodes.com/assets/Datasheets/DHVSD3004S3Q.pdf"/>
    <hyperlink ref="B157" r:id="rId_hyperlink_352" tooltip="https://www.diodes.com/assets/Datasheets/DHVSD3004AS_CS_SS.pdf" display="https://www.diodes.com/assets/Datasheets/DHVSD3004AS_CS_SS.pdf"/>
    <hyperlink ref="B158" r:id="rId_hyperlink_353" tooltip="https://www.diodes.com/assets/Datasheets/DHVSD3004ASQ_CSQ_SSQ.pdf" display="https://www.diodes.com/assets/Datasheets/DHVSD3004ASQ_CSQ_SSQ.pdf"/>
    <hyperlink ref="B159" r:id="rId_hyperlink_354" tooltip="https://www.diodes.com/assets/Datasheets/DHVSD521LP.pdf" display="https://www.diodes.com/assets/Datasheets/DHVSD521LP.pdf"/>
    <hyperlink ref="B160" r:id="rId_hyperlink_355" tooltip="https://www.diodes.com/assets/Datasheets/DHVSD521T5.pdf" display="https://www.diodes.com/assets/Datasheets/DHVSD521T5.pdf"/>
    <hyperlink ref="B161" r:id="rId_hyperlink_356" tooltip="https://www.diodes.com/assets/Datasheets/DHVSD521T5Q-v2.pdf" display="https://www.diodes.com/assets/Datasheets/DHVSD521T5Q-v2.pdf"/>
    <hyperlink ref="B162" r:id="rId_hyperlink_357" tooltip="https://www.diodes.com/assets/Datasheets/DLLFSD01LP3.pdf" display="https://www.diodes.com/assets/Datasheets/DLLFSD01LP3.pdf"/>
    <hyperlink ref="B163" r:id="rId_hyperlink_358" tooltip="https://www.diodes.com/assets/Datasheets/DLLFSD01LP3Q.pdf" display="https://www.diodes.com/assets/Datasheets/DLLFSD01LP3Q.pdf"/>
    <hyperlink ref="B164" r:id="rId_hyperlink_359" tooltip="https://www.diodes.com/assets/Datasheets/DLLFSD01LPH4.pdf" display="https://www.diodes.com/assets/Datasheets/DLLFSD01LPH4.pdf"/>
    <hyperlink ref="B165" r:id="rId_hyperlink_360" tooltip="https://www.diodes.com/assets/Datasheets/DLLFSD01T.pdf" display="https://www.diodes.com/assets/Datasheets/DLLFSD01T.pdf"/>
    <hyperlink ref="B166" r:id="rId_hyperlink_361" tooltip="https://www.diodes.com/assets/Datasheets/ds31593.pdf" display="https://www.diodes.com/assets/Datasheets/ds31593.pdf"/>
    <hyperlink ref="B167" r:id="rId_hyperlink_362" tooltip="https://www.diodes.com/assets/Datasheets/LL4148_LS.pdf" display="https://www.diodes.com/assets/Datasheets/LL4148_LS.pdf"/>
    <hyperlink ref="B168" r:id="rId_hyperlink_363" tooltip="https://www.diodes.com/assets/Datasheets/ds30281.pdf" display="https://www.diodes.com/assets/Datasheets/ds30281.pdf"/>
    <hyperlink ref="B169" r:id="rId_hyperlink_364" tooltip="https://www.diodes.com/assets/Datasheets/MMBD2004SQ.pdf" display="https://www.diodes.com/assets/Datasheets/MMBD2004SQ.pdf"/>
    <hyperlink ref="B170" r:id="rId_hyperlink_365" tooltip="https://www.diodes.com/assets/Datasheets/ds30443.pdf" display="https://www.diodes.com/assets/Datasheets/ds30443.pdf"/>
    <hyperlink ref="B171" r:id="rId_hyperlink_366" tooltip="https://www.diodes.com/assets/Datasheets/BAS16_MMBD4148_MMBD914.pdf" display="https://www.diodes.com/assets/Datasheets/BAS16_MMBD4148_MMBD914.pdf"/>
    <hyperlink ref="B172" r:id="rId_hyperlink_367" tooltip="https://www.diodes.com/assets/Datasheets/MMBD4148PLM.pdf" display="https://www.diodes.com/assets/Datasheets/MMBD4148PLM.pdf"/>
    <hyperlink ref="B173" r:id="rId_hyperlink_368" tooltip="https://www.diodes.com/assets/Datasheets/ds30154.pdf" display="https://www.diodes.com/assets/Datasheets/ds30154.pdf"/>
    <hyperlink ref="B174" r:id="rId_hyperlink_369" tooltip="https://www.diodes.com/assets/Datasheets/MMBD4148W_BAS16W.pdf" display="https://www.diodes.com/assets/Datasheets/MMBD4148W_BAS16W.pdf"/>
    <hyperlink ref="B175" r:id="rId_hyperlink_370" tooltip="https://www.diodes.com/assets/Datasheets/MMBD4448.pdf" display="https://www.diodes.com/assets/Datasheets/MMBD4448.pdf"/>
    <hyperlink ref="B176" r:id="rId_hyperlink_371" tooltip="https://www.diodes.com/assets/Datasheets/MMBD4448DW.pdf" display="https://www.diodes.com/assets/Datasheets/MMBD4448DW.pdf"/>
    <hyperlink ref="B177" r:id="rId_hyperlink_372" tooltip="https://www.diodes.com/assets/Datasheets/ds30176.pdf" display="https://www.diodes.com/assets/Datasheets/ds30176.pdf"/>
    <hyperlink ref="B178" r:id="rId_hyperlink_373" tooltip="https://www.diodes.com/assets/Datasheets/MMBD4448HCQW_AQW_ADW_CDW_SDW_TW.pdf" display="https://www.diodes.com/assets/Datasheets/MMBD4448HCQW_AQW_ADW_CDW_SDW_TW.pdf"/>
    <hyperlink ref="B179" r:id="rId_hyperlink_374" tooltip="https://www.diodes.com/assets/Datasheets/MMBD4448HCQW_AQW_ADW_CDW_SDW_TW.pdf" display="https://www.diodes.com/assets/Datasheets/MMBD4448HCQW_AQW_ADW_CDW_SDW_TW.pdf"/>
    <hyperlink ref="B180" r:id="rId_hyperlink_375" tooltip="https://www.diodes.com/assets/Datasheets/MMBD4448HCQW_AQW_ADW_CDW_SDW_TW.pdf" display="https://www.diodes.com/assets/Datasheets/MMBD4448HCQW_AQW_ADW_CDW_SDW_TW.pdf"/>
    <hyperlink ref="B181" r:id="rId_hyperlink_376" tooltip="https://www.diodes.com/assets/Datasheets/MMBD4448HCQW_AQW_ADW_CDW_SDW_TW.pdf" display="https://www.diodes.com/assets/Datasheets/MMBD4448HCQW_AQW_ADW_CDW_SDW_TW.pdf"/>
    <hyperlink ref="B182" r:id="rId_hyperlink_377" tooltip="https://www.diodes.com/assets/Datasheets/MMBD4448HCQW_AQW_ADW_CDW_SDW_TW.pdf" display="https://www.diodes.com/assets/Datasheets/MMBD4448HCQW_AQW_ADW_CDW_SDW_TW.pdf"/>
    <hyperlink ref="B183" r:id="rId_hyperlink_378" tooltip="https://www.diodes.com/assets/Datasheets/ds30263.pdf" display="https://www.diodes.com/assets/Datasheets/ds30263.pdf"/>
    <hyperlink ref="B184" r:id="rId_hyperlink_379" tooltip="https://www.diodes.com/assets/Datasheets/ds30263.pdf" display="https://www.diodes.com/assets/Datasheets/ds30263.pdf"/>
    <hyperlink ref="B185" r:id="rId_hyperlink_380" tooltip="https://www.diodes.com/assets/Datasheets/ds30263.pdf" display="https://www.diodes.com/assets/Datasheets/ds30263.pdf"/>
    <hyperlink ref="B186" r:id="rId_hyperlink_381" tooltip="https://www.diodes.com/assets/Datasheets/ds30302.pdf" display="https://www.diodes.com/assets/Datasheets/ds30302.pdf"/>
    <hyperlink ref="B187" r:id="rId_hyperlink_382" tooltip="https://www.diodes.com/assets/Datasheets/ds30263.pdf" display="https://www.diodes.com/assets/Datasheets/ds30263.pdf"/>
    <hyperlink ref="B188" r:id="rId_hyperlink_383" tooltip="https://www.diodes.com/assets/Datasheets/MMBD4448HCQW_AQW_ADW_CDW_SDW_TW.pdf" display="https://www.diodes.com/assets/Datasheets/MMBD4448HCQW_AQW_ADW_CDW_SDW_TW.pdf"/>
    <hyperlink ref="B189" r:id="rId_hyperlink_384" tooltip="https://www.diodes.com/assets/Datasheets/ds30228.pdf" display="https://www.diodes.com/assets/Datasheets/ds30228.pdf"/>
    <hyperlink ref="B190" r:id="rId_hyperlink_385" tooltip="https://www.diodes.com/assets/Datasheets/MMBD4448V.pdf" display="https://www.diodes.com/assets/Datasheets/MMBD4448V.pdf"/>
    <hyperlink ref="B191" r:id="rId_hyperlink_386" tooltip="https://www.diodes.com/assets/Datasheets/ds30095.pdf" display="https://www.diodes.com/assets/Datasheets/ds30095.pdf"/>
    <hyperlink ref="B192" r:id="rId_hyperlink_387" tooltip="https://www.diodes.com/assets/Datasheets/MMBD7000.pdf" display="https://www.diodes.com/assets/Datasheets/MMBD7000.pdf"/>
    <hyperlink ref="B193" r:id="rId_hyperlink_388" tooltip="https://www.diodes.com/assets/Datasheets/MMBD7000HS_HC.pdf" display="https://www.diodes.com/assets/Datasheets/MMBD7000HS_HC.pdf"/>
    <hyperlink ref="B194" r:id="rId_hyperlink_389" tooltip="https://www.diodes.com/assets/Datasheets/MMBD7000HS_HC.pdf" display="https://www.diodes.com/assets/Datasheets/MMBD7000HS_HC.pdf"/>
    <hyperlink ref="B195" r:id="rId_hyperlink_390" tooltip="https://www.diodes.com/assets/Datasheets/BAS16_MMBD4148_MMBD914.pdf" display="https://www.diodes.com/assets/Datasheets/BAS16_MMBD4148_MMBD914.pdf"/>
    <hyperlink ref="B196" r:id="rId_hyperlink_391" tooltip="https://www.diodes.com/assets/Datasheets/SDA004.pdf" display="https://www.diodes.com/assets/Datasheets/SDA004.pdf"/>
    <hyperlink ref="B197" r:id="rId_hyperlink_392" tooltip="https://www.diodes.com/assets/Datasheets/ds30559.pdf" display="https://www.diodes.com/assets/Datasheets/ds30559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2024-06-27T19:45:13-05:00</dcterms:created>
  <dcterms:modified xsi:type="dcterms:W3CDTF">2024-06-27T19:45:13-05:00</dcterms:modified>
  <dc:title>Untitled Spreadsheet</dc:title>
  <dc:description/>
  <dc:subject/>
  <cp:keywords/>
  <cp:category/>
</cp:coreProperties>
</file>