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'Worksheet'!$A$1:$Y$591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<sst xmlns="http://schemas.openxmlformats.org/spreadsheetml/2006/main" uniqueCount="1078">
  <si>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</si>
  <si>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</si>
  <si>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</si>
  <si>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</si>
  <si>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AEC Qualified</t>
    </r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</si>
  <si>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Automotive(Q)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</si>
  <si>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Polarity</t>
    </r>
  </si>
  <si>
    <r>
      <rPr>
        <rFont val="Arial"/>
        <b val="true"/>
        <i val="false"/>
        <strike val="false"/>
        <color rgb="FF000000"/>
        <sz val="8"/>
        <u val="none"/>
      </rPr>
      <t xml:space="preserve">ESD Diodes (Y|N)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</si>
  <si>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</si>
  <si>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| (±V)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</si>
  <si>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A</t>
    </r>
    <r>
      <rPr>
        <rFont val="Arial"/>
        <b val="true"/>
        <i val="false"/>
        <strike val="false"/>
        <color rgb="FF000000"/>
        <sz val="8"/>
        <u val="none"/>
      </rPr>
      <t xml:space="preserve"> = +25°C (A)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</si>
  <si>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C</t>
    </r>
    <r>
      <rPr>
        <rFont val="Arial"/>
        <b val="true"/>
        <i val="false"/>
        <strike val="false"/>
        <color rgb="FF000000"/>
        <sz val="8"/>
        <u val="none"/>
      </rPr>
      <t xml:space="preserve"> = +25°C (A)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</si>
  <si>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A</t>
    </r>
    <r>
      <rPr>
        <rFont val="Arial"/>
        <b val="true"/>
        <i val="false"/>
        <strike val="false"/>
        <color rgb="FF000000"/>
        <sz val="8"/>
        <u val="none"/>
      </rPr>
      <t xml:space="preserve"> = +25°C (W)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</si>
  <si>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</t>
    </r>
    <r>
      <rPr>
        <rFont val="Arial"/>
        <b val="true"/>
        <i val="false"/>
        <strike val="false"/>
        <color rgb="FF000000"/>
        <sz val="8"/>
        <u val="none"/>
      </rPr>
      <t xml:space="preserve"> @T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C</t>
    </r>
    <r>
      <rPr>
        <rFont val="Arial"/>
        <b val="true"/>
        <i val="false"/>
        <strike val="false"/>
        <color rgb="FF000000"/>
        <sz val="8"/>
        <u val="none"/>
      </rPr>
      <t xml:space="preserve"> = +25°C (W)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</si>
  <si>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(10V)(mΩ)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</si>
  <si>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(4.5V)(mΩ)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</si>
  <si>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(2.5V)(mΩ)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</si>
  <si>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Max@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(1.8V)(mΩ)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</si>
  <si>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GS(TH)</t>
    </r>
    <r>
      <rPr>
        <rFont val="Arial"/>
        <b val="true"/>
        <i val="false"/>
        <strike val="false"/>
        <color rgb="FF000000"/>
        <sz val="8"/>
        <u val="none"/>
      </rPr>
      <t xml:space="preserve">| Min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</si>
  <si>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GS(TH)</t>
    </r>
    <r>
      <rPr>
        <rFont val="Arial"/>
        <b val="true"/>
        <i val="false"/>
        <strike val="false"/>
        <color rgb="FF000000"/>
        <sz val="8"/>
        <u val="none"/>
      </rPr>
      <t xml:space="preserve">| Max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</si>
  <si>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Q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</t>
    </r>
    <r>
      <rPr>
        <rFont val="Arial"/>
        <b val="true"/>
        <i val="false"/>
        <strike val="false"/>
        <color rgb="FF000000"/>
        <sz val="8"/>
        <u val="none"/>
      </rPr>
      <t xml:space="preserve"> Typ @ 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| = 4.5V (nC)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</si>
  <si>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Q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</t>
    </r>
    <r>
      <rPr>
        <rFont val="Arial"/>
        <b val="true"/>
        <i val="false"/>
        <strike val="false"/>
        <color rgb="FF000000"/>
        <sz val="8"/>
        <u val="none"/>
      </rPr>
      <t xml:space="preserve"> Typ @ 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GS</t>
    </r>
    <r>
      <rPr>
        <rFont val="Arial"/>
        <b val="true"/>
        <i val="false"/>
        <strike val="false"/>
        <color rgb="FF000000"/>
        <sz val="8"/>
        <u val="none"/>
      </rPr>
      <t xml:space="preserve">| = 10V (nC)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</si>
  <si>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C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ISS</t>
    </r>
    <r>
      <rPr>
        <rFont val="Arial"/>
        <b val="true"/>
        <i val="false"/>
        <strike val="false"/>
        <color rgb="FF000000"/>
        <sz val="8"/>
        <u val="none"/>
      </rPr>
      <t xml:space="preserve"> Typ (pF)</t>
    </r>
  </si>
  <si>
    <r>
      <rPr>
        <rFont val="Arial"/>
        <b val="true"/>
        <i val="false"/>
        <strike val="false"/>
        <color rgb="FF000000"/>
        <sz val="8"/>
        <u val="none"/>
      </rPr>
      <t xml:space="preserve">C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ISS</t>
    </r>
    <r>
      <rPr>
        <rFont val="Arial"/>
        <b val="true"/>
        <i val="false"/>
        <strike val="false"/>
        <color rgb="FF000000"/>
        <sz val="8"/>
        <u val="none"/>
      </rPr>
      <t xml:space="preserve"> Condition @|V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</t>
    </r>
    <r>
      <rPr>
        <rFont val="Arial"/>
        <b val="true"/>
        <i val="false"/>
        <strike val="false"/>
        <color rgb="FF000000"/>
        <sz val="8"/>
        <u val="none"/>
      </rPr>
      <t xml:space="preserve">| (V)</t>
    </r>
  </si>
  <si>
    <t>Packages</t>
  </si>
  <si>
    <t>2N7002AQ</t>
  </si>
  <si>
    <t>N-CHANNEL ENHANCEMENT MODE MOSFET</t>
  </si>
  <si>
    <t>Yes</t>
  </si>
  <si>
    <t>Automotive</t>
  </si>
  <si>
    <t>N</t>
  </si>
  <si>
    <t>SOT23</t>
  </si>
  <si>
    <t>2N7002DWQ</t>
  </si>
  <si>
    <t>DUAL N-CHANNEL ENHANCEMENT MODE MOSFET</t>
  </si>
  <si>
    <t>N+N</t>
  </si>
  <si>
    <t>No</t>
  </si>
  <si>
    <t>7500 @5V</t>
  </si>
  <si>
    <t>SOT363</t>
  </si>
  <si>
    <t>2N7002EQ</t>
  </si>
  <si>
    <t>2N7002KQ</t>
  </si>
  <si>
    <t>2N7002Q</t>
  </si>
  <si>
    <t>N-CHANNEL ENHANCEMENT MODE FIELD EFFECT TRANSISTOR</t>
  </si>
  <si>
    <t>2N7002TQ</t>
  </si>
  <si>
    <t>SOT523</t>
  </si>
  <si>
    <t>BS870Q</t>
  </si>
  <si>
    <t>BSS123Q</t>
  </si>
  <si>
    <t>BSS123WQ</t>
  </si>
  <si>
    <t>SOT323</t>
  </si>
  <si>
    <t>BSS138DWQ</t>
  </si>
  <si>
    <t>BSS138Q</t>
  </si>
  <si>
    <t>50V N-CHANNEL ENHANCEMENT MODE MOSFET</t>
  </si>
  <si>
    <t>BSS138WQ</t>
  </si>
  <si>
    <t>BSS84DWQ</t>
  </si>
  <si>
    <t>DUAL P-CHANNEL ENHANCEMENT MODE MOSFET</t>
  </si>
  <si>
    <t>P+P</t>
  </si>
  <si>
    <t>10000 (@5V)</t>
  </si>
  <si>
    <t>BSS84Q</t>
  </si>
  <si>
    <t>P-CHANNEL ENHANCEMENT MODE MOSFET</t>
  </si>
  <si>
    <t>P</t>
  </si>
  <si>
    <t>BSS84WQ</t>
  </si>
  <si>
    <t>50V P-CHANNEL ENHANCEMENT MODE FIELD EFFECT TRANSISTOR</t>
  </si>
  <si>
    <t>DMC1018UPDWQ</t>
  </si>
  <si>
    <t>COMPLEMENTARY PAIR ENHANCEMENT MODE MOSFET</t>
  </si>
  <si>
    <t>N+P</t>
  </si>
  <si>
    <t>12, 20</t>
  </si>
  <si>
    <t>8, 12</t>
  </si>
  <si>
    <t>10, 6.7</t>
  </si>
  <si>
    <t>31.3, 20.9</t>
  </si>
  <si>
    <t>17, 38</t>
  </si>
  <si>
    <t>25, 53</t>
  </si>
  <si>
    <t>0.6, 0.6</t>
  </si>
  <si>
    <t>1.5, 1.5</t>
  </si>
  <si>
    <t>17.1, 8.6</t>
  </si>
  <si>
    <t>1525, 866</t>
  </si>
  <si>
    <t>6, 6</t>
  </si>
  <si>
    <t>PowerDI5060-8/SWP (Type UXD)</t>
  </si>
  <si>
    <t>DMC2025UFDBQ</t>
  </si>
  <si>
    <t>20, 20</t>
  </si>
  <si>
    <t>10, 8</t>
  </si>
  <si>
    <t>6, 3.5</t>
  </si>
  <si>
    <t>25, 75</t>
  </si>
  <si>
    <t>35, 140</t>
  </si>
  <si>
    <t>0.5, 0.35</t>
  </si>
  <si>
    <t>1, 1.4</t>
  </si>
  <si>
    <t>5.9, 8.8</t>
  </si>
  <si>
    <t>12.3, 15 (@8V)</t>
  </si>
  <si>
    <t>486, 642</t>
  </si>
  <si>
    <t>10, 10</t>
  </si>
  <si>
    <t>U-DFN2020-6 (Type B)</t>
  </si>
  <si>
    <t>DMC2053UFDBQ</t>
  </si>
  <si>
    <t>12, 12</t>
  </si>
  <si>
    <t>4.6, 3.1</t>
  </si>
  <si>
    <t>35, 75</t>
  </si>
  <si>
    <t>43, 110</t>
  </si>
  <si>
    <t>56, 168</t>
  </si>
  <si>
    <t>0.4, 0.5</t>
  </si>
  <si>
    <t>1, 1</t>
  </si>
  <si>
    <t>3.6, 5.9</t>
  </si>
  <si>
    <t>369, 440</t>
  </si>
  <si>
    <t>DMC2053UVTQ</t>
  </si>
  <si>
    <t>4.6, 3.2</t>
  </si>
  <si>
    <t>35, 74</t>
  </si>
  <si>
    <t>0.4, 0.45</t>
  </si>
  <si>
    <t>TSOT26</t>
  </si>
  <si>
    <t>DMC2400UVQ</t>
  </si>
  <si>
    <t>Complementary Pair Enhancement Mode MOSFET</t>
  </si>
  <si>
    <t>1, 0.7</t>
  </si>
  <si>
    <t>500, 1000</t>
  </si>
  <si>
    <t>700, 1500</t>
  </si>
  <si>
    <t>800, 2000</t>
  </si>
  <si>
    <t>0.5, 0.5</t>
  </si>
  <si>
    <t>0.9, 1.0</t>
  </si>
  <si>
    <t>37.1, 46.1</t>
  </si>
  <si>
    <t>SOT563</t>
  </si>
  <si>
    <t>DMC2710UDWQ</t>
  </si>
  <si>
    <t>0.75, 0.6</t>
  </si>
  <si>
    <t>450, 750</t>
  </si>
  <si>
    <t>600, 1050</t>
  </si>
  <si>
    <t>750, 1500</t>
  </si>
  <si>
    <t>0.6, 0.7</t>
  </si>
  <si>
    <t>42,  49</t>
  </si>
  <si>
    <t>16, 16</t>
  </si>
  <si>
    <t>DMC2710UVQ</t>
  </si>
  <si>
    <t>1.1, 0.8</t>
  </si>
  <si>
    <t>400, 700</t>
  </si>
  <si>
    <t>500, 900</t>
  </si>
  <si>
    <t>700, 1300</t>
  </si>
  <si>
    <t>42, 49</t>
  </si>
  <si>
    <t>DMC2990UDJQ</t>
  </si>
  <si>
    <t>8, 8</t>
  </si>
  <si>
    <t>0.45, 0.31</t>
  </si>
  <si>
    <t>990, 1900</t>
  </si>
  <si>
    <t>1200, 2400</t>
  </si>
  <si>
    <t>1800, 3400</t>
  </si>
  <si>
    <t>0.4, 0.4</t>
  </si>
  <si>
    <t>0.5, 0.4</t>
  </si>
  <si>
    <t>27.6, 28.7</t>
  </si>
  <si>
    <t>15, 15</t>
  </si>
  <si>
    <t>SOT963</t>
  </si>
  <si>
    <t>DMC3021LSDQ</t>
  </si>
  <si>
    <t>30, 30</t>
  </si>
  <si>
    <t>8.5, 7</t>
  </si>
  <si>
    <t>21, 39</t>
  </si>
  <si>
    <t>32, 53</t>
  </si>
  <si>
    <t>2.1, 2.2</t>
  </si>
  <si>
    <t>7.8, 10.1</t>
  </si>
  <si>
    <t>16.1, 21.1</t>
  </si>
  <si>
    <t>767, 1002</t>
  </si>
  <si>
    <t>SO-8</t>
  </si>
  <si>
    <t>DMC3025LSDQ</t>
  </si>
  <si>
    <t>30V COMPLEMENTARY ENHANCEMENT MODE MOSFET</t>
  </si>
  <si>
    <t>8.5, 5.5</t>
  </si>
  <si>
    <t>20, 45</t>
  </si>
  <si>
    <t>32, 85</t>
  </si>
  <si>
    <t>2, 2</t>
  </si>
  <si>
    <t>4.6, 5.1</t>
  </si>
  <si>
    <t>9.8, 10.5</t>
  </si>
  <si>
    <t>501, 590</t>
  </si>
  <si>
    <t>25,25</t>
  </si>
  <si>
    <t>DMC3028LSDXQ</t>
  </si>
  <si>
    <t>30V COMPLEMENTARY PAIR ENHANCEMENT MODE MOSFET</t>
  </si>
  <si>
    <t>7.2, 7.6</t>
  </si>
  <si>
    <t>27, 25</t>
  </si>
  <si>
    <t>35, 41</t>
  </si>
  <si>
    <t>3, 3</t>
  </si>
  <si>
    <t>6, 10.9</t>
  </si>
  <si>
    <t>13.2, 22</t>
  </si>
  <si>
    <t>641, 1241</t>
  </si>
  <si>
    <t>DMC3060LVTQ</t>
  </si>
  <si>
    <t>3.6, 2.8</t>
  </si>
  <si>
    <t>60, 95</t>
  </si>
  <si>
    <t>100, 140</t>
  </si>
  <si>
    <t>1.8, 2.1</t>
  </si>
  <si>
    <t>5.6, 4.4</t>
  </si>
  <si>
    <t>11.3, 8.6</t>
  </si>
  <si>
    <t>395, 324</t>
  </si>
  <si>
    <t>DMC3061SVTQ</t>
  </si>
  <si>
    <t>3.4, 2.7</t>
  </si>
  <si>
    <t>100 ,140</t>
  </si>
  <si>
    <t>1.8, 2.2</t>
  </si>
  <si>
    <t>3.5, 3.5</t>
  </si>
  <si>
    <t>6.6, 6.8</t>
  </si>
  <si>
    <t>278, 287</t>
  </si>
  <si>
    <t>DMC31D5UDAQ</t>
  </si>
  <si>
    <t>12 ,12</t>
  </si>
  <si>
    <t>0.4, 0.22</t>
  </si>
  <si>
    <t>1500 ,5000</t>
  </si>
  <si>
    <t>2000 ,6000</t>
  </si>
  <si>
    <t>3000, 7000</t>
  </si>
  <si>
    <t>1.0,  1.0</t>
  </si>
  <si>
    <t>0.38, 0.35</t>
  </si>
  <si>
    <t>22.6, 21.8</t>
  </si>
  <si>
    <t>15 15</t>
  </si>
  <si>
    <t>X2-DFN0806-6</t>
  </si>
  <si>
    <t>DMC3350LDWQ</t>
  </si>
  <si>
    <t>0.9, 0.6</t>
  </si>
  <si>
    <t>400, 900</t>
  </si>
  <si>
    <t>700, 1700</t>
  </si>
  <si>
    <t>0.8, 1</t>
  </si>
  <si>
    <t>1.6, 2.6</t>
  </si>
  <si>
    <t>1.1, 0.36</t>
  </si>
  <si>
    <t>38.4, 19</t>
  </si>
  <si>
    <t>DMC3732UVTQ</t>
  </si>
  <si>
    <t>1.1, 0.7</t>
  </si>
  <si>
    <t>460, 1000</t>
  </si>
  <si>
    <t>560, 1500</t>
  </si>
  <si>
    <t>730, 2000</t>
  </si>
  <si>
    <t>0.45, 0.5</t>
  </si>
  <si>
    <t>0.95, 1.1</t>
  </si>
  <si>
    <t>40.8, 50</t>
  </si>
  <si>
    <t>25, 15</t>
  </si>
  <si>
    <t>DMC4040SSDQ</t>
  </si>
  <si>
    <t>40, 40</t>
  </si>
  <si>
    <t>7.5, 7.3</t>
  </si>
  <si>
    <t>25, 25</t>
  </si>
  <si>
    <t>40, 45</t>
  </si>
  <si>
    <t>1.8, 1.8</t>
  </si>
  <si>
    <t>16, 14</t>
  </si>
  <si>
    <t>37.6, 33.7</t>
  </si>
  <si>
    <t>1790, 1643</t>
  </si>
  <si>
    <t>DMC4050SSDQ</t>
  </si>
  <si>
    <t>40V COMPLEMENTARY PAIR ENHANCEMENT MODE MOSFET</t>
  </si>
  <si>
    <t>5.8, 5.8</t>
  </si>
  <si>
    <t>45, 45</t>
  </si>
  <si>
    <t>60, 60</t>
  </si>
  <si>
    <t>DMC6040SSDQ</t>
  </si>
  <si>
    <t>60V COMPLEMENTARY PAIR ENHANCEMENT MODE MOSFET</t>
  </si>
  <si>
    <t>6.5, 3.9</t>
  </si>
  <si>
    <t>40, 110</t>
  </si>
  <si>
    <t>55, 130</t>
  </si>
  <si>
    <t>9.4, 9.5</t>
  </si>
  <si>
    <t>20.8, 19.4</t>
  </si>
  <si>
    <t>1130, 1030</t>
  </si>
  <si>
    <t>DMC62D0SVQ</t>
  </si>
  <si>
    <t>60, 50</t>
  </si>
  <si>
    <t>0.3, 0.2</t>
  </si>
  <si>
    <t>1700, 1700</t>
  </si>
  <si>
    <t>3000, 3000</t>
  </si>
  <si>
    <t>2.5, 2.5</t>
  </si>
  <si>
    <t>30, 26</t>
  </si>
  <si>
    <t>DMC62D2SVQ</t>
  </si>
  <si>
    <t>60,60</t>
  </si>
  <si>
    <t>20,20</t>
  </si>
  <si>
    <t>0.48,0.32</t>
  </si>
  <si>
    <t>1700, 4000</t>
  </si>
  <si>
    <t>3000, 6000</t>
  </si>
  <si>
    <t>1,1</t>
  </si>
  <si>
    <t>2.5,3</t>
  </si>
  <si>
    <t>0.51,0.5</t>
  </si>
  <si>
    <t>1.04,1.1</t>
  </si>
  <si>
    <t>41,40</t>
  </si>
  <si>
    <t>30,25</t>
  </si>
  <si>
    <t>DMC67D8UFDBQ</t>
  </si>
  <si>
    <t>60, 20</t>
  </si>
  <si>
    <t>20, 12</t>
  </si>
  <si>
    <t>0.39, 2.9</t>
  </si>
  <si>
    <t>4000,</t>
  </si>
  <si>
    <t>4100, 72</t>
  </si>
  <si>
    <t>2.5, 1.25</t>
  </si>
  <si>
    <t>0.4,7.3</t>
  </si>
  <si>
    <t>41, 443</t>
  </si>
  <si>
    <t>25,16</t>
  </si>
  <si>
    <t>DMG1012UWQ</t>
  </si>
  <si>
    <t>DMG1013TQ</t>
  </si>
  <si>
    <t>20V P-CHANNEL ENHANCEMENT MODE MOSFET</t>
  </si>
  <si>
    <t>DMG1013UWQ</t>
  </si>
  <si>
    <t>DMG1023UVQ</t>
  </si>
  <si>
    <t>DMG1026UVQ</t>
  </si>
  <si>
    <t>DMG1029SVQ</t>
  </si>
  <si>
    <t>0.5, 0.36</t>
  </si>
  <si>
    <t>2.5, 3</t>
  </si>
  <si>
    <t>0.3, 0.28</t>
  </si>
  <si>
    <t>DMG2302UKQ</t>
  </si>
  <si>
    <t>DMG2305UXQ</t>
  </si>
  <si>
    <t>DMG3401LSNQ</t>
  </si>
  <si>
    <t>30V P-CHANNEL ENHANCEMENT MODE MOSFET</t>
  </si>
  <si>
    <t>SC59</t>
  </si>
  <si>
    <t>DMG3402LQ</t>
  </si>
  <si>
    <t>DMG3414UQ</t>
  </si>
  <si>
    <t>DMG3415UFY4Q</t>
  </si>
  <si>
    <t>X2-DFN2015-3</t>
  </si>
  <si>
    <t>DMG3420UQ</t>
  </si>
  <si>
    <t>DMG7430LFGQ</t>
  </si>
  <si>
    <t>PowerDI3333-8</t>
  </si>
  <si>
    <t>DMHC3025LSDQ</t>
  </si>
  <si>
    <t>30V COMPLEMENTARY ENHANCEMENT MODE MOSFET H-BRIDGE</t>
  </si>
  <si>
    <t>2N2P</t>
  </si>
  <si>
    <t>6, 4.2</t>
  </si>
  <si>
    <t>25, 50</t>
  </si>
  <si>
    <t>40, 80</t>
  </si>
  <si>
    <t>11.7, 11.4</t>
  </si>
  <si>
    <t>590, 631</t>
  </si>
  <si>
    <t>DMHC4035LSDQ</t>
  </si>
  <si>
    <t>40V COMPLEMENTARY ENHANCEMENT MODE MOSFET H-BRIDGE</t>
  </si>
  <si>
    <t>4.5, 3.7</t>
  </si>
  <si>
    <t>45, 65</t>
  </si>
  <si>
    <t>58, 100</t>
  </si>
  <si>
    <t>12.5, 11.1</t>
  </si>
  <si>
    <t>574, 587</t>
  </si>
  <si>
    <t>DMN1008UFDFQ</t>
  </si>
  <si>
    <t>12V N-CHANNEL ENHANCEMENT MODE MOSFET</t>
  </si>
  <si>
    <t>U-DFN2020-6 (Type F)</t>
  </si>
  <si>
    <t>DMN1019USNQ</t>
  </si>
  <si>
    <t>50.6 (@8V)</t>
  </si>
  <si>
    <t>DMN10H170SFGQ</t>
  </si>
  <si>
    <t>DMN10H170SK3Q</t>
  </si>
  <si>
    <t>100V N-CHANNEL ENHANCEMENT MODE MOSFET</t>
  </si>
  <si>
    <t>TO252 (DPAK)</t>
  </si>
  <si>
    <t>DMN10H170SVTQ</t>
  </si>
  <si>
    <t>DMN10H220LQ</t>
  </si>
  <si>
    <t>DMN2004WKQ</t>
  </si>
  <si>
    <t>DMN2005UFGQ</t>
  </si>
  <si>
    <t>20V N-CHANNEL ENHANCEMENT MODE MOSFET</t>
  </si>
  <si>
    <t>DMN2013UFDEQ</t>
  </si>
  <si>
    <t>U-DFN2020-6 (Type E)</t>
  </si>
  <si>
    <t>DMN2024UQ</t>
  </si>
  <si>
    <t>DMN2024UVTQ</t>
  </si>
  <si>
    <t>DMN2040UQ</t>
  </si>
  <si>
    <t>N-Channel Enhancement Mode MOSFET</t>
  </si>
  <si>
    <t>DMN2050LQ</t>
  </si>
  <si>
    <t>DMN2053UFDBQ</t>
  </si>
  <si>
    <t>DMN2053UQ</t>
  </si>
  <si>
    <t>DMN2053UVTQ</t>
  </si>
  <si>
    <t>DMN2053UWQ</t>
  </si>
  <si>
    <t>DMN2055UQ</t>
  </si>
  <si>
    <t>DMN2055UWQ</t>
  </si>
  <si>
    <t>DMN2300UFL4Q</t>
  </si>
  <si>
    <t>20V DUAL N-CHANNEL ENHANCEMENT MODE MOSFET</t>
  </si>
  <si>
    <t>X2-DFN1310-6</t>
  </si>
  <si>
    <t>DMN2310UTQ</t>
  </si>
  <si>
    <t>DMN2310UWQ</t>
  </si>
  <si>
    <t>DMN2450UFB4Q</t>
  </si>
  <si>
    <t>X2-DFN1006-3</t>
  </si>
  <si>
    <t>DMN2451UFB4Q</t>
  </si>
  <si>
    <t>DMN2451UFDQ</t>
  </si>
  <si>
    <t>U-DFN1212-3 (Type C)</t>
  </si>
  <si>
    <t>DMN24H11DSQ</t>
  </si>
  <si>
    <t>DMN2710UDWQ</t>
  </si>
  <si>
    <t>Dual N-CHANNEL ENHANCEMENT MODE MOSFET</t>
  </si>
  <si>
    <t>DMN2710UFBQ</t>
  </si>
  <si>
    <t>X1-DFN1006-3</t>
  </si>
  <si>
    <t>DMN2710UTQ</t>
  </si>
  <si>
    <t>DMN2710UVQ</t>
  </si>
  <si>
    <t>Dual N-Channel Enhancement Mode MOSFET</t>
  </si>
  <si>
    <t>DMN2710UWQ</t>
  </si>
  <si>
    <t>DMN2990UDJQ</t>
  </si>
  <si>
    <t>DMN2991UFB4Q</t>
  </si>
  <si>
    <t>DMN2991UFZQ</t>
  </si>
  <si>
    <t>X2-DFN0606-3</t>
  </si>
  <si>
    <t>DMN2991UTQ</t>
  </si>
  <si>
    <t>DMN2992UFB4Q</t>
  </si>
  <si>
    <t>20V N-Channel Enhancement Mode MOSFET</t>
  </si>
  <si>
    <t>DMN3007LSSQ</t>
  </si>
  <si>
    <t>30V N-Channel Enhancement Mode MOSFET</t>
  </si>
  <si>
    <t>DMN3008SFGQ</t>
  </si>
  <si>
    <t>30V N-CHANNEL ENHANCEMENT MODE MOSFET</t>
  </si>
  <si>
    <t>DMN3009LFVQ</t>
  </si>
  <si>
    <t>PowerDI3333-8 (Type UX)</t>
  </si>
  <si>
    <t>DMN3009LFVWQ</t>
  </si>
  <si>
    <t>PowerDI3333-8/SWP (Type UX)</t>
  </si>
  <si>
    <t>DMN3009SFGQ</t>
  </si>
  <si>
    <t>DMN3011LFVWQ</t>
  </si>
  <si>
    <t>NA</t>
  </si>
  <si>
    <t>DMN3011LSSQ</t>
  </si>
  <si>
    <t>DMN3016LFDFQ</t>
  </si>
  <si>
    <t>N-CHANNEL ENHANCEMENT MODE MOSFT</t>
  </si>
  <si>
    <t>DMN3020UFDFQ</t>
  </si>
  <si>
    <t>27 (@8V)</t>
  </si>
  <si>
    <t>DMN3026LVTQ</t>
  </si>
  <si>
    <t>DMN3028LQ</t>
  </si>
  <si>
    <t>DMN3032LFDBQ</t>
  </si>
  <si>
    <t>DMN3032LFDBWQ</t>
  </si>
  <si>
    <t>U-DFN2020-6 (SWP) (Type B)</t>
  </si>
  <si>
    <t>DMN3032LQ</t>
  </si>
  <si>
    <t>DMN3033LSDQ</t>
  </si>
  <si>
    <t>DMN3033LSNQ</t>
  </si>
  <si>
    <t>10.5 (@5V)</t>
  </si>
  <si>
    <t>DMN3055LFDBQ</t>
  </si>
  <si>
    <t>DMN3060LWQ</t>
  </si>
  <si>
    <t>DMN3061SQ</t>
  </si>
  <si>
    <t>DMN3061SVTQ</t>
  </si>
  <si>
    <t>DMN3061SWQ</t>
  </si>
  <si>
    <t>DMN3066LQ</t>
  </si>
  <si>
    <t>DMN3066LVTQ</t>
  </si>
  <si>
    <t>DMN3112SQ</t>
  </si>
  <si>
    <t>DMN3190LDWQ</t>
  </si>
  <si>
    <t>DMN31D5UDAQ</t>
  </si>
  <si>
    <t>DUAL NCHANNEL ENHANCEMENT MODE MOSFET</t>
  </si>
  <si>
    <t>DMN31D5UFZQ</t>
  </si>
  <si>
    <t>DMN32D0LVQ</t>
  </si>
  <si>
    <t>DUAL N-CHANNEL ENHANCEMENT MODE FIELD EFFECT TRANSISTOR</t>
  </si>
  <si>
    <t>DMN3300UQ</t>
  </si>
  <si>
    <t>DMN3350LDWQ</t>
  </si>
  <si>
    <t>DMN33D8LDWQ</t>
  </si>
  <si>
    <t>DMN33D8LTQ</t>
  </si>
  <si>
    <t>5000 (@4V)</t>
  </si>
  <si>
    <t>DMN33D8LVQ</t>
  </si>
  <si>
    <t>DMN3401LDWQ</t>
  </si>
  <si>
    <t>DMN3401LVQ</t>
  </si>
  <si>
    <t>DMN3732UFB4Q</t>
  </si>
  <si>
    <t>DMN3732UQ</t>
  </si>
  <si>
    <t>DMN3732UVTQ</t>
  </si>
  <si>
    <t>DMN39M1LFVWQ</t>
  </si>
  <si>
    <t>DMN39M1LSSQ</t>
  </si>
  <si>
    <t>DMN4020LFDEQ</t>
  </si>
  <si>
    <t>40V N-CHANNEL ENHANCEMENT MODE MOSFET</t>
  </si>
  <si>
    <t>DMN4026SSDQ</t>
  </si>
  <si>
    <t>40V Dual N-Channel Enhancement Mode MOSFET</t>
  </si>
  <si>
    <t>DMN4030LK3Q</t>
  </si>
  <si>
    <t>DMN4031SSDQ</t>
  </si>
  <si>
    <t>DMN4034SSSQ</t>
  </si>
  <si>
    <t>DMN4035LQ</t>
  </si>
  <si>
    <t>DMN4060SVTQ</t>
  </si>
  <si>
    <t>45V N-CHANNEL ENHANCEMENT MODE MOSFET</t>
  </si>
  <si>
    <t>DMN4800LSSQ</t>
  </si>
  <si>
    <t>8.7 (@5V)</t>
  </si>
  <si>
    <t>DMN52D0UDMQ</t>
  </si>
  <si>
    <t>50V N-Channel Enhancement Mode MOSFET</t>
  </si>
  <si>
    <t>0.41 @ 5V</t>
  </si>
  <si>
    <t>2000 @ 5V</t>
  </si>
  <si>
    <t>SOT26</t>
  </si>
  <si>
    <t>DMN52D0UDWQ</t>
  </si>
  <si>
    <t>0.35 (@ 5V)</t>
  </si>
  <si>
    <t>2000 (@ 5V)</t>
  </si>
  <si>
    <t>DMN52D0UQ</t>
  </si>
  <si>
    <t>0.4 @5V</t>
  </si>
  <si>
    <t>2000@5V</t>
  </si>
  <si>
    <t>DMN52D0UVQ</t>
  </si>
  <si>
    <t>0.48 @ 5V</t>
  </si>
  <si>
    <t>DMN52D0UVTQ</t>
  </si>
  <si>
    <t>0.43 @ 5V</t>
  </si>
  <si>
    <t>DMN52D0UWQ</t>
  </si>
  <si>
    <t>0.38 (@ 5V)</t>
  </si>
  <si>
    <t>DMN53D0LDWQ</t>
  </si>
  <si>
    <t>50V DUAL N-CHANNEL ENHANCEMENT MODE MOSFET</t>
  </si>
  <si>
    <t>DMN53D0LQ</t>
  </si>
  <si>
    <t>DMN53D0LTQ</t>
  </si>
  <si>
    <t>DMN6010SCTBQ</t>
  </si>
  <si>
    <t>60V N-CHANNEL ENHANCEMENT MODE MOSFET</t>
  </si>
  <si>
    <t>TO263AB (D2PAK)</t>
  </si>
  <si>
    <t>DMN6013LFGQ</t>
  </si>
  <si>
    <t>DMN601DWKQ</t>
  </si>
  <si>
    <t>3000 (@5V)</t>
  </si>
  <si>
    <t>DMN601LTQ</t>
  </si>
  <si>
    <t>60V N-Channel Enhancement Mode MOSFET</t>
  </si>
  <si>
    <t>3000 (@ 5V)</t>
  </si>
  <si>
    <t>DMN601TKQ</t>
  </si>
  <si>
    <t>DMN601VKQ</t>
  </si>
  <si>
    <t>DMN601WKQ</t>
  </si>
  <si>
    <t>DMN6040SFDEQ</t>
  </si>
  <si>
    <t>DMN6040SK3Q</t>
  </si>
  <si>
    <t>DMN6040SSDQ</t>
  </si>
  <si>
    <t>DMN6040SSSQ</t>
  </si>
  <si>
    <t>DMN6040SVTQ</t>
  </si>
  <si>
    <t>DMN6041SVTQ</t>
  </si>
  <si>
    <t>DMN6066SSDQ</t>
  </si>
  <si>
    <t>60V Dual N-Channel Enhancement Mode MOSFET</t>
  </si>
  <si>
    <t>DMN6068LK3Q</t>
  </si>
  <si>
    <t>DMN6068SEQ</t>
  </si>
  <si>
    <t>SOT223</t>
  </si>
  <si>
    <t>DMN6069SEQ</t>
  </si>
  <si>
    <t>DMN6069SFGQ</t>
  </si>
  <si>
    <t>DMN6069SFVWQ</t>
  </si>
  <si>
    <t>60V SINGLE N-CHANNEL ENHANCEMENT MODE MOSFET</t>
  </si>
  <si>
    <t>DMN6070SSDQ</t>
  </si>
  <si>
    <t>60V DUAL N-CHANNEL ENHANCEMENT MODE MOSFET</t>
  </si>
  <si>
    <t>DMN6075SQ</t>
  </si>
  <si>
    <t>DMN6140LQ</t>
  </si>
  <si>
    <t>4.1 (@5V)</t>
  </si>
  <si>
    <t>DMN61D8LQ</t>
  </si>
  <si>
    <t>INTEGRATED RELAY AND INDUCTIVE LOAD DRIVER</t>
  </si>
  <si>
    <t>1800 (@5V)</t>
  </si>
  <si>
    <t>2400 (@3V)</t>
  </si>
  <si>
    <t>0.74 (@5V)</t>
  </si>
  <si>
    <t>DMN61D8LVTQ</t>
  </si>
  <si>
    <t>DMN61D9UDWQ</t>
  </si>
  <si>
    <t>2000 (@5V)</t>
  </si>
  <si>
    <t>DMN62D0UDWQ</t>
  </si>
  <si>
    <t>DMN62D1LFDQ</t>
  </si>
  <si>
    <t>2000 (@4V)</t>
  </si>
  <si>
    <t>DMN62D1SFBWQ</t>
  </si>
  <si>
    <t>U-DFN1006-3/SWP (Type UX)</t>
  </si>
  <si>
    <t>DMN62D2UDMQ</t>
  </si>
  <si>
    <t>DMN62D2UDWQ</t>
  </si>
  <si>
    <t>DMN62D2UQ</t>
  </si>
  <si>
    <t>DMN62D2UTQ</t>
  </si>
  <si>
    <t>DMN62D2UVQ</t>
  </si>
  <si>
    <t>DMN62D2UVTQ</t>
  </si>
  <si>
    <t>DMN62D2UWQ</t>
  </si>
  <si>
    <t>DMN63D1LVQ</t>
  </si>
  <si>
    <t>DMN65D8LDWQ</t>
  </si>
  <si>
    <t>8000 (@5V)</t>
  </si>
  <si>
    <t>DMN65D8LQ</t>
  </si>
  <si>
    <t>4000 (@5V)</t>
  </si>
  <si>
    <t>DMN66D0LDWQ</t>
  </si>
  <si>
    <t>6000 (@5V)</t>
  </si>
  <si>
    <t>DMNH10H028SK3Q</t>
  </si>
  <si>
    <t>100V 175°C N-CHANNEL ENHANCEMENT MODE MOSFET</t>
  </si>
  <si>
    <t>DMNH10H028SPSQ</t>
  </si>
  <si>
    <t>PowerDI5060-8</t>
  </si>
  <si>
    <t>DMNH10H028SPSWQ</t>
  </si>
  <si>
    <t>100V 175°C N-Channel Enhancement Mode MOSFET</t>
  </si>
  <si>
    <t xml:space="preserve"> 22 (@ 6V)</t>
  </si>
  <si>
    <t>PowerDI5060-8 (SWP) (Type UX)</t>
  </si>
  <si>
    <t>DMNH4005SCTQ</t>
  </si>
  <si>
    <t>40V +175°C N-CHANNEL ENHANCEMENT MODE MOSFET</t>
  </si>
  <si>
    <t>TO220AB</t>
  </si>
  <si>
    <t>DMNH4005SPSQ</t>
  </si>
  <si>
    <t>DMNH4005SPSWQ</t>
  </si>
  <si>
    <t>40V N-Channel +175°C MOSFET</t>
  </si>
  <si>
    <t>DMNH4006SK3Q</t>
  </si>
  <si>
    <t>DMNH4006SPSQ</t>
  </si>
  <si>
    <t>DMNH4006SPSWQ</t>
  </si>
  <si>
    <t>DMNH4011SK3Q</t>
  </si>
  <si>
    <t>DMNH4011SPSQ</t>
  </si>
  <si>
    <t>DMNH4011SPSWQ</t>
  </si>
  <si>
    <t>40V 175°C N-Channel Enhancement Mode MOSFET</t>
  </si>
  <si>
    <t>DMNH4015SSDQ</t>
  </si>
  <si>
    <t>40V 175°C DUAL N-CHANNEL ENHANCEMENT MODE MOSFET</t>
  </si>
  <si>
    <t>DMNH4026SSDQ</t>
  </si>
  <si>
    <t>DMNH6008SCTQ</t>
  </si>
  <si>
    <t>60V 175°C N-CHANNEL ENHANCEMENT MODE MOSFET</t>
  </si>
  <si>
    <t>DMNH6008SPSQ</t>
  </si>
  <si>
    <t>60V +175°C N-CHANNEL ENHANCEMENT MODE MOSFET</t>
  </si>
  <si>
    <t>DMNH6008SPSWQ</t>
  </si>
  <si>
    <t>60V +175°C N-Channel Enhancement Mode MOSFET</t>
  </si>
  <si>
    <t>DMNH6010SCTBQ</t>
  </si>
  <si>
    <t>DMNH6011LK3Q</t>
  </si>
  <si>
    <t>55V 175°C N-CHANNEL ENHANCEMENT MODE MOSFET</t>
  </si>
  <si>
    <t>DMNH6012LK3Q</t>
  </si>
  <si>
    <t>DMNH6012SPSQ</t>
  </si>
  <si>
    <t>DMNH6012SPSWQ</t>
  </si>
  <si>
    <t>DMNH6021SK3Q</t>
  </si>
  <si>
    <t>DMNH6021SPDQ</t>
  </si>
  <si>
    <t>60V 175°C DUAL N-CHANNEL ENHANCEMENT MODE MOSFET</t>
  </si>
  <si>
    <t>PowerDI5060-8 (Type C)</t>
  </si>
  <si>
    <t>DMNH6021SPDWQ</t>
  </si>
  <si>
    <t>DMNH6021SPSQ</t>
  </si>
  <si>
    <t>DMNH6021SPSWQ</t>
  </si>
  <si>
    <t>DMNH6022SSDQ</t>
  </si>
  <si>
    <t>60V +175°C DUAL N-CHANNEL ENHANCEMENT MODE MOSFET</t>
  </si>
  <si>
    <t>DMNH6035SPDWQ</t>
  </si>
  <si>
    <t>60V 175°C Dual N-Channel Enhancement Mode MOSFET</t>
  </si>
  <si>
    <t>PowerDI5060-8 (SWP) (Type R)</t>
  </si>
  <si>
    <t>DMNH6042SK3Q</t>
  </si>
  <si>
    <t>DMNH6042SPDQ</t>
  </si>
  <si>
    <t>DMNH6042SPSQ</t>
  </si>
  <si>
    <t>DMNH6042SPSWQ</t>
  </si>
  <si>
    <t>DMNH6042SSDQ</t>
  </si>
  <si>
    <t>60V DUAL N-CHANNEL 175°C MOSFET</t>
  </si>
  <si>
    <t>DMNH6065SPDWQ</t>
  </si>
  <si>
    <t>DMNH6065SSDQ</t>
  </si>
  <si>
    <t>DMNH6069SFVWQ</t>
  </si>
  <si>
    <t>60V 175°C N-CHANNEL ENHANCEMENT MODE MOSFET PowerDI3333-8</t>
  </si>
  <si>
    <t>DMP1009UFDFQ</t>
  </si>
  <si>
    <t>12V P-CHANNEL ENHANCEMENT MODE MOSFET</t>
  </si>
  <si>
    <t>DMP1011LFVQ</t>
  </si>
  <si>
    <t>DMP1012USSQ</t>
  </si>
  <si>
    <t>12V P-Channel Enhancement Mode MOSFET</t>
  </si>
  <si>
    <t>31 (@ 8V)</t>
  </si>
  <si>
    <t>DMP1022UFDEQ</t>
  </si>
  <si>
    <t>DMP1045UQ</t>
  </si>
  <si>
    <t>DMP1070UFY4Q</t>
  </si>
  <si>
    <t>P-Channel Enhancement Mode MOSFET</t>
  </si>
  <si>
    <t>DMP1070UQ</t>
  </si>
  <si>
    <t>DMP10H400SEQ</t>
  </si>
  <si>
    <t>100V P-CHANNEL ENHANCEMENT MODE MOSFET</t>
  </si>
  <si>
    <t>DMP10H4D2SQ</t>
  </si>
  <si>
    <t>5000 (@ 4V)</t>
  </si>
  <si>
    <t>5000 (@ 2V)</t>
  </si>
  <si>
    <t>DMP2006UFGQ</t>
  </si>
  <si>
    <t>DMP2021UTSQ</t>
  </si>
  <si>
    <t>59 (@8V)</t>
  </si>
  <si>
    <t>TSSOP-8</t>
  </si>
  <si>
    <t>DMP2022LSSQ</t>
  </si>
  <si>
    <t>DMP2035UVTQ</t>
  </si>
  <si>
    <t>DMP2036UVTQ</t>
  </si>
  <si>
    <t>DMP2040UVTQ</t>
  </si>
  <si>
    <t>DMP2045UQ</t>
  </si>
  <si>
    <t>DMP2065UQ</t>
  </si>
  <si>
    <t>DMP2067LVTQ</t>
  </si>
  <si>
    <t>28 @ 8V</t>
  </si>
  <si>
    <t>DMP2068UFY4Q</t>
  </si>
  <si>
    <t>DMP2069UFY4Q</t>
  </si>
  <si>
    <t>DMP2070UFY4Q</t>
  </si>
  <si>
    <t>DMP2070UQ</t>
  </si>
  <si>
    <t>DMP2109UVTQ</t>
  </si>
  <si>
    <t>DMP2110UFDBQ</t>
  </si>
  <si>
    <t>Dual P-CHANNEL ENHANCEMENT MODE MOSFET</t>
  </si>
  <si>
    <t>DMP2110UQ</t>
  </si>
  <si>
    <t>DMP2110UVTQ</t>
  </si>
  <si>
    <t>DMP2123LQ</t>
  </si>
  <si>
    <t>DMP2160UWQ</t>
  </si>
  <si>
    <t>DMP21D1UTQ</t>
  </si>
  <si>
    <t>DMP2240UWQ</t>
  </si>
  <si>
    <t>DMP22D5UFB4Q</t>
  </si>
  <si>
    <t>20V P-Channel Enhancement Mode MOSFET</t>
  </si>
  <si>
    <t>DMP22D6UFB4Q</t>
  </si>
  <si>
    <t>DMP26M1UPSWQ</t>
  </si>
  <si>
    <t>DMP27M1UPSWQ</t>
  </si>
  <si>
    <t>DMP2900UDWQ</t>
  </si>
  <si>
    <t>Dual P-Channel Enhancement Mode MOSFET</t>
  </si>
  <si>
    <t>DMP2900UFBQ</t>
  </si>
  <si>
    <t>DMP2900UTQ</t>
  </si>
  <si>
    <t>DMP2900UVQ</t>
  </si>
  <si>
    <t>DMP2900UWQ</t>
  </si>
  <si>
    <t>DMP3006LPSWQ</t>
  </si>
  <si>
    <t>DMP3007LK3Q</t>
  </si>
  <si>
    <t>DMP3007SCGQ</t>
  </si>
  <si>
    <t>V-DFN3333-8 (Type B)</t>
  </si>
  <si>
    <t>DMP3007SPSQ</t>
  </si>
  <si>
    <t>DMP3008SFGQ</t>
  </si>
  <si>
    <t>DMP3011SFVWQ</t>
  </si>
  <si>
    <t>25 (@5V)</t>
  </si>
  <si>
    <t>DMP3021SFVWQ</t>
  </si>
  <si>
    <t>17.4 (@5V)</t>
  </si>
  <si>
    <t>DMP3027LFDEQ</t>
  </si>
  <si>
    <t>30V P-Channel Enhancement Mode MOSFET</t>
  </si>
  <si>
    <t>DMP3028LFDEQ</t>
  </si>
  <si>
    <t>DMP3028LK3Q</t>
  </si>
  <si>
    <t>DMP3028LPSQ</t>
  </si>
  <si>
    <t>DMP3028LSDQ</t>
  </si>
  <si>
    <t>30V Dual P-Channel Enhancement Mode MOSFET</t>
  </si>
  <si>
    <t>DMP3036SFVQ</t>
  </si>
  <si>
    <t>29 (@5V)</t>
  </si>
  <si>
    <t>8.8 (@5V)</t>
  </si>
  <si>
    <t>DMP3037LSSQ</t>
  </si>
  <si>
    <t>DMP3045LFVWQ</t>
  </si>
  <si>
    <t>DMP3045LVTQ</t>
  </si>
  <si>
    <t>DMP3050LVTQ</t>
  </si>
  <si>
    <t>DMP3056LSDQ</t>
  </si>
  <si>
    <t>DUAL P-CHANNEL ENHANCEMENT MODE FIELD EFFECT TRANSISTOR</t>
  </si>
  <si>
    <t>DMP3056LSSQ</t>
  </si>
  <si>
    <t>SINGLE P-CHANNEL ENHANCEMENT MODE FIELD EFFECT TRANSISTOR</t>
  </si>
  <si>
    <t>DMP3096LQ</t>
  </si>
  <si>
    <t>DMP3097LQ</t>
  </si>
  <si>
    <t>DMP3098LQ</t>
  </si>
  <si>
    <t>DMP3099LQ</t>
  </si>
  <si>
    <t>DMP3130LQ</t>
  </si>
  <si>
    <t>DMP3165LQ</t>
  </si>
  <si>
    <t>DMP3165SVTQ</t>
  </si>
  <si>
    <t>DMP31D1UDWQ</t>
  </si>
  <si>
    <t>DMP31D1UFB4Q</t>
  </si>
  <si>
    <t>DMP31D1UQ</t>
  </si>
  <si>
    <t>DMP31D1UVTQ</t>
  </si>
  <si>
    <t>DMP31D1UWQ</t>
  </si>
  <si>
    <t>DMP31D7LDWQ</t>
  </si>
  <si>
    <t>DMP31D7LFBQ</t>
  </si>
  <si>
    <t>DMP31D7LQ</t>
  </si>
  <si>
    <t>DMP31D7LTQ</t>
  </si>
  <si>
    <t>DMP31D7LVQ</t>
  </si>
  <si>
    <t>DMP31D7LWQ</t>
  </si>
  <si>
    <t>DMP32D9UDAQ</t>
  </si>
  <si>
    <t>PCHANNEL ENHANCEMENT MODE MOSFET</t>
  </si>
  <si>
    <t>DMP4006SPSWQ</t>
  </si>
  <si>
    <t>40V P-CHANNEL ENHANCEMENT MODE MOSFET</t>
  </si>
  <si>
    <t>7.9 (@6V)</t>
  </si>
  <si>
    <t>DMP4009SPSWQ</t>
  </si>
  <si>
    <t>40V P-Channel Enhancement Mode MOSFET</t>
  </si>
  <si>
    <t xml:space="preserve">1.0 </t>
  </si>
  <si>
    <t>DMP4009SSSQ</t>
  </si>
  <si>
    <t>DMP4010SK3Q</t>
  </si>
  <si>
    <t>DMP4011SK3Q</t>
  </si>
  <si>
    <t>DMP4011SPSQ</t>
  </si>
  <si>
    <t>DMP4011SPSWQ</t>
  </si>
  <si>
    <t>DMP4013LFGQ</t>
  </si>
  <si>
    <t>DMP4013SPSQ</t>
  </si>
  <si>
    <t>DMP4013SPSWQ</t>
  </si>
  <si>
    <t>DMP4015SK3Q</t>
  </si>
  <si>
    <t>DMP4015SPSQ</t>
  </si>
  <si>
    <t>DMP4015SPSWQ</t>
  </si>
  <si>
    <t>DMP4015SSSQ</t>
  </si>
  <si>
    <t>47.5 (@5V)</t>
  </si>
  <si>
    <t>DMP4016SK3Q</t>
  </si>
  <si>
    <t>DMP4016SPSWQ</t>
  </si>
  <si>
    <t>DMP4016SSSQ</t>
  </si>
  <si>
    <t>DMP4025LK3Q</t>
  </si>
  <si>
    <t>DMP4025LSSQ</t>
  </si>
  <si>
    <t>DMP4026LK3Q</t>
  </si>
  <si>
    <t>DMP4026LSDQ</t>
  </si>
  <si>
    <t>40V Dual P-Channel Enhancement Mode MOSFET</t>
  </si>
  <si>
    <t>DMP4026LSSQ</t>
  </si>
  <si>
    <t>DMP4026SFGQ</t>
  </si>
  <si>
    <t>DMP4026SFVWQ</t>
  </si>
  <si>
    <t>DMP4047LFDEQ</t>
  </si>
  <si>
    <t>DMP4047SSDQ</t>
  </si>
  <si>
    <t>40V DUAL P-CHANNEL ENHANCEMENT MODE MOSFET</t>
  </si>
  <si>
    <t>DMP4050SSDQ</t>
  </si>
  <si>
    <t>DMP4065SQ</t>
  </si>
  <si>
    <t>DMP510DLQ</t>
  </si>
  <si>
    <t>9500_-5V</t>
  </si>
  <si>
    <t>0.5_-5V</t>
  </si>
  <si>
    <t>DMP58D1LVQ</t>
  </si>
  <si>
    <t>0.22 (@ 5V)</t>
  </si>
  <si>
    <t>8000 (@ 5V)</t>
  </si>
  <si>
    <t>0.6 (@ 5V)</t>
  </si>
  <si>
    <t>DMP6018LPSQ</t>
  </si>
  <si>
    <t>60V P-CHANNEL ENHANCEMENT MODE MOSFET</t>
  </si>
  <si>
    <t>DMP6023LEQ</t>
  </si>
  <si>
    <t>DMP6023LFGQ</t>
  </si>
  <si>
    <t>DMP6051SFVWQ</t>
  </si>
  <si>
    <t>60V P-Channel Enhancement Mode MOSFET</t>
  </si>
  <si>
    <t>DMP6051SSDQ</t>
  </si>
  <si>
    <t>60V Dual P-Channel Enhancement Mode MOSFET</t>
  </si>
  <si>
    <t>DMP6051SSSQ</t>
  </si>
  <si>
    <t>DMP610DLQ</t>
  </si>
  <si>
    <t>10,000 (@5V)</t>
  </si>
  <si>
    <t>DMP6110SFDFQ</t>
  </si>
  <si>
    <t>DMP6110SSDQ</t>
  </si>
  <si>
    <t>DMP6110SSSQ</t>
  </si>
  <si>
    <t>DMP6110SVTQ</t>
  </si>
  <si>
    <t>DMP6111SVTQ</t>
  </si>
  <si>
    <t>DMP6180SK3Q</t>
  </si>
  <si>
    <t>DMP6185SEQ</t>
  </si>
  <si>
    <t>DMP6250SEQ</t>
  </si>
  <si>
    <t>DMP6350SQ</t>
  </si>
  <si>
    <t>DMP68D1LQ</t>
  </si>
  <si>
    <t>DMP68D1LVQ</t>
  </si>
  <si>
    <t>DMPH1006UPSQ</t>
  </si>
  <si>
    <t>12V 175°C P-CHANNEL ENHANCEMENT MODE MOSFET</t>
  </si>
  <si>
    <t>124 (@8V)</t>
  </si>
  <si>
    <t>DMPH2040UVTQ</t>
  </si>
  <si>
    <t>20V 175°C P-CHANNEL ENHANCEMENT MODE MOSFET</t>
  </si>
  <si>
    <t>19 (@8V)</t>
  </si>
  <si>
    <t>DMPH3010LK3Q</t>
  </si>
  <si>
    <t>175°C P-CHANNEL ENHANCEMENT MODE MOSFET</t>
  </si>
  <si>
    <t>DMPH3010LPSQ</t>
  </si>
  <si>
    <t>DMPH33M8SPSWQ</t>
  </si>
  <si>
    <t>PowerDI5060-8 (SWP) (Type Q)</t>
  </si>
  <si>
    <t>DMPH4009SPSWQ</t>
  </si>
  <si>
    <t>40V +175°C P-Channel Enhancement Mode MOSFET</t>
  </si>
  <si>
    <t>DMPH4009SSSQ</t>
  </si>
  <si>
    <t>40V 175°C P-Channel Enhancement Mode MOSFET</t>
  </si>
  <si>
    <t>DMPH4011SK3Q</t>
  </si>
  <si>
    <t>175°C 40V P-CHANNEL ENHANCEMENT MODE MOSFET</t>
  </si>
  <si>
    <t>DMPH4013SK3Q</t>
  </si>
  <si>
    <t>DMPH4013SPSQ</t>
  </si>
  <si>
    <t>175°C 40V P-CHANNEL ENHANCEMENT MODE MOSFET PowerDI5060-8</t>
  </si>
  <si>
    <t>DMPH4013SPSWQ</t>
  </si>
  <si>
    <t>175°C 40V P-Channel Enhancement Mode MOSFET</t>
  </si>
  <si>
    <t>DMPH4015SK3Q</t>
  </si>
  <si>
    <t>DMPH4015SPSQ</t>
  </si>
  <si>
    <t>DMPH4015SPSWQ</t>
  </si>
  <si>
    <t>+175°C P-Channel Enhancement Mode MOSFET</t>
  </si>
  <si>
    <t>DMPH4015SSSQ</t>
  </si>
  <si>
    <t>DMPH4016SK3Q</t>
  </si>
  <si>
    <t>+175°C 40V P-Channel Enhancement Mode MOSFET</t>
  </si>
  <si>
    <t>DMPH4016SPSWQ</t>
  </si>
  <si>
    <t>DMPH4016SSSQ</t>
  </si>
  <si>
    <t>DMPH4023SK3Q</t>
  </si>
  <si>
    <t>40V 175°C P-CHANNEL ENHANCEMENT MODE MOSFET</t>
  </si>
  <si>
    <t>DMPH4023SPDWQ</t>
  </si>
  <si>
    <t>40V +175°C Dual P-Channel Enhancement Mode MOSFET</t>
  </si>
  <si>
    <t>DMPH4025SFVWQ</t>
  </si>
  <si>
    <t>DMPH4026SFVWQ</t>
  </si>
  <si>
    <t>DMPH4029LFGQ</t>
  </si>
  <si>
    <t>DMPH6023SK3Q</t>
  </si>
  <si>
    <t>60V 175°C P-CHANNEL ENHANCEMENT MODE MOSFET</t>
  </si>
  <si>
    <t>DMPH6050SFGQ</t>
  </si>
  <si>
    <t>60V P-CHANNEL +175°C MOSFET</t>
  </si>
  <si>
    <t>DMPH6050SK3Q</t>
  </si>
  <si>
    <t>DMPH6050SPDQ</t>
  </si>
  <si>
    <t>60V 175°C DUAL P-CHANNEL ENHANCEMENT MODE MOSFET</t>
  </si>
  <si>
    <t>DMPH6050SPDWQ</t>
  </si>
  <si>
    <t>175°C 60V Dual P-Channel Enhancement Mode MOSFET</t>
  </si>
  <si>
    <t>DMPH6050SSDQ</t>
  </si>
  <si>
    <t>175°C 60V DUAL P-CHANNEL ENHANCEMENT MODE MOSFET</t>
  </si>
  <si>
    <t>DMPH6051SFVWQ</t>
  </si>
  <si>
    <t>60V +175°C P-Channel Enhancement Mode MOSFET</t>
  </si>
  <si>
    <t>DMPH6051SSDQ</t>
  </si>
  <si>
    <t>60V +175°C Dual P-Channel Enhancement Mode MOSFET</t>
  </si>
  <si>
    <t>DMPH6051SSSQ</t>
  </si>
  <si>
    <t>DMPH6250SQ</t>
  </si>
  <si>
    <t>DMS3014SFGQ</t>
  </si>
  <si>
    <t>DMT10H009LSSQ</t>
  </si>
  <si>
    <t>100V N-Channel Enhancement Mode MOSFET</t>
  </si>
  <si>
    <t>DMT10H010LSSQ</t>
  </si>
  <si>
    <t>DMT10H032LDVWQ</t>
  </si>
  <si>
    <t>100V Dual N-Channel Enhancement Mode MOSFET</t>
  </si>
  <si>
    <t>PowerDI3333-8/SWP (Type UXD)</t>
  </si>
  <si>
    <t>DMT10H032SDVWQ</t>
  </si>
  <si>
    <t>DMT10H072LFDFQ</t>
  </si>
  <si>
    <t>DMT15H053SPSWQ</t>
  </si>
  <si>
    <t>150V N-Channel Enhancement Mode MOSFET</t>
  </si>
  <si>
    <t>DMT3003LFGQ</t>
  </si>
  <si>
    <t>DMT3006LFDFQ</t>
  </si>
  <si>
    <t>DMT3006LFVQ</t>
  </si>
  <si>
    <t>DMT3009LFVWQ</t>
  </si>
  <si>
    <t>DMT3020LFDBQ</t>
  </si>
  <si>
    <t>30V DUAL N-CHANNEL ENHANCEMENT MODE MOSFET</t>
  </si>
  <si>
    <t>DMT3020LFDFQ</t>
  </si>
  <si>
    <t>DMT3020LFDFWQ</t>
  </si>
  <si>
    <t>U-DFN2020-6/SWP (Type UXG)</t>
  </si>
  <si>
    <t>DMT3020LSDQ</t>
  </si>
  <si>
    <t>DMT31M1LPSWQ</t>
  </si>
  <si>
    <t>DMT31M8LFVWQ</t>
  </si>
  <si>
    <t>DMT3M70LPSWQ</t>
  </si>
  <si>
    <t>DMT47M2LDVQ</t>
  </si>
  <si>
    <t>DUAL 40V N-CHANNEL ENHANCEMENT MODE MOSFET</t>
  </si>
  <si>
    <t>PowerDI3333-8 (Type UXC)</t>
  </si>
  <si>
    <t>DMT47M2SFVWQ</t>
  </si>
  <si>
    <t>40V 175°C N-CHANNEL ENHANCEMENT MODE MOSFET</t>
  </si>
  <si>
    <t>DMT6007LFGQ</t>
  </si>
  <si>
    <t>DMT67M8LCGQ</t>
  </si>
  <si>
    <t>DMT69M5LFVWQ</t>
  </si>
  <si>
    <t>DMT8003SPSWQ</t>
  </si>
  <si>
    <t>80V N-Channel Enhancement Mode MOSFET</t>
  </si>
  <si>
    <t>DMTH10H009LFGQ</t>
  </si>
  <si>
    <t>100V +175°C N-Channel Enhancement Mode MOSFET</t>
  </si>
  <si>
    <t>DMTH10H009LPSQ</t>
  </si>
  <si>
    <t>DMTH10H009SPSQ</t>
  </si>
  <si>
    <t>DMTH10H010SPSQ</t>
  </si>
  <si>
    <t>11.5 (@6V)</t>
  </si>
  <si>
    <t>DMTH10H010SPSWQ</t>
  </si>
  <si>
    <t>DMTH10H015LPSWQ</t>
  </si>
  <si>
    <t>DMTH10H015SK3Q</t>
  </si>
  <si>
    <t>DMTH10H015SPSQ</t>
  </si>
  <si>
    <t>19.5 @ 6V</t>
  </si>
  <si>
    <t>DMTH10H015SPSWQ</t>
  </si>
  <si>
    <t>DMTH10H017LPDQ</t>
  </si>
  <si>
    <t>100V 175°C DUAL N-CHANNEL ENHANCEMENT MODE MOSFET</t>
  </si>
  <si>
    <t>DMTH10H025LK3Q</t>
  </si>
  <si>
    <t>DMTH10H025LPDWQ</t>
  </si>
  <si>
    <t>100V +175°C Dual N-Channel Enhancement Mode MOSFET</t>
  </si>
  <si>
    <t>DMTH10H025LPSQ</t>
  </si>
  <si>
    <t>DMTH10H025LPSWQ</t>
  </si>
  <si>
    <t>DMTH10H032LDVWQ</t>
  </si>
  <si>
    <t>DMTH10H032LFVWQ</t>
  </si>
  <si>
    <t>DMTH10H032LPDWQ</t>
  </si>
  <si>
    <t>100V 175°C DUAL CHANNEL ENHANCEMENT MODE MOSFET</t>
  </si>
  <si>
    <t>DMTH10H032LPSWQ</t>
  </si>
  <si>
    <t>DMTH10H032SDVWQ</t>
  </si>
  <si>
    <t>DMTH10H032SPSWQ</t>
  </si>
  <si>
    <t>DMTH10H038SPDWQ</t>
  </si>
  <si>
    <t>DMTH10H071LFDFWQ</t>
  </si>
  <si>
    <t>DMTH10H1M7STLWQ</t>
  </si>
  <si>
    <t>100V 175°C N-channel Enhancement Mode MOSFET POWERDI1012-8 (TOLL)</t>
  </si>
  <si>
    <t>PowerDI1012-8 (TOLL)</t>
  </si>
  <si>
    <t>DMTH10H2M2LPSWQ</t>
  </si>
  <si>
    <t>DMTH10H2M5STLWQ</t>
  </si>
  <si>
    <t>DMTH10H4M5LPSWQ</t>
  </si>
  <si>
    <t>DMTH10H4M6SPSWQ</t>
  </si>
  <si>
    <t>DMTH12H007SPSWQ</t>
  </si>
  <si>
    <t>120V 175°C N-CHANNEL ENHANCEMENT MODE MOSFET</t>
  </si>
  <si>
    <t>DMTH15H017LPSWQ</t>
  </si>
  <si>
    <t>150V 175°C N-CHANNEL ENHANCEMENT MODE MOSFET</t>
  </si>
  <si>
    <t>DMTH15H017SPSWQ</t>
  </si>
  <si>
    <t>DMTH15H053SPSWQ</t>
  </si>
  <si>
    <t>150V +175°C N-Channel Enhancement Mode MOSFET</t>
  </si>
  <si>
    <t>DMTH3004LFGQ</t>
  </si>
  <si>
    <t>30V 175°C N-CHANNEL ENHANCEMENT MODE MOSFET</t>
  </si>
  <si>
    <t>DMTH3004LK3Q</t>
  </si>
  <si>
    <t>20, 16</t>
  </si>
  <si>
    <t>DMTH3004LPSQ</t>
  </si>
  <si>
    <t>DMTH31M7LPSQ</t>
  </si>
  <si>
    <t>175°C N-CHANNEL ENHANCEMENT MODE MOSFET</t>
  </si>
  <si>
    <t>DMTH32M5LPSQ</t>
  </si>
  <si>
    <t>DMTH3M70LPSWQ</t>
  </si>
  <si>
    <t>30V +175°C N-Channel Enhancement Mode MOSFET</t>
  </si>
  <si>
    <t>DMTH4001STLWQ</t>
  </si>
  <si>
    <t>40V 175°C N-CHANNEL ENHANCEMENT MODE MOSFET POWERDI1012-8 (TOLL)</t>
  </si>
  <si>
    <t>DMTH4002SCTBQ</t>
  </si>
  <si>
    <t>DMTH4004LK3Q</t>
  </si>
  <si>
    <t>DMTH4004LPSQ</t>
  </si>
  <si>
    <t>DMTH4004LPSWQ</t>
  </si>
  <si>
    <t>40V +175°C N-Channel Enhancement Mode MOSFET</t>
  </si>
  <si>
    <t>DMTH4004SCTBQ</t>
  </si>
  <si>
    <t>DMTH4004SK3Q</t>
  </si>
  <si>
    <t>DMTH4004SPSQ</t>
  </si>
  <si>
    <t>DMTH4004SPSWQ</t>
  </si>
  <si>
    <t>DMTH4005SK3Q</t>
  </si>
  <si>
    <t>DMTH4005SPSQ</t>
  </si>
  <si>
    <t>DMTH4005SPSWQ</t>
  </si>
  <si>
    <t>DMTH4007LK3Q</t>
  </si>
  <si>
    <t>DMTH4007LPSQ</t>
  </si>
  <si>
    <t>DMTH4007LPSWQ</t>
  </si>
  <si>
    <t>40V 175°C N-Channel Enhancement MODE MOSFET</t>
  </si>
  <si>
    <t>DMTH4007SPDQ</t>
  </si>
  <si>
    <t>40V +175°C DUAL N-CHANNEL ENHANCEMENT MODE MOSFET</t>
  </si>
  <si>
    <t>DMTH4007SPDWQ</t>
  </si>
  <si>
    <t>40V +175°C Dual N-Channel Enhancement Mode MOSFET</t>
  </si>
  <si>
    <t>DMTH4007SPSQ</t>
  </si>
  <si>
    <t>DMTH4007SPSWQ</t>
  </si>
  <si>
    <t>DMTH4008LFDFWQ</t>
  </si>
  <si>
    <t>U-DFN2020-6 (SWP) (Type F)</t>
  </si>
  <si>
    <t>DMTH4008LPDWQ</t>
  </si>
  <si>
    <t>DMTH4008LPSQ</t>
  </si>
  <si>
    <t>DMTH4008LPSWQ</t>
  </si>
  <si>
    <t>DMTH4011SPDQ</t>
  </si>
  <si>
    <t>DMTH4011SPDWQ</t>
  </si>
  <si>
    <t>DMTH4014LDVWQ</t>
  </si>
  <si>
    <t>DMTH4014LFVWQ</t>
  </si>
  <si>
    <t>DMTH4014LPDQ</t>
  </si>
  <si>
    <t>DMTH4014LPDWQ</t>
  </si>
  <si>
    <t>DMTH4014LPSWQ</t>
  </si>
  <si>
    <t>DMTH4014SPSWQ</t>
  </si>
  <si>
    <t>DMTH41M2SPSQ</t>
  </si>
  <si>
    <t>PowerDI5060-8 (Type K)</t>
  </si>
  <si>
    <t>DMTH41M3LPSWQ</t>
  </si>
  <si>
    <t>DMTH41M3SPSWQ</t>
  </si>
  <si>
    <t>DMTH41M8SPSQ</t>
  </si>
  <si>
    <t>DMTH42M4SPSQ</t>
  </si>
  <si>
    <t>40V, +175°C N-Channel Enhancement Mode MOSFET</t>
  </si>
  <si>
    <t>DMTH42M5LPSWQ</t>
  </si>
  <si>
    <t>DMTH43M7LFGQ</t>
  </si>
  <si>
    <t>DMTH43M8LFGQ</t>
  </si>
  <si>
    <t>5 (@5V)</t>
  </si>
  <si>
    <t>DMTH43M8LFVWQ</t>
  </si>
  <si>
    <t>DMTH43M8LK3Q</t>
  </si>
  <si>
    <t>5.2 (@5V)</t>
  </si>
  <si>
    <t>DMTH43M8LPDWQ</t>
  </si>
  <si>
    <t>DMTH43M8LPSQ</t>
  </si>
  <si>
    <t>40V 175°C SINGLE N-CHANNEL ENHANCEMENT MODE MOSFET</t>
  </si>
  <si>
    <t>DMTH43M8LPSWQ</t>
  </si>
  <si>
    <t>DMTH43M8SPDWQ</t>
  </si>
  <si>
    <t>DMTH45M5LFVWQ</t>
  </si>
  <si>
    <t>DMTH45M5LPDWQ</t>
  </si>
  <si>
    <t>DMTH45M5LPSWQ</t>
  </si>
  <si>
    <t>DMTH45M5SFVWQ</t>
  </si>
  <si>
    <t>DMTH45M5SPDWQ</t>
  </si>
  <si>
    <t>DMTH45M5SPSWQ</t>
  </si>
  <si>
    <t>DMTH47M2LFVWQ</t>
  </si>
  <si>
    <t>DMTH47M2LPSWQ</t>
  </si>
  <si>
    <t>DMTH47M2SPSWQ</t>
  </si>
  <si>
    <t>40V +175°C N-CHANNEL ENHANCEMENT MODE MOSFET PowerDI5060-8</t>
  </si>
  <si>
    <t>DMTH48M3SFVWQ</t>
  </si>
  <si>
    <t>PowerDI3333-8 (SWP)</t>
  </si>
  <si>
    <t>DMTH4M70SPGWQ</t>
  </si>
  <si>
    <t>40V +175°C N-CHANNEL ENHANCEMENT MODE MOSFET PowerDI8080-5</t>
  </si>
  <si>
    <t>PowerDI8080-5</t>
  </si>
  <si>
    <t>DMTH4M75LPSWQ</t>
  </si>
  <si>
    <t>DMTH4M75SPSWQ</t>
  </si>
  <si>
    <t>DMTH4M90LPSWQ</t>
  </si>
  <si>
    <t>DMTH4M90SPSWQ</t>
  </si>
  <si>
    <t>DMTH6002LPSWQ</t>
  </si>
  <si>
    <t>DMTH6004LPSQ</t>
  </si>
  <si>
    <t>DMTH6004LPSWQ</t>
  </si>
  <si>
    <t>DMTH6004SCTBQ</t>
  </si>
  <si>
    <t>DMTH6004SK3Q</t>
  </si>
  <si>
    <t>DMTH6004SPSQ</t>
  </si>
  <si>
    <t>DMTH6004SPSWQ</t>
  </si>
  <si>
    <t>DMTH6005LFGQ</t>
  </si>
  <si>
    <t>DMTH6005LK3Q</t>
  </si>
  <si>
    <t>DMTH6005LPSQ</t>
  </si>
  <si>
    <t>DMTH6005LPSWQ</t>
  </si>
  <si>
    <t>DMTH6006LPSWQ</t>
  </si>
  <si>
    <t>DMTH6009LK3Q</t>
  </si>
  <si>
    <t>DMTH6009LPSQ</t>
  </si>
  <si>
    <t>DMTH6009LPSWQ</t>
  </si>
  <si>
    <t>DMTH6010LK3Q</t>
  </si>
  <si>
    <t>DMTH6010LPDQ</t>
  </si>
  <si>
    <t>PowerDI5060-8 (Type C), PowerDI5060-8/SWP (Type UXD)</t>
  </si>
  <si>
    <t>DMTH6010LPDWQ</t>
  </si>
  <si>
    <t>DMTH6010LPSQ</t>
  </si>
  <si>
    <t>DMTH6010LPSWQ</t>
  </si>
  <si>
    <t>DMTH6010SK3Q</t>
  </si>
  <si>
    <t>DMTH6012LPSWQ</t>
  </si>
  <si>
    <t>DMTH6015LDVWQ</t>
  </si>
  <si>
    <t>DMTH6015LPDWQ</t>
  </si>
  <si>
    <t>DMTH6016LFDFWQ</t>
  </si>
  <si>
    <t>DMTH6016LFVWQ</t>
  </si>
  <si>
    <t>DMTH6016LK3Q</t>
  </si>
  <si>
    <t>DMTH6016LPDQ</t>
  </si>
  <si>
    <t>DMTH6016LPDWQ</t>
  </si>
  <si>
    <t>60V +175°C Dual N-Channel Enhancement Mode MOSFET</t>
  </si>
  <si>
    <t>DMTH6016LPSQ</t>
  </si>
  <si>
    <t>DMTH6016LPSWQ</t>
  </si>
  <si>
    <t>DMTH6016LSDQ</t>
  </si>
  <si>
    <t>DMTH6030LFDFWQ</t>
  </si>
  <si>
    <t>DMTH61M5SPSWQ</t>
  </si>
  <si>
    <t>DMTH61M8LPSQ</t>
  </si>
  <si>
    <t>DMTH61M8SPSQ</t>
  </si>
  <si>
    <t>DMTH62M7SPSWQ</t>
  </si>
  <si>
    <t>DMTH63M5LFGQ</t>
  </si>
  <si>
    <t>DMTH63M6LPSWQ</t>
  </si>
  <si>
    <t>DMTH69M8LFVWQ</t>
  </si>
  <si>
    <t>DMTH69M9LPDWQ</t>
  </si>
  <si>
    <t xml:space="preserve">51.7 </t>
  </si>
  <si>
    <t>DMTH8001STLWQ</t>
  </si>
  <si>
    <t>80V 175°C N-Channel Enhancement Mode MOSFET POWERDI1012-8 (TOLL)</t>
  </si>
  <si>
    <t>DMTH8003SPSWQ</t>
  </si>
  <si>
    <t>80V +175°C N-Channel Enhancement Mode MOSFET</t>
  </si>
  <si>
    <t>DMTH8003STLWQ</t>
  </si>
  <si>
    <t>80V 175°C Dual N-Channel Enhancement Mode MOSFET</t>
  </si>
  <si>
    <t>DMTH8008LFGQ</t>
  </si>
  <si>
    <t>80V +175°C N-CHANNEL ENHANCEMENT MODE MOSFET</t>
  </si>
  <si>
    <t>DMTH8008LPSQ</t>
  </si>
  <si>
    <t>80V 175°C N-CHANNEL ENHANCEMENT MODE MOSFET</t>
  </si>
  <si>
    <t>DMTH8008LPSWQ</t>
  </si>
  <si>
    <t>DMTH8008SFGQ</t>
  </si>
  <si>
    <t>DMTH8008SPSQ</t>
  </si>
  <si>
    <t>11 (@6V)</t>
  </si>
  <si>
    <t>23 (@6V)</t>
  </si>
  <si>
    <t>DMTH8008SPSWQ</t>
  </si>
  <si>
    <t>DMTH8012LK3Q</t>
  </si>
  <si>
    <t>DMTH8012LPSQ</t>
  </si>
  <si>
    <t>DMTH8028LFVWQ</t>
  </si>
  <si>
    <t>80V 175°C N-CHANNEL ENHANCEMENT MODE MOSFET PowerDI3333-8</t>
  </si>
  <si>
    <t>DMTH8028LPSWQ</t>
  </si>
  <si>
    <t>DMTH8030LFDFWQ</t>
  </si>
  <si>
    <t>80V 175°C N-Channel Enhancement Mode MOSFET</t>
  </si>
  <si>
    <t>DMTH8030LPDWQ</t>
  </si>
  <si>
    <t>80V 175°C DUAL N-CHANNEL ENHANCEMENT MODE MOSFET 
PowerDI5060-8</t>
  </si>
  <si>
    <t>DMTH83M2SPSWQ</t>
  </si>
  <si>
    <t>DMTH84M1SPSQ</t>
  </si>
  <si>
    <t>DMTH84M1SPSWQ</t>
  </si>
  <si>
    <t>DMWSH120H28SM3Q</t>
  </si>
  <si>
    <t>1200V N-Channel Silicon Carbide Power MOSFET</t>
  </si>
  <si>
    <t>15, 4</t>
  </si>
  <si>
    <t>28.5 (@ 15V)</t>
  </si>
  <si>
    <t>175 (@ 15V)</t>
  </si>
  <si>
    <t>TO247 Standard</t>
  </si>
  <si>
    <t>DMWSH120H28SM4Q</t>
  </si>
  <si>
    <t>173.7 (@ 15V)</t>
  </si>
  <si>
    <t>TO247-4 Standard</t>
  </si>
  <si>
    <t>DMWSH120H43SM3Q</t>
  </si>
  <si>
    <t>43 (@ 15)</t>
  </si>
  <si>
    <t>118 (@ 15V)</t>
  </si>
  <si>
    <t>DMWSH120H43SM4Q</t>
  </si>
  <si>
    <t>43 (@ 15V)</t>
  </si>
  <si>
    <t>114 (@ 15V)</t>
  </si>
  <si>
    <t>DMWSH120H90SCT7Q</t>
  </si>
  <si>
    <t>90 (@ 15V)</t>
  </si>
  <si>
    <t>54.6 (@ 15V)</t>
  </si>
  <si>
    <t>TO263-7</t>
  </si>
  <si>
    <t>DMWSH120H90SM3Q</t>
  </si>
  <si>
    <t>97.5 (@ 15V)</t>
  </si>
  <si>
    <t>50.9 (@ 15V)</t>
  </si>
  <si>
    <t>DMWSH120H90SM4Q</t>
  </si>
  <si>
    <t>51.1 (@ 15V)</t>
  </si>
  <si>
    <t>MMBF170Q</t>
  </si>
  <si>
    <t>ZVP1320FQ</t>
  </si>
  <si>
    <t>ZVP3310FQ</t>
  </si>
  <si>
    <t>100V P-Channel Enhancement Mode MOSFET</t>
  </si>
  <si>
    <t>ZVP4525GQ</t>
  </si>
  <si>
    <t>250V PCHANNEL ENHANCEMENT MODE MOSFET</t>
  </si>
  <si>
    <t>SOT223 (Type DN)</t>
  </si>
  <si>
    <t>ZXMC3A16DN8Q</t>
  </si>
  <si>
    <t>6.4, 5.4</t>
  </si>
  <si>
    <t>35, 48</t>
  </si>
  <si>
    <t>50,70</t>
  </si>
  <si>
    <t>9.2, 12.9 (@5V)</t>
  </si>
  <si>
    <t>17.5, 24.9</t>
  </si>
  <si>
    <t>796, 970</t>
  </si>
  <si>
    <t>ZXMN3A14FQ</t>
  </si>
  <si>
    <t>ZXMN4A06GQ</t>
  </si>
  <si>
    <t>ZXMN6A07FQ</t>
  </si>
  <si>
    <t>1.65 (@ 5V)</t>
  </si>
  <si>
    <t>ZXMN6A08E6Q</t>
  </si>
  <si>
    <t>ZXMN6A08GQ</t>
  </si>
  <si>
    <t>60V SOT223 N-channel enhancement mode MOSFET</t>
  </si>
  <si>
    <t>4 (@5V)</t>
  </si>
  <si>
    <t>SOT223 (Type ZN)</t>
  </si>
  <si>
    <t>ZXMN6A09GQ</t>
  </si>
  <si>
    <t>ZXMN7A11GQ</t>
  </si>
  <si>
    <t>70V N-CHANNEL ENHANCEMENT MODE MOSFET</t>
  </si>
  <si>
    <t>4.35 (@5V)</t>
  </si>
  <si>
    <t>ZXMP10A13FQ</t>
  </si>
  <si>
    <t>1450(@6V)</t>
  </si>
  <si>
    <t>1.8 (@5V)</t>
  </si>
  <si>
    <t>ZXMP10A17E6Q</t>
  </si>
  <si>
    <t>450(@6V)</t>
  </si>
  <si>
    <t>7.1(@6V)</t>
  </si>
  <si>
    <t>ZXMP10A17GQ</t>
  </si>
  <si>
    <t>ZXMP10A18KQ</t>
  </si>
  <si>
    <t>190 (@ -6V)</t>
  </si>
  <si>
    <t>ZXMP4A16GQ</t>
  </si>
  <si>
    <t>13.6 (@5V)</t>
  </si>
  <si>
    <t>ZXMP6A13FQ</t>
  </si>
  <si>
    <t>ZXMP6A16DN8Q</t>
  </si>
  <si>
    <t>DUAL P-CHANNEL 60V ENHANCEMENT MODE MOSFET</t>
  </si>
  <si>
    <t>12.1 (@5V)</t>
  </si>
  <si>
    <t>ZXMP6A17E6Q</t>
  </si>
  <si>
    <t>9.8 (@5V)</t>
  </si>
  <si>
    <t>ZXMP6A17GQ</t>
  </si>
  <si>
    <t>ZXMP7A17GQ</t>
  </si>
  <si>
    <t>70V P-CHANNEL ENHANCEMENT MODE MOSFET</t>
  </si>
  <si>
    <t>9.6 (@5V)</t>
  </si>
  <si>
    <t>ZXMP7A17KQ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</si>
</sst>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2N7002AQ.pdf" TargetMode="External"/><Relationship Id="rId_hyperlink_2" Type="http://schemas.openxmlformats.org/officeDocument/2006/relationships/hyperlink" Target="https://www.diodes.com/part/view/2N7002AQ" TargetMode="External"/><Relationship Id="rId_hyperlink_3" Type="http://schemas.openxmlformats.org/officeDocument/2006/relationships/hyperlink" Target="https://www.diodes.com/datasheet/download/2N7002DWQ.pdf" TargetMode="External"/><Relationship Id="rId_hyperlink_4" Type="http://schemas.openxmlformats.org/officeDocument/2006/relationships/hyperlink" Target="https://www.diodes.com/part/view/2N7002DWQ" TargetMode="External"/><Relationship Id="rId_hyperlink_5" Type="http://schemas.openxmlformats.org/officeDocument/2006/relationships/hyperlink" Target="https://www.diodes.com/datasheet/download/2N7002EQ.pdf" TargetMode="External"/><Relationship Id="rId_hyperlink_6" Type="http://schemas.openxmlformats.org/officeDocument/2006/relationships/hyperlink" Target="https://www.diodes.com/part/view/2N7002EQ" TargetMode="External"/><Relationship Id="rId_hyperlink_7" Type="http://schemas.openxmlformats.org/officeDocument/2006/relationships/hyperlink" Target="https://www.diodes.com/datasheet/download/2N7002KQ.pdf" TargetMode="External"/><Relationship Id="rId_hyperlink_8" Type="http://schemas.openxmlformats.org/officeDocument/2006/relationships/hyperlink" Target="https://www.diodes.com/part/view/2N7002KQ" TargetMode="External"/><Relationship Id="rId_hyperlink_9" Type="http://schemas.openxmlformats.org/officeDocument/2006/relationships/hyperlink" Target="https://www.diodes.com/datasheet/download/2N7002Q.pdf" TargetMode="External"/><Relationship Id="rId_hyperlink_10" Type="http://schemas.openxmlformats.org/officeDocument/2006/relationships/hyperlink" Target="https://www.diodes.com/part/view/2N7002Q" TargetMode="External"/><Relationship Id="rId_hyperlink_11" Type="http://schemas.openxmlformats.org/officeDocument/2006/relationships/hyperlink" Target="https://www.diodes.com/datasheet/download/2N7002TQ.pdf" TargetMode="External"/><Relationship Id="rId_hyperlink_12" Type="http://schemas.openxmlformats.org/officeDocument/2006/relationships/hyperlink" Target="https://www.diodes.com/part/view/2N7002TQ" TargetMode="External"/><Relationship Id="rId_hyperlink_13" Type="http://schemas.openxmlformats.org/officeDocument/2006/relationships/hyperlink" Target="https://www.diodes.com/datasheet/download/BS870Q.pdf" TargetMode="External"/><Relationship Id="rId_hyperlink_14" Type="http://schemas.openxmlformats.org/officeDocument/2006/relationships/hyperlink" Target="https://www.diodes.com/part/view/BS870Q" TargetMode="External"/><Relationship Id="rId_hyperlink_15" Type="http://schemas.openxmlformats.org/officeDocument/2006/relationships/hyperlink" Target="https://www.diodes.com/datasheet/download/BSS123Q.pdf" TargetMode="External"/><Relationship Id="rId_hyperlink_16" Type="http://schemas.openxmlformats.org/officeDocument/2006/relationships/hyperlink" Target="https://www.diodes.com/part/view/BSS123Q" TargetMode="External"/><Relationship Id="rId_hyperlink_17" Type="http://schemas.openxmlformats.org/officeDocument/2006/relationships/hyperlink" Target="https://www.diodes.com/datasheet/download/BSS123WQ.pdf" TargetMode="External"/><Relationship Id="rId_hyperlink_18" Type="http://schemas.openxmlformats.org/officeDocument/2006/relationships/hyperlink" Target="https://www.diodes.com/part/view/BSS123WQ" TargetMode="External"/><Relationship Id="rId_hyperlink_19" Type="http://schemas.openxmlformats.org/officeDocument/2006/relationships/hyperlink" Target="https://www.diodes.com/datasheet/download/BSS138DWQ.pdf" TargetMode="External"/><Relationship Id="rId_hyperlink_20" Type="http://schemas.openxmlformats.org/officeDocument/2006/relationships/hyperlink" Target="https://www.diodes.com/part/view/BSS138DWQ" TargetMode="External"/><Relationship Id="rId_hyperlink_21" Type="http://schemas.openxmlformats.org/officeDocument/2006/relationships/hyperlink" Target="https://www.diodes.com/datasheet/download/BSS138Q.pdf" TargetMode="External"/><Relationship Id="rId_hyperlink_22" Type="http://schemas.openxmlformats.org/officeDocument/2006/relationships/hyperlink" Target="https://www.diodes.com/part/view/BSS138Q" TargetMode="External"/><Relationship Id="rId_hyperlink_23" Type="http://schemas.openxmlformats.org/officeDocument/2006/relationships/hyperlink" Target="https://www.diodes.com/datasheet/download/BSS138WQ.pdf" TargetMode="External"/><Relationship Id="rId_hyperlink_24" Type="http://schemas.openxmlformats.org/officeDocument/2006/relationships/hyperlink" Target="https://www.diodes.com/part/view/BSS138WQ" TargetMode="External"/><Relationship Id="rId_hyperlink_25" Type="http://schemas.openxmlformats.org/officeDocument/2006/relationships/hyperlink" Target="https://www.diodes.com/datasheet/download/BSS84DWQ.pdf" TargetMode="External"/><Relationship Id="rId_hyperlink_26" Type="http://schemas.openxmlformats.org/officeDocument/2006/relationships/hyperlink" Target="https://www.diodes.com/part/view/BSS84DWQ" TargetMode="External"/><Relationship Id="rId_hyperlink_27" Type="http://schemas.openxmlformats.org/officeDocument/2006/relationships/hyperlink" Target="https://www.diodes.com/datasheet/download/BSS84Q.pdf" TargetMode="External"/><Relationship Id="rId_hyperlink_28" Type="http://schemas.openxmlformats.org/officeDocument/2006/relationships/hyperlink" Target="https://www.diodes.com/part/view/BSS84Q" TargetMode="External"/><Relationship Id="rId_hyperlink_29" Type="http://schemas.openxmlformats.org/officeDocument/2006/relationships/hyperlink" Target="https://www.diodes.com/datasheet/download/BSS84WQ.pdf" TargetMode="External"/><Relationship Id="rId_hyperlink_30" Type="http://schemas.openxmlformats.org/officeDocument/2006/relationships/hyperlink" Target="https://www.diodes.com/part/view/BSS84WQ" TargetMode="External"/><Relationship Id="rId_hyperlink_31" Type="http://schemas.openxmlformats.org/officeDocument/2006/relationships/hyperlink" Target="https://www.diodes.com/datasheet/download/DMC1018UPDWQ.pdf" TargetMode="External"/><Relationship Id="rId_hyperlink_32" Type="http://schemas.openxmlformats.org/officeDocument/2006/relationships/hyperlink" Target="https://www.diodes.com/part/view/DMC1018UPDWQ" TargetMode="External"/><Relationship Id="rId_hyperlink_33" Type="http://schemas.openxmlformats.org/officeDocument/2006/relationships/hyperlink" Target="https://www.diodes.com/datasheet/download/DMC2025UFDBQ+.pdf" TargetMode="External"/><Relationship Id="rId_hyperlink_34" Type="http://schemas.openxmlformats.org/officeDocument/2006/relationships/hyperlink" Target="https://www.diodes.com/part/view/DMC2025UFDBQ" TargetMode="External"/><Relationship Id="rId_hyperlink_35" Type="http://schemas.openxmlformats.org/officeDocument/2006/relationships/hyperlink" Target="https://www.diodes.com/datasheet/download/DMC2053UFDBQ.pdf" TargetMode="External"/><Relationship Id="rId_hyperlink_36" Type="http://schemas.openxmlformats.org/officeDocument/2006/relationships/hyperlink" Target="https://www.diodes.com/part/view/DMC2053UFDBQ" TargetMode="External"/><Relationship Id="rId_hyperlink_37" Type="http://schemas.openxmlformats.org/officeDocument/2006/relationships/hyperlink" Target="https://www.diodes.com/datasheet/download/DMC2053UVTQ.pdf" TargetMode="External"/><Relationship Id="rId_hyperlink_38" Type="http://schemas.openxmlformats.org/officeDocument/2006/relationships/hyperlink" Target="https://www.diodes.com/part/view/DMC2053UVTQ" TargetMode="External"/><Relationship Id="rId_hyperlink_39" Type="http://schemas.openxmlformats.org/officeDocument/2006/relationships/hyperlink" Target="https://www.diodes.com/datasheet/download/DMC2400UVQ.pdf" TargetMode="External"/><Relationship Id="rId_hyperlink_40" Type="http://schemas.openxmlformats.org/officeDocument/2006/relationships/hyperlink" Target="https://www.diodes.com/part/view/DMC2400UVQ" TargetMode="External"/><Relationship Id="rId_hyperlink_41" Type="http://schemas.openxmlformats.org/officeDocument/2006/relationships/hyperlink" Target="https://www.diodes.com/datasheet/download/DMC2710UDWQ.pdf" TargetMode="External"/><Relationship Id="rId_hyperlink_42" Type="http://schemas.openxmlformats.org/officeDocument/2006/relationships/hyperlink" Target="https://www.diodes.com/part/view/DMC2710UDWQ" TargetMode="External"/><Relationship Id="rId_hyperlink_43" Type="http://schemas.openxmlformats.org/officeDocument/2006/relationships/hyperlink" Target="https://www.diodes.com/datasheet/download/DMC2710UVQ.pdf" TargetMode="External"/><Relationship Id="rId_hyperlink_44" Type="http://schemas.openxmlformats.org/officeDocument/2006/relationships/hyperlink" Target="https://www.diodes.com/part/view/DMC2710UVQ" TargetMode="External"/><Relationship Id="rId_hyperlink_45" Type="http://schemas.openxmlformats.org/officeDocument/2006/relationships/hyperlink" Target="https://www.diodes.com/datasheet/download/DMC2990UDJQ.pdf" TargetMode="External"/><Relationship Id="rId_hyperlink_46" Type="http://schemas.openxmlformats.org/officeDocument/2006/relationships/hyperlink" Target="https://www.diodes.com/part/view/DMC2990UDJQ" TargetMode="External"/><Relationship Id="rId_hyperlink_47" Type="http://schemas.openxmlformats.org/officeDocument/2006/relationships/hyperlink" Target="https://www.diodes.com/datasheet/download/DMC3021LSDQ.pdf" TargetMode="External"/><Relationship Id="rId_hyperlink_48" Type="http://schemas.openxmlformats.org/officeDocument/2006/relationships/hyperlink" Target="https://www.diodes.com/part/view/DMC3021LSDQ" TargetMode="External"/><Relationship Id="rId_hyperlink_49" Type="http://schemas.openxmlformats.org/officeDocument/2006/relationships/hyperlink" Target="https://www.diodes.com/datasheet/download/DMC3025LSDQ.pdf" TargetMode="External"/><Relationship Id="rId_hyperlink_50" Type="http://schemas.openxmlformats.org/officeDocument/2006/relationships/hyperlink" Target="https://www.diodes.com/part/view/DMC3025LSDQ" TargetMode="External"/><Relationship Id="rId_hyperlink_51" Type="http://schemas.openxmlformats.org/officeDocument/2006/relationships/hyperlink" Target="https://www.diodes.com/datasheet/download/DMC3028LSDXQ.pdf" TargetMode="External"/><Relationship Id="rId_hyperlink_52" Type="http://schemas.openxmlformats.org/officeDocument/2006/relationships/hyperlink" Target="https://www.diodes.com/part/view/DMC3028LSDXQ" TargetMode="External"/><Relationship Id="rId_hyperlink_53" Type="http://schemas.openxmlformats.org/officeDocument/2006/relationships/hyperlink" Target="https://www.diodes.com/datasheet/download/DMC3060LVTQ.pdf" TargetMode="External"/><Relationship Id="rId_hyperlink_54" Type="http://schemas.openxmlformats.org/officeDocument/2006/relationships/hyperlink" Target="https://www.diodes.com/part/view/DMC3060LVTQ" TargetMode="External"/><Relationship Id="rId_hyperlink_55" Type="http://schemas.openxmlformats.org/officeDocument/2006/relationships/hyperlink" Target="https://www.diodes.com/datasheet/download/DMC3061SVTQ.pdf" TargetMode="External"/><Relationship Id="rId_hyperlink_56" Type="http://schemas.openxmlformats.org/officeDocument/2006/relationships/hyperlink" Target="https://www.diodes.com/part/view/DMC3061SVTQ" TargetMode="External"/><Relationship Id="rId_hyperlink_57" Type="http://schemas.openxmlformats.org/officeDocument/2006/relationships/hyperlink" Target="https://www.diodes.com/datasheet/download/DMC31D5UDAQ.pdf" TargetMode="External"/><Relationship Id="rId_hyperlink_58" Type="http://schemas.openxmlformats.org/officeDocument/2006/relationships/hyperlink" Target="https://www.diodes.com/part/view/DMC31D5UDAQ" TargetMode="External"/><Relationship Id="rId_hyperlink_59" Type="http://schemas.openxmlformats.org/officeDocument/2006/relationships/hyperlink" Target="https://www.diodes.com/datasheet/download/DMC3350LDWQ.pdf" TargetMode="External"/><Relationship Id="rId_hyperlink_60" Type="http://schemas.openxmlformats.org/officeDocument/2006/relationships/hyperlink" Target="https://www.diodes.com/part/view/DMC3350LDWQ" TargetMode="External"/><Relationship Id="rId_hyperlink_61" Type="http://schemas.openxmlformats.org/officeDocument/2006/relationships/hyperlink" Target="https://www.diodes.com/datasheet/download/DMC3732UVTQ.pdf" TargetMode="External"/><Relationship Id="rId_hyperlink_62" Type="http://schemas.openxmlformats.org/officeDocument/2006/relationships/hyperlink" Target="https://www.diodes.com/part/view/DMC3732UVTQ" TargetMode="External"/><Relationship Id="rId_hyperlink_63" Type="http://schemas.openxmlformats.org/officeDocument/2006/relationships/hyperlink" Target="https://www.diodes.com/datasheet/download/DMC4040SSDQ.pdf" TargetMode="External"/><Relationship Id="rId_hyperlink_64" Type="http://schemas.openxmlformats.org/officeDocument/2006/relationships/hyperlink" Target="https://www.diodes.com/part/view/DMC4040SSDQ" TargetMode="External"/><Relationship Id="rId_hyperlink_65" Type="http://schemas.openxmlformats.org/officeDocument/2006/relationships/hyperlink" Target="https://www.diodes.com/datasheet/download/DMC4050SSDQ.pdf" TargetMode="External"/><Relationship Id="rId_hyperlink_66" Type="http://schemas.openxmlformats.org/officeDocument/2006/relationships/hyperlink" Target="https://www.diodes.com/part/view/DMC4050SSDQ" TargetMode="External"/><Relationship Id="rId_hyperlink_67" Type="http://schemas.openxmlformats.org/officeDocument/2006/relationships/hyperlink" Target="https://www.diodes.com/datasheet/download/DMC6040SSDQ.pdf" TargetMode="External"/><Relationship Id="rId_hyperlink_68" Type="http://schemas.openxmlformats.org/officeDocument/2006/relationships/hyperlink" Target="https://www.diodes.com/part/view/DMC6040SSDQ" TargetMode="External"/><Relationship Id="rId_hyperlink_69" Type="http://schemas.openxmlformats.org/officeDocument/2006/relationships/hyperlink" Target="https://www.diodes.com/datasheet/download/DMC62D0SVQ.pdf" TargetMode="External"/><Relationship Id="rId_hyperlink_70" Type="http://schemas.openxmlformats.org/officeDocument/2006/relationships/hyperlink" Target="https://www.diodes.com/part/view/DMC62D0SVQ" TargetMode="External"/><Relationship Id="rId_hyperlink_71" Type="http://schemas.openxmlformats.org/officeDocument/2006/relationships/hyperlink" Target="https://www.diodes.com/datasheet/download/DMC62D2SVQ.pdf" TargetMode="External"/><Relationship Id="rId_hyperlink_72" Type="http://schemas.openxmlformats.org/officeDocument/2006/relationships/hyperlink" Target="https://www.diodes.com/part/view/DMC62D2SVQ" TargetMode="External"/><Relationship Id="rId_hyperlink_73" Type="http://schemas.openxmlformats.org/officeDocument/2006/relationships/hyperlink" Target="https://www.diodes.com/datasheet/download/DMC67D8UFDBQ.pdf" TargetMode="External"/><Relationship Id="rId_hyperlink_74" Type="http://schemas.openxmlformats.org/officeDocument/2006/relationships/hyperlink" Target="https://www.diodes.com/part/view/DMC67D8UFDBQ" TargetMode="External"/><Relationship Id="rId_hyperlink_75" Type="http://schemas.openxmlformats.org/officeDocument/2006/relationships/hyperlink" Target="https://www.diodes.com/datasheet/download/DMG1012UWQ.pdf" TargetMode="External"/><Relationship Id="rId_hyperlink_76" Type="http://schemas.openxmlformats.org/officeDocument/2006/relationships/hyperlink" Target="https://www.diodes.com/part/view/DMG1012UWQ" TargetMode="External"/><Relationship Id="rId_hyperlink_77" Type="http://schemas.openxmlformats.org/officeDocument/2006/relationships/hyperlink" Target="https://www.diodes.com/datasheet/download/DMG1013TQ.pdf" TargetMode="External"/><Relationship Id="rId_hyperlink_78" Type="http://schemas.openxmlformats.org/officeDocument/2006/relationships/hyperlink" Target="https://www.diodes.com/part/view/DMG1013TQ" TargetMode="External"/><Relationship Id="rId_hyperlink_79" Type="http://schemas.openxmlformats.org/officeDocument/2006/relationships/hyperlink" Target="https://www.diodes.com/datasheet/download/DMG1013UWQ.pdf" TargetMode="External"/><Relationship Id="rId_hyperlink_80" Type="http://schemas.openxmlformats.org/officeDocument/2006/relationships/hyperlink" Target="https://www.diodes.com/part/view/DMG1013UWQ" TargetMode="External"/><Relationship Id="rId_hyperlink_81" Type="http://schemas.openxmlformats.org/officeDocument/2006/relationships/hyperlink" Target="https://www.diodes.com/datasheet/download/DMG1023UVQ.pdf" TargetMode="External"/><Relationship Id="rId_hyperlink_82" Type="http://schemas.openxmlformats.org/officeDocument/2006/relationships/hyperlink" Target="https://www.diodes.com/part/view/DMG1023UVQ" TargetMode="External"/><Relationship Id="rId_hyperlink_83" Type="http://schemas.openxmlformats.org/officeDocument/2006/relationships/hyperlink" Target="https://www.diodes.com/datasheet/download/DMG1026UVQ.pdf" TargetMode="External"/><Relationship Id="rId_hyperlink_84" Type="http://schemas.openxmlformats.org/officeDocument/2006/relationships/hyperlink" Target="https://www.diodes.com/part/view/DMG1026UVQ" TargetMode="External"/><Relationship Id="rId_hyperlink_85" Type="http://schemas.openxmlformats.org/officeDocument/2006/relationships/hyperlink" Target="https://www.diodes.com/datasheet/download/DMG1029SVQ.pdf" TargetMode="External"/><Relationship Id="rId_hyperlink_86" Type="http://schemas.openxmlformats.org/officeDocument/2006/relationships/hyperlink" Target="https://www.diodes.com/part/view/DMG1029SVQ" TargetMode="External"/><Relationship Id="rId_hyperlink_87" Type="http://schemas.openxmlformats.org/officeDocument/2006/relationships/hyperlink" Target="https://www.diodes.com/datasheet/download/DMG2302UKQ.pdf" TargetMode="External"/><Relationship Id="rId_hyperlink_88" Type="http://schemas.openxmlformats.org/officeDocument/2006/relationships/hyperlink" Target="https://www.diodes.com/part/view/DMG2302UKQ" TargetMode="External"/><Relationship Id="rId_hyperlink_89" Type="http://schemas.openxmlformats.org/officeDocument/2006/relationships/hyperlink" Target="https://www.diodes.com/datasheet/download/DMG2305UXQ.pdf" TargetMode="External"/><Relationship Id="rId_hyperlink_90" Type="http://schemas.openxmlformats.org/officeDocument/2006/relationships/hyperlink" Target="https://www.diodes.com/part/view/DMG2305UXQ" TargetMode="External"/><Relationship Id="rId_hyperlink_91" Type="http://schemas.openxmlformats.org/officeDocument/2006/relationships/hyperlink" Target="https://www.diodes.com/datasheet/download/DMG3401LSNQ.pdf" TargetMode="External"/><Relationship Id="rId_hyperlink_92" Type="http://schemas.openxmlformats.org/officeDocument/2006/relationships/hyperlink" Target="https://www.diodes.com/part/view/DMG3401LSNQ" TargetMode="External"/><Relationship Id="rId_hyperlink_93" Type="http://schemas.openxmlformats.org/officeDocument/2006/relationships/hyperlink" Target="https://www.diodes.com/datasheet/download/DMG3402LQ.pdf" TargetMode="External"/><Relationship Id="rId_hyperlink_94" Type="http://schemas.openxmlformats.org/officeDocument/2006/relationships/hyperlink" Target="https://www.diodes.com/part/view/DMG3402LQ" TargetMode="External"/><Relationship Id="rId_hyperlink_95" Type="http://schemas.openxmlformats.org/officeDocument/2006/relationships/hyperlink" Target="https://www.diodes.com/datasheet/download/DMG3414UQ.pdf" TargetMode="External"/><Relationship Id="rId_hyperlink_96" Type="http://schemas.openxmlformats.org/officeDocument/2006/relationships/hyperlink" Target="https://www.diodes.com/part/view/DMG3414UQ" TargetMode="External"/><Relationship Id="rId_hyperlink_97" Type="http://schemas.openxmlformats.org/officeDocument/2006/relationships/hyperlink" Target="https://www.diodes.com/datasheet/download/DMG3415UFY4Q.pdf" TargetMode="External"/><Relationship Id="rId_hyperlink_98" Type="http://schemas.openxmlformats.org/officeDocument/2006/relationships/hyperlink" Target="https://www.diodes.com/part/view/DMG3415UFY4Q" TargetMode="External"/><Relationship Id="rId_hyperlink_99" Type="http://schemas.openxmlformats.org/officeDocument/2006/relationships/hyperlink" Target="https://www.diodes.com/datasheet/download/DMG3420UQ+.pdf" TargetMode="External"/><Relationship Id="rId_hyperlink_100" Type="http://schemas.openxmlformats.org/officeDocument/2006/relationships/hyperlink" Target="https://www.diodes.com/part/view/DMG3420UQ" TargetMode="External"/><Relationship Id="rId_hyperlink_101" Type="http://schemas.openxmlformats.org/officeDocument/2006/relationships/hyperlink" Target="https://www.diodes.com/datasheet/download/DMG7430LFGQ.pdf" TargetMode="External"/><Relationship Id="rId_hyperlink_102" Type="http://schemas.openxmlformats.org/officeDocument/2006/relationships/hyperlink" Target="https://www.diodes.com/part/view/DMG7430LFGQ" TargetMode="External"/><Relationship Id="rId_hyperlink_103" Type="http://schemas.openxmlformats.org/officeDocument/2006/relationships/hyperlink" Target="https://www.diodes.com/datasheet/download/DMHC3025LSDQ.pdf" TargetMode="External"/><Relationship Id="rId_hyperlink_104" Type="http://schemas.openxmlformats.org/officeDocument/2006/relationships/hyperlink" Target="https://www.diodes.com/part/view/DMHC3025LSDQ" TargetMode="External"/><Relationship Id="rId_hyperlink_105" Type="http://schemas.openxmlformats.org/officeDocument/2006/relationships/hyperlink" Target="https://www.diodes.com/datasheet/download/DMHC4035LSDQ.pdf" TargetMode="External"/><Relationship Id="rId_hyperlink_106" Type="http://schemas.openxmlformats.org/officeDocument/2006/relationships/hyperlink" Target="https://www.diodes.com/part/view/DMHC4035LSDQ" TargetMode="External"/><Relationship Id="rId_hyperlink_107" Type="http://schemas.openxmlformats.org/officeDocument/2006/relationships/hyperlink" Target="https://www.diodes.com/datasheet/download/DMN1008UFDFQ.pdf" TargetMode="External"/><Relationship Id="rId_hyperlink_108" Type="http://schemas.openxmlformats.org/officeDocument/2006/relationships/hyperlink" Target="https://www.diodes.com/part/view/DMN1008UFDFQ" TargetMode="External"/><Relationship Id="rId_hyperlink_109" Type="http://schemas.openxmlformats.org/officeDocument/2006/relationships/hyperlink" Target="https://www.diodes.com/datasheet/download/DMN1019USNQ.pdf" TargetMode="External"/><Relationship Id="rId_hyperlink_110" Type="http://schemas.openxmlformats.org/officeDocument/2006/relationships/hyperlink" Target="https://www.diodes.com/part/view/DMN1019USNQ" TargetMode="External"/><Relationship Id="rId_hyperlink_111" Type="http://schemas.openxmlformats.org/officeDocument/2006/relationships/hyperlink" Target="https://www.diodes.com/datasheet/download/DMN10H170SFGQ.pdf" TargetMode="External"/><Relationship Id="rId_hyperlink_112" Type="http://schemas.openxmlformats.org/officeDocument/2006/relationships/hyperlink" Target="https://www.diodes.com/part/view/DMN10H170SFGQ" TargetMode="External"/><Relationship Id="rId_hyperlink_113" Type="http://schemas.openxmlformats.org/officeDocument/2006/relationships/hyperlink" Target="https://www.diodes.com/datasheet/download/DMN10H170SK3Q.pdf" TargetMode="External"/><Relationship Id="rId_hyperlink_114" Type="http://schemas.openxmlformats.org/officeDocument/2006/relationships/hyperlink" Target="https://www.diodes.com/part/view/DMN10H170SK3Q" TargetMode="External"/><Relationship Id="rId_hyperlink_115" Type="http://schemas.openxmlformats.org/officeDocument/2006/relationships/hyperlink" Target="https://www.diodes.com/datasheet/download/DMN10H170SVTQ.pdf" TargetMode="External"/><Relationship Id="rId_hyperlink_116" Type="http://schemas.openxmlformats.org/officeDocument/2006/relationships/hyperlink" Target="https://www.diodes.com/part/view/DMN10H170SVTQ" TargetMode="External"/><Relationship Id="rId_hyperlink_117" Type="http://schemas.openxmlformats.org/officeDocument/2006/relationships/hyperlink" Target="https://www.diodes.com/datasheet/download/DMN10H220LQ.pdf" TargetMode="External"/><Relationship Id="rId_hyperlink_118" Type="http://schemas.openxmlformats.org/officeDocument/2006/relationships/hyperlink" Target="https://www.diodes.com/part/view/DMN10H220LQ" TargetMode="External"/><Relationship Id="rId_hyperlink_119" Type="http://schemas.openxmlformats.org/officeDocument/2006/relationships/hyperlink" Target="https://www.diodes.com/datasheet/download/DMN2004WKQ.pdf" TargetMode="External"/><Relationship Id="rId_hyperlink_120" Type="http://schemas.openxmlformats.org/officeDocument/2006/relationships/hyperlink" Target="https://www.diodes.com/part/view/DMN2004WKQ" TargetMode="External"/><Relationship Id="rId_hyperlink_121" Type="http://schemas.openxmlformats.org/officeDocument/2006/relationships/hyperlink" Target="https://www.diodes.com/datasheet/download/DMN2005UFGQ.pdf" TargetMode="External"/><Relationship Id="rId_hyperlink_122" Type="http://schemas.openxmlformats.org/officeDocument/2006/relationships/hyperlink" Target="https://www.diodes.com/part/view/DMN2005UFGQ" TargetMode="External"/><Relationship Id="rId_hyperlink_123" Type="http://schemas.openxmlformats.org/officeDocument/2006/relationships/hyperlink" Target="https://www.diodes.com/datasheet/download/DMN2013UFDEQ.pdf" TargetMode="External"/><Relationship Id="rId_hyperlink_124" Type="http://schemas.openxmlformats.org/officeDocument/2006/relationships/hyperlink" Target="https://www.diodes.com/part/view/DMN2013UFDEQ" TargetMode="External"/><Relationship Id="rId_hyperlink_125" Type="http://schemas.openxmlformats.org/officeDocument/2006/relationships/hyperlink" Target="https://www.diodes.com/datasheet/download/DMN2024UQ.pdf" TargetMode="External"/><Relationship Id="rId_hyperlink_126" Type="http://schemas.openxmlformats.org/officeDocument/2006/relationships/hyperlink" Target="https://www.diodes.com/part/view/DMN2024UQ" TargetMode="External"/><Relationship Id="rId_hyperlink_127" Type="http://schemas.openxmlformats.org/officeDocument/2006/relationships/hyperlink" Target="https://www.diodes.com/datasheet/download/DMN2024UVTQ.pdf" TargetMode="External"/><Relationship Id="rId_hyperlink_128" Type="http://schemas.openxmlformats.org/officeDocument/2006/relationships/hyperlink" Target="https://www.diodes.com/part/view/DMN2024UVTQ" TargetMode="External"/><Relationship Id="rId_hyperlink_129" Type="http://schemas.openxmlformats.org/officeDocument/2006/relationships/hyperlink" Target="https://www.diodes.com/datasheet/download/DMN2040UQ.pdf" TargetMode="External"/><Relationship Id="rId_hyperlink_130" Type="http://schemas.openxmlformats.org/officeDocument/2006/relationships/hyperlink" Target="https://www.diodes.com/part/view/DMN2040UQ" TargetMode="External"/><Relationship Id="rId_hyperlink_131" Type="http://schemas.openxmlformats.org/officeDocument/2006/relationships/hyperlink" Target="https://www.diodes.com/datasheet/download/DMN2050LQ.pdf" TargetMode="External"/><Relationship Id="rId_hyperlink_132" Type="http://schemas.openxmlformats.org/officeDocument/2006/relationships/hyperlink" Target="https://www.diodes.com/part/view/DMN2050LQ" TargetMode="External"/><Relationship Id="rId_hyperlink_133" Type="http://schemas.openxmlformats.org/officeDocument/2006/relationships/hyperlink" Target="https://www.diodes.com/datasheet/download/DMN2053UFDBQ.pdf" TargetMode="External"/><Relationship Id="rId_hyperlink_134" Type="http://schemas.openxmlformats.org/officeDocument/2006/relationships/hyperlink" Target="https://www.diodes.com/part/view/DMN2053UFDBQ" TargetMode="External"/><Relationship Id="rId_hyperlink_135" Type="http://schemas.openxmlformats.org/officeDocument/2006/relationships/hyperlink" Target="https://www.diodes.com/datasheet/download/DMN2053UQ.pdf" TargetMode="External"/><Relationship Id="rId_hyperlink_136" Type="http://schemas.openxmlformats.org/officeDocument/2006/relationships/hyperlink" Target="https://www.diodes.com/part/view/DMN2053UQ" TargetMode="External"/><Relationship Id="rId_hyperlink_137" Type="http://schemas.openxmlformats.org/officeDocument/2006/relationships/hyperlink" Target="https://www.diodes.com/datasheet/download/DMN2053UVTQ.pdf" TargetMode="External"/><Relationship Id="rId_hyperlink_138" Type="http://schemas.openxmlformats.org/officeDocument/2006/relationships/hyperlink" Target="https://www.diodes.com/part/view/DMN2053UVTQ" TargetMode="External"/><Relationship Id="rId_hyperlink_139" Type="http://schemas.openxmlformats.org/officeDocument/2006/relationships/hyperlink" Target="https://www.diodes.com/datasheet/download/DMN2053UWQ.pdf" TargetMode="External"/><Relationship Id="rId_hyperlink_140" Type="http://schemas.openxmlformats.org/officeDocument/2006/relationships/hyperlink" Target="https://www.diodes.com/part/view/DMN2053UWQ" TargetMode="External"/><Relationship Id="rId_hyperlink_141" Type="http://schemas.openxmlformats.org/officeDocument/2006/relationships/hyperlink" Target="https://www.diodes.com/datasheet/download/DMN2055UQ.pdf" TargetMode="External"/><Relationship Id="rId_hyperlink_142" Type="http://schemas.openxmlformats.org/officeDocument/2006/relationships/hyperlink" Target="https://www.diodes.com/part/view/DMN2055UQ" TargetMode="External"/><Relationship Id="rId_hyperlink_143" Type="http://schemas.openxmlformats.org/officeDocument/2006/relationships/hyperlink" Target="https://www.diodes.com/datasheet/download/DMN2055UWQ.pdf" TargetMode="External"/><Relationship Id="rId_hyperlink_144" Type="http://schemas.openxmlformats.org/officeDocument/2006/relationships/hyperlink" Target="https://www.diodes.com/part/view/DMN2055UWQ" TargetMode="External"/><Relationship Id="rId_hyperlink_145" Type="http://schemas.openxmlformats.org/officeDocument/2006/relationships/hyperlink" Target="https://www.diodes.com/datasheet/download/DMN2300UFL4Q.pdf" TargetMode="External"/><Relationship Id="rId_hyperlink_146" Type="http://schemas.openxmlformats.org/officeDocument/2006/relationships/hyperlink" Target="https://www.diodes.com/part/view/DMN2300UFL4Q" TargetMode="External"/><Relationship Id="rId_hyperlink_147" Type="http://schemas.openxmlformats.org/officeDocument/2006/relationships/hyperlink" Target="https://www.diodes.com/datasheet/download/DMN2310UTQ.pdf" TargetMode="External"/><Relationship Id="rId_hyperlink_148" Type="http://schemas.openxmlformats.org/officeDocument/2006/relationships/hyperlink" Target="https://www.diodes.com/part/view/DMN2310UTQ" TargetMode="External"/><Relationship Id="rId_hyperlink_149" Type="http://schemas.openxmlformats.org/officeDocument/2006/relationships/hyperlink" Target="https://www.diodes.com/datasheet/download/DMN2310UWQ.pdf" TargetMode="External"/><Relationship Id="rId_hyperlink_150" Type="http://schemas.openxmlformats.org/officeDocument/2006/relationships/hyperlink" Target="https://www.diodes.com/part/view/DMN2310UWQ" TargetMode="External"/><Relationship Id="rId_hyperlink_151" Type="http://schemas.openxmlformats.org/officeDocument/2006/relationships/hyperlink" Target="https://www.diodes.com/datasheet/download/DMN2450UFB4Q.pdf" TargetMode="External"/><Relationship Id="rId_hyperlink_152" Type="http://schemas.openxmlformats.org/officeDocument/2006/relationships/hyperlink" Target="https://www.diodes.com/part/view/DMN2450UFB4Q" TargetMode="External"/><Relationship Id="rId_hyperlink_153" Type="http://schemas.openxmlformats.org/officeDocument/2006/relationships/hyperlink" Target="https://www.diodes.com/datasheet/download/DMN2451UFB4Q.pdf" TargetMode="External"/><Relationship Id="rId_hyperlink_154" Type="http://schemas.openxmlformats.org/officeDocument/2006/relationships/hyperlink" Target="https://www.diodes.com/part/view/DMN2451UFB4Q" TargetMode="External"/><Relationship Id="rId_hyperlink_155" Type="http://schemas.openxmlformats.org/officeDocument/2006/relationships/hyperlink" Target="https://www.diodes.com/datasheet/download/DMN2451UFDQ.pdf" TargetMode="External"/><Relationship Id="rId_hyperlink_156" Type="http://schemas.openxmlformats.org/officeDocument/2006/relationships/hyperlink" Target="https://www.diodes.com/part/view/DMN2451UFDQ" TargetMode="External"/><Relationship Id="rId_hyperlink_157" Type="http://schemas.openxmlformats.org/officeDocument/2006/relationships/hyperlink" Target="https://www.diodes.com/datasheet/download/DMN24H11DSQ.pdf" TargetMode="External"/><Relationship Id="rId_hyperlink_158" Type="http://schemas.openxmlformats.org/officeDocument/2006/relationships/hyperlink" Target="https://www.diodes.com/part/view/DMN24H11DSQ" TargetMode="External"/><Relationship Id="rId_hyperlink_159" Type="http://schemas.openxmlformats.org/officeDocument/2006/relationships/hyperlink" Target="https://www.diodes.com/datasheet/download/DMN2710UDWQ.pdf" TargetMode="External"/><Relationship Id="rId_hyperlink_160" Type="http://schemas.openxmlformats.org/officeDocument/2006/relationships/hyperlink" Target="https://www.diodes.com/part/view/DMN2710UDWQ" TargetMode="External"/><Relationship Id="rId_hyperlink_161" Type="http://schemas.openxmlformats.org/officeDocument/2006/relationships/hyperlink" Target="https://www.diodes.com/datasheet/download/DMN2710UFBQ.pdf" TargetMode="External"/><Relationship Id="rId_hyperlink_162" Type="http://schemas.openxmlformats.org/officeDocument/2006/relationships/hyperlink" Target="https://www.diodes.com/part/view/DMN2710UFBQ" TargetMode="External"/><Relationship Id="rId_hyperlink_163" Type="http://schemas.openxmlformats.org/officeDocument/2006/relationships/hyperlink" Target="https://www.diodes.com/datasheet/download/DMN2710UTQ.pdf" TargetMode="External"/><Relationship Id="rId_hyperlink_164" Type="http://schemas.openxmlformats.org/officeDocument/2006/relationships/hyperlink" Target="https://www.diodes.com/part/view/DMN2710UTQ" TargetMode="External"/><Relationship Id="rId_hyperlink_165" Type="http://schemas.openxmlformats.org/officeDocument/2006/relationships/hyperlink" Target="https://www.diodes.com/datasheet/download/DMN2710UVQ.pdf" TargetMode="External"/><Relationship Id="rId_hyperlink_166" Type="http://schemas.openxmlformats.org/officeDocument/2006/relationships/hyperlink" Target="https://www.diodes.com/part/view/DMN2710UVQ" TargetMode="External"/><Relationship Id="rId_hyperlink_167" Type="http://schemas.openxmlformats.org/officeDocument/2006/relationships/hyperlink" Target="https://www.diodes.com/datasheet/download/DMN2710UWQ.pdf" TargetMode="External"/><Relationship Id="rId_hyperlink_168" Type="http://schemas.openxmlformats.org/officeDocument/2006/relationships/hyperlink" Target="https://www.diodes.com/part/view/DMN2710UWQ" TargetMode="External"/><Relationship Id="rId_hyperlink_169" Type="http://schemas.openxmlformats.org/officeDocument/2006/relationships/hyperlink" Target="https://www.diodes.com/datasheet/download/DMN2990UDJQ.pdf" TargetMode="External"/><Relationship Id="rId_hyperlink_170" Type="http://schemas.openxmlformats.org/officeDocument/2006/relationships/hyperlink" Target="https://www.diodes.com/part/view/DMN2990UDJQ" TargetMode="External"/><Relationship Id="rId_hyperlink_171" Type="http://schemas.openxmlformats.org/officeDocument/2006/relationships/hyperlink" Target="https://www.diodes.com/datasheet/download/DMN2991UFB4Q.pdf" TargetMode="External"/><Relationship Id="rId_hyperlink_172" Type="http://schemas.openxmlformats.org/officeDocument/2006/relationships/hyperlink" Target="https://www.diodes.com/part/view/DMN2991UFB4Q" TargetMode="External"/><Relationship Id="rId_hyperlink_173" Type="http://schemas.openxmlformats.org/officeDocument/2006/relationships/hyperlink" Target="https://www.diodes.com/datasheet/download/DMN2991UFZQ.pdf" TargetMode="External"/><Relationship Id="rId_hyperlink_174" Type="http://schemas.openxmlformats.org/officeDocument/2006/relationships/hyperlink" Target="https://www.diodes.com/part/view/DMN2991UFZQ" TargetMode="External"/><Relationship Id="rId_hyperlink_175" Type="http://schemas.openxmlformats.org/officeDocument/2006/relationships/hyperlink" Target="https://www.diodes.com/datasheet/download/DMN2991UTQ.pdf" TargetMode="External"/><Relationship Id="rId_hyperlink_176" Type="http://schemas.openxmlformats.org/officeDocument/2006/relationships/hyperlink" Target="https://www.diodes.com/part/view/DMN2991UTQ" TargetMode="External"/><Relationship Id="rId_hyperlink_177" Type="http://schemas.openxmlformats.org/officeDocument/2006/relationships/hyperlink" Target="https://www.diodes.com/datasheet/download/DMN2992UFB4Q.pdf" TargetMode="External"/><Relationship Id="rId_hyperlink_178" Type="http://schemas.openxmlformats.org/officeDocument/2006/relationships/hyperlink" Target="https://www.diodes.com/part/view/DMN2992UFB4Q" TargetMode="External"/><Relationship Id="rId_hyperlink_179" Type="http://schemas.openxmlformats.org/officeDocument/2006/relationships/hyperlink" Target="https://www.diodes.com/datasheet/download/DMN3007LSSQ.pdf" TargetMode="External"/><Relationship Id="rId_hyperlink_180" Type="http://schemas.openxmlformats.org/officeDocument/2006/relationships/hyperlink" Target="https://www.diodes.com/part/view/DMN3007LSSQ" TargetMode="External"/><Relationship Id="rId_hyperlink_181" Type="http://schemas.openxmlformats.org/officeDocument/2006/relationships/hyperlink" Target="https://www.diodes.com/datasheet/download/DMN3008SFGQ.pdf" TargetMode="External"/><Relationship Id="rId_hyperlink_182" Type="http://schemas.openxmlformats.org/officeDocument/2006/relationships/hyperlink" Target="https://www.diodes.com/part/view/DMN3008SFGQ" TargetMode="External"/><Relationship Id="rId_hyperlink_183" Type="http://schemas.openxmlformats.org/officeDocument/2006/relationships/hyperlink" Target="https://www.diodes.com/datasheet/download/DMN3009LFVQ.pdf" TargetMode="External"/><Relationship Id="rId_hyperlink_184" Type="http://schemas.openxmlformats.org/officeDocument/2006/relationships/hyperlink" Target="https://www.diodes.com/part/view/DMN3009LFVQ" TargetMode="External"/><Relationship Id="rId_hyperlink_185" Type="http://schemas.openxmlformats.org/officeDocument/2006/relationships/hyperlink" Target="https://www.diodes.com/datasheet/download/DMN3009LFVWQ.pdf" TargetMode="External"/><Relationship Id="rId_hyperlink_186" Type="http://schemas.openxmlformats.org/officeDocument/2006/relationships/hyperlink" Target="https://www.diodes.com/part/view/DMN3009LFVWQ" TargetMode="External"/><Relationship Id="rId_hyperlink_187" Type="http://schemas.openxmlformats.org/officeDocument/2006/relationships/hyperlink" Target="https://www.diodes.com/datasheet/download/DMN3009SFGQ.pdf" TargetMode="External"/><Relationship Id="rId_hyperlink_188" Type="http://schemas.openxmlformats.org/officeDocument/2006/relationships/hyperlink" Target="https://www.diodes.com/part/view/DMN3009SFGQ" TargetMode="External"/><Relationship Id="rId_hyperlink_189" Type="http://schemas.openxmlformats.org/officeDocument/2006/relationships/hyperlink" Target="https://www.diodes.com/datasheet/download/DMN3011LFVWQ.pdf" TargetMode="External"/><Relationship Id="rId_hyperlink_190" Type="http://schemas.openxmlformats.org/officeDocument/2006/relationships/hyperlink" Target="https://www.diodes.com/part/view/DMN3011LFVWQ" TargetMode="External"/><Relationship Id="rId_hyperlink_191" Type="http://schemas.openxmlformats.org/officeDocument/2006/relationships/hyperlink" Target="https://www.diodes.com/datasheet/download/DMN3011LSSQ.pdf" TargetMode="External"/><Relationship Id="rId_hyperlink_192" Type="http://schemas.openxmlformats.org/officeDocument/2006/relationships/hyperlink" Target="https://www.diodes.com/part/view/DMN3011LSSQ" TargetMode="External"/><Relationship Id="rId_hyperlink_193" Type="http://schemas.openxmlformats.org/officeDocument/2006/relationships/hyperlink" Target="https://www.diodes.com/datasheet/download/DMN3016LFDFQ.pdf" TargetMode="External"/><Relationship Id="rId_hyperlink_194" Type="http://schemas.openxmlformats.org/officeDocument/2006/relationships/hyperlink" Target="https://www.diodes.com/part/view/DMN3016LFDFQ" TargetMode="External"/><Relationship Id="rId_hyperlink_195" Type="http://schemas.openxmlformats.org/officeDocument/2006/relationships/hyperlink" Target="https://www.diodes.com/datasheet/download/DMN3020UFDFQ.pdf" TargetMode="External"/><Relationship Id="rId_hyperlink_196" Type="http://schemas.openxmlformats.org/officeDocument/2006/relationships/hyperlink" Target="https://www.diodes.com/part/view/DMN3020UFDFQ" TargetMode="External"/><Relationship Id="rId_hyperlink_197" Type="http://schemas.openxmlformats.org/officeDocument/2006/relationships/hyperlink" Target="https://www.diodes.com/datasheet/download/DMN3026LVTQ.pdf" TargetMode="External"/><Relationship Id="rId_hyperlink_198" Type="http://schemas.openxmlformats.org/officeDocument/2006/relationships/hyperlink" Target="https://www.diodes.com/part/view/DMN3026LVTQ" TargetMode="External"/><Relationship Id="rId_hyperlink_199" Type="http://schemas.openxmlformats.org/officeDocument/2006/relationships/hyperlink" Target="https://www.diodes.com/datasheet/download/DMN3028LQ.pdf" TargetMode="External"/><Relationship Id="rId_hyperlink_200" Type="http://schemas.openxmlformats.org/officeDocument/2006/relationships/hyperlink" Target="https://www.diodes.com/part/view/DMN3028LQ" TargetMode="External"/><Relationship Id="rId_hyperlink_201" Type="http://schemas.openxmlformats.org/officeDocument/2006/relationships/hyperlink" Target="https://www.diodes.com/datasheet/download/DMN3032LFDBQ.pdf" TargetMode="External"/><Relationship Id="rId_hyperlink_202" Type="http://schemas.openxmlformats.org/officeDocument/2006/relationships/hyperlink" Target="https://www.diodes.com/part/view/DMN3032LFDBQ" TargetMode="External"/><Relationship Id="rId_hyperlink_203" Type="http://schemas.openxmlformats.org/officeDocument/2006/relationships/hyperlink" Target="https://www.diodes.com/datasheet/download/DMN3032LFDBWQ.pdf" TargetMode="External"/><Relationship Id="rId_hyperlink_204" Type="http://schemas.openxmlformats.org/officeDocument/2006/relationships/hyperlink" Target="https://www.diodes.com/part/view/DMN3032LFDBWQ" TargetMode="External"/><Relationship Id="rId_hyperlink_205" Type="http://schemas.openxmlformats.org/officeDocument/2006/relationships/hyperlink" Target="https://www.diodes.com/datasheet/download/DMN3032LQ.pdf" TargetMode="External"/><Relationship Id="rId_hyperlink_206" Type="http://schemas.openxmlformats.org/officeDocument/2006/relationships/hyperlink" Target="https://www.diodes.com/part/view/DMN3032LQ" TargetMode="External"/><Relationship Id="rId_hyperlink_207" Type="http://schemas.openxmlformats.org/officeDocument/2006/relationships/hyperlink" Target="https://www.diodes.com/datasheet/download/DMN3033LSDQ.pdf" TargetMode="External"/><Relationship Id="rId_hyperlink_208" Type="http://schemas.openxmlformats.org/officeDocument/2006/relationships/hyperlink" Target="https://www.diodes.com/part/view/DMN3033LSDQ" TargetMode="External"/><Relationship Id="rId_hyperlink_209" Type="http://schemas.openxmlformats.org/officeDocument/2006/relationships/hyperlink" Target="https://www.diodes.com/datasheet/download/DMN3033LSNQ.pdf" TargetMode="External"/><Relationship Id="rId_hyperlink_210" Type="http://schemas.openxmlformats.org/officeDocument/2006/relationships/hyperlink" Target="https://www.diodes.com/part/view/DMN3033LSNQ" TargetMode="External"/><Relationship Id="rId_hyperlink_211" Type="http://schemas.openxmlformats.org/officeDocument/2006/relationships/hyperlink" Target="https://www.diodes.com/datasheet/download/DMN3055LFDBQ.pdf" TargetMode="External"/><Relationship Id="rId_hyperlink_212" Type="http://schemas.openxmlformats.org/officeDocument/2006/relationships/hyperlink" Target="https://www.diodes.com/part/view/DMN3055LFDBQ" TargetMode="External"/><Relationship Id="rId_hyperlink_213" Type="http://schemas.openxmlformats.org/officeDocument/2006/relationships/hyperlink" Target="https://www.diodes.com/datasheet/download/DMN3060LWQ.pdf" TargetMode="External"/><Relationship Id="rId_hyperlink_214" Type="http://schemas.openxmlformats.org/officeDocument/2006/relationships/hyperlink" Target="https://www.diodes.com/part/view/DMN3060LWQ" TargetMode="External"/><Relationship Id="rId_hyperlink_215" Type="http://schemas.openxmlformats.org/officeDocument/2006/relationships/hyperlink" Target="https://www.diodes.com/datasheet/download/DMN3061SQ.pdf" TargetMode="External"/><Relationship Id="rId_hyperlink_216" Type="http://schemas.openxmlformats.org/officeDocument/2006/relationships/hyperlink" Target="https://www.diodes.com/part/view/DMN3061SQ" TargetMode="External"/><Relationship Id="rId_hyperlink_217" Type="http://schemas.openxmlformats.org/officeDocument/2006/relationships/hyperlink" Target="https://www.diodes.com/datasheet/download/DMN3061SVTQ.pdf" TargetMode="External"/><Relationship Id="rId_hyperlink_218" Type="http://schemas.openxmlformats.org/officeDocument/2006/relationships/hyperlink" Target="https://www.diodes.com/part/view/DMN3061SVTQ" TargetMode="External"/><Relationship Id="rId_hyperlink_219" Type="http://schemas.openxmlformats.org/officeDocument/2006/relationships/hyperlink" Target="https://www.diodes.com/datasheet/download/DMN3061SWQ.pdf" TargetMode="External"/><Relationship Id="rId_hyperlink_220" Type="http://schemas.openxmlformats.org/officeDocument/2006/relationships/hyperlink" Target="https://www.diodes.com/part/view/DMN3061SWQ" TargetMode="External"/><Relationship Id="rId_hyperlink_221" Type="http://schemas.openxmlformats.org/officeDocument/2006/relationships/hyperlink" Target="https://www.diodes.com/datasheet/download/DMN3066LQ.pdf" TargetMode="External"/><Relationship Id="rId_hyperlink_222" Type="http://schemas.openxmlformats.org/officeDocument/2006/relationships/hyperlink" Target="https://www.diodes.com/part/view/DMN3066LQ" TargetMode="External"/><Relationship Id="rId_hyperlink_223" Type="http://schemas.openxmlformats.org/officeDocument/2006/relationships/hyperlink" Target="https://www.diodes.com/datasheet/download/DMN3066LVTQ.pdf" TargetMode="External"/><Relationship Id="rId_hyperlink_224" Type="http://schemas.openxmlformats.org/officeDocument/2006/relationships/hyperlink" Target="https://www.diodes.com/part/view/DMN3066LVTQ" TargetMode="External"/><Relationship Id="rId_hyperlink_225" Type="http://schemas.openxmlformats.org/officeDocument/2006/relationships/hyperlink" Target="https://www.diodes.com/datasheet/download/DMN3112SQ.pdf" TargetMode="External"/><Relationship Id="rId_hyperlink_226" Type="http://schemas.openxmlformats.org/officeDocument/2006/relationships/hyperlink" Target="https://www.diodes.com/part/view/DMN3112SQ" TargetMode="External"/><Relationship Id="rId_hyperlink_227" Type="http://schemas.openxmlformats.org/officeDocument/2006/relationships/hyperlink" Target="https://www.diodes.com/datasheet/download/DMN3190LDWQ.pdf" TargetMode="External"/><Relationship Id="rId_hyperlink_228" Type="http://schemas.openxmlformats.org/officeDocument/2006/relationships/hyperlink" Target="https://www.diodes.com/part/view/DMN3190LDWQ" TargetMode="External"/><Relationship Id="rId_hyperlink_229" Type="http://schemas.openxmlformats.org/officeDocument/2006/relationships/hyperlink" Target="https://www.diodes.com/datasheet/download/DMN31D5UDAQ.pdf" TargetMode="External"/><Relationship Id="rId_hyperlink_230" Type="http://schemas.openxmlformats.org/officeDocument/2006/relationships/hyperlink" Target="https://www.diodes.com/part/view/DMN31D5UDAQ" TargetMode="External"/><Relationship Id="rId_hyperlink_231" Type="http://schemas.openxmlformats.org/officeDocument/2006/relationships/hyperlink" Target="https://www.diodes.com/datasheet/download/DMN31D5UFZQ.pdf" TargetMode="External"/><Relationship Id="rId_hyperlink_232" Type="http://schemas.openxmlformats.org/officeDocument/2006/relationships/hyperlink" Target="https://www.diodes.com/part/view/DMN31D5UFZQ" TargetMode="External"/><Relationship Id="rId_hyperlink_233" Type="http://schemas.openxmlformats.org/officeDocument/2006/relationships/hyperlink" Target="https://www.diodes.com/datasheet/download/DMN32D0LVQ.pdf" TargetMode="External"/><Relationship Id="rId_hyperlink_234" Type="http://schemas.openxmlformats.org/officeDocument/2006/relationships/hyperlink" Target="https://www.diodes.com/part/view/DMN32D0LVQ" TargetMode="External"/><Relationship Id="rId_hyperlink_235" Type="http://schemas.openxmlformats.org/officeDocument/2006/relationships/hyperlink" Target="https://www.diodes.com/datasheet/download/DMN3300UQ.pdf" TargetMode="External"/><Relationship Id="rId_hyperlink_236" Type="http://schemas.openxmlformats.org/officeDocument/2006/relationships/hyperlink" Target="https://www.diodes.com/part/view/DMN3300UQ" TargetMode="External"/><Relationship Id="rId_hyperlink_237" Type="http://schemas.openxmlformats.org/officeDocument/2006/relationships/hyperlink" Target="https://www.diodes.com/datasheet/download/DMN3350LDWQ.pdf" TargetMode="External"/><Relationship Id="rId_hyperlink_238" Type="http://schemas.openxmlformats.org/officeDocument/2006/relationships/hyperlink" Target="https://www.diodes.com/part/view/DMN3350LDWQ" TargetMode="External"/><Relationship Id="rId_hyperlink_239" Type="http://schemas.openxmlformats.org/officeDocument/2006/relationships/hyperlink" Target="https://www.diodes.com/datasheet/download/DMN33D8LDWQ.pdf" TargetMode="External"/><Relationship Id="rId_hyperlink_240" Type="http://schemas.openxmlformats.org/officeDocument/2006/relationships/hyperlink" Target="https://www.diodes.com/part/view/DMN33D8LDWQ" TargetMode="External"/><Relationship Id="rId_hyperlink_241" Type="http://schemas.openxmlformats.org/officeDocument/2006/relationships/hyperlink" Target="https://www.diodes.com/datasheet/download/DMN33D8LTQ.pdf" TargetMode="External"/><Relationship Id="rId_hyperlink_242" Type="http://schemas.openxmlformats.org/officeDocument/2006/relationships/hyperlink" Target="https://www.diodes.com/part/view/DMN33D8LTQ" TargetMode="External"/><Relationship Id="rId_hyperlink_243" Type="http://schemas.openxmlformats.org/officeDocument/2006/relationships/hyperlink" Target="https://www.diodes.com/datasheet/download/DMN33D8LVQ.pdf" TargetMode="External"/><Relationship Id="rId_hyperlink_244" Type="http://schemas.openxmlformats.org/officeDocument/2006/relationships/hyperlink" Target="https://www.diodes.com/part/view/DMN33D8LVQ" TargetMode="External"/><Relationship Id="rId_hyperlink_245" Type="http://schemas.openxmlformats.org/officeDocument/2006/relationships/hyperlink" Target="https://www.diodes.com/datasheet/download/DMN3401LDWQ.pdf" TargetMode="External"/><Relationship Id="rId_hyperlink_246" Type="http://schemas.openxmlformats.org/officeDocument/2006/relationships/hyperlink" Target="https://www.diodes.com/part/view/DMN3401LDWQ" TargetMode="External"/><Relationship Id="rId_hyperlink_247" Type="http://schemas.openxmlformats.org/officeDocument/2006/relationships/hyperlink" Target="https://www.diodes.com/datasheet/download/DMN3401LVQ.pdf" TargetMode="External"/><Relationship Id="rId_hyperlink_248" Type="http://schemas.openxmlformats.org/officeDocument/2006/relationships/hyperlink" Target="https://www.diodes.com/part/view/DMN3401LVQ" TargetMode="External"/><Relationship Id="rId_hyperlink_249" Type="http://schemas.openxmlformats.org/officeDocument/2006/relationships/hyperlink" Target="https://www.diodes.com/datasheet/download/DMN3732UFB4Q.pdf" TargetMode="External"/><Relationship Id="rId_hyperlink_250" Type="http://schemas.openxmlformats.org/officeDocument/2006/relationships/hyperlink" Target="https://www.diodes.com/part/view/DMN3732UFB4Q" TargetMode="External"/><Relationship Id="rId_hyperlink_251" Type="http://schemas.openxmlformats.org/officeDocument/2006/relationships/hyperlink" Target="https://www.diodes.com/datasheet/download/DMN3732UQ.pdf" TargetMode="External"/><Relationship Id="rId_hyperlink_252" Type="http://schemas.openxmlformats.org/officeDocument/2006/relationships/hyperlink" Target="https://www.diodes.com/part/view/DMN3732UQ" TargetMode="External"/><Relationship Id="rId_hyperlink_253" Type="http://schemas.openxmlformats.org/officeDocument/2006/relationships/hyperlink" Target="https://www.diodes.com/datasheet/download/DMN3732UVTQ.pdf" TargetMode="External"/><Relationship Id="rId_hyperlink_254" Type="http://schemas.openxmlformats.org/officeDocument/2006/relationships/hyperlink" Target="https://www.diodes.com/part/view/DMN3732UVTQ" TargetMode="External"/><Relationship Id="rId_hyperlink_255" Type="http://schemas.openxmlformats.org/officeDocument/2006/relationships/hyperlink" Target="https://www.diodes.com/datasheet/download/DMN39M1LFVWQ.pdf" TargetMode="External"/><Relationship Id="rId_hyperlink_256" Type="http://schemas.openxmlformats.org/officeDocument/2006/relationships/hyperlink" Target="https://www.diodes.com/part/view/DMN39M1LFVWQ" TargetMode="External"/><Relationship Id="rId_hyperlink_257" Type="http://schemas.openxmlformats.org/officeDocument/2006/relationships/hyperlink" Target="https://www.diodes.com/datasheet/download/DMN39M1LSSQ.pdf" TargetMode="External"/><Relationship Id="rId_hyperlink_258" Type="http://schemas.openxmlformats.org/officeDocument/2006/relationships/hyperlink" Target="https://www.diodes.com/part/view/DMN39M1LSSQ" TargetMode="External"/><Relationship Id="rId_hyperlink_259" Type="http://schemas.openxmlformats.org/officeDocument/2006/relationships/hyperlink" Target="https://www.diodes.com/datasheet/download/DMN4020LFDEQ.pdf" TargetMode="External"/><Relationship Id="rId_hyperlink_260" Type="http://schemas.openxmlformats.org/officeDocument/2006/relationships/hyperlink" Target="https://www.diodes.com/part/view/DMN4020LFDEQ" TargetMode="External"/><Relationship Id="rId_hyperlink_261" Type="http://schemas.openxmlformats.org/officeDocument/2006/relationships/hyperlink" Target="https://www.diodes.com/datasheet/download/DMN4026SSDQ.pdf" TargetMode="External"/><Relationship Id="rId_hyperlink_262" Type="http://schemas.openxmlformats.org/officeDocument/2006/relationships/hyperlink" Target="https://www.diodes.com/part/view/DMN4026SSDQ" TargetMode="External"/><Relationship Id="rId_hyperlink_263" Type="http://schemas.openxmlformats.org/officeDocument/2006/relationships/hyperlink" Target="https://www.diodes.com/datasheet/download/DMN4030LK3Q.pdf" TargetMode="External"/><Relationship Id="rId_hyperlink_264" Type="http://schemas.openxmlformats.org/officeDocument/2006/relationships/hyperlink" Target="https://www.diodes.com/part/view/DMN4030LK3Q" TargetMode="External"/><Relationship Id="rId_hyperlink_265" Type="http://schemas.openxmlformats.org/officeDocument/2006/relationships/hyperlink" Target="https://www.diodes.com/datasheet/download/DMN4031SSDQ.pdf" TargetMode="External"/><Relationship Id="rId_hyperlink_266" Type="http://schemas.openxmlformats.org/officeDocument/2006/relationships/hyperlink" Target="https://www.diodes.com/part/view/DMN4031SSDQ" TargetMode="External"/><Relationship Id="rId_hyperlink_267" Type="http://schemas.openxmlformats.org/officeDocument/2006/relationships/hyperlink" Target="https://www.diodes.com/datasheet/download/DMN4034SSSQ.pdf" TargetMode="External"/><Relationship Id="rId_hyperlink_268" Type="http://schemas.openxmlformats.org/officeDocument/2006/relationships/hyperlink" Target="https://www.diodes.com/part/view/DMN4034SSSQ" TargetMode="External"/><Relationship Id="rId_hyperlink_269" Type="http://schemas.openxmlformats.org/officeDocument/2006/relationships/hyperlink" Target="https://www.diodes.com/datasheet/download/DMN4035LQ.pdf" TargetMode="External"/><Relationship Id="rId_hyperlink_270" Type="http://schemas.openxmlformats.org/officeDocument/2006/relationships/hyperlink" Target="https://www.diodes.com/part/view/DMN4035LQ" TargetMode="External"/><Relationship Id="rId_hyperlink_271" Type="http://schemas.openxmlformats.org/officeDocument/2006/relationships/hyperlink" Target="https://www.diodes.com/datasheet/download/DMN4060SVTQ.pdf" TargetMode="External"/><Relationship Id="rId_hyperlink_272" Type="http://schemas.openxmlformats.org/officeDocument/2006/relationships/hyperlink" Target="https://www.diodes.com/part/view/DMN4060SVTQ" TargetMode="External"/><Relationship Id="rId_hyperlink_273" Type="http://schemas.openxmlformats.org/officeDocument/2006/relationships/hyperlink" Target="https://www.diodes.com/datasheet/download/DMN4800LSSQ.pdf" TargetMode="External"/><Relationship Id="rId_hyperlink_274" Type="http://schemas.openxmlformats.org/officeDocument/2006/relationships/hyperlink" Target="https://www.diodes.com/part/view/DMN4800LSSQ" TargetMode="External"/><Relationship Id="rId_hyperlink_275" Type="http://schemas.openxmlformats.org/officeDocument/2006/relationships/hyperlink" Target="https://www.diodes.com/datasheet/download/DMN52D0UDMQ.pdf" TargetMode="External"/><Relationship Id="rId_hyperlink_276" Type="http://schemas.openxmlformats.org/officeDocument/2006/relationships/hyperlink" Target="https://www.diodes.com/part/view/DMN52D0UDMQ" TargetMode="External"/><Relationship Id="rId_hyperlink_277" Type="http://schemas.openxmlformats.org/officeDocument/2006/relationships/hyperlink" Target="https://www.diodes.com/datasheet/download/DMN52D0UDWQ.pdf" TargetMode="External"/><Relationship Id="rId_hyperlink_278" Type="http://schemas.openxmlformats.org/officeDocument/2006/relationships/hyperlink" Target="https://www.diodes.com/part/view/DMN52D0UDWQ" TargetMode="External"/><Relationship Id="rId_hyperlink_279" Type="http://schemas.openxmlformats.org/officeDocument/2006/relationships/hyperlink" Target="https://www.diodes.com/datasheet/download/DMN52D0UQ.pdf" TargetMode="External"/><Relationship Id="rId_hyperlink_280" Type="http://schemas.openxmlformats.org/officeDocument/2006/relationships/hyperlink" Target="https://www.diodes.com/part/view/DMN52D0UQ" TargetMode="External"/><Relationship Id="rId_hyperlink_281" Type="http://schemas.openxmlformats.org/officeDocument/2006/relationships/hyperlink" Target="https://www.diodes.com/datasheet/download/DMN52D0UVQ.pdf" TargetMode="External"/><Relationship Id="rId_hyperlink_282" Type="http://schemas.openxmlformats.org/officeDocument/2006/relationships/hyperlink" Target="https://www.diodes.com/part/view/DMN52D0UVQ" TargetMode="External"/><Relationship Id="rId_hyperlink_283" Type="http://schemas.openxmlformats.org/officeDocument/2006/relationships/hyperlink" Target="https://www.diodes.com/datasheet/download/DMN52D0UVTQ.pdf" TargetMode="External"/><Relationship Id="rId_hyperlink_284" Type="http://schemas.openxmlformats.org/officeDocument/2006/relationships/hyperlink" Target="https://www.diodes.com/part/view/DMN52D0UVTQ" TargetMode="External"/><Relationship Id="rId_hyperlink_285" Type="http://schemas.openxmlformats.org/officeDocument/2006/relationships/hyperlink" Target="https://www.diodes.com/datasheet/download/DMN52D0UWQ.pdf" TargetMode="External"/><Relationship Id="rId_hyperlink_286" Type="http://schemas.openxmlformats.org/officeDocument/2006/relationships/hyperlink" Target="https://www.diodes.com/part/view/DMN52D0UWQ" TargetMode="External"/><Relationship Id="rId_hyperlink_287" Type="http://schemas.openxmlformats.org/officeDocument/2006/relationships/hyperlink" Target="https://www.diodes.com/datasheet/download/DMN53D0LDWQ.pdf" TargetMode="External"/><Relationship Id="rId_hyperlink_288" Type="http://schemas.openxmlformats.org/officeDocument/2006/relationships/hyperlink" Target="https://www.diodes.com/part/view/DMN53D0LDWQ" TargetMode="External"/><Relationship Id="rId_hyperlink_289" Type="http://schemas.openxmlformats.org/officeDocument/2006/relationships/hyperlink" Target="https://www.diodes.com/datasheet/download/DMN53D0LQ.pdf" TargetMode="External"/><Relationship Id="rId_hyperlink_290" Type="http://schemas.openxmlformats.org/officeDocument/2006/relationships/hyperlink" Target="https://www.diodes.com/part/view/DMN53D0LQ" TargetMode="External"/><Relationship Id="rId_hyperlink_291" Type="http://schemas.openxmlformats.org/officeDocument/2006/relationships/hyperlink" Target="https://www.diodes.com/datasheet/download/DMN53D0LTQ.pdf" TargetMode="External"/><Relationship Id="rId_hyperlink_292" Type="http://schemas.openxmlformats.org/officeDocument/2006/relationships/hyperlink" Target="https://www.diodes.com/part/view/DMN53D0LTQ" TargetMode="External"/><Relationship Id="rId_hyperlink_293" Type="http://schemas.openxmlformats.org/officeDocument/2006/relationships/hyperlink" Target="https://www.diodes.com/datasheet/download/DMN6010SCTBQ.pdf" TargetMode="External"/><Relationship Id="rId_hyperlink_294" Type="http://schemas.openxmlformats.org/officeDocument/2006/relationships/hyperlink" Target="https://www.diodes.com/part/view/DMN6010SCTBQ" TargetMode="External"/><Relationship Id="rId_hyperlink_295" Type="http://schemas.openxmlformats.org/officeDocument/2006/relationships/hyperlink" Target="https://www.diodes.com/datasheet/download/DMN6013LFGQ.pdf" TargetMode="External"/><Relationship Id="rId_hyperlink_296" Type="http://schemas.openxmlformats.org/officeDocument/2006/relationships/hyperlink" Target="https://www.diodes.com/part/view/DMN6013LFGQ" TargetMode="External"/><Relationship Id="rId_hyperlink_297" Type="http://schemas.openxmlformats.org/officeDocument/2006/relationships/hyperlink" Target="https://www.diodes.com/datasheet/download/DMN601DWKQ.pdf" TargetMode="External"/><Relationship Id="rId_hyperlink_298" Type="http://schemas.openxmlformats.org/officeDocument/2006/relationships/hyperlink" Target="https://www.diodes.com/part/view/DMN601DWKQ" TargetMode="External"/><Relationship Id="rId_hyperlink_299" Type="http://schemas.openxmlformats.org/officeDocument/2006/relationships/hyperlink" Target="https://www.diodes.com/datasheet/download/DMN601LTQ.pdf" TargetMode="External"/><Relationship Id="rId_hyperlink_300" Type="http://schemas.openxmlformats.org/officeDocument/2006/relationships/hyperlink" Target="https://www.diodes.com/part/view/DMN601LTQ" TargetMode="External"/><Relationship Id="rId_hyperlink_301" Type="http://schemas.openxmlformats.org/officeDocument/2006/relationships/hyperlink" Target="https://www.diodes.com/datasheet/download/DMN601TKQ.pdf" TargetMode="External"/><Relationship Id="rId_hyperlink_302" Type="http://schemas.openxmlformats.org/officeDocument/2006/relationships/hyperlink" Target="https://www.diodes.com/part/view/DMN601TKQ" TargetMode="External"/><Relationship Id="rId_hyperlink_303" Type="http://schemas.openxmlformats.org/officeDocument/2006/relationships/hyperlink" Target="https://www.diodes.com/datasheet/download/DMN601VKQ.pdf" TargetMode="External"/><Relationship Id="rId_hyperlink_304" Type="http://schemas.openxmlformats.org/officeDocument/2006/relationships/hyperlink" Target="https://www.diodes.com/part/view/DMN601VKQ" TargetMode="External"/><Relationship Id="rId_hyperlink_305" Type="http://schemas.openxmlformats.org/officeDocument/2006/relationships/hyperlink" Target="https://www.diodes.com/datasheet/download/DMN601WKQ.pdf" TargetMode="External"/><Relationship Id="rId_hyperlink_306" Type="http://schemas.openxmlformats.org/officeDocument/2006/relationships/hyperlink" Target="https://www.diodes.com/part/view/DMN601WKQ" TargetMode="External"/><Relationship Id="rId_hyperlink_307" Type="http://schemas.openxmlformats.org/officeDocument/2006/relationships/hyperlink" Target="https://www.diodes.com/datasheet/download/DMN6040SFDEQ.pdf" TargetMode="External"/><Relationship Id="rId_hyperlink_308" Type="http://schemas.openxmlformats.org/officeDocument/2006/relationships/hyperlink" Target="https://www.diodes.com/part/view/DMN6040SFDEQ" TargetMode="External"/><Relationship Id="rId_hyperlink_309" Type="http://schemas.openxmlformats.org/officeDocument/2006/relationships/hyperlink" Target="https://www.diodes.com/datasheet/download/DMN6040SK3Q.pdf" TargetMode="External"/><Relationship Id="rId_hyperlink_310" Type="http://schemas.openxmlformats.org/officeDocument/2006/relationships/hyperlink" Target="https://www.diodes.com/part/view/DMN6040SK3Q" TargetMode="External"/><Relationship Id="rId_hyperlink_311" Type="http://schemas.openxmlformats.org/officeDocument/2006/relationships/hyperlink" Target="https://www.diodes.com/datasheet/download/DMN6040SSDQ.pdf" TargetMode="External"/><Relationship Id="rId_hyperlink_312" Type="http://schemas.openxmlformats.org/officeDocument/2006/relationships/hyperlink" Target="https://www.diodes.com/part/view/DMN6040SSDQ" TargetMode="External"/><Relationship Id="rId_hyperlink_313" Type="http://schemas.openxmlformats.org/officeDocument/2006/relationships/hyperlink" Target="https://www.diodes.com/datasheet/download/DMN6040SSSQ.pdf" TargetMode="External"/><Relationship Id="rId_hyperlink_314" Type="http://schemas.openxmlformats.org/officeDocument/2006/relationships/hyperlink" Target="https://www.diodes.com/part/view/DMN6040SSSQ" TargetMode="External"/><Relationship Id="rId_hyperlink_315" Type="http://schemas.openxmlformats.org/officeDocument/2006/relationships/hyperlink" Target="https://www.diodes.com/datasheet/download/DMN6040SVTQ.pdf" TargetMode="External"/><Relationship Id="rId_hyperlink_316" Type="http://schemas.openxmlformats.org/officeDocument/2006/relationships/hyperlink" Target="https://www.diodes.com/part/view/DMN6040SVTQ" TargetMode="External"/><Relationship Id="rId_hyperlink_317" Type="http://schemas.openxmlformats.org/officeDocument/2006/relationships/hyperlink" Target="https://www.diodes.com/datasheet/download/DMN6041SVTQ.pdf" TargetMode="External"/><Relationship Id="rId_hyperlink_318" Type="http://schemas.openxmlformats.org/officeDocument/2006/relationships/hyperlink" Target="https://www.diodes.com/part/view/DMN6041SVTQ" TargetMode="External"/><Relationship Id="rId_hyperlink_319" Type="http://schemas.openxmlformats.org/officeDocument/2006/relationships/hyperlink" Target="https://www.diodes.com/datasheet/download/DMN6066SSDQ.pdf" TargetMode="External"/><Relationship Id="rId_hyperlink_320" Type="http://schemas.openxmlformats.org/officeDocument/2006/relationships/hyperlink" Target="https://www.diodes.com/part/view/DMN6066SSDQ" TargetMode="External"/><Relationship Id="rId_hyperlink_321" Type="http://schemas.openxmlformats.org/officeDocument/2006/relationships/hyperlink" Target="https://www.diodes.com/datasheet/download/DMN6068LK3Q.pdf" TargetMode="External"/><Relationship Id="rId_hyperlink_322" Type="http://schemas.openxmlformats.org/officeDocument/2006/relationships/hyperlink" Target="https://www.diodes.com/part/view/DMN6068LK3Q" TargetMode="External"/><Relationship Id="rId_hyperlink_323" Type="http://schemas.openxmlformats.org/officeDocument/2006/relationships/hyperlink" Target="https://www.diodes.com/datasheet/download/DMN6068SEQ.pdf" TargetMode="External"/><Relationship Id="rId_hyperlink_324" Type="http://schemas.openxmlformats.org/officeDocument/2006/relationships/hyperlink" Target="https://www.diodes.com/part/view/DMN6068SEQ" TargetMode="External"/><Relationship Id="rId_hyperlink_325" Type="http://schemas.openxmlformats.org/officeDocument/2006/relationships/hyperlink" Target="https://www.diodes.com/datasheet/download/DMN6069SEQ.pdf" TargetMode="External"/><Relationship Id="rId_hyperlink_326" Type="http://schemas.openxmlformats.org/officeDocument/2006/relationships/hyperlink" Target="https://www.diodes.com/part/view/DMN6069SEQ" TargetMode="External"/><Relationship Id="rId_hyperlink_327" Type="http://schemas.openxmlformats.org/officeDocument/2006/relationships/hyperlink" Target="https://www.diodes.com/datasheet/download/DMN6069SFGQ.pdf" TargetMode="External"/><Relationship Id="rId_hyperlink_328" Type="http://schemas.openxmlformats.org/officeDocument/2006/relationships/hyperlink" Target="https://www.diodes.com/part/view/DMN6069SFGQ" TargetMode="External"/><Relationship Id="rId_hyperlink_329" Type="http://schemas.openxmlformats.org/officeDocument/2006/relationships/hyperlink" Target="https://www.diodes.com/datasheet/download/DMN6069SFVWQ.pdf" TargetMode="External"/><Relationship Id="rId_hyperlink_330" Type="http://schemas.openxmlformats.org/officeDocument/2006/relationships/hyperlink" Target="https://www.diodes.com/part/view/DMN6069SFVWQ" TargetMode="External"/><Relationship Id="rId_hyperlink_331" Type="http://schemas.openxmlformats.org/officeDocument/2006/relationships/hyperlink" Target="https://www.diodes.com/datasheet/download/DMN6070SSDQ.pdf" TargetMode="External"/><Relationship Id="rId_hyperlink_332" Type="http://schemas.openxmlformats.org/officeDocument/2006/relationships/hyperlink" Target="https://www.diodes.com/part/view/DMN6070SSDQ" TargetMode="External"/><Relationship Id="rId_hyperlink_333" Type="http://schemas.openxmlformats.org/officeDocument/2006/relationships/hyperlink" Target="https://www.diodes.com/datasheet/download/DMN6075SQ.pdf" TargetMode="External"/><Relationship Id="rId_hyperlink_334" Type="http://schemas.openxmlformats.org/officeDocument/2006/relationships/hyperlink" Target="https://www.diodes.com/part/view/DMN6075SQ" TargetMode="External"/><Relationship Id="rId_hyperlink_335" Type="http://schemas.openxmlformats.org/officeDocument/2006/relationships/hyperlink" Target="https://www.diodes.com/datasheet/download/DMN6140LQ.pdf" TargetMode="External"/><Relationship Id="rId_hyperlink_336" Type="http://schemas.openxmlformats.org/officeDocument/2006/relationships/hyperlink" Target="https://www.diodes.com/part/view/DMN6140LQ" TargetMode="External"/><Relationship Id="rId_hyperlink_337" Type="http://schemas.openxmlformats.org/officeDocument/2006/relationships/hyperlink" Target="https://www.diodes.com/datasheet/download/DMN61D8LQ.pdf" TargetMode="External"/><Relationship Id="rId_hyperlink_338" Type="http://schemas.openxmlformats.org/officeDocument/2006/relationships/hyperlink" Target="https://www.diodes.com/part/view/DMN61D8LQ" TargetMode="External"/><Relationship Id="rId_hyperlink_339" Type="http://schemas.openxmlformats.org/officeDocument/2006/relationships/hyperlink" Target="https://www.diodes.com/datasheet/download/DMN61D8LVTQ.pdf" TargetMode="External"/><Relationship Id="rId_hyperlink_340" Type="http://schemas.openxmlformats.org/officeDocument/2006/relationships/hyperlink" Target="https://www.diodes.com/part/view/DMN61D8LVTQ" TargetMode="External"/><Relationship Id="rId_hyperlink_341" Type="http://schemas.openxmlformats.org/officeDocument/2006/relationships/hyperlink" Target="https://www.diodes.com/datasheet/download/DMN61D9UDWQ.pdf" TargetMode="External"/><Relationship Id="rId_hyperlink_342" Type="http://schemas.openxmlformats.org/officeDocument/2006/relationships/hyperlink" Target="https://www.diodes.com/part/view/DMN61D9UDWQ" TargetMode="External"/><Relationship Id="rId_hyperlink_343" Type="http://schemas.openxmlformats.org/officeDocument/2006/relationships/hyperlink" Target="https://www.diodes.com/datasheet/download/DMN62D0UDWQ.pdf" TargetMode="External"/><Relationship Id="rId_hyperlink_344" Type="http://schemas.openxmlformats.org/officeDocument/2006/relationships/hyperlink" Target="https://www.diodes.com/part/view/DMN62D0UDWQ" TargetMode="External"/><Relationship Id="rId_hyperlink_345" Type="http://schemas.openxmlformats.org/officeDocument/2006/relationships/hyperlink" Target="https://www.diodes.com/datasheet/download/DMN62D1LFDQ.pdf" TargetMode="External"/><Relationship Id="rId_hyperlink_346" Type="http://schemas.openxmlformats.org/officeDocument/2006/relationships/hyperlink" Target="https://www.diodes.com/part/view/DMN62D1LFDQ" TargetMode="External"/><Relationship Id="rId_hyperlink_347" Type="http://schemas.openxmlformats.org/officeDocument/2006/relationships/hyperlink" Target="https://www.diodes.com/datasheet/download/DMN62D1SFBWQ.pdf" TargetMode="External"/><Relationship Id="rId_hyperlink_348" Type="http://schemas.openxmlformats.org/officeDocument/2006/relationships/hyperlink" Target="https://www.diodes.com/part/view/DMN62D1SFBWQ" TargetMode="External"/><Relationship Id="rId_hyperlink_349" Type="http://schemas.openxmlformats.org/officeDocument/2006/relationships/hyperlink" Target="https://www.diodes.com/datasheet/download/DMN62D2UDMQ.pdf" TargetMode="External"/><Relationship Id="rId_hyperlink_350" Type="http://schemas.openxmlformats.org/officeDocument/2006/relationships/hyperlink" Target="https://www.diodes.com/part/view/DMN62D2UDMQ" TargetMode="External"/><Relationship Id="rId_hyperlink_351" Type="http://schemas.openxmlformats.org/officeDocument/2006/relationships/hyperlink" Target="https://www.diodes.com/datasheet/download/DMN62D2UDWQ.pdf" TargetMode="External"/><Relationship Id="rId_hyperlink_352" Type="http://schemas.openxmlformats.org/officeDocument/2006/relationships/hyperlink" Target="https://www.diodes.com/part/view/DMN62D2UDWQ" TargetMode="External"/><Relationship Id="rId_hyperlink_353" Type="http://schemas.openxmlformats.org/officeDocument/2006/relationships/hyperlink" Target="https://www.diodes.com/datasheet/download/DMN62D2UQ.pdf" TargetMode="External"/><Relationship Id="rId_hyperlink_354" Type="http://schemas.openxmlformats.org/officeDocument/2006/relationships/hyperlink" Target="https://www.diodes.com/part/view/DMN62D2UQ" TargetMode="External"/><Relationship Id="rId_hyperlink_355" Type="http://schemas.openxmlformats.org/officeDocument/2006/relationships/hyperlink" Target="https://www.diodes.com/datasheet/download/DMN62D2UTQ.pdf" TargetMode="External"/><Relationship Id="rId_hyperlink_356" Type="http://schemas.openxmlformats.org/officeDocument/2006/relationships/hyperlink" Target="https://www.diodes.com/part/view/DMN62D2UTQ" TargetMode="External"/><Relationship Id="rId_hyperlink_357" Type="http://schemas.openxmlformats.org/officeDocument/2006/relationships/hyperlink" Target="https://www.diodes.com/datasheet/download/DMN62D2UVQ.pdf" TargetMode="External"/><Relationship Id="rId_hyperlink_358" Type="http://schemas.openxmlformats.org/officeDocument/2006/relationships/hyperlink" Target="https://www.diodes.com/part/view/DMN62D2UVQ" TargetMode="External"/><Relationship Id="rId_hyperlink_359" Type="http://schemas.openxmlformats.org/officeDocument/2006/relationships/hyperlink" Target="https://www.diodes.com/datasheet/download/DMN62D2UVTQ.pdf" TargetMode="External"/><Relationship Id="rId_hyperlink_360" Type="http://schemas.openxmlformats.org/officeDocument/2006/relationships/hyperlink" Target="https://www.diodes.com/part/view/DMN62D2UVTQ" TargetMode="External"/><Relationship Id="rId_hyperlink_361" Type="http://schemas.openxmlformats.org/officeDocument/2006/relationships/hyperlink" Target="https://www.diodes.com/datasheet/download/DMN62D2UWQ.pdf" TargetMode="External"/><Relationship Id="rId_hyperlink_362" Type="http://schemas.openxmlformats.org/officeDocument/2006/relationships/hyperlink" Target="https://www.diodes.com/part/view/DMN62D2UWQ" TargetMode="External"/><Relationship Id="rId_hyperlink_363" Type="http://schemas.openxmlformats.org/officeDocument/2006/relationships/hyperlink" Target="https://www.diodes.com/datasheet/download/DMN63D1LVQ.pdf" TargetMode="External"/><Relationship Id="rId_hyperlink_364" Type="http://schemas.openxmlformats.org/officeDocument/2006/relationships/hyperlink" Target="https://www.diodes.com/part/view/DMN63D1LVQ" TargetMode="External"/><Relationship Id="rId_hyperlink_365" Type="http://schemas.openxmlformats.org/officeDocument/2006/relationships/hyperlink" Target="https://www.diodes.com/datasheet/download/DMN65D8LDWQ.pdf" TargetMode="External"/><Relationship Id="rId_hyperlink_366" Type="http://schemas.openxmlformats.org/officeDocument/2006/relationships/hyperlink" Target="https://www.diodes.com/part/view/DMN65D8LDWQ" TargetMode="External"/><Relationship Id="rId_hyperlink_367" Type="http://schemas.openxmlformats.org/officeDocument/2006/relationships/hyperlink" Target="https://www.diodes.com/datasheet/download/DMN65D8LQ.pdf" TargetMode="External"/><Relationship Id="rId_hyperlink_368" Type="http://schemas.openxmlformats.org/officeDocument/2006/relationships/hyperlink" Target="https://www.diodes.com/part/view/DMN65D8LQ" TargetMode="External"/><Relationship Id="rId_hyperlink_369" Type="http://schemas.openxmlformats.org/officeDocument/2006/relationships/hyperlink" Target="https://www.diodes.com/datasheet/download/DMN66D0LDWQ.pdf" TargetMode="External"/><Relationship Id="rId_hyperlink_370" Type="http://schemas.openxmlformats.org/officeDocument/2006/relationships/hyperlink" Target="https://www.diodes.com/part/view/DMN66D0LDWQ" TargetMode="External"/><Relationship Id="rId_hyperlink_371" Type="http://schemas.openxmlformats.org/officeDocument/2006/relationships/hyperlink" Target="https://www.diodes.com/datasheet/download/DMNH10H028SK3Q.pdf" TargetMode="External"/><Relationship Id="rId_hyperlink_372" Type="http://schemas.openxmlformats.org/officeDocument/2006/relationships/hyperlink" Target="https://www.diodes.com/part/view/DMNH10H028SK3Q" TargetMode="External"/><Relationship Id="rId_hyperlink_373" Type="http://schemas.openxmlformats.org/officeDocument/2006/relationships/hyperlink" Target="https://www.diodes.com/datasheet/download/DMNH10H028SPSQ.pdf" TargetMode="External"/><Relationship Id="rId_hyperlink_374" Type="http://schemas.openxmlformats.org/officeDocument/2006/relationships/hyperlink" Target="https://www.diodes.com/part/view/DMNH10H028SPSQ" TargetMode="External"/><Relationship Id="rId_hyperlink_375" Type="http://schemas.openxmlformats.org/officeDocument/2006/relationships/hyperlink" Target="https://www.diodes.com/datasheet/download/DMNH10H028SPSWQ.pdf" TargetMode="External"/><Relationship Id="rId_hyperlink_376" Type="http://schemas.openxmlformats.org/officeDocument/2006/relationships/hyperlink" Target="https://www.diodes.com/part/view/DMNH10H028SPSWQ" TargetMode="External"/><Relationship Id="rId_hyperlink_377" Type="http://schemas.openxmlformats.org/officeDocument/2006/relationships/hyperlink" Target="https://www.diodes.com/datasheet/download/DMNH4005SCTQ.pdf" TargetMode="External"/><Relationship Id="rId_hyperlink_378" Type="http://schemas.openxmlformats.org/officeDocument/2006/relationships/hyperlink" Target="https://www.diodes.com/part/view/DMNH4005SCTQ" TargetMode="External"/><Relationship Id="rId_hyperlink_379" Type="http://schemas.openxmlformats.org/officeDocument/2006/relationships/hyperlink" Target="https://www.diodes.com/datasheet/download/DMNH4005SPSQ.pdf" TargetMode="External"/><Relationship Id="rId_hyperlink_380" Type="http://schemas.openxmlformats.org/officeDocument/2006/relationships/hyperlink" Target="https://www.diodes.com/part/view/DMNH4005SPSQ" TargetMode="External"/><Relationship Id="rId_hyperlink_381" Type="http://schemas.openxmlformats.org/officeDocument/2006/relationships/hyperlink" Target="https://www.diodes.com/datasheet/download/DMNH4005SPSWQ.pdf" TargetMode="External"/><Relationship Id="rId_hyperlink_382" Type="http://schemas.openxmlformats.org/officeDocument/2006/relationships/hyperlink" Target="https://www.diodes.com/part/view/DMNH4005SPSWQ" TargetMode="External"/><Relationship Id="rId_hyperlink_383" Type="http://schemas.openxmlformats.org/officeDocument/2006/relationships/hyperlink" Target="https://www.diodes.com/datasheet/download/DMNH4006SK3Q.pdf" TargetMode="External"/><Relationship Id="rId_hyperlink_384" Type="http://schemas.openxmlformats.org/officeDocument/2006/relationships/hyperlink" Target="https://www.diodes.com/part/view/DMNH4006SK3Q" TargetMode="External"/><Relationship Id="rId_hyperlink_385" Type="http://schemas.openxmlformats.org/officeDocument/2006/relationships/hyperlink" Target="https://www.diodes.com/datasheet/download/DMNH4006SPSQ.pdf" TargetMode="External"/><Relationship Id="rId_hyperlink_386" Type="http://schemas.openxmlformats.org/officeDocument/2006/relationships/hyperlink" Target="https://www.diodes.com/part/view/DMNH4006SPSQ" TargetMode="External"/><Relationship Id="rId_hyperlink_387" Type="http://schemas.openxmlformats.org/officeDocument/2006/relationships/hyperlink" Target="https://www.diodes.com/datasheet/download/DMNH4006SPSWQ.pdf" TargetMode="External"/><Relationship Id="rId_hyperlink_388" Type="http://schemas.openxmlformats.org/officeDocument/2006/relationships/hyperlink" Target="https://www.diodes.com/part/view/DMNH4006SPSWQ" TargetMode="External"/><Relationship Id="rId_hyperlink_389" Type="http://schemas.openxmlformats.org/officeDocument/2006/relationships/hyperlink" Target="https://www.diodes.com/datasheet/download/DMNH4011SK3Q.pdf" TargetMode="External"/><Relationship Id="rId_hyperlink_390" Type="http://schemas.openxmlformats.org/officeDocument/2006/relationships/hyperlink" Target="https://www.diodes.com/part/view/DMNH4011SK3Q" TargetMode="External"/><Relationship Id="rId_hyperlink_391" Type="http://schemas.openxmlformats.org/officeDocument/2006/relationships/hyperlink" Target="https://www.diodes.com/datasheet/download/DMNH4011SPSQ.pdf" TargetMode="External"/><Relationship Id="rId_hyperlink_392" Type="http://schemas.openxmlformats.org/officeDocument/2006/relationships/hyperlink" Target="https://www.diodes.com/part/view/DMNH4011SPSQ" TargetMode="External"/><Relationship Id="rId_hyperlink_393" Type="http://schemas.openxmlformats.org/officeDocument/2006/relationships/hyperlink" Target="https://www.diodes.com/datasheet/download/DMNH4011SPSWQ.pdf" TargetMode="External"/><Relationship Id="rId_hyperlink_394" Type="http://schemas.openxmlformats.org/officeDocument/2006/relationships/hyperlink" Target="https://www.diodes.com/part/view/DMNH4011SPSWQ" TargetMode="External"/><Relationship Id="rId_hyperlink_395" Type="http://schemas.openxmlformats.org/officeDocument/2006/relationships/hyperlink" Target="https://www.diodes.com/datasheet/download/DMNH4015SSDQ.pdf" TargetMode="External"/><Relationship Id="rId_hyperlink_396" Type="http://schemas.openxmlformats.org/officeDocument/2006/relationships/hyperlink" Target="https://www.diodes.com/part/view/DMNH4015SSDQ" TargetMode="External"/><Relationship Id="rId_hyperlink_397" Type="http://schemas.openxmlformats.org/officeDocument/2006/relationships/hyperlink" Target="https://www.diodes.com/datasheet/download/DMNH4026SSDQ.pdf" TargetMode="External"/><Relationship Id="rId_hyperlink_398" Type="http://schemas.openxmlformats.org/officeDocument/2006/relationships/hyperlink" Target="https://www.diodes.com/part/view/DMNH4026SSDQ" TargetMode="External"/><Relationship Id="rId_hyperlink_399" Type="http://schemas.openxmlformats.org/officeDocument/2006/relationships/hyperlink" Target="https://www.diodes.com/datasheet/download/DMNH6008SCTQ.pdf" TargetMode="External"/><Relationship Id="rId_hyperlink_400" Type="http://schemas.openxmlformats.org/officeDocument/2006/relationships/hyperlink" Target="https://www.diodes.com/part/view/DMNH6008SCTQ" TargetMode="External"/><Relationship Id="rId_hyperlink_401" Type="http://schemas.openxmlformats.org/officeDocument/2006/relationships/hyperlink" Target="https://www.diodes.com/datasheet/download/DMNH6008SPSQ.pdf" TargetMode="External"/><Relationship Id="rId_hyperlink_402" Type="http://schemas.openxmlformats.org/officeDocument/2006/relationships/hyperlink" Target="https://www.diodes.com/part/view/DMNH6008SPSQ" TargetMode="External"/><Relationship Id="rId_hyperlink_403" Type="http://schemas.openxmlformats.org/officeDocument/2006/relationships/hyperlink" Target="https://www.diodes.com/datasheet/download/DMNH6008SPSWQ.pdf" TargetMode="External"/><Relationship Id="rId_hyperlink_404" Type="http://schemas.openxmlformats.org/officeDocument/2006/relationships/hyperlink" Target="https://www.diodes.com/part/view/DMNH6008SPSWQ" TargetMode="External"/><Relationship Id="rId_hyperlink_405" Type="http://schemas.openxmlformats.org/officeDocument/2006/relationships/hyperlink" Target="https://www.diodes.com/datasheet/download/DMNH6010SCTBQ.pdf" TargetMode="External"/><Relationship Id="rId_hyperlink_406" Type="http://schemas.openxmlformats.org/officeDocument/2006/relationships/hyperlink" Target="https://www.diodes.com/part/view/DMNH6010SCTBQ" TargetMode="External"/><Relationship Id="rId_hyperlink_407" Type="http://schemas.openxmlformats.org/officeDocument/2006/relationships/hyperlink" Target="https://www.diodes.com/datasheet/download/DMNH6011LK3Q.pdf" TargetMode="External"/><Relationship Id="rId_hyperlink_408" Type="http://schemas.openxmlformats.org/officeDocument/2006/relationships/hyperlink" Target="https://www.diodes.com/part/view/DMNH6011LK3Q" TargetMode="External"/><Relationship Id="rId_hyperlink_409" Type="http://schemas.openxmlformats.org/officeDocument/2006/relationships/hyperlink" Target="https://www.diodes.com/datasheet/download/DMNH6012LK3Q.pdf" TargetMode="External"/><Relationship Id="rId_hyperlink_410" Type="http://schemas.openxmlformats.org/officeDocument/2006/relationships/hyperlink" Target="https://www.diodes.com/part/view/DMNH6012LK3Q" TargetMode="External"/><Relationship Id="rId_hyperlink_411" Type="http://schemas.openxmlformats.org/officeDocument/2006/relationships/hyperlink" Target="https://www.diodes.com/datasheet/download/DMNH6012SPSQ.pdf" TargetMode="External"/><Relationship Id="rId_hyperlink_412" Type="http://schemas.openxmlformats.org/officeDocument/2006/relationships/hyperlink" Target="https://www.diodes.com/part/view/DMNH6012SPSQ" TargetMode="External"/><Relationship Id="rId_hyperlink_413" Type="http://schemas.openxmlformats.org/officeDocument/2006/relationships/hyperlink" Target="https://www.diodes.com/datasheet/download/DMNH6012SPSWQ.pdf" TargetMode="External"/><Relationship Id="rId_hyperlink_414" Type="http://schemas.openxmlformats.org/officeDocument/2006/relationships/hyperlink" Target="https://www.diodes.com/part/view/DMNH6012SPSWQ" TargetMode="External"/><Relationship Id="rId_hyperlink_415" Type="http://schemas.openxmlformats.org/officeDocument/2006/relationships/hyperlink" Target="https://www.diodes.com/datasheet/download/DMNH6021SK3Q.pdf" TargetMode="External"/><Relationship Id="rId_hyperlink_416" Type="http://schemas.openxmlformats.org/officeDocument/2006/relationships/hyperlink" Target="https://www.diodes.com/part/view/DMNH6021SK3Q" TargetMode="External"/><Relationship Id="rId_hyperlink_417" Type="http://schemas.openxmlformats.org/officeDocument/2006/relationships/hyperlink" Target="https://www.diodes.com/datasheet/download/DMNH6021SPDQ.pdf" TargetMode="External"/><Relationship Id="rId_hyperlink_418" Type="http://schemas.openxmlformats.org/officeDocument/2006/relationships/hyperlink" Target="https://www.diodes.com/part/view/DMNH6021SPDQ" TargetMode="External"/><Relationship Id="rId_hyperlink_419" Type="http://schemas.openxmlformats.org/officeDocument/2006/relationships/hyperlink" Target="https://www.diodes.com/datasheet/download/DMNH6021SPDWQ.pdf" TargetMode="External"/><Relationship Id="rId_hyperlink_420" Type="http://schemas.openxmlformats.org/officeDocument/2006/relationships/hyperlink" Target="https://www.diodes.com/part/view/DMNH6021SPDWQ" TargetMode="External"/><Relationship Id="rId_hyperlink_421" Type="http://schemas.openxmlformats.org/officeDocument/2006/relationships/hyperlink" Target="https://www.diodes.com/datasheet/download/DMNH6021SPSQ.pdf" TargetMode="External"/><Relationship Id="rId_hyperlink_422" Type="http://schemas.openxmlformats.org/officeDocument/2006/relationships/hyperlink" Target="https://www.diodes.com/part/view/DMNH6021SPSQ" TargetMode="External"/><Relationship Id="rId_hyperlink_423" Type="http://schemas.openxmlformats.org/officeDocument/2006/relationships/hyperlink" Target="https://www.diodes.com/datasheet/download/DMNH6021SPSWQ.pdf" TargetMode="External"/><Relationship Id="rId_hyperlink_424" Type="http://schemas.openxmlformats.org/officeDocument/2006/relationships/hyperlink" Target="https://www.diodes.com/part/view/DMNH6021SPSWQ" TargetMode="External"/><Relationship Id="rId_hyperlink_425" Type="http://schemas.openxmlformats.org/officeDocument/2006/relationships/hyperlink" Target="https://www.diodes.com/datasheet/download/DMNH6022SSDQ.pdf" TargetMode="External"/><Relationship Id="rId_hyperlink_426" Type="http://schemas.openxmlformats.org/officeDocument/2006/relationships/hyperlink" Target="https://www.diodes.com/part/view/DMNH6022SSDQ" TargetMode="External"/><Relationship Id="rId_hyperlink_427" Type="http://schemas.openxmlformats.org/officeDocument/2006/relationships/hyperlink" Target="https://www.diodes.com/datasheet/download/DMNH6035SPDWQ.pdf" TargetMode="External"/><Relationship Id="rId_hyperlink_428" Type="http://schemas.openxmlformats.org/officeDocument/2006/relationships/hyperlink" Target="https://www.diodes.com/part/view/DMNH6035SPDWQ" TargetMode="External"/><Relationship Id="rId_hyperlink_429" Type="http://schemas.openxmlformats.org/officeDocument/2006/relationships/hyperlink" Target="https://www.diodes.com/datasheet/download/DMNH6042SK3Q.pdf" TargetMode="External"/><Relationship Id="rId_hyperlink_430" Type="http://schemas.openxmlformats.org/officeDocument/2006/relationships/hyperlink" Target="https://www.diodes.com/part/view/DMNH6042SK3Q" TargetMode="External"/><Relationship Id="rId_hyperlink_431" Type="http://schemas.openxmlformats.org/officeDocument/2006/relationships/hyperlink" Target="https://www.diodes.com/datasheet/download/DMNH6042SPDQ.pdf" TargetMode="External"/><Relationship Id="rId_hyperlink_432" Type="http://schemas.openxmlformats.org/officeDocument/2006/relationships/hyperlink" Target="https://www.diodes.com/part/view/DMNH6042SPDQ" TargetMode="External"/><Relationship Id="rId_hyperlink_433" Type="http://schemas.openxmlformats.org/officeDocument/2006/relationships/hyperlink" Target="https://www.diodes.com/datasheet/download/DMNH6042SPSQ.pdf" TargetMode="External"/><Relationship Id="rId_hyperlink_434" Type="http://schemas.openxmlformats.org/officeDocument/2006/relationships/hyperlink" Target="https://www.diodes.com/part/view/DMNH6042SPSQ" TargetMode="External"/><Relationship Id="rId_hyperlink_435" Type="http://schemas.openxmlformats.org/officeDocument/2006/relationships/hyperlink" Target="https://www.diodes.com/datasheet/download/DMNH6042SPSWQ.pdf" TargetMode="External"/><Relationship Id="rId_hyperlink_436" Type="http://schemas.openxmlformats.org/officeDocument/2006/relationships/hyperlink" Target="https://www.diodes.com/part/view/DMNH6042SPSWQ" TargetMode="External"/><Relationship Id="rId_hyperlink_437" Type="http://schemas.openxmlformats.org/officeDocument/2006/relationships/hyperlink" Target="https://www.diodes.com/datasheet/download/DMNH6042SSDQ.pdf" TargetMode="External"/><Relationship Id="rId_hyperlink_438" Type="http://schemas.openxmlformats.org/officeDocument/2006/relationships/hyperlink" Target="https://www.diodes.com/part/view/DMNH6042SSDQ" TargetMode="External"/><Relationship Id="rId_hyperlink_439" Type="http://schemas.openxmlformats.org/officeDocument/2006/relationships/hyperlink" Target="https://www.diodes.com/datasheet/download/DMNH6065SPDWQ.pdf" TargetMode="External"/><Relationship Id="rId_hyperlink_440" Type="http://schemas.openxmlformats.org/officeDocument/2006/relationships/hyperlink" Target="https://www.diodes.com/part/view/DMNH6065SPDWQ" TargetMode="External"/><Relationship Id="rId_hyperlink_441" Type="http://schemas.openxmlformats.org/officeDocument/2006/relationships/hyperlink" Target="https://www.diodes.com/datasheet/download/DMNH6065SSDQ.pdf" TargetMode="External"/><Relationship Id="rId_hyperlink_442" Type="http://schemas.openxmlformats.org/officeDocument/2006/relationships/hyperlink" Target="https://www.diodes.com/part/view/DMNH6065SSDQ" TargetMode="External"/><Relationship Id="rId_hyperlink_443" Type="http://schemas.openxmlformats.org/officeDocument/2006/relationships/hyperlink" Target="https://www.diodes.com/datasheet/download/DMNH6069SFVWQ.pdf" TargetMode="External"/><Relationship Id="rId_hyperlink_444" Type="http://schemas.openxmlformats.org/officeDocument/2006/relationships/hyperlink" Target="https://www.diodes.com/part/view/DMNH6069SFVWQ" TargetMode="External"/><Relationship Id="rId_hyperlink_445" Type="http://schemas.openxmlformats.org/officeDocument/2006/relationships/hyperlink" Target="https://www.diodes.com/datasheet/download/DMP1009UFDFQ.pdf" TargetMode="External"/><Relationship Id="rId_hyperlink_446" Type="http://schemas.openxmlformats.org/officeDocument/2006/relationships/hyperlink" Target="https://www.diodes.com/part/view/DMP1009UFDFQ" TargetMode="External"/><Relationship Id="rId_hyperlink_447" Type="http://schemas.openxmlformats.org/officeDocument/2006/relationships/hyperlink" Target="https://www.diodes.com/datasheet/download/DMP1011LFVQ.pdf" TargetMode="External"/><Relationship Id="rId_hyperlink_448" Type="http://schemas.openxmlformats.org/officeDocument/2006/relationships/hyperlink" Target="https://www.diodes.com/part/view/DMP1011LFVQ" TargetMode="External"/><Relationship Id="rId_hyperlink_449" Type="http://schemas.openxmlformats.org/officeDocument/2006/relationships/hyperlink" Target="https://www.diodes.com/datasheet/download/DMP1012USSQ.pdf" TargetMode="External"/><Relationship Id="rId_hyperlink_450" Type="http://schemas.openxmlformats.org/officeDocument/2006/relationships/hyperlink" Target="https://www.diodes.com/part/view/DMP1012USSQ" TargetMode="External"/><Relationship Id="rId_hyperlink_451" Type="http://schemas.openxmlformats.org/officeDocument/2006/relationships/hyperlink" Target="https://www.diodes.com/datasheet/download/DMP1022UFDEQ+.pdf" TargetMode="External"/><Relationship Id="rId_hyperlink_452" Type="http://schemas.openxmlformats.org/officeDocument/2006/relationships/hyperlink" Target="https://www.diodes.com/part/view/DMP1022UFDEQ" TargetMode="External"/><Relationship Id="rId_hyperlink_453" Type="http://schemas.openxmlformats.org/officeDocument/2006/relationships/hyperlink" Target="https://www.diodes.com/datasheet/download/DMP1045UQ.pdf" TargetMode="External"/><Relationship Id="rId_hyperlink_454" Type="http://schemas.openxmlformats.org/officeDocument/2006/relationships/hyperlink" Target="https://www.diodes.com/part/view/DMP1045UQ" TargetMode="External"/><Relationship Id="rId_hyperlink_455" Type="http://schemas.openxmlformats.org/officeDocument/2006/relationships/hyperlink" Target="https://www.diodes.com/datasheet/download/DMP1070UFY4Q.pdf" TargetMode="External"/><Relationship Id="rId_hyperlink_456" Type="http://schemas.openxmlformats.org/officeDocument/2006/relationships/hyperlink" Target="https://www.diodes.com/part/view/DMP1070UFY4Q" TargetMode="External"/><Relationship Id="rId_hyperlink_457" Type="http://schemas.openxmlformats.org/officeDocument/2006/relationships/hyperlink" Target="https://www.diodes.com/datasheet/download/DMP1070UQ.pdf" TargetMode="External"/><Relationship Id="rId_hyperlink_458" Type="http://schemas.openxmlformats.org/officeDocument/2006/relationships/hyperlink" Target="https://www.diodes.com/part/view/DMP1070UQ" TargetMode="External"/><Relationship Id="rId_hyperlink_459" Type="http://schemas.openxmlformats.org/officeDocument/2006/relationships/hyperlink" Target="https://www.diodes.com/datasheet/download/DMP10H400SEQ.pdf" TargetMode="External"/><Relationship Id="rId_hyperlink_460" Type="http://schemas.openxmlformats.org/officeDocument/2006/relationships/hyperlink" Target="https://www.diodes.com/part/view/DMP10H400SEQ" TargetMode="External"/><Relationship Id="rId_hyperlink_461" Type="http://schemas.openxmlformats.org/officeDocument/2006/relationships/hyperlink" Target="https://www.diodes.com/datasheet/download/DMP10H4D2SQ.pdf" TargetMode="External"/><Relationship Id="rId_hyperlink_462" Type="http://schemas.openxmlformats.org/officeDocument/2006/relationships/hyperlink" Target="https://www.diodes.com/part/view/DMP10H4D2SQ" TargetMode="External"/><Relationship Id="rId_hyperlink_463" Type="http://schemas.openxmlformats.org/officeDocument/2006/relationships/hyperlink" Target="https://www.diodes.com/datasheet/download/DMP2006UFGQ.pdf" TargetMode="External"/><Relationship Id="rId_hyperlink_464" Type="http://schemas.openxmlformats.org/officeDocument/2006/relationships/hyperlink" Target="https://www.diodes.com/part/view/DMP2006UFGQ" TargetMode="External"/><Relationship Id="rId_hyperlink_465" Type="http://schemas.openxmlformats.org/officeDocument/2006/relationships/hyperlink" Target="https://www.diodes.com/datasheet/download/DMP2021UTSQ.pdf" TargetMode="External"/><Relationship Id="rId_hyperlink_466" Type="http://schemas.openxmlformats.org/officeDocument/2006/relationships/hyperlink" Target="https://www.diodes.com/part/view/DMP2021UTSQ" TargetMode="External"/><Relationship Id="rId_hyperlink_467" Type="http://schemas.openxmlformats.org/officeDocument/2006/relationships/hyperlink" Target="https://www.diodes.com/datasheet/download/DMP2022LSSQ.pdf" TargetMode="External"/><Relationship Id="rId_hyperlink_468" Type="http://schemas.openxmlformats.org/officeDocument/2006/relationships/hyperlink" Target="https://www.diodes.com/part/view/DMP2022LSSQ" TargetMode="External"/><Relationship Id="rId_hyperlink_469" Type="http://schemas.openxmlformats.org/officeDocument/2006/relationships/hyperlink" Target="https://www.diodes.com/datasheet/download/DMP2035UVTQ.pdf" TargetMode="External"/><Relationship Id="rId_hyperlink_470" Type="http://schemas.openxmlformats.org/officeDocument/2006/relationships/hyperlink" Target="https://www.diodes.com/part/view/DMP2035UVTQ" TargetMode="External"/><Relationship Id="rId_hyperlink_471" Type="http://schemas.openxmlformats.org/officeDocument/2006/relationships/hyperlink" Target="https://www.diodes.com/datasheet/download/DMP2036UVTQ.pdf" TargetMode="External"/><Relationship Id="rId_hyperlink_472" Type="http://schemas.openxmlformats.org/officeDocument/2006/relationships/hyperlink" Target="https://www.diodes.com/part/view/DMP2036UVTQ" TargetMode="External"/><Relationship Id="rId_hyperlink_473" Type="http://schemas.openxmlformats.org/officeDocument/2006/relationships/hyperlink" Target="https://www.diodes.com/datasheet/download/DMP2040UVTQ.pdf" TargetMode="External"/><Relationship Id="rId_hyperlink_474" Type="http://schemas.openxmlformats.org/officeDocument/2006/relationships/hyperlink" Target="https://www.diodes.com/part/view/DMP2040UVTQ" TargetMode="External"/><Relationship Id="rId_hyperlink_475" Type="http://schemas.openxmlformats.org/officeDocument/2006/relationships/hyperlink" Target="https://www.diodes.com/datasheet/download/DMP2045UQ.pdf" TargetMode="External"/><Relationship Id="rId_hyperlink_476" Type="http://schemas.openxmlformats.org/officeDocument/2006/relationships/hyperlink" Target="https://www.diodes.com/part/view/DMP2045UQ" TargetMode="External"/><Relationship Id="rId_hyperlink_477" Type="http://schemas.openxmlformats.org/officeDocument/2006/relationships/hyperlink" Target="https://www.diodes.com/datasheet/download/DMP2065UQ.pdf" TargetMode="External"/><Relationship Id="rId_hyperlink_478" Type="http://schemas.openxmlformats.org/officeDocument/2006/relationships/hyperlink" Target="https://www.diodes.com/part/view/DMP2065UQ" TargetMode="External"/><Relationship Id="rId_hyperlink_479" Type="http://schemas.openxmlformats.org/officeDocument/2006/relationships/hyperlink" Target="https://www.diodes.com/datasheet/download/DMP2067LVTQ.pdf" TargetMode="External"/><Relationship Id="rId_hyperlink_480" Type="http://schemas.openxmlformats.org/officeDocument/2006/relationships/hyperlink" Target="https://www.diodes.com/part/view/DMP2067LVTQ" TargetMode="External"/><Relationship Id="rId_hyperlink_481" Type="http://schemas.openxmlformats.org/officeDocument/2006/relationships/hyperlink" Target="https://www.diodes.com/datasheet/download/DMP2068UFY4Q.pdf" TargetMode="External"/><Relationship Id="rId_hyperlink_482" Type="http://schemas.openxmlformats.org/officeDocument/2006/relationships/hyperlink" Target="https://www.diodes.com/part/view/DMP2068UFY4Q" TargetMode="External"/><Relationship Id="rId_hyperlink_483" Type="http://schemas.openxmlformats.org/officeDocument/2006/relationships/hyperlink" Target="https://www.diodes.com/datasheet/download/DMP2069UFY4Q.pdf" TargetMode="External"/><Relationship Id="rId_hyperlink_484" Type="http://schemas.openxmlformats.org/officeDocument/2006/relationships/hyperlink" Target="https://www.diodes.com/part/view/DMP2069UFY4Q" TargetMode="External"/><Relationship Id="rId_hyperlink_485" Type="http://schemas.openxmlformats.org/officeDocument/2006/relationships/hyperlink" Target="https://www.diodes.com/datasheet/download/DMP2070UFY4Q.pdf" TargetMode="External"/><Relationship Id="rId_hyperlink_486" Type="http://schemas.openxmlformats.org/officeDocument/2006/relationships/hyperlink" Target="https://www.diodes.com/part/view/DMP2070UFY4Q" TargetMode="External"/><Relationship Id="rId_hyperlink_487" Type="http://schemas.openxmlformats.org/officeDocument/2006/relationships/hyperlink" Target="https://www.diodes.com/datasheet/download/DMP2070UQ.pdf" TargetMode="External"/><Relationship Id="rId_hyperlink_488" Type="http://schemas.openxmlformats.org/officeDocument/2006/relationships/hyperlink" Target="https://www.diodes.com/part/view/DMP2070UQ" TargetMode="External"/><Relationship Id="rId_hyperlink_489" Type="http://schemas.openxmlformats.org/officeDocument/2006/relationships/hyperlink" Target="https://www.diodes.com/datasheet/download/DMP2109UVTQ.pdf" TargetMode="External"/><Relationship Id="rId_hyperlink_490" Type="http://schemas.openxmlformats.org/officeDocument/2006/relationships/hyperlink" Target="https://www.diodes.com/part/view/DMP2109UVTQ" TargetMode="External"/><Relationship Id="rId_hyperlink_491" Type="http://schemas.openxmlformats.org/officeDocument/2006/relationships/hyperlink" Target="https://www.diodes.com/datasheet/download/DMP2110UFDBQ.pdf" TargetMode="External"/><Relationship Id="rId_hyperlink_492" Type="http://schemas.openxmlformats.org/officeDocument/2006/relationships/hyperlink" Target="https://www.diodes.com/part/view/DMP2110UFDBQ" TargetMode="External"/><Relationship Id="rId_hyperlink_493" Type="http://schemas.openxmlformats.org/officeDocument/2006/relationships/hyperlink" Target="https://www.diodes.com/datasheet/download/DMP2110UQ.pdf" TargetMode="External"/><Relationship Id="rId_hyperlink_494" Type="http://schemas.openxmlformats.org/officeDocument/2006/relationships/hyperlink" Target="https://www.diodes.com/part/view/DMP2110UQ" TargetMode="External"/><Relationship Id="rId_hyperlink_495" Type="http://schemas.openxmlformats.org/officeDocument/2006/relationships/hyperlink" Target="https://www.diodes.com/datasheet/download/DMP2110UVTQ.pdf" TargetMode="External"/><Relationship Id="rId_hyperlink_496" Type="http://schemas.openxmlformats.org/officeDocument/2006/relationships/hyperlink" Target="https://www.diodes.com/part/view/DMP2110UVTQ" TargetMode="External"/><Relationship Id="rId_hyperlink_497" Type="http://schemas.openxmlformats.org/officeDocument/2006/relationships/hyperlink" Target="https://www.diodes.com/datasheet/download/DMP2123LQ.pdf" TargetMode="External"/><Relationship Id="rId_hyperlink_498" Type="http://schemas.openxmlformats.org/officeDocument/2006/relationships/hyperlink" Target="https://www.diodes.com/part/view/DMP2123LQ" TargetMode="External"/><Relationship Id="rId_hyperlink_499" Type="http://schemas.openxmlformats.org/officeDocument/2006/relationships/hyperlink" Target="https://www.diodes.com/datasheet/download/DMP2160UWQ.pdf" TargetMode="External"/><Relationship Id="rId_hyperlink_500" Type="http://schemas.openxmlformats.org/officeDocument/2006/relationships/hyperlink" Target="https://www.diodes.com/part/view/DMP2160UWQ" TargetMode="External"/><Relationship Id="rId_hyperlink_501" Type="http://schemas.openxmlformats.org/officeDocument/2006/relationships/hyperlink" Target="https://www.diodes.com/datasheet/download/DMP21D1UTQ.pdf" TargetMode="External"/><Relationship Id="rId_hyperlink_502" Type="http://schemas.openxmlformats.org/officeDocument/2006/relationships/hyperlink" Target="https://www.diodes.com/part/view/DMP21D1UTQ" TargetMode="External"/><Relationship Id="rId_hyperlink_503" Type="http://schemas.openxmlformats.org/officeDocument/2006/relationships/hyperlink" Target="https://www.diodes.com/datasheet/download/DMP2240UWQ.pdf" TargetMode="External"/><Relationship Id="rId_hyperlink_504" Type="http://schemas.openxmlformats.org/officeDocument/2006/relationships/hyperlink" Target="https://www.diodes.com/part/view/DMP2240UWQ" TargetMode="External"/><Relationship Id="rId_hyperlink_505" Type="http://schemas.openxmlformats.org/officeDocument/2006/relationships/hyperlink" Target="https://www.diodes.com/datasheet/download/DMP22D5UFB4Q.pdf" TargetMode="External"/><Relationship Id="rId_hyperlink_506" Type="http://schemas.openxmlformats.org/officeDocument/2006/relationships/hyperlink" Target="https://www.diodes.com/part/view/DMP22D5UFB4Q" TargetMode="External"/><Relationship Id="rId_hyperlink_507" Type="http://schemas.openxmlformats.org/officeDocument/2006/relationships/hyperlink" Target="https://www.diodes.com/datasheet/download/DMP22D6UFB4Q.pdf" TargetMode="External"/><Relationship Id="rId_hyperlink_508" Type="http://schemas.openxmlformats.org/officeDocument/2006/relationships/hyperlink" Target="https://www.diodes.com/part/view/DMP22D6UFB4Q" TargetMode="External"/><Relationship Id="rId_hyperlink_509" Type="http://schemas.openxmlformats.org/officeDocument/2006/relationships/hyperlink" Target="https://www.diodes.com/datasheet/download/DMP26M1UPSWQ.pdf" TargetMode="External"/><Relationship Id="rId_hyperlink_510" Type="http://schemas.openxmlformats.org/officeDocument/2006/relationships/hyperlink" Target="https://www.diodes.com/part/view/DMP26M1UPSWQ" TargetMode="External"/><Relationship Id="rId_hyperlink_511" Type="http://schemas.openxmlformats.org/officeDocument/2006/relationships/hyperlink" Target="https://www.diodes.com/datasheet/download/DMP27M1UPSWQ.pdf" TargetMode="External"/><Relationship Id="rId_hyperlink_512" Type="http://schemas.openxmlformats.org/officeDocument/2006/relationships/hyperlink" Target="https://www.diodes.com/part/view/DMP27M1UPSWQ" TargetMode="External"/><Relationship Id="rId_hyperlink_513" Type="http://schemas.openxmlformats.org/officeDocument/2006/relationships/hyperlink" Target="https://www.diodes.com/datasheet/download/DMP2900UDWQ.pdf" TargetMode="External"/><Relationship Id="rId_hyperlink_514" Type="http://schemas.openxmlformats.org/officeDocument/2006/relationships/hyperlink" Target="https://www.diodes.com/part/view/DMP2900UDWQ" TargetMode="External"/><Relationship Id="rId_hyperlink_515" Type="http://schemas.openxmlformats.org/officeDocument/2006/relationships/hyperlink" Target="https://www.diodes.com/datasheet/download/DMP2900UFBQ.pdf" TargetMode="External"/><Relationship Id="rId_hyperlink_516" Type="http://schemas.openxmlformats.org/officeDocument/2006/relationships/hyperlink" Target="https://www.diodes.com/part/view/DMP2900UFBQ" TargetMode="External"/><Relationship Id="rId_hyperlink_517" Type="http://schemas.openxmlformats.org/officeDocument/2006/relationships/hyperlink" Target="https://www.diodes.com/datasheet/download/DMP2900UTQ.pdf" TargetMode="External"/><Relationship Id="rId_hyperlink_518" Type="http://schemas.openxmlformats.org/officeDocument/2006/relationships/hyperlink" Target="https://www.diodes.com/part/view/DMP2900UTQ" TargetMode="External"/><Relationship Id="rId_hyperlink_519" Type="http://schemas.openxmlformats.org/officeDocument/2006/relationships/hyperlink" Target="https://www.diodes.com/datasheet/download/DMP2900UVQ.pdf" TargetMode="External"/><Relationship Id="rId_hyperlink_520" Type="http://schemas.openxmlformats.org/officeDocument/2006/relationships/hyperlink" Target="https://www.diodes.com/part/view/DMP2900UVQ" TargetMode="External"/><Relationship Id="rId_hyperlink_521" Type="http://schemas.openxmlformats.org/officeDocument/2006/relationships/hyperlink" Target="https://www.diodes.com/datasheet/download/DMP2900UWQ.pdf" TargetMode="External"/><Relationship Id="rId_hyperlink_522" Type="http://schemas.openxmlformats.org/officeDocument/2006/relationships/hyperlink" Target="https://www.diodes.com/part/view/DMP2900UWQ" TargetMode="External"/><Relationship Id="rId_hyperlink_523" Type="http://schemas.openxmlformats.org/officeDocument/2006/relationships/hyperlink" Target="https://www.diodes.com/datasheet/download/DMP3006LPSWQ.pdf" TargetMode="External"/><Relationship Id="rId_hyperlink_524" Type="http://schemas.openxmlformats.org/officeDocument/2006/relationships/hyperlink" Target="https://www.diodes.com/part/view/DMP3006LPSWQ" TargetMode="External"/><Relationship Id="rId_hyperlink_525" Type="http://schemas.openxmlformats.org/officeDocument/2006/relationships/hyperlink" Target="https://www.diodes.com/datasheet/download/DMP3007LK3Q.pdf" TargetMode="External"/><Relationship Id="rId_hyperlink_526" Type="http://schemas.openxmlformats.org/officeDocument/2006/relationships/hyperlink" Target="https://www.diodes.com/part/view/DMP3007LK3Q" TargetMode="External"/><Relationship Id="rId_hyperlink_527" Type="http://schemas.openxmlformats.org/officeDocument/2006/relationships/hyperlink" Target="https://www.diodes.com/datasheet/download/DMP3007SCGQ.pdf" TargetMode="External"/><Relationship Id="rId_hyperlink_528" Type="http://schemas.openxmlformats.org/officeDocument/2006/relationships/hyperlink" Target="https://www.diodes.com/part/view/DMP3007SCGQ" TargetMode="External"/><Relationship Id="rId_hyperlink_529" Type="http://schemas.openxmlformats.org/officeDocument/2006/relationships/hyperlink" Target="https://www.diodes.com/datasheet/download/DMP3007SPSQ.pdf" TargetMode="External"/><Relationship Id="rId_hyperlink_530" Type="http://schemas.openxmlformats.org/officeDocument/2006/relationships/hyperlink" Target="https://www.diodes.com/part/view/DMP3007SPSQ" TargetMode="External"/><Relationship Id="rId_hyperlink_531" Type="http://schemas.openxmlformats.org/officeDocument/2006/relationships/hyperlink" Target="https://www.diodes.com/datasheet/download/DMP3008SFGQ.pdf" TargetMode="External"/><Relationship Id="rId_hyperlink_532" Type="http://schemas.openxmlformats.org/officeDocument/2006/relationships/hyperlink" Target="https://www.diodes.com/part/view/DMP3008SFGQ" TargetMode="External"/><Relationship Id="rId_hyperlink_533" Type="http://schemas.openxmlformats.org/officeDocument/2006/relationships/hyperlink" Target="https://www.diodes.com/datasheet/download/DMP3011SFVWQ.pdf" TargetMode="External"/><Relationship Id="rId_hyperlink_534" Type="http://schemas.openxmlformats.org/officeDocument/2006/relationships/hyperlink" Target="https://www.diodes.com/part/view/DMP3011SFVWQ" TargetMode="External"/><Relationship Id="rId_hyperlink_535" Type="http://schemas.openxmlformats.org/officeDocument/2006/relationships/hyperlink" Target="https://www.diodes.com/datasheet/download/DMP3021SFVWQ.pdf" TargetMode="External"/><Relationship Id="rId_hyperlink_536" Type="http://schemas.openxmlformats.org/officeDocument/2006/relationships/hyperlink" Target="https://www.diodes.com/part/view/DMP3021SFVWQ" TargetMode="External"/><Relationship Id="rId_hyperlink_537" Type="http://schemas.openxmlformats.org/officeDocument/2006/relationships/hyperlink" Target="https://www.diodes.com/datasheet/download/DMP3027LFDEQ.pdf" TargetMode="External"/><Relationship Id="rId_hyperlink_538" Type="http://schemas.openxmlformats.org/officeDocument/2006/relationships/hyperlink" Target="https://www.diodes.com/part/view/DMP3027LFDEQ" TargetMode="External"/><Relationship Id="rId_hyperlink_539" Type="http://schemas.openxmlformats.org/officeDocument/2006/relationships/hyperlink" Target="https://www.diodes.com/datasheet/download/DMP3028LFDEQ.pdf" TargetMode="External"/><Relationship Id="rId_hyperlink_540" Type="http://schemas.openxmlformats.org/officeDocument/2006/relationships/hyperlink" Target="https://www.diodes.com/part/view/DMP3028LFDEQ" TargetMode="External"/><Relationship Id="rId_hyperlink_541" Type="http://schemas.openxmlformats.org/officeDocument/2006/relationships/hyperlink" Target="https://www.diodes.com/datasheet/download/DMP3028LK3Q.pdf" TargetMode="External"/><Relationship Id="rId_hyperlink_542" Type="http://schemas.openxmlformats.org/officeDocument/2006/relationships/hyperlink" Target="https://www.diodes.com/part/view/DMP3028LK3Q" TargetMode="External"/><Relationship Id="rId_hyperlink_543" Type="http://schemas.openxmlformats.org/officeDocument/2006/relationships/hyperlink" Target="https://www.diodes.com/datasheet/download/DMP3028LPSQ.pdf" TargetMode="External"/><Relationship Id="rId_hyperlink_544" Type="http://schemas.openxmlformats.org/officeDocument/2006/relationships/hyperlink" Target="https://www.diodes.com/part/view/DMP3028LPSQ" TargetMode="External"/><Relationship Id="rId_hyperlink_545" Type="http://schemas.openxmlformats.org/officeDocument/2006/relationships/hyperlink" Target="https://www.diodes.com/datasheet/download/DMP3028LSDQ.pdf" TargetMode="External"/><Relationship Id="rId_hyperlink_546" Type="http://schemas.openxmlformats.org/officeDocument/2006/relationships/hyperlink" Target="https://www.diodes.com/part/view/DMP3028LSDQ" TargetMode="External"/><Relationship Id="rId_hyperlink_547" Type="http://schemas.openxmlformats.org/officeDocument/2006/relationships/hyperlink" Target="https://www.diodes.com/datasheet/download/DMP3036SFVQ.pdf" TargetMode="External"/><Relationship Id="rId_hyperlink_548" Type="http://schemas.openxmlformats.org/officeDocument/2006/relationships/hyperlink" Target="https://www.diodes.com/part/view/DMP3036SFVQ" TargetMode="External"/><Relationship Id="rId_hyperlink_549" Type="http://schemas.openxmlformats.org/officeDocument/2006/relationships/hyperlink" Target="https://www.diodes.com/datasheet/download/DMP3037LSSQ.pdf" TargetMode="External"/><Relationship Id="rId_hyperlink_550" Type="http://schemas.openxmlformats.org/officeDocument/2006/relationships/hyperlink" Target="https://www.diodes.com/part/view/DMP3037LSSQ" TargetMode="External"/><Relationship Id="rId_hyperlink_551" Type="http://schemas.openxmlformats.org/officeDocument/2006/relationships/hyperlink" Target="https://www.diodes.com/datasheet/download/DMP3045LFVWQ.pdf" TargetMode="External"/><Relationship Id="rId_hyperlink_552" Type="http://schemas.openxmlformats.org/officeDocument/2006/relationships/hyperlink" Target="https://www.diodes.com/part/view/DMP3045LFVWQ" TargetMode="External"/><Relationship Id="rId_hyperlink_553" Type="http://schemas.openxmlformats.org/officeDocument/2006/relationships/hyperlink" Target="https://www.diodes.com/datasheet/download/DMP3045LVTQ.pdf" TargetMode="External"/><Relationship Id="rId_hyperlink_554" Type="http://schemas.openxmlformats.org/officeDocument/2006/relationships/hyperlink" Target="https://www.diodes.com/part/view/DMP3045LVTQ" TargetMode="External"/><Relationship Id="rId_hyperlink_555" Type="http://schemas.openxmlformats.org/officeDocument/2006/relationships/hyperlink" Target="https://www.diodes.com/datasheet/download/DMP3050LVTQ.pdf" TargetMode="External"/><Relationship Id="rId_hyperlink_556" Type="http://schemas.openxmlformats.org/officeDocument/2006/relationships/hyperlink" Target="https://www.diodes.com/part/view/DMP3050LVTQ" TargetMode="External"/><Relationship Id="rId_hyperlink_557" Type="http://schemas.openxmlformats.org/officeDocument/2006/relationships/hyperlink" Target="https://www.diodes.com/datasheet/download/DMP3056LSDQ.pdf" TargetMode="External"/><Relationship Id="rId_hyperlink_558" Type="http://schemas.openxmlformats.org/officeDocument/2006/relationships/hyperlink" Target="https://www.diodes.com/part/view/DMP3056LSDQ" TargetMode="External"/><Relationship Id="rId_hyperlink_559" Type="http://schemas.openxmlformats.org/officeDocument/2006/relationships/hyperlink" Target="https://www.diodes.com/datasheet/download/DMP3056LSSQ.pdf" TargetMode="External"/><Relationship Id="rId_hyperlink_560" Type="http://schemas.openxmlformats.org/officeDocument/2006/relationships/hyperlink" Target="https://www.diodes.com/part/view/DMP3056LSSQ" TargetMode="External"/><Relationship Id="rId_hyperlink_561" Type="http://schemas.openxmlformats.org/officeDocument/2006/relationships/hyperlink" Target="https://www.diodes.com/datasheet/download/DMP3096LQ.pdf" TargetMode="External"/><Relationship Id="rId_hyperlink_562" Type="http://schemas.openxmlformats.org/officeDocument/2006/relationships/hyperlink" Target="https://www.diodes.com/part/view/DMP3096LQ" TargetMode="External"/><Relationship Id="rId_hyperlink_563" Type="http://schemas.openxmlformats.org/officeDocument/2006/relationships/hyperlink" Target="https://www.diodes.com/datasheet/download/DMP3097LQ.pdf" TargetMode="External"/><Relationship Id="rId_hyperlink_564" Type="http://schemas.openxmlformats.org/officeDocument/2006/relationships/hyperlink" Target="https://www.diodes.com/part/view/DMP3097LQ" TargetMode="External"/><Relationship Id="rId_hyperlink_565" Type="http://schemas.openxmlformats.org/officeDocument/2006/relationships/hyperlink" Target="https://www.diodes.com/datasheet/download/DMP3098LQ.pdf" TargetMode="External"/><Relationship Id="rId_hyperlink_566" Type="http://schemas.openxmlformats.org/officeDocument/2006/relationships/hyperlink" Target="https://www.diodes.com/part/view/DMP3098LQ" TargetMode="External"/><Relationship Id="rId_hyperlink_567" Type="http://schemas.openxmlformats.org/officeDocument/2006/relationships/hyperlink" Target="https://www.diodes.com/datasheet/download/DMP3099LQ.pdf" TargetMode="External"/><Relationship Id="rId_hyperlink_568" Type="http://schemas.openxmlformats.org/officeDocument/2006/relationships/hyperlink" Target="https://www.diodes.com/part/view/DMP3099LQ" TargetMode="External"/><Relationship Id="rId_hyperlink_569" Type="http://schemas.openxmlformats.org/officeDocument/2006/relationships/hyperlink" Target="https://www.diodes.com/datasheet/download/DMP3130LQ.pdf" TargetMode="External"/><Relationship Id="rId_hyperlink_570" Type="http://schemas.openxmlformats.org/officeDocument/2006/relationships/hyperlink" Target="https://www.diodes.com/part/view/DMP3130LQ" TargetMode="External"/><Relationship Id="rId_hyperlink_571" Type="http://schemas.openxmlformats.org/officeDocument/2006/relationships/hyperlink" Target="https://www.diodes.com/datasheet/download/DMP3165LQ.pdf" TargetMode="External"/><Relationship Id="rId_hyperlink_572" Type="http://schemas.openxmlformats.org/officeDocument/2006/relationships/hyperlink" Target="https://www.diodes.com/part/view/DMP3165LQ" TargetMode="External"/><Relationship Id="rId_hyperlink_573" Type="http://schemas.openxmlformats.org/officeDocument/2006/relationships/hyperlink" Target="https://www.diodes.com/datasheet/download/DMP3165SVTQ.pdf" TargetMode="External"/><Relationship Id="rId_hyperlink_574" Type="http://schemas.openxmlformats.org/officeDocument/2006/relationships/hyperlink" Target="https://www.diodes.com/part/view/DMP3165SVTQ" TargetMode="External"/><Relationship Id="rId_hyperlink_575" Type="http://schemas.openxmlformats.org/officeDocument/2006/relationships/hyperlink" Target="https://www.diodes.com/datasheet/download/DMP31D1UDWQ.pdf" TargetMode="External"/><Relationship Id="rId_hyperlink_576" Type="http://schemas.openxmlformats.org/officeDocument/2006/relationships/hyperlink" Target="https://www.diodes.com/part/view/DMP31D1UDWQ" TargetMode="External"/><Relationship Id="rId_hyperlink_577" Type="http://schemas.openxmlformats.org/officeDocument/2006/relationships/hyperlink" Target="https://www.diodes.com/datasheet/download/DMP31D1UFB4Q.pdf" TargetMode="External"/><Relationship Id="rId_hyperlink_578" Type="http://schemas.openxmlformats.org/officeDocument/2006/relationships/hyperlink" Target="https://www.diodes.com/part/view/DMP31D1UFB4Q" TargetMode="External"/><Relationship Id="rId_hyperlink_579" Type="http://schemas.openxmlformats.org/officeDocument/2006/relationships/hyperlink" Target="https://www.diodes.com/datasheet/download/DMP31D1UQ.pdf" TargetMode="External"/><Relationship Id="rId_hyperlink_580" Type="http://schemas.openxmlformats.org/officeDocument/2006/relationships/hyperlink" Target="https://www.diodes.com/part/view/DMP31D1UQ" TargetMode="External"/><Relationship Id="rId_hyperlink_581" Type="http://schemas.openxmlformats.org/officeDocument/2006/relationships/hyperlink" Target="https://www.diodes.com/datasheet/download/DMP31D1UVTQ.pdf" TargetMode="External"/><Relationship Id="rId_hyperlink_582" Type="http://schemas.openxmlformats.org/officeDocument/2006/relationships/hyperlink" Target="https://www.diodes.com/part/view/DMP31D1UVTQ" TargetMode="External"/><Relationship Id="rId_hyperlink_583" Type="http://schemas.openxmlformats.org/officeDocument/2006/relationships/hyperlink" Target="https://www.diodes.com/datasheet/download/DMP31D1UWQ.pdf" TargetMode="External"/><Relationship Id="rId_hyperlink_584" Type="http://schemas.openxmlformats.org/officeDocument/2006/relationships/hyperlink" Target="https://www.diodes.com/part/view/DMP31D1UWQ" TargetMode="External"/><Relationship Id="rId_hyperlink_585" Type="http://schemas.openxmlformats.org/officeDocument/2006/relationships/hyperlink" Target="https://www.diodes.com/datasheet/download/DMP31D7LDWQ.pdf" TargetMode="External"/><Relationship Id="rId_hyperlink_586" Type="http://schemas.openxmlformats.org/officeDocument/2006/relationships/hyperlink" Target="https://www.diodes.com/part/view/DMP31D7LDWQ" TargetMode="External"/><Relationship Id="rId_hyperlink_587" Type="http://schemas.openxmlformats.org/officeDocument/2006/relationships/hyperlink" Target="https://www.diodes.com/datasheet/download/DMP31D7LFBQ.pdf" TargetMode="External"/><Relationship Id="rId_hyperlink_588" Type="http://schemas.openxmlformats.org/officeDocument/2006/relationships/hyperlink" Target="https://www.diodes.com/part/view/DMP31D7LFBQ" TargetMode="External"/><Relationship Id="rId_hyperlink_589" Type="http://schemas.openxmlformats.org/officeDocument/2006/relationships/hyperlink" Target="https://www.diodes.com/datasheet/download/DMP31D7LQ.pdf" TargetMode="External"/><Relationship Id="rId_hyperlink_590" Type="http://schemas.openxmlformats.org/officeDocument/2006/relationships/hyperlink" Target="https://www.diodes.com/part/view/DMP31D7LQ" TargetMode="External"/><Relationship Id="rId_hyperlink_591" Type="http://schemas.openxmlformats.org/officeDocument/2006/relationships/hyperlink" Target="https://www.diodes.com/datasheet/download/DMP31D7LTQ.pdf" TargetMode="External"/><Relationship Id="rId_hyperlink_592" Type="http://schemas.openxmlformats.org/officeDocument/2006/relationships/hyperlink" Target="https://www.diodes.com/part/view/DMP31D7LTQ" TargetMode="External"/><Relationship Id="rId_hyperlink_593" Type="http://schemas.openxmlformats.org/officeDocument/2006/relationships/hyperlink" Target="https://www.diodes.com/datasheet/download/DMP31D7LVQ.pdf" TargetMode="External"/><Relationship Id="rId_hyperlink_594" Type="http://schemas.openxmlformats.org/officeDocument/2006/relationships/hyperlink" Target="https://www.diodes.com/part/view/DMP31D7LVQ" TargetMode="External"/><Relationship Id="rId_hyperlink_595" Type="http://schemas.openxmlformats.org/officeDocument/2006/relationships/hyperlink" Target="https://www.diodes.com/datasheet/download/DMP31D7LWQ.pdf" TargetMode="External"/><Relationship Id="rId_hyperlink_596" Type="http://schemas.openxmlformats.org/officeDocument/2006/relationships/hyperlink" Target="https://www.diodes.com/part/view/DMP31D7LWQ" TargetMode="External"/><Relationship Id="rId_hyperlink_597" Type="http://schemas.openxmlformats.org/officeDocument/2006/relationships/hyperlink" Target="https://www.diodes.com/datasheet/download/DMP32D9UDAQ.pdf" TargetMode="External"/><Relationship Id="rId_hyperlink_598" Type="http://schemas.openxmlformats.org/officeDocument/2006/relationships/hyperlink" Target="https://www.diodes.com/part/view/DMP32D9UDAQ" TargetMode="External"/><Relationship Id="rId_hyperlink_599" Type="http://schemas.openxmlformats.org/officeDocument/2006/relationships/hyperlink" Target="https://www.diodes.com/datasheet/download/DMP4006SPSWQ.pdf" TargetMode="External"/><Relationship Id="rId_hyperlink_600" Type="http://schemas.openxmlformats.org/officeDocument/2006/relationships/hyperlink" Target="https://www.diodes.com/part/view/DMP4006SPSWQ" TargetMode="External"/><Relationship Id="rId_hyperlink_601" Type="http://schemas.openxmlformats.org/officeDocument/2006/relationships/hyperlink" Target="https://www.diodes.com/datasheet/download/DMP4009SPSWQ.pdf" TargetMode="External"/><Relationship Id="rId_hyperlink_602" Type="http://schemas.openxmlformats.org/officeDocument/2006/relationships/hyperlink" Target="https://www.diodes.com/part/view/DMP4009SPSWQ" TargetMode="External"/><Relationship Id="rId_hyperlink_603" Type="http://schemas.openxmlformats.org/officeDocument/2006/relationships/hyperlink" Target="https://www.diodes.com/datasheet/download/DMP4009SSSQ.pdf" TargetMode="External"/><Relationship Id="rId_hyperlink_604" Type="http://schemas.openxmlformats.org/officeDocument/2006/relationships/hyperlink" Target="https://www.diodes.com/part/view/DMP4009SSSQ" TargetMode="External"/><Relationship Id="rId_hyperlink_605" Type="http://schemas.openxmlformats.org/officeDocument/2006/relationships/hyperlink" Target="https://www.diodes.com/datasheet/download/DMP4010SK3Q.pdf" TargetMode="External"/><Relationship Id="rId_hyperlink_606" Type="http://schemas.openxmlformats.org/officeDocument/2006/relationships/hyperlink" Target="https://www.diodes.com/part/view/DMP4010SK3Q" TargetMode="External"/><Relationship Id="rId_hyperlink_607" Type="http://schemas.openxmlformats.org/officeDocument/2006/relationships/hyperlink" Target="https://www.diodes.com/datasheet/download/DMP4011SK3Q.pdf" TargetMode="External"/><Relationship Id="rId_hyperlink_608" Type="http://schemas.openxmlformats.org/officeDocument/2006/relationships/hyperlink" Target="https://www.diodes.com/part/view/DMP4011SK3Q" TargetMode="External"/><Relationship Id="rId_hyperlink_609" Type="http://schemas.openxmlformats.org/officeDocument/2006/relationships/hyperlink" Target="https://www.diodes.com/datasheet/download/DMP4011SPSQ.pdf" TargetMode="External"/><Relationship Id="rId_hyperlink_610" Type="http://schemas.openxmlformats.org/officeDocument/2006/relationships/hyperlink" Target="https://www.diodes.com/part/view/DMP4011SPSQ" TargetMode="External"/><Relationship Id="rId_hyperlink_611" Type="http://schemas.openxmlformats.org/officeDocument/2006/relationships/hyperlink" Target="https://www.diodes.com/datasheet/download/DMP4011SPSWQ.pdf" TargetMode="External"/><Relationship Id="rId_hyperlink_612" Type="http://schemas.openxmlformats.org/officeDocument/2006/relationships/hyperlink" Target="https://www.diodes.com/part/view/DMP4011SPSWQ" TargetMode="External"/><Relationship Id="rId_hyperlink_613" Type="http://schemas.openxmlformats.org/officeDocument/2006/relationships/hyperlink" Target="https://www.diodes.com/datasheet/download/DMP4013LFGQ.pdf" TargetMode="External"/><Relationship Id="rId_hyperlink_614" Type="http://schemas.openxmlformats.org/officeDocument/2006/relationships/hyperlink" Target="https://www.diodes.com/part/view/DMP4013LFGQ" TargetMode="External"/><Relationship Id="rId_hyperlink_615" Type="http://schemas.openxmlformats.org/officeDocument/2006/relationships/hyperlink" Target="https://www.diodes.com/datasheet/download/DMP4013SPSQ.pdf" TargetMode="External"/><Relationship Id="rId_hyperlink_616" Type="http://schemas.openxmlformats.org/officeDocument/2006/relationships/hyperlink" Target="https://www.diodes.com/part/view/DMP4013SPSQ" TargetMode="External"/><Relationship Id="rId_hyperlink_617" Type="http://schemas.openxmlformats.org/officeDocument/2006/relationships/hyperlink" Target="https://www.diodes.com/datasheet/download/DMP4013SPSWQ.pdf" TargetMode="External"/><Relationship Id="rId_hyperlink_618" Type="http://schemas.openxmlformats.org/officeDocument/2006/relationships/hyperlink" Target="https://www.diodes.com/part/view/DMP4013SPSWQ" TargetMode="External"/><Relationship Id="rId_hyperlink_619" Type="http://schemas.openxmlformats.org/officeDocument/2006/relationships/hyperlink" Target="https://www.diodes.com/datasheet/download/DMP4015SK3Q.pdf" TargetMode="External"/><Relationship Id="rId_hyperlink_620" Type="http://schemas.openxmlformats.org/officeDocument/2006/relationships/hyperlink" Target="https://www.diodes.com/part/view/DMP4015SK3Q" TargetMode="External"/><Relationship Id="rId_hyperlink_621" Type="http://schemas.openxmlformats.org/officeDocument/2006/relationships/hyperlink" Target="https://www.diodes.com/datasheet/download/DMP4015SPSQ.pdf" TargetMode="External"/><Relationship Id="rId_hyperlink_622" Type="http://schemas.openxmlformats.org/officeDocument/2006/relationships/hyperlink" Target="https://www.diodes.com/part/view/DMP4015SPSQ" TargetMode="External"/><Relationship Id="rId_hyperlink_623" Type="http://schemas.openxmlformats.org/officeDocument/2006/relationships/hyperlink" Target="https://www.diodes.com/datasheet/download/DMP4015SPSWQ.pdf" TargetMode="External"/><Relationship Id="rId_hyperlink_624" Type="http://schemas.openxmlformats.org/officeDocument/2006/relationships/hyperlink" Target="https://www.diodes.com/part/view/DMP4015SPSWQ" TargetMode="External"/><Relationship Id="rId_hyperlink_625" Type="http://schemas.openxmlformats.org/officeDocument/2006/relationships/hyperlink" Target="https://www.diodes.com/datasheet/download/DMP4015SSSQ.pdf" TargetMode="External"/><Relationship Id="rId_hyperlink_626" Type="http://schemas.openxmlformats.org/officeDocument/2006/relationships/hyperlink" Target="https://www.diodes.com/part/view/DMP4015SSSQ" TargetMode="External"/><Relationship Id="rId_hyperlink_627" Type="http://schemas.openxmlformats.org/officeDocument/2006/relationships/hyperlink" Target="https://www.diodes.com/datasheet/download/DMP4016SK3Q.pdf" TargetMode="External"/><Relationship Id="rId_hyperlink_628" Type="http://schemas.openxmlformats.org/officeDocument/2006/relationships/hyperlink" Target="https://www.diodes.com/part/view/DMP4016SK3Q" TargetMode="External"/><Relationship Id="rId_hyperlink_629" Type="http://schemas.openxmlformats.org/officeDocument/2006/relationships/hyperlink" Target="https://www.diodes.com/datasheet/download/DMP4016SPSWQ.pdf" TargetMode="External"/><Relationship Id="rId_hyperlink_630" Type="http://schemas.openxmlformats.org/officeDocument/2006/relationships/hyperlink" Target="https://www.diodes.com/part/view/DMP4016SPSWQ" TargetMode="External"/><Relationship Id="rId_hyperlink_631" Type="http://schemas.openxmlformats.org/officeDocument/2006/relationships/hyperlink" Target="https://www.diodes.com/datasheet/download/DMP4016SSSQ.pdf" TargetMode="External"/><Relationship Id="rId_hyperlink_632" Type="http://schemas.openxmlformats.org/officeDocument/2006/relationships/hyperlink" Target="https://www.diodes.com/part/view/DMP4016SSSQ" TargetMode="External"/><Relationship Id="rId_hyperlink_633" Type="http://schemas.openxmlformats.org/officeDocument/2006/relationships/hyperlink" Target="https://www.diodes.com/datasheet/download/DMP4025LK3Q.pdf" TargetMode="External"/><Relationship Id="rId_hyperlink_634" Type="http://schemas.openxmlformats.org/officeDocument/2006/relationships/hyperlink" Target="https://www.diodes.com/part/view/DMP4025LK3Q" TargetMode="External"/><Relationship Id="rId_hyperlink_635" Type="http://schemas.openxmlformats.org/officeDocument/2006/relationships/hyperlink" Target="https://www.diodes.com/datasheet/download/DMP4025LSSQ.pdf" TargetMode="External"/><Relationship Id="rId_hyperlink_636" Type="http://schemas.openxmlformats.org/officeDocument/2006/relationships/hyperlink" Target="https://www.diodes.com/part/view/DMP4025LSSQ" TargetMode="External"/><Relationship Id="rId_hyperlink_637" Type="http://schemas.openxmlformats.org/officeDocument/2006/relationships/hyperlink" Target="https://www.diodes.com/datasheet/download/DMP4026LK3Q.pdf" TargetMode="External"/><Relationship Id="rId_hyperlink_638" Type="http://schemas.openxmlformats.org/officeDocument/2006/relationships/hyperlink" Target="https://www.diodes.com/part/view/DMP4026LK3Q" TargetMode="External"/><Relationship Id="rId_hyperlink_639" Type="http://schemas.openxmlformats.org/officeDocument/2006/relationships/hyperlink" Target="https://www.diodes.com/datasheet/download/DMP4026LSDQ.pdf" TargetMode="External"/><Relationship Id="rId_hyperlink_640" Type="http://schemas.openxmlformats.org/officeDocument/2006/relationships/hyperlink" Target="https://www.diodes.com/part/view/DMP4026LSDQ" TargetMode="External"/><Relationship Id="rId_hyperlink_641" Type="http://schemas.openxmlformats.org/officeDocument/2006/relationships/hyperlink" Target="https://www.diodes.com/datasheet/download/DMP4026LSSQ.pdf" TargetMode="External"/><Relationship Id="rId_hyperlink_642" Type="http://schemas.openxmlformats.org/officeDocument/2006/relationships/hyperlink" Target="https://www.diodes.com/part/view/DMP4026LSSQ" TargetMode="External"/><Relationship Id="rId_hyperlink_643" Type="http://schemas.openxmlformats.org/officeDocument/2006/relationships/hyperlink" Target="https://www.diodes.com/datasheet/download/DMP4026SFGQ.pdf" TargetMode="External"/><Relationship Id="rId_hyperlink_644" Type="http://schemas.openxmlformats.org/officeDocument/2006/relationships/hyperlink" Target="https://www.diodes.com/part/view/DMP4026SFGQ" TargetMode="External"/><Relationship Id="rId_hyperlink_645" Type="http://schemas.openxmlformats.org/officeDocument/2006/relationships/hyperlink" Target="https://www.diodes.com/datasheet/download/DMP4026SFVWQ.pdf" TargetMode="External"/><Relationship Id="rId_hyperlink_646" Type="http://schemas.openxmlformats.org/officeDocument/2006/relationships/hyperlink" Target="https://www.diodes.com/part/view/DMP4026SFVWQ" TargetMode="External"/><Relationship Id="rId_hyperlink_647" Type="http://schemas.openxmlformats.org/officeDocument/2006/relationships/hyperlink" Target="https://www.diodes.com/datasheet/download/DMP4047LFDEQ.pdf" TargetMode="External"/><Relationship Id="rId_hyperlink_648" Type="http://schemas.openxmlformats.org/officeDocument/2006/relationships/hyperlink" Target="https://www.diodes.com/part/view/DMP4047LFDEQ" TargetMode="External"/><Relationship Id="rId_hyperlink_649" Type="http://schemas.openxmlformats.org/officeDocument/2006/relationships/hyperlink" Target="https://www.diodes.com/datasheet/download/DMP4047SSD.pdf" TargetMode="External"/><Relationship Id="rId_hyperlink_650" Type="http://schemas.openxmlformats.org/officeDocument/2006/relationships/hyperlink" Target="https://www.diodes.com/part/view/DMP4047SSDQ" TargetMode="External"/><Relationship Id="rId_hyperlink_651" Type="http://schemas.openxmlformats.org/officeDocument/2006/relationships/hyperlink" Target="https://www.diodes.com/datasheet/download/DMP4050SSD.pdf" TargetMode="External"/><Relationship Id="rId_hyperlink_652" Type="http://schemas.openxmlformats.org/officeDocument/2006/relationships/hyperlink" Target="https://www.diodes.com/part/view/DMP4050SSDQ" TargetMode="External"/><Relationship Id="rId_hyperlink_653" Type="http://schemas.openxmlformats.org/officeDocument/2006/relationships/hyperlink" Target="https://www.diodes.com/datasheet/download/DMP4065SQ.pdf" TargetMode="External"/><Relationship Id="rId_hyperlink_654" Type="http://schemas.openxmlformats.org/officeDocument/2006/relationships/hyperlink" Target="https://www.diodes.com/part/view/DMP4065SQ" TargetMode="External"/><Relationship Id="rId_hyperlink_655" Type="http://schemas.openxmlformats.org/officeDocument/2006/relationships/hyperlink" Target="https://www.diodes.com/datasheet/download/DMP510DLQ.pdf" TargetMode="External"/><Relationship Id="rId_hyperlink_656" Type="http://schemas.openxmlformats.org/officeDocument/2006/relationships/hyperlink" Target="https://www.diodes.com/part/view/DMP510DLQ" TargetMode="External"/><Relationship Id="rId_hyperlink_657" Type="http://schemas.openxmlformats.org/officeDocument/2006/relationships/hyperlink" Target="https://www.diodes.com/datasheet/download/DMP58D1LVQ.pdf" TargetMode="External"/><Relationship Id="rId_hyperlink_658" Type="http://schemas.openxmlformats.org/officeDocument/2006/relationships/hyperlink" Target="https://www.diodes.com/part/view/DMP58D1LVQ" TargetMode="External"/><Relationship Id="rId_hyperlink_659" Type="http://schemas.openxmlformats.org/officeDocument/2006/relationships/hyperlink" Target="https://www.diodes.com/datasheet/download/DMP6018LPSQ.pdf" TargetMode="External"/><Relationship Id="rId_hyperlink_660" Type="http://schemas.openxmlformats.org/officeDocument/2006/relationships/hyperlink" Target="https://www.diodes.com/part/view/DMP6018LPSQ" TargetMode="External"/><Relationship Id="rId_hyperlink_661" Type="http://schemas.openxmlformats.org/officeDocument/2006/relationships/hyperlink" Target="https://www.diodes.com/datasheet/download/DMP6023LEQ.pdf" TargetMode="External"/><Relationship Id="rId_hyperlink_662" Type="http://schemas.openxmlformats.org/officeDocument/2006/relationships/hyperlink" Target="https://www.diodes.com/part/view/DMP6023LEQ" TargetMode="External"/><Relationship Id="rId_hyperlink_663" Type="http://schemas.openxmlformats.org/officeDocument/2006/relationships/hyperlink" Target="https://www.diodes.com/datasheet/download/DMP6023LFGQ.pdf" TargetMode="External"/><Relationship Id="rId_hyperlink_664" Type="http://schemas.openxmlformats.org/officeDocument/2006/relationships/hyperlink" Target="https://www.diodes.com/part/view/DMP6023LFGQ" TargetMode="External"/><Relationship Id="rId_hyperlink_665" Type="http://schemas.openxmlformats.org/officeDocument/2006/relationships/hyperlink" Target="https://www.diodes.com/datasheet/download/DMP6051SFVWQ.pdf" TargetMode="External"/><Relationship Id="rId_hyperlink_666" Type="http://schemas.openxmlformats.org/officeDocument/2006/relationships/hyperlink" Target="https://www.diodes.com/part/view/DMP6051SFVWQ" TargetMode="External"/><Relationship Id="rId_hyperlink_667" Type="http://schemas.openxmlformats.org/officeDocument/2006/relationships/hyperlink" Target="https://www.diodes.com/datasheet/download/DMP6051SSDQ.pdf" TargetMode="External"/><Relationship Id="rId_hyperlink_668" Type="http://schemas.openxmlformats.org/officeDocument/2006/relationships/hyperlink" Target="https://www.diodes.com/part/view/DMP6051SSDQ" TargetMode="External"/><Relationship Id="rId_hyperlink_669" Type="http://schemas.openxmlformats.org/officeDocument/2006/relationships/hyperlink" Target="https://www.diodes.com/datasheet/download/DMP6051SSSQ.pdf" TargetMode="External"/><Relationship Id="rId_hyperlink_670" Type="http://schemas.openxmlformats.org/officeDocument/2006/relationships/hyperlink" Target="https://www.diodes.com/part/view/DMP6051SSSQ" TargetMode="External"/><Relationship Id="rId_hyperlink_671" Type="http://schemas.openxmlformats.org/officeDocument/2006/relationships/hyperlink" Target="https://www.diodes.com/datasheet/download/DMP610DLQ.pdf" TargetMode="External"/><Relationship Id="rId_hyperlink_672" Type="http://schemas.openxmlformats.org/officeDocument/2006/relationships/hyperlink" Target="https://www.diodes.com/part/view/DMP610DLQ" TargetMode="External"/><Relationship Id="rId_hyperlink_673" Type="http://schemas.openxmlformats.org/officeDocument/2006/relationships/hyperlink" Target="https://www.diodes.com/datasheet/download/DMP6110SFDFQ.pdf" TargetMode="External"/><Relationship Id="rId_hyperlink_674" Type="http://schemas.openxmlformats.org/officeDocument/2006/relationships/hyperlink" Target="https://www.diodes.com/part/view/DMP6110SFDFQ" TargetMode="External"/><Relationship Id="rId_hyperlink_675" Type="http://schemas.openxmlformats.org/officeDocument/2006/relationships/hyperlink" Target="https://www.diodes.com/datasheet/download/DMP6110SSDQ.pdf" TargetMode="External"/><Relationship Id="rId_hyperlink_676" Type="http://schemas.openxmlformats.org/officeDocument/2006/relationships/hyperlink" Target="https://www.diodes.com/part/view/DMP6110SSDQ" TargetMode="External"/><Relationship Id="rId_hyperlink_677" Type="http://schemas.openxmlformats.org/officeDocument/2006/relationships/hyperlink" Target="https://www.diodes.com/datasheet/download/DMP6110SSSQ.pdf" TargetMode="External"/><Relationship Id="rId_hyperlink_678" Type="http://schemas.openxmlformats.org/officeDocument/2006/relationships/hyperlink" Target="https://www.diodes.com/part/view/DMP6110SSSQ" TargetMode="External"/><Relationship Id="rId_hyperlink_679" Type="http://schemas.openxmlformats.org/officeDocument/2006/relationships/hyperlink" Target="https://www.diodes.com/datasheet/download/DMP6110SVTQ.pdf" TargetMode="External"/><Relationship Id="rId_hyperlink_680" Type="http://schemas.openxmlformats.org/officeDocument/2006/relationships/hyperlink" Target="https://www.diodes.com/part/view/DMP6110SVTQ" TargetMode="External"/><Relationship Id="rId_hyperlink_681" Type="http://schemas.openxmlformats.org/officeDocument/2006/relationships/hyperlink" Target="https://www.diodes.com/datasheet/download/DMP6111SVTQ.pdf" TargetMode="External"/><Relationship Id="rId_hyperlink_682" Type="http://schemas.openxmlformats.org/officeDocument/2006/relationships/hyperlink" Target="https://www.diodes.com/part/view/DMP6111SVTQ" TargetMode="External"/><Relationship Id="rId_hyperlink_683" Type="http://schemas.openxmlformats.org/officeDocument/2006/relationships/hyperlink" Target="https://www.diodes.com/datasheet/download/DMP6180SK3Q.pdf" TargetMode="External"/><Relationship Id="rId_hyperlink_684" Type="http://schemas.openxmlformats.org/officeDocument/2006/relationships/hyperlink" Target="https://www.diodes.com/part/view/DMP6180SK3Q" TargetMode="External"/><Relationship Id="rId_hyperlink_685" Type="http://schemas.openxmlformats.org/officeDocument/2006/relationships/hyperlink" Target="https://www.diodes.com/datasheet/download/DMP6185SEQ.pdf" TargetMode="External"/><Relationship Id="rId_hyperlink_686" Type="http://schemas.openxmlformats.org/officeDocument/2006/relationships/hyperlink" Target="https://www.diodes.com/part/view/DMP6185SEQ" TargetMode="External"/><Relationship Id="rId_hyperlink_687" Type="http://schemas.openxmlformats.org/officeDocument/2006/relationships/hyperlink" Target="https://www.diodes.com/datasheet/download/DMP6250SEQ.pdf" TargetMode="External"/><Relationship Id="rId_hyperlink_688" Type="http://schemas.openxmlformats.org/officeDocument/2006/relationships/hyperlink" Target="https://www.diodes.com/part/view/DMP6250SEQ" TargetMode="External"/><Relationship Id="rId_hyperlink_689" Type="http://schemas.openxmlformats.org/officeDocument/2006/relationships/hyperlink" Target="https://www.diodes.com/datasheet/download/DMP6350SQ.pdf" TargetMode="External"/><Relationship Id="rId_hyperlink_690" Type="http://schemas.openxmlformats.org/officeDocument/2006/relationships/hyperlink" Target="https://www.diodes.com/part/view/DMP6350SQ" TargetMode="External"/><Relationship Id="rId_hyperlink_691" Type="http://schemas.openxmlformats.org/officeDocument/2006/relationships/hyperlink" Target="https://www.diodes.com/datasheet/download/DMP68D1LQ.pdf" TargetMode="External"/><Relationship Id="rId_hyperlink_692" Type="http://schemas.openxmlformats.org/officeDocument/2006/relationships/hyperlink" Target="https://www.diodes.com/part/view/DMP68D1LQ" TargetMode="External"/><Relationship Id="rId_hyperlink_693" Type="http://schemas.openxmlformats.org/officeDocument/2006/relationships/hyperlink" Target="https://www.diodes.com/datasheet/download/DMP68D1LVQ.pdf" TargetMode="External"/><Relationship Id="rId_hyperlink_694" Type="http://schemas.openxmlformats.org/officeDocument/2006/relationships/hyperlink" Target="https://www.diodes.com/part/view/DMP68D1LVQ" TargetMode="External"/><Relationship Id="rId_hyperlink_695" Type="http://schemas.openxmlformats.org/officeDocument/2006/relationships/hyperlink" Target="https://www.diodes.com/datasheet/download/DMPH1006UPSQ.pdf" TargetMode="External"/><Relationship Id="rId_hyperlink_696" Type="http://schemas.openxmlformats.org/officeDocument/2006/relationships/hyperlink" Target="https://www.diodes.com/part/view/DMPH1006UPSQ" TargetMode="External"/><Relationship Id="rId_hyperlink_697" Type="http://schemas.openxmlformats.org/officeDocument/2006/relationships/hyperlink" Target="https://www.diodes.com/datasheet/download/DMPH2040UVTQ.pdf" TargetMode="External"/><Relationship Id="rId_hyperlink_698" Type="http://schemas.openxmlformats.org/officeDocument/2006/relationships/hyperlink" Target="https://www.diodes.com/part/view/DMPH2040UVTQ" TargetMode="External"/><Relationship Id="rId_hyperlink_699" Type="http://schemas.openxmlformats.org/officeDocument/2006/relationships/hyperlink" Target="https://www.diodes.com/datasheet/download/DMPH3010LK3Q.pdf" TargetMode="External"/><Relationship Id="rId_hyperlink_700" Type="http://schemas.openxmlformats.org/officeDocument/2006/relationships/hyperlink" Target="https://www.diodes.com/part/view/DMPH3010LK3Q" TargetMode="External"/><Relationship Id="rId_hyperlink_701" Type="http://schemas.openxmlformats.org/officeDocument/2006/relationships/hyperlink" Target="https://www.diodes.com/datasheet/download/DMPH3010LPSQ.pdf" TargetMode="External"/><Relationship Id="rId_hyperlink_702" Type="http://schemas.openxmlformats.org/officeDocument/2006/relationships/hyperlink" Target="https://www.diodes.com/part/view/DMPH3010LPSQ" TargetMode="External"/><Relationship Id="rId_hyperlink_703" Type="http://schemas.openxmlformats.org/officeDocument/2006/relationships/hyperlink" Target="https://www.diodes.com/datasheet/download/DMPH33M8SPSWQ.pdf" TargetMode="External"/><Relationship Id="rId_hyperlink_704" Type="http://schemas.openxmlformats.org/officeDocument/2006/relationships/hyperlink" Target="https://www.diodes.com/part/view/DMPH33M8SPSWQ" TargetMode="External"/><Relationship Id="rId_hyperlink_705" Type="http://schemas.openxmlformats.org/officeDocument/2006/relationships/hyperlink" Target="https://www.diodes.com/datasheet/download/DMPH4009SPSWQ.pdf" TargetMode="External"/><Relationship Id="rId_hyperlink_706" Type="http://schemas.openxmlformats.org/officeDocument/2006/relationships/hyperlink" Target="https://www.diodes.com/part/view/DMPH4009SPSWQ" TargetMode="External"/><Relationship Id="rId_hyperlink_707" Type="http://schemas.openxmlformats.org/officeDocument/2006/relationships/hyperlink" Target="https://www.diodes.com/datasheet/download/DMPH4009SSSQ.pdf" TargetMode="External"/><Relationship Id="rId_hyperlink_708" Type="http://schemas.openxmlformats.org/officeDocument/2006/relationships/hyperlink" Target="https://www.diodes.com/part/view/DMPH4009SSSQ" TargetMode="External"/><Relationship Id="rId_hyperlink_709" Type="http://schemas.openxmlformats.org/officeDocument/2006/relationships/hyperlink" Target="https://www.diodes.com/datasheet/download/DMPH4011SK3Q.pdf" TargetMode="External"/><Relationship Id="rId_hyperlink_710" Type="http://schemas.openxmlformats.org/officeDocument/2006/relationships/hyperlink" Target="https://www.diodes.com/part/view/DMPH4011SK3Q" TargetMode="External"/><Relationship Id="rId_hyperlink_711" Type="http://schemas.openxmlformats.org/officeDocument/2006/relationships/hyperlink" Target="https://www.diodes.com/datasheet/download/DMPH4013SK3Q.pdf" TargetMode="External"/><Relationship Id="rId_hyperlink_712" Type="http://schemas.openxmlformats.org/officeDocument/2006/relationships/hyperlink" Target="https://www.diodes.com/part/view/DMPH4013SK3Q" TargetMode="External"/><Relationship Id="rId_hyperlink_713" Type="http://schemas.openxmlformats.org/officeDocument/2006/relationships/hyperlink" Target="https://www.diodes.com/datasheet/download/DMPH4013SPSQ.pdf" TargetMode="External"/><Relationship Id="rId_hyperlink_714" Type="http://schemas.openxmlformats.org/officeDocument/2006/relationships/hyperlink" Target="https://www.diodes.com/part/view/DMPH4013SPSQ" TargetMode="External"/><Relationship Id="rId_hyperlink_715" Type="http://schemas.openxmlformats.org/officeDocument/2006/relationships/hyperlink" Target="https://www.diodes.com/datasheet/download/DMPH4013SPSWQ.pdf" TargetMode="External"/><Relationship Id="rId_hyperlink_716" Type="http://schemas.openxmlformats.org/officeDocument/2006/relationships/hyperlink" Target="https://www.diodes.com/part/view/DMPH4013SPSWQ" TargetMode="External"/><Relationship Id="rId_hyperlink_717" Type="http://schemas.openxmlformats.org/officeDocument/2006/relationships/hyperlink" Target="https://www.diodes.com/datasheet/download/DMPH4015SK3Q.pdf" TargetMode="External"/><Relationship Id="rId_hyperlink_718" Type="http://schemas.openxmlformats.org/officeDocument/2006/relationships/hyperlink" Target="https://www.diodes.com/part/view/DMPH4015SK3Q" TargetMode="External"/><Relationship Id="rId_hyperlink_719" Type="http://schemas.openxmlformats.org/officeDocument/2006/relationships/hyperlink" Target="https://www.diodes.com/datasheet/download/DMPH4015SPSQ.pdf" TargetMode="External"/><Relationship Id="rId_hyperlink_720" Type="http://schemas.openxmlformats.org/officeDocument/2006/relationships/hyperlink" Target="https://www.diodes.com/part/view/DMPH4015SPSQ" TargetMode="External"/><Relationship Id="rId_hyperlink_721" Type="http://schemas.openxmlformats.org/officeDocument/2006/relationships/hyperlink" Target="https://www.diodes.com/datasheet/download/DMPH4015SPSWQ.pdf" TargetMode="External"/><Relationship Id="rId_hyperlink_722" Type="http://schemas.openxmlformats.org/officeDocument/2006/relationships/hyperlink" Target="https://www.diodes.com/part/view/DMPH4015SPSWQ" TargetMode="External"/><Relationship Id="rId_hyperlink_723" Type="http://schemas.openxmlformats.org/officeDocument/2006/relationships/hyperlink" Target="https://www.diodes.com/datasheet/download/DMPH4015SSSQ.pdf" TargetMode="External"/><Relationship Id="rId_hyperlink_724" Type="http://schemas.openxmlformats.org/officeDocument/2006/relationships/hyperlink" Target="https://www.diodes.com/part/view/DMPH4015SSSQ" TargetMode="External"/><Relationship Id="rId_hyperlink_725" Type="http://schemas.openxmlformats.org/officeDocument/2006/relationships/hyperlink" Target="https://www.diodes.com/datasheet/download/DMPH4016SK3Q.pdf" TargetMode="External"/><Relationship Id="rId_hyperlink_726" Type="http://schemas.openxmlformats.org/officeDocument/2006/relationships/hyperlink" Target="https://www.diodes.com/part/view/DMPH4016SK3Q" TargetMode="External"/><Relationship Id="rId_hyperlink_727" Type="http://schemas.openxmlformats.org/officeDocument/2006/relationships/hyperlink" Target="https://www.diodes.com/datasheet/download/DMPH4016SPSWQ.pdf" TargetMode="External"/><Relationship Id="rId_hyperlink_728" Type="http://schemas.openxmlformats.org/officeDocument/2006/relationships/hyperlink" Target="https://www.diodes.com/part/view/DMPH4016SPSWQ" TargetMode="External"/><Relationship Id="rId_hyperlink_729" Type="http://schemas.openxmlformats.org/officeDocument/2006/relationships/hyperlink" Target="https://www.diodes.com/datasheet/download/DMPH4016SSSQ.pdf" TargetMode="External"/><Relationship Id="rId_hyperlink_730" Type="http://schemas.openxmlformats.org/officeDocument/2006/relationships/hyperlink" Target="https://www.diodes.com/part/view/DMPH4016SSSQ" TargetMode="External"/><Relationship Id="rId_hyperlink_731" Type="http://schemas.openxmlformats.org/officeDocument/2006/relationships/hyperlink" Target="https://www.diodes.com/datasheet/download/DMPH4023SK3Q.pdf" TargetMode="External"/><Relationship Id="rId_hyperlink_732" Type="http://schemas.openxmlformats.org/officeDocument/2006/relationships/hyperlink" Target="https://www.diodes.com/part/view/DMPH4023SK3Q" TargetMode="External"/><Relationship Id="rId_hyperlink_733" Type="http://schemas.openxmlformats.org/officeDocument/2006/relationships/hyperlink" Target="https://www.diodes.com/datasheet/download/DMPH4023SPDWQ.pdf" TargetMode="External"/><Relationship Id="rId_hyperlink_734" Type="http://schemas.openxmlformats.org/officeDocument/2006/relationships/hyperlink" Target="https://www.diodes.com/part/view/DMPH4023SPDWQ" TargetMode="External"/><Relationship Id="rId_hyperlink_735" Type="http://schemas.openxmlformats.org/officeDocument/2006/relationships/hyperlink" Target="https://www.diodes.com/datasheet/download/DMPH4025SFVWQ.pdf" TargetMode="External"/><Relationship Id="rId_hyperlink_736" Type="http://schemas.openxmlformats.org/officeDocument/2006/relationships/hyperlink" Target="https://www.diodes.com/part/view/DMPH4025SFVWQ" TargetMode="External"/><Relationship Id="rId_hyperlink_737" Type="http://schemas.openxmlformats.org/officeDocument/2006/relationships/hyperlink" Target="https://www.diodes.com/datasheet/download/DMPH4026SFVWQ.pdf" TargetMode="External"/><Relationship Id="rId_hyperlink_738" Type="http://schemas.openxmlformats.org/officeDocument/2006/relationships/hyperlink" Target="https://www.diodes.com/part/view/DMPH4026SFVWQ" TargetMode="External"/><Relationship Id="rId_hyperlink_739" Type="http://schemas.openxmlformats.org/officeDocument/2006/relationships/hyperlink" Target="https://www.diodes.com/datasheet/download/DMPH4029LFGQ.pdf" TargetMode="External"/><Relationship Id="rId_hyperlink_740" Type="http://schemas.openxmlformats.org/officeDocument/2006/relationships/hyperlink" Target="https://www.diodes.com/part/view/DMPH4029LFGQ" TargetMode="External"/><Relationship Id="rId_hyperlink_741" Type="http://schemas.openxmlformats.org/officeDocument/2006/relationships/hyperlink" Target="https://www.diodes.com/datasheet/download/DMPH6023SK3Q.pdf" TargetMode="External"/><Relationship Id="rId_hyperlink_742" Type="http://schemas.openxmlformats.org/officeDocument/2006/relationships/hyperlink" Target="https://www.diodes.com/part/view/DMPH6023SK3Q" TargetMode="External"/><Relationship Id="rId_hyperlink_743" Type="http://schemas.openxmlformats.org/officeDocument/2006/relationships/hyperlink" Target="https://www.diodes.com/datasheet/download/DMPH6050SFGQ.pdf" TargetMode="External"/><Relationship Id="rId_hyperlink_744" Type="http://schemas.openxmlformats.org/officeDocument/2006/relationships/hyperlink" Target="https://www.diodes.com/part/view/DMPH6050SFGQ" TargetMode="External"/><Relationship Id="rId_hyperlink_745" Type="http://schemas.openxmlformats.org/officeDocument/2006/relationships/hyperlink" Target="https://www.diodes.com/datasheet/download/DMPH6050SK3Q.pdf" TargetMode="External"/><Relationship Id="rId_hyperlink_746" Type="http://schemas.openxmlformats.org/officeDocument/2006/relationships/hyperlink" Target="https://www.diodes.com/part/view/DMPH6050SK3Q" TargetMode="External"/><Relationship Id="rId_hyperlink_747" Type="http://schemas.openxmlformats.org/officeDocument/2006/relationships/hyperlink" Target="https://www.diodes.com/datasheet/download/DMPH6050SPDQ.pdf" TargetMode="External"/><Relationship Id="rId_hyperlink_748" Type="http://schemas.openxmlformats.org/officeDocument/2006/relationships/hyperlink" Target="https://www.diodes.com/part/view/DMPH6050SPDQ" TargetMode="External"/><Relationship Id="rId_hyperlink_749" Type="http://schemas.openxmlformats.org/officeDocument/2006/relationships/hyperlink" Target="https://www.diodes.com/datasheet/download/DMPH6050SPDWQ.pdf" TargetMode="External"/><Relationship Id="rId_hyperlink_750" Type="http://schemas.openxmlformats.org/officeDocument/2006/relationships/hyperlink" Target="https://www.diodes.com/part/view/DMPH6050SPDWQ" TargetMode="External"/><Relationship Id="rId_hyperlink_751" Type="http://schemas.openxmlformats.org/officeDocument/2006/relationships/hyperlink" Target="https://www.diodes.com/datasheet/download/DMPH6050SSDQ.pdf" TargetMode="External"/><Relationship Id="rId_hyperlink_752" Type="http://schemas.openxmlformats.org/officeDocument/2006/relationships/hyperlink" Target="https://www.diodes.com/part/view/DMPH6050SSDQ" TargetMode="External"/><Relationship Id="rId_hyperlink_753" Type="http://schemas.openxmlformats.org/officeDocument/2006/relationships/hyperlink" Target="https://www.diodes.com/datasheet/download/DMPH6051SFVWQ.pdf" TargetMode="External"/><Relationship Id="rId_hyperlink_754" Type="http://schemas.openxmlformats.org/officeDocument/2006/relationships/hyperlink" Target="https://www.diodes.com/part/view/DMPH6051SFVWQ" TargetMode="External"/><Relationship Id="rId_hyperlink_755" Type="http://schemas.openxmlformats.org/officeDocument/2006/relationships/hyperlink" Target="https://www.diodes.com/datasheet/download/DMPH6051SSDQ.pdf" TargetMode="External"/><Relationship Id="rId_hyperlink_756" Type="http://schemas.openxmlformats.org/officeDocument/2006/relationships/hyperlink" Target="https://www.diodes.com/part/view/DMPH6051SSDQ" TargetMode="External"/><Relationship Id="rId_hyperlink_757" Type="http://schemas.openxmlformats.org/officeDocument/2006/relationships/hyperlink" Target="https://www.diodes.com/datasheet/download/DMPH6051SSSQ.pdf" TargetMode="External"/><Relationship Id="rId_hyperlink_758" Type="http://schemas.openxmlformats.org/officeDocument/2006/relationships/hyperlink" Target="https://www.diodes.com/part/view/DMPH6051SSSQ" TargetMode="External"/><Relationship Id="rId_hyperlink_759" Type="http://schemas.openxmlformats.org/officeDocument/2006/relationships/hyperlink" Target="https://www.diodes.com/datasheet/download/DMPH6250SQ.pdf" TargetMode="External"/><Relationship Id="rId_hyperlink_760" Type="http://schemas.openxmlformats.org/officeDocument/2006/relationships/hyperlink" Target="https://www.diodes.com/part/view/DMPH6250SQ" TargetMode="External"/><Relationship Id="rId_hyperlink_761" Type="http://schemas.openxmlformats.org/officeDocument/2006/relationships/hyperlink" Target="https://www.diodes.com/datasheet/download/DMS3014SFGQ.pdf" TargetMode="External"/><Relationship Id="rId_hyperlink_762" Type="http://schemas.openxmlformats.org/officeDocument/2006/relationships/hyperlink" Target="https://www.diodes.com/part/view/DMS3014SFGQ" TargetMode="External"/><Relationship Id="rId_hyperlink_763" Type="http://schemas.openxmlformats.org/officeDocument/2006/relationships/hyperlink" Target="https://www.diodes.com/datasheet/download/DMT10H009LSSQ.pdf" TargetMode="External"/><Relationship Id="rId_hyperlink_764" Type="http://schemas.openxmlformats.org/officeDocument/2006/relationships/hyperlink" Target="https://www.diodes.com/part/view/DMT10H009LSSQ" TargetMode="External"/><Relationship Id="rId_hyperlink_765" Type="http://schemas.openxmlformats.org/officeDocument/2006/relationships/hyperlink" Target="https://www.diodes.com/datasheet/download/DMT10H010LSSQ.pdf" TargetMode="External"/><Relationship Id="rId_hyperlink_766" Type="http://schemas.openxmlformats.org/officeDocument/2006/relationships/hyperlink" Target="https://www.diodes.com/part/view/DMT10H010LSSQ" TargetMode="External"/><Relationship Id="rId_hyperlink_767" Type="http://schemas.openxmlformats.org/officeDocument/2006/relationships/hyperlink" Target="https://www.diodes.com/datasheet/download/DMT10H032LDVWQ.pdf" TargetMode="External"/><Relationship Id="rId_hyperlink_768" Type="http://schemas.openxmlformats.org/officeDocument/2006/relationships/hyperlink" Target="https://www.diodes.com/part/view/DMT10H032LDVWQ" TargetMode="External"/><Relationship Id="rId_hyperlink_769" Type="http://schemas.openxmlformats.org/officeDocument/2006/relationships/hyperlink" Target="https://www.diodes.com/datasheet/download/DMT10H032SDVWQ.pdf" TargetMode="External"/><Relationship Id="rId_hyperlink_770" Type="http://schemas.openxmlformats.org/officeDocument/2006/relationships/hyperlink" Target="https://www.diodes.com/part/view/DMT10H032SDVWQ" TargetMode="External"/><Relationship Id="rId_hyperlink_771" Type="http://schemas.openxmlformats.org/officeDocument/2006/relationships/hyperlink" Target="https://www.diodes.com/datasheet/download/DMT10H072LFDFQ.pdf" TargetMode="External"/><Relationship Id="rId_hyperlink_772" Type="http://schemas.openxmlformats.org/officeDocument/2006/relationships/hyperlink" Target="https://www.diodes.com/part/view/DMT10H072LFDFQ" TargetMode="External"/><Relationship Id="rId_hyperlink_773" Type="http://schemas.openxmlformats.org/officeDocument/2006/relationships/hyperlink" Target="https://www.diodes.com/datasheet/download/DMT15H053SPSWQ.pdf" TargetMode="External"/><Relationship Id="rId_hyperlink_774" Type="http://schemas.openxmlformats.org/officeDocument/2006/relationships/hyperlink" Target="https://www.diodes.com/part/view/DMT15H053SPSWQ" TargetMode="External"/><Relationship Id="rId_hyperlink_775" Type="http://schemas.openxmlformats.org/officeDocument/2006/relationships/hyperlink" Target="https://www.diodes.com/datasheet/download/DMT3003LFGQ.pdf" TargetMode="External"/><Relationship Id="rId_hyperlink_776" Type="http://schemas.openxmlformats.org/officeDocument/2006/relationships/hyperlink" Target="https://www.diodes.com/part/view/DMT3003LFGQ" TargetMode="External"/><Relationship Id="rId_hyperlink_777" Type="http://schemas.openxmlformats.org/officeDocument/2006/relationships/hyperlink" Target="https://www.diodes.com/datasheet/download/DMT3006LFDFQ.pdf" TargetMode="External"/><Relationship Id="rId_hyperlink_778" Type="http://schemas.openxmlformats.org/officeDocument/2006/relationships/hyperlink" Target="https://www.diodes.com/part/view/DMT3006LFDFQ" TargetMode="External"/><Relationship Id="rId_hyperlink_779" Type="http://schemas.openxmlformats.org/officeDocument/2006/relationships/hyperlink" Target="https://www.diodes.com/datasheet/download/DMT3006LFVQ.pdf" TargetMode="External"/><Relationship Id="rId_hyperlink_780" Type="http://schemas.openxmlformats.org/officeDocument/2006/relationships/hyperlink" Target="https://www.diodes.com/part/view/DMT3006LFVQ" TargetMode="External"/><Relationship Id="rId_hyperlink_781" Type="http://schemas.openxmlformats.org/officeDocument/2006/relationships/hyperlink" Target="https://www.diodes.com/datasheet/download/DMT3009LFVWQ.pdf" TargetMode="External"/><Relationship Id="rId_hyperlink_782" Type="http://schemas.openxmlformats.org/officeDocument/2006/relationships/hyperlink" Target="https://www.diodes.com/part/view/DMT3009LFVWQ" TargetMode="External"/><Relationship Id="rId_hyperlink_783" Type="http://schemas.openxmlformats.org/officeDocument/2006/relationships/hyperlink" Target="https://www.diodes.com/datasheet/download/DMT3020LFDBQ.pdf" TargetMode="External"/><Relationship Id="rId_hyperlink_784" Type="http://schemas.openxmlformats.org/officeDocument/2006/relationships/hyperlink" Target="https://www.diodes.com/part/view/DMT3020LFDBQ" TargetMode="External"/><Relationship Id="rId_hyperlink_785" Type="http://schemas.openxmlformats.org/officeDocument/2006/relationships/hyperlink" Target="https://www.diodes.com/datasheet/download/DMT3020LFDFQ.pdf" TargetMode="External"/><Relationship Id="rId_hyperlink_786" Type="http://schemas.openxmlformats.org/officeDocument/2006/relationships/hyperlink" Target="https://www.diodes.com/part/view/DMT3020LFDFQ" TargetMode="External"/><Relationship Id="rId_hyperlink_787" Type="http://schemas.openxmlformats.org/officeDocument/2006/relationships/hyperlink" Target="https://www.diodes.com/datasheet/download/DMT3020LFDFWQ.pdf" TargetMode="External"/><Relationship Id="rId_hyperlink_788" Type="http://schemas.openxmlformats.org/officeDocument/2006/relationships/hyperlink" Target="https://www.diodes.com/part/view/DMT3020LFDFWQ" TargetMode="External"/><Relationship Id="rId_hyperlink_789" Type="http://schemas.openxmlformats.org/officeDocument/2006/relationships/hyperlink" Target="https://www.diodes.com/datasheet/download/DMT3020LSDQ.pdf" TargetMode="External"/><Relationship Id="rId_hyperlink_790" Type="http://schemas.openxmlformats.org/officeDocument/2006/relationships/hyperlink" Target="https://www.diodes.com/part/view/DMT3020LSDQ" TargetMode="External"/><Relationship Id="rId_hyperlink_791" Type="http://schemas.openxmlformats.org/officeDocument/2006/relationships/hyperlink" Target="https://www.diodes.com/datasheet/download/DMT31M1LPSWQ.pdf" TargetMode="External"/><Relationship Id="rId_hyperlink_792" Type="http://schemas.openxmlformats.org/officeDocument/2006/relationships/hyperlink" Target="https://www.diodes.com/part/view/DMT31M1LPSWQ" TargetMode="External"/><Relationship Id="rId_hyperlink_793" Type="http://schemas.openxmlformats.org/officeDocument/2006/relationships/hyperlink" Target="https://www.diodes.com/datasheet/download/DMT31M8LFVWQ.pdf" TargetMode="External"/><Relationship Id="rId_hyperlink_794" Type="http://schemas.openxmlformats.org/officeDocument/2006/relationships/hyperlink" Target="https://www.diodes.com/part/view/DMT31M8LFVWQ" TargetMode="External"/><Relationship Id="rId_hyperlink_795" Type="http://schemas.openxmlformats.org/officeDocument/2006/relationships/hyperlink" Target="https://www.diodes.com/datasheet/download/DMT3M70LPSWQ.pdf" TargetMode="External"/><Relationship Id="rId_hyperlink_796" Type="http://schemas.openxmlformats.org/officeDocument/2006/relationships/hyperlink" Target="https://www.diodes.com/part/view/DMT3M70LPSWQ" TargetMode="External"/><Relationship Id="rId_hyperlink_797" Type="http://schemas.openxmlformats.org/officeDocument/2006/relationships/hyperlink" Target="https://www.diodes.com/datasheet/download/DMT47M2LDVQ.pdf" TargetMode="External"/><Relationship Id="rId_hyperlink_798" Type="http://schemas.openxmlformats.org/officeDocument/2006/relationships/hyperlink" Target="https://www.diodes.com/part/view/DMT47M2LDVQ" TargetMode="External"/><Relationship Id="rId_hyperlink_799" Type="http://schemas.openxmlformats.org/officeDocument/2006/relationships/hyperlink" Target="https://www.diodes.com/datasheet/download/DMT47M2SFVWQ.pdf" TargetMode="External"/><Relationship Id="rId_hyperlink_800" Type="http://schemas.openxmlformats.org/officeDocument/2006/relationships/hyperlink" Target="https://www.diodes.com/part/view/DMT47M2SFVWQ" TargetMode="External"/><Relationship Id="rId_hyperlink_801" Type="http://schemas.openxmlformats.org/officeDocument/2006/relationships/hyperlink" Target="https://www.diodes.com/datasheet/download/DMT6007LFGQ.pdf" TargetMode="External"/><Relationship Id="rId_hyperlink_802" Type="http://schemas.openxmlformats.org/officeDocument/2006/relationships/hyperlink" Target="https://www.diodes.com/part/view/DMT6007LFGQ" TargetMode="External"/><Relationship Id="rId_hyperlink_803" Type="http://schemas.openxmlformats.org/officeDocument/2006/relationships/hyperlink" Target="https://www.diodes.com/datasheet/download/DMT67M8LCGQ.pdf" TargetMode="External"/><Relationship Id="rId_hyperlink_804" Type="http://schemas.openxmlformats.org/officeDocument/2006/relationships/hyperlink" Target="https://www.diodes.com/part/view/DMT67M8LCGQ" TargetMode="External"/><Relationship Id="rId_hyperlink_805" Type="http://schemas.openxmlformats.org/officeDocument/2006/relationships/hyperlink" Target="https://www.diodes.com/datasheet/download/DMT69M5LFVWQ.pdf" TargetMode="External"/><Relationship Id="rId_hyperlink_806" Type="http://schemas.openxmlformats.org/officeDocument/2006/relationships/hyperlink" Target="https://www.diodes.com/part/view/DMT69M5LFVWQ" TargetMode="External"/><Relationship Id="rId_hyperlink_807" Type="http://schemas.openxmlformats.org/officeDocument/2006/relationships/hyperlink" Target="https://www.diodes.com/datasheet/download/DMT8003SPSWQ.pdf" TargetMode="External"/><Relationship Id="rId_hyperlink_808" Type="http://schemas.openxmlformats.org/officeDocument/2006/relationships/hyperlink" Target="https://www.diodes.com/part/view/DMT8003SPSWQ" TargetMode="External"/><Relationship Id="rId_hyperlink_809" Type="http://schemas.openxmlformats.org/officeDocument/2006/relationships/hyperlink" Target="https://www.diodes.com/datasheet/download/DMTH10H009LFGQ.pdf" TargetMode="External"/><Relationship Id="rId_hyperlink_810" Type="http://schemas.openxmlformats.org/officeDocument/2006/relationships/hyperlink" Target="https://www.diodes.com/part/view/DMTH10H009LFGQ" TargetMode="External"/><Relationship Id="rId_hyperlink_811" Type="http://schemas.openxmlformats.org/officeDocument/2006/relationships/hyperlink" Target="https://www.diodes.com/datasheet/download/DMTH10H009LPSQ.pdf" TargetMode="External"/><Relationship Id="rId_hyperlink_812" Type="http://schemas.openxmlformats.org/officeDocument/2006/relationships/hyperlink" Target="https://www.diodes.com/part/view/DMTH10H009LPSQ" TargetMode="External"/><Relationship Id="rId_hyperlink_813" Type="http://schemas.openxmlformats.org/officeDocument/2006/relationships/hyperlink" Target="https://www.diodes.com/datasheet/download/DMTH10H009SPSQ.pdf" TargetMode="External"/><Relationship Id="rId_hyperlink_814" Type="http://schemas.openxmlformats.org/officeDocument/2006/relationships/hyperlink" Target="https://www.diodes.com/part/view/DMTH10H009SPSQ" TargetMode="External"/><Relationship Id="rId_hyperlink_815" Type="http://schemas.openxmlformats.org/officeDocument/2006/relationships/hyperlink" Target="https://www.diodes.com/datasheet/download/DMTH10H010SPSQ.pdf" TargetMode="External"/><Relationship Id="rId_hyperlink_816" Type="http://schemas.openxmlformats.org/officeDocument/2006/relationships/hyperlink" Target="https://www.diodes.com/part/view/DMTH10H010SPSQ" TargetMode="External"/><Relationship Id="rId_hyperlink_817" Type="http://schemas.openxmlformats.org/officeDocument/2006/relationships/hyperlink" Target="https://www.diodes.com/datasheet/download/DMTH10H010SPSWQ.pdf" TargetMode="External"/><Relationship Id="rId_hyperlink_818" Type="http://schemas.openxmlformats.org/officeDocument/2006/relationships/hyperlink" Target="https://www.diodes.com/part/view/DMTH10H010SPSWQ" TargetMode="External"/><Relationship Id="rId_hyperlink_819" Type="http://schemas.openxmlformats.org/officeDocument/2006/relationships/hyperlink" Target="https://www.diodes.com/datasheet/download/DMTH10H015LPSWQ.pdf" TargetMode="External"/><Relationship Id="rId_hyperlink_820" Type="http://schemas.openxmlformats.org/officeDocument/2006/relationships/hyperlink" Target="https://www.diodes.com/part/view/DMTH10H015LPSWQ" TargetMode="External"/><Relationship Id="rId_hyperlink_821" Type="http://schemas.openxmlformats.org/officeDocument/2006/relationships/hyperlink" Target="https://www.diodes.com/datasheet/download/DMTH10H015SK3Q.pdf" TargetMode="External"/><Relationship Id="rId_hyperlink_822" Type="http://schemas.openxmlformats.org/officeDocument/2006/relationships/hyperlink" Target="https://www.diodes.com/part/view/DMTH10H015SK3Q" TargetMode="External"/><Relationship Id="rId_hyperlink_823" Type="http://schemas.openxmlformats.org/officeDocument/2006/relationships/hyperlink" Target="https://www.diodes.com/datasheet/download/DMTH10H015SPSQ.pdf" TargetMode="External"/><Relationship Id="rId_hyperlink_824" Type="http://schemas.openxmlformats.org/officeDocument/2006/relationships/hyperlink" Target="https://www.diodes.com/part/view/DMTH10H015SPSQ" TargetMode="External"/><Relationship Id="rId_hyperlink_825" Type="http://schemas.openxmlformats.org/officeDocument/2006/relationships/hyperlink" Target="https://www.diodes.com/datasheet/download/DMTH10H015SPSWQ.pdf" TargetMode="External"/><Relationship Id="rId_hyperlink_826" Type="http://schemas.openxmlformats.org/officeDocument/2006/relationships/hyperlink" Target="https://www.diodes.com/part/view/DMTH10H015SPSWQ" TargetMode="External"/><Relationship Id="rId_hyperlink_827" Type="http://schemas.openxmlformats.org/officeDocument/2006/relationships/hyperlink" Target="https://www.diodes.com/datasheet/download/DMTH10H017LPDQ.pdf" TargetMode="External"/><Relationship Id="rId_hyperlink_828" Type="http://schemas.openxmlformats.org/officeDocument/2006/relationships/hyperlink" Target="https://www.diodes.com/part/view/DMTH10H017LPDQ" TargetMode="External"/><Relationship Id="rId_hyperlink_829" Type="http://schemas.openxmlformats.org/officeDocument/2006/relationships/hyperlink" Target="https://www.diodes.com/datasheet/download/DMTH10H025LK3Q.pdf" TargetMode="External"/><Relationship Id="rId_hyperlink_830" Type="http://schemas.openxmlformats.org/officeDocument/2006/relationships/hyperlink" Target="https://www.diodes.com/part/view/DMTH10H025LK3Q" TargetMode="External"/><Relationship Id="rId_hyperlink_831" Type="http://schemas.openxmlformats.org/officeDocument/2006/relationships/hyperlink" Target="https://www.diodes.com/datasheet/download/DMTH10H025LPDWQ.pdf" TargetMode="External"/><Relationship Id="rId_hyperlink_832" Type="http://schemas.openxmlformats.org/officeDocument/2006/relationships/hyperlink" Target="https://www.diodes.com/part/view/DMTH10H025LPDWQ" TargetMode="External"/><Relationship Id="rId_hyperlink_833" Type="http://schemas.openxmlformats.org/officeDocument/2006/relationships/hyperlink" Target="https://www.diodes.com/datasheet/download/DMTH10H025LPSQ+.pdf" TargetMode="External"/><Relationship Id="rId_hyperlink_834" Type="http://schemas.openxmlformats.org/officeDocument/2006/relationships/hyperlink" Target="https://www.diodes.com/part/view/DMTH10H025LPSQ" TargetMode="External"/><Relationship Id="rId_hyperlink_835" Type="http://schemas.openxmlformats.org/officeDocument/2006/relationships/hyperlink" Target="https://www.diodes.com/datasheet/download/DMTH10H025LPSWQ.pdf" TargetMode="External"/><Relationship Id="rId_hyperlink_836" Type="http://schemas.openxmlformats.org/officeDocument/2006/relationships/hyperlink" Target="https://www.diodes.com/part/view/DMTH10H025LPSWQ" TargetMode="External"/><Relationship Id="rId_hyperlink_837" Type="http://schemas.openxmlformats.org/officeDocument/2006/relationships/hyperlink" Target="https://www.diodes.com/datasheet/download/DMTH10H032LDVWQ.pdf" TargetMode="External"/><Relationship Id="rId_hyperlink_838" Type="http://schemas.openxmlformats.org/officeDocument/2006/relationships/hyperlink" Target="https://www.diodes.com/part/view/DMTH10H032LDVWQ" TargetMode="External"/><Relationship Id="rId_hyperlink_839" Type="http://schemas.openxmlformats.org/officeDocument/2006/relationships/hyperlink" Target="https://www.diodes.com/datasheet/download/DMTH10H032LFVWQ.pdf" TargetMode="External"/><Relationship Id="rId_hyperlink_840" Type="http://schemas.openxmlformats.org/officeDocument/2006/relationships/hyperlink" Target="https://www.diodes.com/part/view/DMTH10H032LFVWQ" TargetMode="External"/><Relationship Id="rId_hyperlink_841" Type="http://schemas.openxmlformats.org/officeDocument/2006/relationships/hyperlink" Target="https://www.diodes.com/datasheet/download/DMTH10H032LPDWQ.pdf" TargetMode="External"/><Relationship Id="rId_hyperlink_842" Type="http://schemas.openxmlformats.org/officeDocument/2006/relationships/hyperlink" Target="https://www.diodes.com/part/view/DMTH10H032LPDWQ" TargetMode="External"/><Relationship Id="rId_hyperlink_843" Type="http://schemas.openxmlformats.org/officeDocument/2006/relationships/hyperlink" Target="https://www.diodes.com/datasheet/download/DMTH10H032LPSWQ.pdf" TargetMode="External"/><Relationship Id="rId_hyperlink_844" Type="http://schemas.openxmlformats.org/officeDocument/2006/relationships/hyperlink" Target="https://www.diodes.com/part/view/DMTH10H032LPSWQ" TargetMode="External"/><Relationship Id="rId_hyperlink_845" Type="http://schemas.openxmlformats.org/officeDocument/2006/relationships/hyperlink" Target="https://www.diodes.com/datasheet/download/DMTH10H032SDVWQ.pdf" TargetMode="External"/><Relationship Id="rId_hyperlink_846" Type="http://schemas.openxmlformats.org/officeDocument/2006/relationships/hyperlink" Target="https://www.diodes.com/part/view/DMTH10H032SDVWQ" TargetMode="External"/><Relationship Id="rId_hyperlink_847" Type="http://schemas.openxmlformats.org/officeDocument/2006/relationships/hyperlink" Target="https://www.diodes.com/datasheet/download/DMTH10H032SPSWQ.pdf" TargetMode="External"/><Relationship Id="rId_hyperlink_848" Type="http://schemas.openxmlformats.org/officeDocument/2006/relationships/hyperlink" Target="https://www.diodes.com/part/view/DMTH10H032SPSWQ" TargetMode="External"/><Relationship Id="rId_hyperlink_849" Type="http://schemas.openxmlformats.org/officeDocument/2006/relationships/hyperlink" Target="https://www.diodes.com/datasheet/download/DMTH10H038SPDWQ.pdf" TargetMode="External"/><Relationship Id="rId_hyperlink_850" Type="http://schemas.openxmlformats.org/officeDocument/2006/relationships/hyperlink" Target="https://www.diodes.com/part/view/DMTH10H038SPDWQ" TargetMode="External"/><Relationship Id="rId_hyperlink_851" Type="http://schemas.openxmlformats.org/officeDocument/2006/relationships/hyperlink" Target="https://www.diodes.com/datasheet/download/DMTH10H071LFDFWQ.pdf" TargetMode="External"/><Relationship Id="rId_hyperlink_852" Type="http://schemas.openxmlformats.org/officeDocument/2006/relationships/hyperlink" Target="https://www.diodes.com/part/view/DMTH10H071LFDFWQ" TargetMode="External"/><Relationship Id="rId_hyperlink_853" Type="http://schemas.openxmlformats.org/officeDocument/2006/relationships/hyperlink" Target="https://www.diodes.com/datasheet/download/DMTH10H1M7STLWQ.pdf" TargetMode="External"/><Relationship Id="rId_hyperlink_854" Type="http://schemas.openxmlformats.org/officeDocument/2006/relationships/hyperlink" Target="https://www.diodes.com/part/view/DMTH10H1M7STLWQ" TargetMode="External"/><Relationship Id="rId_hyperlink_855" Type="http://schemas.openxmlformats.org/officeDocument/2006/relationships/hyperlink" Target="https://www.diodes.com/datasheet/download/DMTH10H2M2LPSWQ.pdf" TargetMode="External"/><Relationship Id="rId_hyperlink_856" Type="http://schemas.openxmlformats.org/officeDocument/2006/relationships/hyperlink" Target="https://www.diodes.com/part/view/DMTH10H2M2LPSWQ" TargetMode="External"/><Relationship Id="rId_hyperlink_857" Type="http://schemas.openxmlformats.org/officeDocument/2006/relationships/hyperlink" Target="https://www.diodes.com/datasheet/download/DMTH10H2M5STLWQ.pdf" TargetMode="External"/><Relationship Id="rId_hyperlink_858" Type="http://schemas.openxmlformats.org/officeDocument/2006/relationships/hyperlink" Target="https://www.diodes.com/part/view/DMTH10H2M5STLWQ" TargetMode="External"/><Relationship Id="rId_hyperlink_859" Type="http://schemas.openxmlformats.org/officeDocument/2006/relationships/hyperlink" Target="https://www.diodes.com/datasheet/download/DMTH10H4M5LPSWQ.pdf" TargetMode="External"/><Relationship Id="rId_hyperlink_860" Type="http://schemas.openxmlformats.org/officeDocument/2006/relationships/hyperlink" Target="https://www.diodes.com/part/view/DMTH10H4M5LPSWQ" TargetMode="External"/><Relationship Id="rId_hyperlink_861" Type="http://schemas.openxmlformats.org/officeDocument/2006/relationships/hyperlink" Target="https://www.diodes.com/datasheet/download/DMTH10H4M6SPSWQ.pdf" TargetMode="External"/><Relationship Id="rId_hyperlink_862" Type="http://schemas.openxmlformats.org/officeDocument/2006/relationships/hyperlink" Target="https://www.diodes.com/part/view/DMTH10H4M6SPSWQ" TargetMode="External"/><Relationship Id="rId_hyperlink_863" Type="http://schemas.openxmlformats.org/officeDocument/2006/relationships/hyperlink" Target="https://www.diodes.com/datasheet/download/DMTH12H007SPSWQ.pdf" TargetMode="External"/><Relationship Id="rId_hyperlink_864" Type="http://schemas.openxmlformats.org/officeDocument/2006/relationships/hyperlink" Target="https://www.diodes.com/part/view/DMTH12H007SPSWQ" TargetMode="External"/><Relationship Id="rId_hyperlink_865" Type="http://schemas.openxmlformats.org/officeDocument/2006/relationships/hyperlink" Target="https://www.diodes.com/datasheet/download/DMTH15H017LPSWQ.pdf" TargetMode="External"/><Relationship Id="rId_hyperlink_866" Type="http://schemas.openxmlformats.org/officeDocument/2006/relationships/hyperlink" Target="https://www.diodes.com/part/view/DMTH15H017LPSWQ" TargetMode="External"/><Relationship Id="rId_hyperlink_867" Type="http://schemas.openxmlformats.org/officeDocument/2006/relationships/hyperlink" Target="https://www.diodes.com/datasheet/download/DMTH15H017SPSWQ.pdf" TargetMode="External"/><Relationship Id="rId_hyperlink_868" Type="http://schemas.openxmlformats.org/officeDocument/2006/relationships/hyperlink" Target="https://www.diodes.com/part/view/DMTH15H017SPSWQ" TargetMode="External"/><Relationship Id="rId_hyperlink_869" Type="http://schemas.openxmlformats.org/officeDocument/2006/relationships/hyperlink" Target="https://www.diodes.com/datasheet/download/DMTH15H053SPSWQ.pdf" TargetMode="External"/><Relationship Id="rId_hyperlink_870" Type="http://schemas.openxmlformats.org/officeDocument/2006/relationships/hyperlink" Target="https://www.diodes.com/part/view/DMTH15H053SPSWQ" TargetMode="External"/><Relationship Id="rId_hyperlink_871" Type="http://schemas.openxmlformats.org/officeDocument/2006/relationships/hyperlink" Target="https://www.diodes.com/datasheet/download/DMTH3004LFGQ.pdf" TargetMode="External"/><Relationship Id="rId_hyperlink_872" Type="http://schemas.openxmlformats.org/officeDocument/2006/relationships/hyperlink" Target="https://www.diodes.com/part/view/DMTH3004LFGQ" TargetMode="External"/><Relationship Id="rId_hyperlink_873" Type="http://schemas.openxmlformats.org/officeDocument/2006/relationships/hyperlink" Target="https://www.diodes.com/datasheet/download/DMTH3004LK3Q.pdf" TargetMode="External"/><Relationship Id="rId_hyperlink_874" Type="http://schemas.openxmlformats.org/officeDocument/2006/relationships/hyperlink" Target="https://www.diodes.com/part/view/DMTH3004LK3Q" TargetMode="External"/><Relationship Id="rId_hyperlink_875" Type="http://schemas.openxmlformats.org/officeDocument/2006/relationships/hyperlink" Target="https://www.diodes.com/datasheet/download/DMTH3004LPSQ.pdf" TargetMode="External"/><Relationship Id="rId_hyperlink_876" Type="http://schemas.openxmlformats.org/officeDocument/2006/relationships/hyperlink" Target="https://www.diodes.com/part/view/DMTH3004LPSQ" TargetMode="External"/><Relationship Id="rId_hyperlink_877" Type="http://schemas.openxmlformats.org/officeDocument/2006/relationships/hyperlink" Target="https://www.diodes.com/datasheet/download/DMTH31M7LPSQ.pdf" TargetMode="External"/><Relationship Id="rId_hyperlink_878" Type="http://schemas.openxmlformats.org/officeDocument/2006/relationships/hyperlink" Target="https://www.diodes.com/part/view/DMTH31M7LPSQ" TargetMode="External"/><Relationship Id="rId_hyperlink_879" Type="http://schemas.openxmlformats.org/officeDocument/2006/relationships/hyperlink" Target="https://www.diodes.com/datasheet/download/DMTH32M5LPSQ.pdf" TargetMode="External"/><Relationship Id="rId_hyperlink_880" Type="http://schemas.openxmlformats.org/officeDocument/2006/relationships/hyperlink" Target="https://www.diodes.com/part/view/DMTH32M5LPSQ" TargetMode="External"/><Relationship Id="rId_hyperlink_881" Type="http://schemas.openxmlformats.org/officeDocument/2006/relationships/hyperlink" Target="https://www.diodes.com/datasheet/download/DMTH3M70LPSWQ.pdf" TargetMode="External"/><Relationship Id="rId_hyperlink_882" Type="http://schemas.openxmlformats.org/officeDocument/2006/relationships/hyperlink" Target="https://www.diodes.com/part/view/DMTH3M70LPSWQ" TargetMode="External"/><Relationship Id="rId_hyperlink_883" Type="http://schemas.openxmlformats.org/officeDocument/2006/relationships/hyperlink" Target="https://www.diodes.com/datasheet/download/DMTH4001STLWQ.pdf" TargetMode="External"/><Relationship Id="rId_hyperlink_884" Type="http://schemas.openxmlformats.org/officeDocument/2006/relationships/hyperlink" Target="https://www.diodes.com/part/view/DMTH4001STLWQ" TargetMode="External"/><Relationship Id="rId_hyperlink_885" Type="http://schemas.openxmlformats.org/officeDocument/2006/relationships/hyperlink" Target="https://www.diodes.com/datasheet/download/DMTH4002SCTBQ.pdf" TargetMode="External"/><Relationship Id="rId_hyperlink_886" Type="http://schemas.openxmlformats.org/officeDocument/2006/relationships/hyperlink" Target="https://www.diodes.com/part/view/DMTH4002SCTBQ" TargetMode="External"/><Relationship Id="rId_hyperlink_887" Type="http://schemas.openxmlformats.org/officeDocument/2006/relationships/hyperlink" Target="https://www.diodes.com/datasheet/download/DMTH4004LK3Q.pdf" TargetMode="External"/><Relationship Id="rId_hyperlink_888" Type="http://schemas.openxmlformats.org/officeDocument/2006/relationships/hyperlink" Target="https://www.diodes.com/part/view/DMTH4004LK3Q" TargetMode="External"/><Relationship Id="rId_hyperlink_889" Type="http://schemas.openxmlformats.org/officeDocument/2006/relationships/hyperlink" Target="https://www.diodes.com/datasheet/download/DMTH4004LPSQ.pdf" TargetMode="External"/><Relationship Id="rId_hyperlink_890" Type="http://schemas.openxmlformats.org/officeDocument/2006/relationships/hyperlink" Target="https://www.diodes.com/part/view/DMTH4004LPSQ" TargetMode="External"/><Relationship Id="rId_hyperlink_891" Type="http://schemas.openxmlformats.org/officeDocument/2006/relationships/hyperlink" Target="https://www.diodes.com/datasheet/download/DMTH4004LPSWQ.pdf" TargetMode="External"/><Relationship Id="rId_hyperlink_892" Type="http://schemas.openxmlformats.org/officeDocument/2006/relationships/hyperlink" Target="https://www.diodes.com/part/view/DMTH4004LPSWQ" TargetMode="External"/><Relationship Id="rId_hyperlink_893" Type="http://schemas.openxmlformats.org/officeDocument/2006/relationships/hyperlink" Target="https://www.diodes.com/datasheet/download/DMTH4004SCTBQ.pdf" TargetMode="External"/><Relationship Id="rId_hyperlink_894" Type="http://schemas.openxmlformats.org/officeDocument/2006/relationships/hyperlink" Target="https://www.diodes.com/part/view/DMTH4004SCTBQ" TargetMode="External"/><Relationship Id="rId_hyperlink_895" Type="http://schemas.openxmlformats.org/officeDocument/2006/relationships/hyperlink" Target="https://www.diodes.com/datasheet/download/DMTH4004SK3Q.pdf" TargetMode="External"/><Relationship Id="rId_hyperlink_896" Type="http://schemas.openxmlformats.org/officeDocument/2006/relationships/hyperlink" Target="https://www.diodes.com/part/view/DMTH4004SK3Q" TargetMode="External"/><Relationship Id="rId_hyperlink_897" Type="http://schemas.openxmlformats.org/officeDocument/2006/relationships/hyperlink" Target="https://www.diodes.com/datasheet/download/DMTH4004SPSQ.pdf" TargetMode="External"/><Relationship Id="rId_hyperlink_898" Type="http://schemas.openxmlformats.org/officeDocument/2006/relationships/hyperlink" Target="https://www.diodes.com/part/view/DMTH4004SPSQ" TargetMode="External"/><Relationship Id="rId_hyperlink_899" Type="http://schemas.openxmlformats.org/officeDocument/2006/relationships/hyperlink" Target="https://www.diodes.com/datasheet/download/DMTH4004SPSWQ.pdf" TargetMode="External"/><Relationship Id="rId_hyperlink_900" Type="http://schemas.openxmlformats.org/officeDocument/2006/relationships/hyperlink" Target="https://www.diodes.com/part/view/DMTH4004SPSWQ" TargetMode="External"/><Relationship Id="rId_hyperlink_901" Type="http://schemas.openxmlformats.org/officeDocument/2006/relationships/hyperlink" Target="https://www.diodes.com/datasheet/download/DMTH4005SK3Q.pdf" TargetMode="External"/><Relationship Id="rId_hyperlink_902" Type="http://schemas.openxmlformats.org/officeDocument/2006/relationships/hyperlink" Target="https://www.diodes.com/part/view/DMTH4005SK3Q" TargetMode="External"/><Relationship Id="rId_hyperlink_903" Type="http://schemas.openxmlformats.org/officeDocument/2006/relationships/hyperlink" Target="https://www.diodes.com/datasheet/download/DMTH4005SPSQ.pdf" TargetMode="External"/><Relationship Id="rId_hyperlink_904" Type="http://schemas.openxmlformats.org/officeDocument/2006/relationships/hyperlink" Target="https://www.diodes.com/part/view/DMTH4005SPSQ" TargetMode="External"/><Relationship Id="rId_hyperlink_905" Type="http://schemas.openxmlformats.org/officeDocument/2006/relationships/hyperlink" Target="https://www.diodes.com/datasheet/download/DMTH4005SPSWQ.pdf" TargetMode="External"/><Relationship Id="rId_hyperlink_906" Type="http://schemas.openxmlformats.org/officeDocument/2006/relationships/hyperlink" Target="https://www.diodes.com/part/view/DMTH4005SPSWQ" TargetMode="External"/><Relationship Id="rId_hyperlink_907" Type="http://schemas.openxmlformats.org/officeDocument/2006/relationships/hyperlink" Target="https://www.diodes.com/datasheet/download/DMTH4007LK3Q.pdf" TargetMode="External"/><Relationship Id="rId_hyperlink_908" Type="http://schemas.openxmlformats.org/officeDocument/2006/relationships/hyperlink" Target="https://www.diodes.com/part/view/DMTH4007LK3Q" TargetMode="External"/><Relationship Id="rId_hyperlink_909" Type="http://schemas.openxmlformats.org/officeDocument/2006/relationships/hyperlink" Target="https://www.diodes.com/datasheet/download/DMTH4007LPSQ.pdf" TargetMode="External"/><Relationship Id="rId_hyperlink_910" Type="http://schemas.openxmlformats.org/officeDocument/2006/relationships/hyperlink" Target="https://www.diodes.com/part/view/DMTH4007LPSQ" TargetMode="External"/><Relationship Id="rId_hyperlink_911" Type="http://schemas.openxmlformats.org/officeDocument/2006/relationships/hyperlink" Target="https://www.diodes.com/datasheet/download/DMTH4007LPSWQ.pdf" TargetMode="External"/><Relationship Id="rId_hyperlink_912" Type="http://schemas.openxmlformats.org/officeDocument/2006/relationships/hyperlink" Target="https://www.diodes.com/part/view/DMTH4007LPSWQ" TargetMode="External"/><Relationship Id="rId_hyperlink_913" Type="http://schemas.openxmlformats.org/officeDocument/2006/relationships/hyperlink" Target="https://www.diodes.com/datasheet/download/DMTH4007SPDQ.pdf" TargetMode="External"/><Relationship Id="rId_hyperlink_914" Type="http://schemas.openxmlformats.org/officeDocument/2006/relationships/hyperlink" Target="https://www.diodes.com/part/view/DMTH4007SPDQ" TargetMode="External"/><Relationship Id="rId_hyperlink_915" Type="http://schemas.openxmlformats.org/officeDocument/2006/relationships/hyperlink" Target="https://www.diodes.com/datasheet/download/DMTH4007SPDWQ.pdf" TargetMode="External"/><Relationship Id="rId_hyperlink_916" Type="http://schemas.openxmlformats.org/officeDocument/2006/relationships/hyperlink" Target="https://www.diodes.com/part/view/DMTH4007SPDWQ" TargetMode="External"/><Relationship Id="rId_hyperlink_917" Type="http://schemas.openxmlformats.org/officeDocument/2006/relationships/hyperlink" Target="https://www.diodes.com/datasheet/download/DMTH4007SPSQ.pdf" TargetMode="External"/><Relationship Id="rId_hyperlink_918" Type="http://schemas.openxmlformats.org/officeDocument/2006/relationships/hyperlink" Target="https://www.diodes.com/part/view/DMTH4007SPSQ" TargetMode="External"/><Relationship Id="rId_hyperlink_919" Type="http://schemas.openxmlformats.org/officeDocument/2006/relationships/hyperlink" Target="https://www.diodes.com/datasheet/download/DMTH4007SPSWQ.pdf" TargetMode="External"/><Relationship Id="rId_hyperlink_920" Type="http://schemas.openxmlformats.org/officeDocument/2006/relationships/hyperlink" Target="https://www.diodes.com/part/view/DMTH4007SPSWQ" TargetMode="External"/><Relationship Id="rId_hyperlink_921" Type="http://schemas.openxmlformats.org/officeDocument/2006/relationships/hyperlink" Target="https://www.diodes.com/datasheet/download/DMTH4008LFDFWQ.pdf" TargetMode="External"/><Relationship Id="rId_hyperlink_922" Type="http://schemas.openxmlformats.org/officeDocument/2006/relationships/hyperlink" Target="https://www.diodes.com/part/view/DMTH4008LFDFWQ" TargetMode="External"/><Relationship Id="rId_hyperlink_923" Type="http://schemas.openxmlformats.org/officeDocument/2006/relationships/hyperlink" Target="https://www.diodes.com/datasheet/download/DMTH4008LPDWQ.pdf" TargetMode="External"/><Relationship Id="rId_hyperlink_924" Type="http://schemas.openxmlformats.org/officeDocument/2006/relationships/hyperlink" Target="https://www.diodes.com/part/view/DMTH4008LPDWQ" TargetMode="External"/><Relationship Id="rId_hyperlink_925" Type="http://schemas.openxmlformats.org/officeDocument/2006/relationships/hyperlink" Target="https://www.diodes.com/datasheet/download/DMTH4008LPSQ.pdf" TargetMode="External"/><Relationship Id="rId_hyperlink_926" Type="http://schemas.openxmlformats.org/officeDocument/2006/relationships/hyperlink" Target="https://www.diodes.com/part/view/DMTH4008LPSQ" TargetMode="External"/><Relationship Id="rId_hyperlink_927" Type="http://schemas.openxmlformats.org/officeDocument/2006/relationships/hyperlink" Target="https://www.diodes.com/datasheet/download/DMTH4008LPSWQ.pdf" TargetMode="External"/><Relationship Id="rId_hyperlink_928" Type="http://schemas.openxmlformats.org/officeDocument/2006/relationships/hyperlink" Target="https://www.diodes.com/part/view/DMTH4008LPSWQ" TargetMode="External"/><Relationship Id="rId_hyperlink_929" Type="http://schemas.openxmlformats.org/officeDocument/2006/relationships/hyperlink" Target="https://www.diodes.com/datasheet/download/DMTH4011SPDQ.pdf" TargetMode="External"/><Relationship Id="rId_hyperlink_930" Type="http://schemas.openxmlformats.org/officeDocument/2006/relationships/hyperlink" Target="https://www.diodes.com/part/view/DMTH4011SPDQ" TargetMode="External"/><Relationship Id="rId_hyperlink_931" Type="http://schemas.openxmlformats.org/officeDocument/2006/relationships/hyperlink" Target="https://www.diodes.com/datasheet/download/DMTH4011SPDWQ.pdf" TargetMode="External"/><Relationship Id="rId_hyperlink_932" Type="http://schemas.openxmlformats.org/officeDocument/2006/relationships/hyperlink" Target="https://www.diodes.com/part/view/DMTH4011SPDWQ" TargetMode="External"/><Relationship Id="rId_hyperlink_933" Type="http://schemas.openxmlformats.org/officeDocument/2006/relationships/hyperlink" Target="https://www.diodes.com/datasheet/download/DMTH4014LDVWQ.pdf" TargetMode="External"/><Relationship Id="rId_hyperlink_934" Type="http://schemas.openxmlformats.org/officeDocument/2006/relationships/hyperlink" Target="https://www.diodes.com/part/view/DMTH4014LDVWQ" TargetMode="External"/><Relationship Id="rId_hyperlink_935" Type="http://schemas.openxmlformats.org/officeDocument/2006/relationships/hyperlink" Target="https://www.diodes.com/datasheet/download/DMTH4014LFVWQ.pdf" TargetMode="External"/><Relationship Id="rId_hyperlink_936" Type="http://schemas.openxmlformats.org/officeDocument/2006/relationships/hyperlink" Target="https://www.diodes.com/part/view/DMTH4014LFVWQ" TargetMode="External"/><Relationship Id="rId_hyperlink_937" Type="http://schemas.openxmlformats.org/officeDocument/2006/relationships/hyperlink" Target="https://www.diodes.com/datasheet/download/DMTH4014LPDQ.pdf" TargetMode="External"/><Relationship Id="rId_hyperlink_938" Type="http://schemas.openxmlformats.org/officeDocument/2006/relationships/hyperlink" Target="https://www.diodes.com/part/view/DMTH4014LPDQ" TargetMode="External"/><Relationship Id="rId_hyperlink_939" Type="http://schemas.openxmlformats.org/officeDocument/2006/relationships/hyperlink" Target="https://www.diodes.com/datasheet/download/DMTH4014LPDWQ.pdf" TargetMode="External"/><Relationship Id="rId_hyperlink_940" Type="http://schemas.openxmlformats.org/officeDocument/2006/relationships/hyperlink" Target="https://www.diodes.com/part/view/DMTH4014LPDWQ" TargetMode="External"/><Relationship Id="rId_hyperlink_941" Type="http://schemas.openxmlformats.org/officeDocument/2006/relationships/hyperlink" Target="https://www.diodes.com/datasheet/download/DMTH4014LPSWQ.pdf" TargetMode="External"/><Relationship Id="rId_hyperlink_942" Type="http://schemas.openxmlformats.org/officeDocument/2006/relationships/hyperlink" Target="https://www.diodes.com/part/view/DMTH4014LPSWQ" TargetMode="External"/><Relationship Id="rId_hyperlink_943" Type="http://schemas.openxmlformats.org/officeDocument/2006/relationships/hyperlink" Target="https://www.diodes.com/datasheet/download/DMTH4014SPSWQ.pdf" TargetMode="External"/><Relationship Id="rId_hyperlink_944" Type="http://schemas.openxmlformats.org/officeDocument/2006/relationships/hyperlink" Target="https://www.diodes.com/part/view/DMTH4014SPSWQ" TargetMode="External"/><Relationship Id="rId_hyperlink_945" Type="http://schemas.openxmlformats.org/officeDocument/2006/relationships/hyperlink" Target="https://www.diodes.com/datasheet/download/DMTH41M2SPSQ.pdf" TargetMode="External"/><Relationship Id="rId_hyperlink_946" Type="http://schemas.openxmlformats.org/officeDocument/2006/relationships/hyperlink" Target="https://www.diodes.com/part/view/DMTH41M2SPSQ" TargetMode="External"/><Relationship Id="rId_hyperlink_947" Type="http://schemas.openxmlformats.org/officeDocument/2006/relationships/hyperlink" Target="https://www.diodes.com/datasheet/download/DMTH41M3LPSWQ.pdf" TargetMode="External"/><Relationship Id="rId_hyperlink_948" Type="http://schemas.openxmlformats.org/officeDocument/2006/relationships/hyperlink" Target="https://www.diodes.com/part/view/DMTH41M3LPSWQ" TargetMode="External"/><Relationship Id="rId_hyperlink_949" Type="http://schemas.openxmlformats.org/officeDocument/2006/relationships/hyperlink" Target="https://www.diodes.com/datasheet/download/DMTH41M3SPSWQ.pdf" TargetMode="External"/><Relationship Id="rId_hyperlink_950" Type="http://schemas.openxmlformats.org/officeDocument/2006/relationships/hyperlink" Target="https://www.diodes.com/part/view/DMTH41M3SPSWQ" TargetMode="External"/><Relationship Id="rId_hyperlink_951" Type="http://schemas.openxmlformats.org/officeDocument/2006/relationships/hyperlink" Target="https://www.diodes.com/datasheet/download/DMTH41M8SPSQ.pdf" TargetMode="External"/><Relationship Id="rId_hyperlink_952" Type="http://schemas.openxmlformats.org/officeDocument/2006/relationships/hyperlink" Target="https://www.diodes.com/part/view/DMTH41M8SPSQ" TargetMode="External"/><Relationship Id="rId_hyperlink_953" Type="http://schemas.openxmlformats.org/officeDocument/2006/relationships/hyperlink" Target="https://www.diodes.com/datasheet/download/DMTH42M4SPSQ.pdf" TargetMode="External"/><Relationship Id="rId_hyperlink_954" Type="http://schemas.openxmlformats.org/officeDocument/2006/relationships/hyperlink" Target="https://www.diodes.com/part/view/DMTH42M4SPSQ" TargetMode="External"/><Relationship Id="rId_hyperlink_955" Type="http://schemas.openxmlformats.org/officeDocument/2006/relationships/hyperlink" Target="https://www.diodes.com/datasheet/download/DMTH42M5LPSWQ.pdf" TargetMode="External"/><Relationship Id="rId_hyperlink_956" Type="http://schemas.openxmlformats.org/officeDocument/2006/relationships/hyperlink" Target="https://www.diodes.com/part/view/DMTH42M5LPSWQ" TargetMode="External"/><Relationship Id="rId_hyperlink_957" Type="http://schemas.openxmlformats.org/officeDocument/2006/relationships/hyperlink" Target="https://www.diodes.com/datasheet/download/DMTH43M7LFGQ.pdf" TargetMode="External"/><Relationship Id="rId_hyperlink_958" Type="http://schemas.openxmlformats.org/officeDocument/2006/relationships/hyperlink" Target="https://www.diodes.com/part/view/DMTH43M7LFGQ" TargetMode="External"/><Relationship Id="rId_hyperlink_959" Type="http://schemas.openxmlformats.org/officeDocument/2006/relationships/hyperlink" Target="https://www.diodes.com/datasheet/download/DMTH43M8LFGQ.pdf" TargetMode="External"/><Relationship Id="rId_hyperlink_960" Type="http://schemas.openxmlformats.org/officeDocument/2006/relationships/hyperlink" Target="https://www.diodes.com/part/view/DMTH43M8LFGQ" TargetMode="External"/><Relationship Id="rId_hyperlink_961" Type="http://schemas.openxmlformats.org/officeDocument/2006/relationships/hyperlink" Target="https://www.diodes.com/datasheet/download/DMTH43M8LFVWQ.pdf" TargetMode="External"/><Relationship Id="rId_hyperlink_962" Type="http://schemas.openxmlformats.org/officeDocument/2006/relationships/hyperlink" Target="https://www.diodes.com/part/view/DMTH43M8LFVWQ" TargetMode="External"/><Relationship Id="rId_hyperlink_963" Type="http://schemas.openxmlformats.org/officeDocument/2006/relationships/hyperlink" Target="https://www.diodes.com/datasheet/download/DMTH43M8LK3Q.pdf" TargetMode="External"/><Relationship Id="rId_hyperlink_964" Type="http://schemas.openxmlformats.org/officeDocument/2006/relationships/hyperlink" Target="https://www.diodes.com/part/view/DMTH43M8LK3Q" TargetMode="External"/><Relationship Id="rId_hyperlink_965" Type="http://schemas.openxmlformats.org/officeDocument/2006/relationships/hyperlink" Target="https://www.diodes.com/datasheet/download/DMTH43M8LPDWQ.pdf" TargetMode="External"/><Relationship Id="rId_hyperlink_966" Type="http://schemas.openxmlformats.org/officeDocument/2006/relationships/hyperlink" Target="https://www.diodes.com/part/view/DMTH43M8LPDWQ" TargetMode="External"/><Relationship Id="rId_hyperlink_967" Type="http://schemas.openxmlformats.org/officeDocument/2006/relationships/hyperlink" Target="https://www.diodes.com/datasheet/download/DMTH43M8LPSQ.pdf" TargetMode="External"/><Relationship Id="rId_hyperlink_968" Type="http://schemas.openxmlformats.org/officeDocument/2006/relationships/hyperlink" Target="https://www.diodes.com/part/view/DMTH43M8LPSQ" TargetMode="External"/><Relationship Id="rId_hyperlink_969" Type="http://schemas.openxmlformats.org/officeDocument/2006/relationships/hyperlink" Target="https://www.diodes.com/datasheet/download/DMTH43M8LPSWQ.pdf" TargetMode="External"/><Relationship Id="rId_hyperlink_970" Type="http://schemas.openxmlformats.org/officeDocument/2006/relationships/hyperlink" Target="https://www.diodes.com/part/view/DMTH43M8LPSWQ" TargetMode="External"/><Relationship Id="rId_hyperlink_971" Type="http://schemas.openxmlformats.org/officeDocument/2006/relationships/hyperlink" Target="https://www.diodes.com/datasheet/download/DMTH43M8SPDWQ.pdf" TargetMode="External"/><Relationship Id="rId_hyperlink_972" Type="http://schemas.openxmlformats.org/officeDocument/2006/relationships/hyperlink" Target="https://www.diodes.com/part/view/DMTH43M8SPDWQ" TargetMode="External"/><Relationship Id="rId_hyperlink_973" Type="http://schemas.openxmlformats.org/officeDocument/2006/relationships/hyperlink" Target="https://www.diodes.com/datasheet/download/DMTH45M5LFVWQ.pdf" TargetMode="External"/><Relationship Id="rId_hyperlink_974" Type="http://schemas.openxmlformats.org/officeDocument/2006/relationships/hyperlink" Target="https://www.diodes.com/part/view/DMTH45M5LFVWQ" TargetMode="External"/><Relationship Id="rId_hyperlink_975" Type="http://schemas.openxmlformats.org/officeDocument/2006/relationships/hyperlink" Target="https://www.diodes.com/datasheet/download/DMTH45M5LPDWQ.pdf" TargetMode="External"/><Relationship Id="rId_hyperlink_976" Type="http://schemas.openxmlformats.org/officeDocument/2006/relationships/hyperlink" Target="https://www.diodes.com/part/view/DMTH45M5LPDWQ" TargetMode="External"/><Relationship Id="rId_hyperlink_977" Type="http://schemas.openxmlformats.org/officeDocument/2006/relationships/hyperlink" Target="https://www.diodes.com/datasheet/download/DMTH45M5LPSWQ.pdf" TargetMode="External"/><Relationship Id="rId_hyperlink_978" Type="http://schemas.openxmlformats.org/officeDocument/2006/relationships/hyperlink" Target="https://www.diodes.com/part/view/DMTH45M5LPSWQ" TargetMode="External"/><Relationship Id="rId_hyperlink_979" Type="http://schemas.openxmlformats.org/officeDocument/2006/relationships/hyperlink" Target="https://www.diodes.com/datasheet/download/DMTH45M5SFVWQ.pdf" TargetMode="External"/><Relationship Id="rId_hyperlink_980" Type="http://schemas.openxmlformats.org/officeDocument/2006/relationships/hyperlink" Target="https://www.diodes.com/part/view/DMTH45M5SFVWQ" TargetMode="External"/><Relationship Id="rId_hyperlink_981" Type="http://schemas.openxmlformats.org/officeDocument/2006/relationships/hyperlink" Target="https://www.diodes.com/datasheet/download/DMTH45M5SPDWQ.pdf" TargetMode="External"/><Relationship Id="rId_hyperlink_982" Type="http://schemas.openxmlformats.org/officeDocument/2006/relationships/hyperlink" Target="https://www.diodes.com/part/view/DMTH45M5SPDWQ" TargetMode="External"/><Relationship Id="rId_hyperlink_983" Type="http://schemas.openxmlformats.org/officeDocument/2006/relationships/hyperlink" Target="https://www.diodes.com/datasheet/download/DMTH45M5SPSWQ.pdf" TargetMode="External"/><Relationship Id="rId_hyperlink_984" Type="http://schemas.openxmlformats.org/officeDocument/2006/relationships/hyperlink" Target="https://www.diodes.com/part/view/DMTH45M5SPSWQ" TargetMode="External"/><Relationship Id="rId_hyperlink_985" Type="http://schemas.openxmlformats.org/officeDocument/2006/relationships/hyperlink" Target="https://www.diodes.com/datasheet/download/DMTH47M2LFVWQ.pdf" TargetMode="External"/><Relationship Id="rId_hyperlink_986" Type="http://schemas.openxmlformats.org/officeDocument/2006/relationships/hyperlink" Target="https://www.diodes.com/part/view/DMTH47M2LFVWQ" TargetMode="External"/><Relationship Id="rId_hyperlink_987" Type="http://schemas.openxmlformats.org/officeDocument/2006/relationships/hyperlink" Target="https://www.diodes.com/datasheet/download/DMTH47M2LPSWQ.pdf" TargetMode="External"/><Relationship Id="rId_hyperlink_988" Type="http://schemas.openxmlformats.org/officeDocument/2006/relationships/hyperlink" Target="https://www.diodes.com/part/view/DMTH47M2LPSWQ" TargetMode="External"/><Relationship Id="rId_hyperlink_989" Type="http://schemas.openxmlformats.org/officeDocument/2006/relationships/hyperlink" Target="https://www.diodes.com/datasheet/download/DMTH47M2SPSWQ.pdf" TargetMode="External"/><Relationship Id="rId_hyperlink_990" Type="http://schemas.openxmlformats.org/officeDocument/2006/relationships/hyperlink" Target="https://www.diodes.com/part/view/DMTH47M2SPSWQ" TargetMode="External"/><Relationship Id="rId_hyperlink_991" Type="http://schemas.openxmlformats.org/officeDocument/2006/relationships/hyperlink" Target="https://www.diodes.com/datasheet/download/DMTH48M3SFVWQ.pdf" TargetMode="External"/><Relationship Id="rId_hyperlink_992" Type="http://schemas.openxmlformats.org/officeDocument/2006/relationships/hyperlink" Target="https://www.diodes.com/part/view/DMTH48M3SFVWQ" TargetMode="External"/><Relationship Id="rId_hyperlink_993" Type="http://schemas.openxmlformats.org/officeDocument/2006/relationships/hyperlink" Target="https://www.diodes.com/datasheet/download/DMTH4M70SPGWQ.pdf" TargetMode="External"/><Relationship Id="rId_hyperlink_994" Type="http://schemas.openxmlformats.org/officeDocument/2006/relationships/hyperlink" Target="https://www.diodes.com/part/view/DMTH4M70SPGWQ" TargetMode="External"/><Relationship Id="rId_hyperlink_995" Type="http://schemas.openxmlformats.org/officeDocument/2006/relationships/hyperlink" Target="https://www.diodes.com/datasheet/download/DMTH4M75LPSWQ.pdf" TargetMode="External"/><Relationship Id="rId_hyperlink_996" Type="http://schemas.openxmlformats.org/officeDocument/2006/relationships/hyperlink" Target="https://www.diodes.com/part/view/DMTH4M75LPSWQ" TargetMode="External"/><Relationship Id="rId_hyperlink_997" Type="http://schemas.openxmlformats.org/officeDocument/2006/relationships/hyperlink" Target="https://www.diodes.com/datasheet/download/DMTH4M75SPSWQ.pdf" TargetMode="External"/><Relationship Id="rId_hyperlink_998" Type="http://schemas.openxmlformats.org/officeDocument/2006/relationships/hyperlink" Target="https://www.diodes.com/part/view/DMTH4M75SPSWQ" TargetMode="External"/><Relationship Id="rId_hyperlink_999" Type="http://schemas.openxmlformats.org/officeDocument/2006/relationships/hyperlink" Target="https://www.diodes.com/datasheet/download/DMTH4M90LPSWQ.pdf" TargetMode="External"/><Relationship Id="rId_hyperlink_1000" Type="http://schemas.openxmlformats.org/officeDocument/2006/relationships/hyperlink" Target="https://www.diodes.com/part/view/DMTH4M90LPSWQ" TargetMode="External"/><Relationship Id="rId_hyperlink_1001" Type="http://schemas.openxmlformats.org/officeDocument/2006/relationships/hyperlink" Target="https://www.diodes.com/datasheet/download/DMTH4M90SPSWQ.pdf" TargetMode="External"/><Relationship Id="rId_hyperlink_1002" Type="http://schemas.openxmlformats.org/officeDocument/2006/relationships/hyperlink" Target="https://www.diodes.com/part/view/DMTH4M90SPSWQ" TargetMode="External"/><Relationship Id="rId_hyperlink_1003" Type="http://schemas.openxmlformats.org/officeDocument/2006/relationships/hyperlink" Target="https://www.diodes.com/datasheet/download/DMTH6002LPSWQ.pdf" TargetMode="External"/><Relationship Id="rId_hyperlink_1004" Type="http://schemas.openxmlformats.org/officeDocument/2006/relationships/hyperlink" Target="https://www.diodes.com/part/view/DMTH6002LPSWQ" TargetMode="External"/><Relationship Id="rId_hyperlink_1005" Type="http://schemas.openxmlformats.org/officeDocument/2006/relationships/hyperlink" Target="https://www.diodes.com/datasheet/download/DMTH6004LPSQ.pdf" TargetMode="External"/><Relationship Id="rId_hyperlink_1006" Type="http://schemas.openxmlformats.org/officeDocument/2006/relationships/hyperlink" Target="https://www.diodes.com/part/view/DMTH6004LPSQ" TargetMode="External"/><Relationship Id="rId_hyperlink_1007" Type="http://schemas.openxmlformats.org/officeDocument/2006/relationships/hyperlink" Target="https://www.diodes.com/datasheet/download/DMTH6004LPSWQ.pdf" TargetMode="External"/><Relationship Id="rId_hyperlink_1008" Type="http://schemas.openxmlformats.org/officeDocument/2006/relationships/hyperlink" Target="https://www.diodes.com/part/view/DMTH6004LPSWQ" TargetMode="External"/><Relationship Id="rId_hyperlink_1009" Type="http://schemas.openxmlformats.org/officeDocument/2006/relationships/hyperlink" Target="https://www.diodes.com/datasheet/download/DMTH6004SCTBQ.pdf" TargetMode="External"/><Relationship Id="rId_hyperlink_1010" Type="http://schemas.openxmlformats.org/officeDocument/2006/relationships/hyperlink" Target="https://www.diodes.com/part/view/DMTH6004SCTBQ" TargetMode="External"/><Relationship Id="rId_hyperlink_1011" Type="http://schemas.openxmlformats.org/officeDocument/2006/relationships/hyperlink" Target="https://www.diodes.com/datasheet/download/DMTH6004SK3Q.pdf" TargetMode="External"/><Relationship Id="rId_hyperlink_1012" Type="http://schemas.openxmlformats.org/officeDocument/2006/relationships/hyperlink" Target="https://www.diodes.com/part/view/DMTH6004SK3Q" TargetMode="External"/><Relationship Id="rId_hyperlink_1013" Type="http://schemas.openxmlformats.org/officeDocument/2006/relationships/hyperlink" Target="https://www.diodes.com/datasheet/download/DMTH6004SPSQ.pdf" TargetMode="External"/><Relationship Id="rId_hyperlink_1014" Type="http://schemas.openxmlformats.org/officeDocument/2006/relationships/hyperlink" Target="https://www.diodes.com/part/view/DMTH6004SPSQ" TargetMode="External"/><Relationship Id="rId_hyperlink_1015" Type="http://schemas.openxmlformats.org/officeDocument/2006/relationships/hyperlink" Target="https://www.diodes.com/datasheet/download/DMTH6004SPSWQ.pdf" TargetMode="External"/><Relationship Id="rId_hyperlink_1016" Type="http://schemas.openxmlformats.org/officeDocument/2006/relationships/hyperlink" Target="https://www.diodes.com/part/view/DMTH6004SPSWQ" TargetMode="External"/><Relationship Id="rId_hyperlink_1017" Type="http://schemas.openxmlformats.org/officeDocument/2006/relationships/hyperlink" Target="https://www.diodes.com/datasheet/download/DMTH6005LFGQ.pdf" TargetMode="External"/><Relationship Id="rId_hyperlink_1018" Type="http://schemas.openxmlformats.org/officeDocument/2006/relationships/hyperlink" Target="https://www.diodes.com/part/view/DMTH6005LFGQ" TargetMode="External"/><Relationship Id="rId_hyperlink_1019" Type="http://schemas.openxmlformats.org/officeDocument/2006/relationships/hyperlink" Target="https://www.diodes.com/datasheet/download/DMTH6005LK3Q.pdf" TargetMode="External"/><Relationship Id="rId_hyperlink_1020" Type="http://schemas.openxmlformats.org/officeDocument/2006/relationships/hyperlink" Target="https://www.diodes.com/part/view/DMTH6005LK3Q" TargetMode="External"/><Relationship Id="rId_hyperlink_1021" Type="http://schemas.openxmlformats.org/officeDocument/2006/relationships/hyperlink" Target="https://www.diodes.com/datasheet/download/DMTH6005LPSQ.pdf" TargetMode="External"/><Relationship Id="rId_hyperlink_1022" Type="http://schemas.openxmlformats.org/officeDocument/2006/relationships/hyperlink" Target="https://www.diodes.com/part/view/DMTH6005LPSQ" TargetMode="External"/><Relationship Id="rId_hyperlink_1023" Type="http://schemas.openxmlformats.org/officeDocument/2006/relationships/hyperlink" Target="https://www.diodes.com/datasheet/download/DMTH6005LPSWQ.pdf" TargetMode="External"/><Relationship Id="rId_hyperlink_1024" Type="http://schemas.openxmlformats.org/officeDocument/2006/relationships/hyperlink" Target="https://www.diodes.com/part/view/DMTH6005LPSWQ" TargetMode="External"/><Relationship Id="rId_hyperlink_1025" Type="http://schemas.openxmlformats.org/officeDocument/2006/relationships/hyperlink" Target="https://www.diodes.com/datasheet/download/DMTH6006LPSWQ.pdf" TargetMode="External"/><Relationship Id="rId_hyperlink_1026" Type="http://schemas.openxmlformats.org/officeDocument/2006/relationships/hyperlink" Target="https://www.diodes.com/part/view/DMTH6006LPSWQ" TargetMode="External"/><Relationship Id="rId_hyperlink_1027" Type="http://schemas.openxmlformats.org/officeDocument/2006/relationships/hyperlink" Target="https://www.diodes.com/datasheet/download/DMTH6009LK3Q.pdf" TargetMode="External"/><Relationship Id="rId_hyperlink_1028" Type="http://schemas.openxmlformats.org/officeDocument/2006/relationships/hyperlink" Target="https://www.diodes.com/part/view/DMTH6009LK3Q" TargetMode="External"/><Relationship Id="rId_hyperlink_1029" Type="http://schemas.openxmlformats.org/officeDocument/2006/relationships/hyperlink" Target="https://www.diodes.com/datasheet/download/DMTH6009LPSQ.pdf" TargetMode="External"/><Relationship Id="rId_hyperlink_1030" Type="http://schemas.openxmlformats.org/officeDocument/2006/relationships/hyperlink" Target="https://www.diodes.com/part/view/DMTH6009LPSQ" TargetMode="External"/><Relationship Id="rId_hyperlink_1031" Type="http://schemas.openxmlformats.org/officeDocument/2006/relationships/hyperlink" Target="https://www.diodes.com/datasheet/download/DMTH6009LPSWQ.pdf" TargetMode="External"/><Relationship Id="rId_hyperlink_1032" Type="http://schemas.openxmlformats.org/officeDocument/2006/relationships/hyperlink" Target="https://www.diodes.com/part/view/DMTH6009LPSWQ" TargetMode="External"/><Relationship Id="rId_hyperlink_1033" Type="http://schemas.openxmlformats.org/officeDocument/2006/relationships/hyperlink" Target="https://www.diodes.com/datasheet/download/DMTH6010LK3Q.pdf" TargetMode="External"/><Relationship Id="rId_hyperlink_1034" Type="http://schemas.openxmlformats.org/officeDocument/2006/relationships/hyperlink" Target="https://www.diodes.com/part/view/DMTH6010LK3Q" TargetMode="External"/><Relationship Id="rId_hyperlink_1035" Type="http://schemas.openxmlformats.org/officeDocument/2006/relationships/hyperlink" Target="https://www.diodes.com/datasheet/download/DMTH6010LPDQ.pdf" TargetMode="External"/><Relationship Id="rId_hyperlink_1036" Type="http://schemas.openxmlformats.org/officeDocument/2006/relationships/hyperlink" Target="https://www.diodes.com/part/view/DMTH6010LPDQ" TargetMode="External"/><Relationship Id="rId_hyperlink_1037" Type="http://schemas.openxmlformats.org/officeDocument/2006/relationships/hyperlink" Target="https://www.diodes.com/datasheet/download/DMTH6010LPDWQ.pdf" TargetMode="External"/><Relationship Id="rId_hyperlink_1038" Type="http://schemas.openxmlformats.org/officeDocument/2006/relationships/hyperlink" Target="https://www.diodes.com/part/view/DMTH6010LPDWQ" TargetMode="External"/><Relationship Id="rId_hyperlink_1039" Type="http://schemas.openxmlformats.org/officeDocument/2006/relationships/hyperlink" Target="https://www.diodes.com/datasheet/download/DMTH6010LPSQ.pdf" TargetMode="External"/><Relationship Id="rId_hyperlink_1040" Type="http://schemas.openxmlformats.org/officeDocument/2006/relationships/hyperlink" Target="https://www.diodes.com/part/view/DMTH6010LPSQ" TargetMode="External"/><Relationship Id="rId_hyperlink_1041" Type="http://schemas.openxmlformats.org/officeDocument/2006/relationships/hyperlink" Target="https://www.diodes.com/datasheet/download/DMTH6010LPSWQ.pdf" TargetMode="External"/><Relationship Id="rId_hyperlink_1042" Type="http://schemas.openxmlformats.org/officeDocument/2006/relationships/hyperlink" Target="https://www.diodes.com/part/view/DMTH6010LPSWQ" TargetMode="External"/><Relationship Id="rId_hyperlink_1043" Type="http://schemas.openxmlformats.org/officeDocument/2006/relationships/hyperlink" Target="https://www.diodes.com/datasheet/download/DMTH6010SK3Q.pdf" TargetMode="External"/><Relationship Id="rId_hyperlink_1044" Type="http://schemas.openxmlformats.org/officeDocument/2006/relationships/hyperlink" Target="https://www.diodes.com/part/view/DMTH6010SK3Q" TargetMode="External"/><Relationship Id="rId_hyperlink_1045" Type="http://schemas.openxmlformats.org/officeDocument/2006/relationships/hyperlink" Target="https://www.diodes.com/datasheet/download/DMTH6012LPSWQ.pdf" TargetMode="External"/><Relationship Id="rId_hyperlink_1046" Type="http://schemas.openxmlformats.org/officeDocument/2006/relationships/hyperlink" Target="https://www.diodes.com/part/view/DMTH6012LPSWQ" TargetMode="External"/><Relationship Id="rId_hyperlink_1047" Type="http://schemas.openxmlformats.org/officeDocument/2006/relationships/hyperlink" Target="https://www.diodes.com/datasheet/download/DMTH6015LDVWQ.pdf" TargetMode="External"/><Relationship Id="rId_hyperlink_1048" Type="http://schemas.openxmlformats.org/officeDocument/2006/relationships/hyperlink" Target="https://www.diodes.com/part/view/DMTH6015LDVWQ" TargetMode="External"/><Relationship Id="rId_hyperlink_1049" Type="http://schemas.openxmlformats.org/officeDocument/2006/relationships/hyperlink" Target="https://www.diodes.com/datasheet/download/DMTH6015LPDWQ.pdf" TargetMode="External"/><Relationship Id="rId_hyperlink_1050" Type="http://schemas.openxmlformats.org/officeDocument/2006/relationships/hyperlink" Target="https://www.diodes.com/part/view/DMTH6015LPDWQ" TargetMode="External"/><Relationship Id="rId_hyperlink_1051" Type="http://schemas.openxmlformats.org/officeDocument/2006/relationships/hyperlink" Target="https://www.diodes.com/datasheet/download/DMTH6016LFDFWQ.pdf" TargetMode="External"/><Relationship Id="rId_hyperlink_1052" Type="http://schemas.openxmlformats.org/officeDocument/2006/relationships/hyperlink" Target="https://www.diodes.com/part/view/DMTH6016LFDFWQ" TargetMode="External"/><Relationship Id="rId_hyperlink_1053" Type="http://schemas.openxmlformats.org/officeDocument/2006/relationships/hyperlink" Target="https://www.diodes.com/datasheet/download/DMTH6016LFVWQ.pdf" TargetMode="External"/><Relationship Id="rId_hyperlink_1054" Type="http://schemas.openxmlformats.org/officeDocument/2006/relationships/hyperlink" Target="https://www.diodes.com/part/view/DMTH6016LFVWQ" TargetMode="External"/><Relationship Id="rId_hyperlink_1055" Type="http://schemas.openxmlformats.org/officeDocument/2006/relationships/hyperlink" Target="https://www.diodes.com/datasheet/download/DMTH6016LK3Q.pdf" TargetMode="External"/><Relationship Id="rId_hyperlink_1056" Type="http://schemas.openxmlformats.org/officeDocument/2006/relationships/hyperlink" Target="https://www.diodes.com/part/view/DMTH6016LK3Q" TargetMode="External"/><Relationship Id="rId_hyperlink_1057" Type="http://schemas.openxmlformats.org/officeDocument/2006/relationships/hyperlink" Target="https://www.diodes.com/datasheet/download/DMTH6016LPDQ.pdf" TargetMode="External"/><Relationship Id="rId_hyperlink_1058" Type="http://schemas.openxmlformats.org/officeDocument/2006/relationships/hyperlink" Target="https://www.diodes.com/part/view/DMTH6016LPDQ" TargetMode="External"/><Relationship Id="rId_hyperlink_1059" Type="http://schemas.openxmlformats.org/officeDocument/2006/relationships/hyperlink" Target="https://www.diodes.com/datasheet/download/DMTH6016LPDWQ.pdf" TargetMode="External"/><Relationship Id="rId_hyperlink_1060" Type="http://schemas.openxmlformats.org/officeDocument/2006/relationships/hyperlink" Target="https://www.diodes.com/part/view/DMTH6016LPDWQ" TargetMode="External"/><Relationship Id="rId_hyperlink_1061" Type="http://schemas.openxmlformats.org/officeDocument/2006/relationships/hyperlink" Target="https://www.diodes.com/datasheet/download/DMTH6016LPSQ.pdf" TargetMode="External"/><Relationship Id="rId_hyperlink_1062" Type="http://schemas.openxmlformats.org/officeDocument/2006/relationships/hyperlink" Target="https://www.diodes.com/part/view/DMTH6016LPSQ" TargetMode="External"/><Relationship Id="rId_hyperlink_1063" Type="http://schemas.openxmlformats.org/officeDocument/2006/relationships/hyperlink" Target="https://www.diodes.com/datasheet/download/DMTH6016LPSWQ.pdf" TargetMode="External"/><Relationship Id="rId_hyperlink_1064" Type="http://schemas.openxmlformats.org/officeDocument/2006/relationships/hyperlink" Target="https://www.diodes.com/part/view/DMTH6016LPSWQ" TargetMode="External"/><Relationship Id="rId_hyperlink_1065" Type="http://schemas.openxmlformats.org/officeDocument/2006/relationships/hyperlink" Target="https://www.diodes.com/datasheet/download/DMTH6016LSDQ.pdf" TargetMode="External"/><Relationship Id="rId_hyperlink_1066" Type="http://schemas.openxmlformats.org/officeDocument/2006/relationships/hyperlink" Target="https://www.diodes.com/part/view/DMTH6016LSDQ" TargetMode="External"/><Relationship Id="rId_hyperlink_1067" Type="http://schemas.openxmlformats.org/officeDocument/2006/relationships/hyperlink" Target="https://www.diodes.com/datasheet/download/DMTH6030LFDFWQ.pdf" TargetMode="External"/><Relationship Id="rId_hyperlink_1068" Type="http://schemas.openxmlformats.org/officeDocument/2006/relationships/hyperlink" Target="https://www.diodes.com/part/view/DMTH6030LFDFWQ" TargetMode="External"/><Relationship Id="rId_hyperlink_1069" Type="http://schemas.openxmlformats.org/officeDocument/2006/relationships/hyperlink" Target="https://www.diodes.com/datasheet/download/DMTH61M5SPSWQ.pdf" TargetMode="External"/><Relationship Id="rId_hyperlink_1070" Type="http://schemas.openxmlformats.org/officeDocument/2006/relationships/hyperlink" Target="https://www.diodes.com/part/view/DMTH61M5SPSWQ" TargetMode="External"/><Relationship Id="rId_hyperlink_1071" Type="http://schemas.openxmlformats.org/officeDocument/2006/relationships/hyperlink" Target="https://www.diodes.com/datasheet/download/DMTH61M8LPSQ.pdf" TargetMode="External"/><Relationship Id="rId_hyperlink_1072" Type="http://schemas.openxmlformats.org/officeDocument/2006/relationships/hyperlink" Target="https://www.diodes.com/part/view/DMTH61M8LPSQ" TargetMode="External"/><Relationship Id="rId_hyperlink_1073" Type="http://schemas.openxmlformats.org/officeDocument/2006/relationships/hyperlink" Target="https://www.diodes.com/datasheet/download/DMTH61M8SPSQ.pdf" TargetMode="External"/><Relationship Id="rId_hyperlink_1074" Type="http://schemas.openxmlformats.org/officeDocument/2006/relationships/hyperlink" Target="https://www.diodes.com/part/view/DMTH61M8SPSQ" TargetMode="External"/><Relationship Id="rId_hyperlink_1075" Type="http://schemas.openxmlformats.org/officeDocument/2006/relationships/hyperlink" Target="https://www.diodes.com/datasheet/download/DMTH62M7SPSWQ.pdf" TargetMode="External"/><Relationship Id="rId_hyperlink_1076" Type="http://schemas.openxmlformats.org/officeDocument/2006/relationships/hyperlink" Target="https://www.diodes.com/part/view/DMTH62M7SPSWQ" TargetMode="External"/><Relationship Id="rId_hyperlink_1077" Type="http://schemas.openxmlformats.org/officeDocument/2006/relationships/hyperlink" Target="https://www.diodes.com/datasheet/download/DMTH63M5LFGQ.pdf" TargetMode="External"/><Relationship Id="rId_hyperlink_1078" Type="http://schemas.openxmlformats.org/officeDocument/2006/relationships/hyperlink" Target="https://www.diodes.com/part/view/DMTH63M5LFGQ" TargetMode="External"/><Relationship Id="rId_hyperlink_1079" Type="http://schemas.openxmlformats.org/officeDocument/2006/relationships/hyperlink" Target="https://www.diodes.com/datasheet/download/DMTH63M6LPSWQ.pdf" TargetMode="External"/><Relationship Id="rId_hyperlink_1080" Type="http://schemas.openxmlformats.org/officeDocument/2006/relationships/hyperlink" Target="https://www.diodes.com/part/view/DMTH63M6LPSWQ" TargetMode="External"/><Relationship Id="rId_hyperlink_1081" Type="http://schemas.openxmlformats.org/officeDocument/2006/relationships/hyperlink" Target="https://www.diodes.com/datasheet/download/DMTH69M8LFVWQ.pdf" TargetMode="External"/><Relationship Id="rId_hyperlink_1082" Type="http://schemas.openxmlformats.org/officeDocument/2006/relationships/hyperlink" Target="https://www.diodes.com/part/view/DMTH69M8LFVWQ" TargetMode="External"/><Relationship Id="rId_hyperlink_1083" Type="http://schemas.openxmlformats.org/officeDocument/2006/relationships/hyperlink" Target="https://www.diodes.com/datasheet/download/DMTH69M9LPDWQ.pdf" TargetMode="External"/><Relationship Id="rId_hyperlink_1084" Type="http://schemas.openxmlformats.org/officeDocument/2006/relationships/hyperlink" Target="https://www.diodes.com/part/view/DMTH69M9LPDWQ" TargetMode="External"/><Relationship Id="rId_hyperlink_1085" Type="http://schemas.openxmlformats.org/officeDocument/2006/relationships/hyperlink" Target="https://www.diodes.com/datasheet/download/DMTH8001STLWQ.pdf" TargetMode="External"/><Relationship Id="rId_hyperlink_1086" Type="http://schemas.openxmlformats.org/officeDocument/2006/relationships/hyperlink" Target="https://www.diodes.com/part/view/DMTH8001STLWQ" TargetMode="External"/><Relationship Id="rId_hyperlink_1087" Type="http://schemas.openxmlformats.org/officeDocument/2006/relationships/hyperlink" Target="https://www.diodes.com/datasheet/download/DMTH8003SPSWQ.pdf" TargetMode="External"/><Relationship Id="rId_hyperlink_1088" Type="http://schemas.openxmlformats.org/officeDocument/2006/relationships/hyperlink" Target="https://www.diodes.com/part/view/DMTH8003SPSWQ" TargetMode="External"/><Relationship Id="rId_hyperlink_1089" Type="http://schemas.openxmlformats.org/officeDocument/2006/relationships/hyperlink" Target="https://www.diodes.com/datasheet/download/DMTH8003STLWQ.pdf" TargetMode="External"/><Relationship Id="rId_hyperlink_1090" Type="http://schemas.openxmlformats.org/officeDocument/2006/relationships/hyperlink" Target="https://www.diodes.com/part/view/DMTH8003STLWQ" TargetMode="External"/><Relationship Id="rId_hyperlink_1091" Type="http://schemas.openxmlformats.org/officeDocument/2006/relationships/hyperlink" Target="https://www.diodes.com/datasheet/download/DMTH8008LFGQ.pdf" TargetMode="External"/><Relationship Id="rId_hyperlink_1092" Type="http://schemas.openxmlformats.org/officeDocument/2006/relationships/hyperlink" Target="https://www.diodes.com/part/view/DMTH8008LFGQ" TargetMode="External"/><Relationship Id="rId_hyperlink_1093" Type="http://schemas.openxmlformats.org/officeDocument/2006/relationships/hyperlink" Target="https://www.diodes.com/datasheet/download/DMTH8008LPSQ.pdf" TargetMode="External"/><Relationship Id="rId_hyperlink_1094" Type="http://schemas.openxmlformats.org/officeDocument/2006/relationships/hyperlink" Target="https://www.diodes.com/part/view/DMTH8008LPSQ" TargetMode="External"/><Relationship Id="rId_hyperlink_1095" Type="http://schemas.openxmlformats.org/officeDocument/2006/relationships/hyperlink" Target="https://www.diodes.com/datasheet/download/DMTH8008LPSWQ.pdf" TargetMode="External"/><Relationship Id="rId_hyperlink_1096" Type="http://schemas.openxmlformats.org/officeDocument/2006/relationships/hyperlink" Target="https://www.diodes.com/part/view/DMTH8008LPSWQ" TargetMode="External"/><Relationship Id="rId_hyperlink_1097" Type="http://schemas.openxmlformats.org/officeDocument/2006/relationships/hyperlink" Target="https://www.diodes.com/datasheet/download/DMTH8008SFGQ.pdf" TargetMode="External"/><Relationship Id="rId_hyperlink_1098" Type="http://schemas.openxmlformats.org/officeDocument/2006/relationships/hyperlink" Target="https://www.diodes.com/part/view/DMTH8008SFGQ" TargetMode="External"/><Relationship Id="rId_hyperlink_1099" Type="http://schemas.openxmlformats.org/officeDocument/2006/relationships/hyperlink" Target="https://www.diodes.com/datasheet/download/DMTH8008SPSQ.pdf" TargetMode="External"/><Relationship Id="rId_hyperlink_1100" Type="http://schemas.openxmlformats.org/officeDocument/2006/relationships/hyperlink" Target="https://www.diodes.com/part/view/DMTH8008SPSQ" TargetMode="External"/><Relationship Id="rId_hyperlink_1101" Type="http://schemas.openxmlformats.org/officeDocument/2006/relationships/hyperlink" Target="https://www.diodes.com/datasheet/download/DMTH8008SPSWQ.pdf" TargetMode="External"/><Relationship Id="rId_hyperlink_1102" Type="http://schemas.openxmlformats.org/officeDocument/2006/relationships/hyperlink" Target="https://www.diodes.com/part/view/DMTH8008SPSWQ" TargetMode="External"/><Relationship Id="rId_hyperlink_1103" Type="http://schemas.openxmlformats.org/officeDocument/2006/relationships/hyperlink" Target="https://www.diodes.com/datasheet/download/DMTH8012LK3Q.pdf" TargetMode="External"/><Relationship Id="rId_hyperlink_1104" Type="http://schemas.openxmlformats.org/officeDocument/2006/relationships/hyperlink" Target="https://www.diodes.com/part/view/DMTH8012LK3Q" TargetMode="External"/><Relationship Id="rId_hyperlink_1105" Type="http://schemas.openxmlformats.org/officeDocument/2006/relationships/hyperlink" Target="https://www.diodes.com/datasheet/download/DMTH8012LPSQ.pdf" TargetMode="External"/><Relationship Id="rId_hyperlink_1106" Type="http://schemas.openxmlformats.org/officeDocument/2006/relationships/hyperlink" Target="https://www.diodes.com/part/view/DMTH8012LPSQ" TargetMode="External"/><Relationship Id="rId_hyperlink_1107" Type="http://schemas.openxmlformats.org/officeDocument/2006/relationships/hyperlink" Target="https://www.diodes.com/datasheet/download/DMTH8028LFVWQ.pdf" TargetMode="External"/><Relationship Id="rId_hyperlink_1108" Type="http://schemas.openxmlformats.org/officeDocument/2006/relationships/hyperlink" Target="https://www.diodes.com/part/view/DMTH8028LFVWQ" TargetMode="External"/><Relationship Id="rId_hyperlink_1109" Type="http://schemas.openxmlformats.org/officeDocument/2006/relationships/hyperlink" Target="https://www.diodes.com/datasheet/download/DMTH8028LPSWQ.pdf" TargetMode="External"/><Relationship Id="rId_hyperlink_1110" Type="http://schemas.openxmlformats.org/officeDocument/2006/relationships/hyperlink" Target="https://www.diodes.com/part/view/DMTH8028LPSWQ" TargetMode="External"/><Relationship Id="rId_hyperlink_1111" Type="http://schemas.openxmlformats.org/officeDocument/2006/relationships/hyperlink" Target="https://www.diodes.com/datasheet/download/DMTH8030LFDFWQ.pdf" TargetMode="External"/><Relationship Id="rId_hyperlink_1112" Type="http://schemas.openxmlformats.org/officeDocument/2006/relationships/hyperlink" Target="https://www.diodes.com/part/view/DMTH8030LFDFWQ" TargetMode="External"/><Relationship Id="rId_hyperlink_1113" Type="http://schemas.openxmlformats.org/officeDocument/2006/relationships/hyperlink" Target="https://www.diodes.com/datasheet/download/DMTH8030LPDWQ.pdf" TargetMode="External"/><Relationship Id="rId_hyperlink_1114" Type="http://schemas.openxmlformats.org/officeDocument/2006/relationships/hyperlink" Target="https://www.diodes.com/part/view/DMTH8030LPDWQ" TargetMode="External"/><Relationship Id="rId_hyperlink_1115" Type="http://schemas.openxmlformats.org/officeDocument/2006/relationships/hyperlink" Target="https://www.diodes.com/datasheet/download/DMTH83M2SPSWQ.pdf" TargetMode="External"/><Relationship Id="rId_hyperlink_1116" Type="http://schemas.openxmlformats.org/officeDocument/2006/relationships/hyperlink" Target="https://www.diodes.com/part/view/DMTH83M2SPSWQ" TargetMode="External"/><Relationship Id="rId_hyperlink_1117" Type="http://schemas.openxmlformats.org/officeDocument/2006/relationships/hyperlink" Target="https://www.diodes.com/datasheet/download/DMTH84M1SPSQ.pdf" TargetMode="External"/><Relationship Id="rId_hyperlink_1118" Type="http://schemas.openxmlformats.org/officeDocument/2006/relationships/hyperlink" Target="https://www.diodes.com/part/view/DMTH84M1SPSQ" TargetMode="External"/><Relationship Id="rId_hyperlink_1119" Type="http://schemas.openxmlformats.org/officeDocument/2006/relationships/hyperlink" Target="https://www.diodes.com/datasheet/download/DMTH84M1SPSWQ.pdf" TargetMode="External"/><Relationship Id="rId_hyperlink_1120" Type="http://schemas.openxmlformats.org/officeDocument/2006/relationships/hyperlink" Target="https://www.diodes.com/part/view/DMTH84M1SPSWQ" TargetMode="External"/><Relationship Id="rId_hyperlink_1121" Type="http://schemas.openxmlformats.org/officeDocument/2006/relationships/hyperlink" Target="https://www.diodes.com/datasheet/download/DMWSH120H28SM3Q.pdf" TargetMode="External"/><Relationship Id="rId_hyperlink_1122" Type="http://schemas.openxmlformats.org/officeDocument/2006/relationships/hyperlink" Target="https://www.diodes.com/part/view/DMWSH120H28SM3Q" TargetMode="External"/><Relationship Id="rId_hyperlink_1123" Type="http://schemas.openxmlformats.org/officeDocument/2006/relationships/hyperlink" Target="https://www.diodes.com/datasheet/download/DMWSH120H28SM4Q.pdf" TargetMode="External"/><Relationship Id="rId_hyperlink_1124" Type="http://schemas.openxmlformats.org/officeDocument/2006/relationships/hyperlink" Target="https://www.diodes.com/part/view/DMWSH120H28SM4Q" TargetMode="External"/><Relationship Id="rId_hyperlink_1125" Type="http://schemas.openxmlformats.org/officeDocument/2006/relationships/hyperlink" Target="https://www.diodes.com/datasheet/download/DMWSH120H43SM3Q.pdf" TargetMode="External"/><Relationship Id="rId_hyperlink_1126" Type="http://schemas.openxmlformats.org/officeDocument/2006/relationships/hyperlink" Target="https://www.diodes.com/part/view/DMWSH120H43SM3Q" TargetMode="External"/><Relationship Id="rId_hyperlink_1127" Type="http://schemas.openxmlformats.org/officeDocument/2006/relationships/hyperlink" Target="https://www.diodes.com/datasheet/download/DMWSH120H43SM4Q.pdf" TargetMode="External"/><Relationship Id="rId_hyperlink_1128" Type="http://schemas.openxmlformats.org/officeDocument/2006/relationships/hyperlink" Target="https://www.diodes.com/part/view/DMWSH120H43SM4Q" TargetMode="External"/><Relationship Id="rId_hyperlink_1129" Type="http://schemas.openxmlformats.org/officeDocument/2006/relationships/hyperlink" Target="https://www.diodes.com/datasheet/download/DMWSH120H90SCT7Q.pdf" TargetMode="External"/><Relationship Id="rId_hyperlink_1130" Type="http://schemas.openxmlformats.org/officeDocument/2006/relationships/hyperlink" Target="https://www.diodes.com/part/view/DMWSH120H90SCT7Q" TargetMode="External"/><Relationship Id="rId_hyperlink_1131" Type="http://schemas.openxmlformats.org/officeDocument/2006/relationships/hyperlink" Target="https://www.diodes.com/datasheet/download/DMWSH120H90SM3Q.pdf" TargetMode="External"/><Relationship Id="rId_hyperlink_1132" Type="http://schemas.openxmlformats.org/officeDocument/2006/relationships/hyperlink" Target="https://www.diodes.com/part/view/DMWSH120H90SM3Q" TargetMode="External"/><Relationship Id="rId_hyperlink_1133" Type="http://schemas.openxmlformats.org/officeDocument/2006/relationships/hyperlink" Target="https://www.diodes.com/datasheet/download/DMWSH120H90SM4Q.pdf" TargetMode="External"/><Relationship Id="rId_hyperlink_1134" Type="http://schemas.openxmlformats.org/officeDocument/2006/relationships/hyperlink" Target="https://www.diodes.com/part/view/DMWSH120H90SM4Q" TargetMode="External"/><Relationship Id="rId_hyperlink_1135" Type="http://schemas.openxmlformats.org/officeDocument/2006/relationships/hyperlink" Target="https://www.diodes.com/datasheet/download/MMBF170Q.pdf" TargetMode="External"/><Relationship Id="rId_hyperlink_1136" Type="http://schemas.openxmlformats.org/officeDocument/2006/relationships/hyperlink" Target="https://www.diodes.com/part/view/MMBF170Q" TargetMode="External"/><Relationship Id="rId_hyperlink_1137" Type="http://schemas.openxmlformats.org/officeDocument/2006/relationships/hyperlink" Target="https://www.diodes.com/datasheet/download/ZVP1320FQ.pdf" TargetMode="External"/><Relationship Id="rId_hyperlink_1138" Type="http://schemas.openxmlformats.org/officeDocument/2006/relationships/hyperlink" Target="https://www.diodes.com/part/view/ZVP1320FQ" TargetMode="External"/><Relationship Id="rId_hyperlink_1139" Type="http://schemas.openxmlformats.org/officeDocument/2006/relationships/hyperlink" Target="https://www.diodes.com/datasheet/download/ZVP3310FQ.pdf" TargetMode="External"/><Relationship Id="rId_hyperlink_1140" Type="http://schemas.openxmlformats.org/officeDocument/2006/relationships/hyperlink" Target="https://www.diodes.com/part/view/ZVP3310FQ" TargetMode="External"/><Relationship Id="rId_hyperlink_1141" Type="http://schemas.openxmlformats.org/officeDocument/2006/relationships/hyperlink" Target="https://www.diodes.com/datasheet/download/ZVP4525GQ.pdf" TargetMode="External"/><Relationship Id="rId_hyperlink_1142" Type="http://schemas.openxmlformats.org/officeDocument/2006/relationships/hyperlink" Target="https://www.diodes.com/part/view/ZVP4525GQ" TargetMode="External"/><Relationship Id="rId_hyperlink_1143" Type="http://schemas.openxmlformats.org/officeDocument/2006/relationships/hyperlink" Target="https://www.diodes.com/datasheet/download/ZXMC3A16DN8Q.pdf" TargetMode="External"/><Relationship Id="rId_hyperlink_1144" Type="http://schemas.openxmlformats.org/officeDocument/2006/relationships/hyperlink" Target="https://www.diodes.com/part/view/ZXMC3A16DN8Q" TargetMode="External"/><Relationship Id="rId_hyperlink_1145" Type="http://schemas.openxmlformats.org/officeDocument/2006/relationships/hyperlink" Target="https://www.diodes.com/datasheet/download/ZXMN3A14FQ.pdf" TargetMode="External"/><Relationship Id="rId_hyperlink_1146" Type="http://schemas.openxmlformats.org/officeDocument/2006/relationships/hyperlink" Target="https://www.diodes.com/part/view/ZXMN3A14FQ" TargetMode="External"/><Relationship Id="rId_hyperlink_1147" Type="http://schemas.openxmlformats.org/officeDocument/2006/relationships/hyperlink" Target="https://www.diodes.com/datasheet/download/ZXMN4A06GQ.pdf" TargetMode="External"/><Relationship Id="rId_hyperlink_1148" Type="http://schemas.openxmlformats.org/officeDocument/2006/relationships/hyperlink" Target="https://www.diodes.com/part/view/ZXMN4A06GQ" TargetMode="External"/><Relationship Id="rId_hyperlink_1149" Type="http://schemas.openxmlformats.org/officeDocument/2006/relationships/hyperlink" Target="https://www.diodes.com/datasheet/download/ZXMN6A07FQ.pdf" TargetMode="External"/><Relationship Id="rId_hyperlink_1150" Type="http://schemas.openxmlformats.org/officeDocument/2006/relationships/hyperlink" Target="https://www.diodes.com/part/view/ZXMN6A07FQ" TargetMode="External"/><Relationship Id="rId_hyperlink_1151" Type="http://schemas.openxmlformats.org/officeDocument/2006/relationships/hyperlink" Target="https://www.diodes.com/datasheet/download/ZXMN6A08E6Q.pdf" TargetMode="External"/><Relationship Id="rId_hyperlink_1152" Type="http://schemas.openxmlformats.org/officeDocument/2006/relationships/hyperlink" Target="https://www.diodes.com/part/view/ZXMN6A08E6Q" TargetMode="External"/><Relationship Id="rId_hyperlink_1153" Type="http://schemas.openxmlformats.org/officeDocument/2006/relationships/hyperlink" Target="https://www.diodes.com/datasheet/download/ZXMN6A08GQ.pdf" TargetMode="External"/><Relationship Id="rId_hyperlink_1154" Type="http://schemas.openxmlformats.org/officeDocument/2006/relationships/hyperlink" Target="https://www.diodes.com/part/view/ZXMN6A08GQ" TargetMode="External"/><Relationship Id="rId_hyperlink_1155" Type="http://schemas.openxmlformats.org/officeDocument/2006/relationships/hyperlink" Target="https://www.diodes.com/datasheet/download/ZXMN6A09GQ.pdf" TargetMode="External"/><Relationship Id="rId_hyperlink_1156" Type="http://schemas.openxmlformats.org/officeDocument/2006/relationships/hyperlink" Target="https://www.diodes.com/part/view/ZXMN6A09GQ" TargetMode="External"/><Relationship Id="rId_hyperlink_1157" Type="http://schemas.openxmlformats.org/officeDocument/2006/relationships/hyperlink" Target="https://www.diodes.com/datasheet/download/ZXMN7A11GQ.pdf" TargetMode="External"/><Relationship Id="rId_hyperlink_1158" Type="http://schemas.openxmlformats.org/officeDocument/2006/relationships/hyperlink" Target="https://www.diodes.com/part/view/ZXMN7A11GQ" TargetMode="External"/><Relationship Id="rId_hyperlink_1159" Type="http://schemas.openxmlformats.org/officeDocument/2006/relationships/hyperlink" Target="https://www.diodes.com/datasheet/download/ZXMP10A13FQ.pdf" TargetMode="External"/><Relationship Id="rId_hyperlink_1160" Type="http://schemas.openxmlformats.org/officeDocument/2006/relationships/hyperlink" Target="https://www.diodes.com/part/view/ZXMP10A13FQ" TargetMode="External"/><Relationship Id="rId_hyperlink_1161" Type="http://schemas.openxmlformats.org/officeDocument/2006/relationships/hyperlink" Target="https://www.diodes.com/datasheet/download/ZXMP10A17E6Q.pdf" TargetMode="External"/><Relationship Id="rId_hyperlink_1162" Type="http://schemas.openxmlformats.org/officeDocument/2006/relationships/hyperlink" Target="https://www.diodes.com/part/view/ZXMP10A17E6Q" TargetMode="External"/><Relationship Id="rId_hyperlink_1163" Type="http://schemas.openxmlformats.org/officeDocument/2006/relationships/hyperlink" Target="https://www.diodes.com/datasheet/download/ZXMP10A17GQ.pdf" TargetMode="External"/><Relationship Id="rId_hyperlink_1164" Type="http://schemas.openxmlformats.org/officeDocument/2006/relationships/hyperlink" Target="https://www.diodes.com/part/view/ZXMP10A17GQ" TargetMode="External"/><Relationship Id="rId_hyperlink_1165" Type="http://schemas.openxmlformats.org/officeDocument/2006/relationships/hyperlink" Target="https://www.diodes.com/datasheet/download/ZXMP10A18KQ.pdf" TargetMode="External"/><Relationship Id="rId_hyperlink_1166" Type="http://schemas.openxmlformats.org/officeDocument/2006/relationships/hyperlink" Target="https://www.diodes.com/part/view/ZXMP10A18KQ" TargetMode="External"/><Relationship Id="rId_hyperlink_1167" Type="http://schemas.openxmlformats.org/officeDocument/2006/relationships/hyperlink" Target="https://www.diodes.com/datasheet/download/ZXMP4A16GQ.pdf" TargetMode="External"/><Relationship Id="rId_hyperlink_1168" Type="http://schemas.openxmlformats.org/officeDocument/2006/relationships/hyperlink" Target="https://www.diodes.com/part/view/ZXMP4A16GQ" TargetMode="External"/><Relationship Id="rId_hyperlink_1169" Type="http://schemas.openxmlformats.org/officeDocument/2006/relationships/hyperlink" Target="https://www.diodes.com/datasheet/download/ZXMP6A13FQ.pdf" TargetMode="External"/><Relationship Id="rId_hyperlink_1170" Type="http://schemas.openxmlformats.org/officeDocument/2006/relationships/hyperlink" Target="https://www.diodes.com/part/view/ZXMP6A13FQ" TargetMode="External"/><Relationship Id="rId_hyperlink_1171" Type="http://schemas.openxmlformats.org/officeDocument/2006/relationships/hyperlink" Target="https://www.diodes.com/datasheet/download/ZXMP6A16DN8Q.pdf" TargetMode="External"/><Relationship Id="rId_hyperlink_1172" Type="http://schemas.openxmlformats.org/officeDocument/2006/relationships/hyperlink" Target="https://www.diodes.com/part/view/ZXMP6A16DN8Q" TargetMode="External"/><Relationship Id="rId_hyperlink_1173" Type="http://schemas.openxmlformats.org/officeDocument/2006/relationships/hyperlink" Target="https://www.diodes.com/datasheet/download/ZXMP6A17E6Q.pdf" TargetMode="External"/><Relationship Id="rId_hyperlink_1174" Type="http://schemas.openxmlformats.org/officeDocument/2006/relationships/hyperlink" Target="https://www.diodes.com/part/view/ZXMP6A17E6Q" TargetMode="External"/><Relationship Id="rId_hyperlink_1175" Type="http://schemas.openxmlformats.org/officeDocument/2006/relationships/hyperlink" Target="https://www.diodes.com/datasheet/download/ZXMP6A17GQ.pdf" TargetMode="External"/><Relationship Id="rId_hyperlink_1176" Type="http://schemas.openxmlformats.org/officeDocument/2006/relationships/hyperlink" Target="https://www.diodes.com/part/view/ZXMP6A17GQ" TargetMode="External"/><Relationship Id="rId_hyperlink_1177" Type="http://schemas.openxmlformats.org/officeDocument/2006/relationships/hyperlink" Target="https://www.diodes.com/datasheet/download/ZXMP7A17GQ.pdf" TargetMode="External"/><Relationship Id="rId_hyperlink_1178" Type="http://schemas.openxmlformats.org/officeDocument/2006/relationships/hyperlink" Target="https://www.diodes.com/part/view/ZXMP7A17GQ" TargetMode="External"/><Relationship Id="rId_hyperlink_1179" Type="http://schemas.openxmlformats.org/officeDocument/2006/relationships/hyperlink" Target="https://www.diodes.com/datasheet/download/ZXMP7A17KQ.pdf" TargetMode="External"/><Relationship Id="rId_hyperlink_1180" Type="http://schemas.openxmlformats.org/officeDocument/2006/relationships/hyperlink" Target="https://www.diodes.com/part/view/ZXMP7A17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Y59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  <col min="19" max="19" width="11.92" customWidth="true" style="0"/>
    <col min="20" max="20" width="11.92" customWidth="true" style="0"/>
    <col min="21" max="21" width="11.92" customWidth="true" style="0"/>
    <col min="22" max="22" width="11.92" customWidth="true" style="0"/>
    <col min="23" max="23" width="11.92" customWidth="true" style="0"/>
    <col min="24" max="24" width="11.92" customWidth="true" style="0"/>
    <col min="25" max="25" width="11.92" customWidth="true" style="0"/>
  </cols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AEC Qualified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Automotive(Q) supports PPAP)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Polarity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ESD Diodes (Y|N)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(V)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(±V)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A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(A)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C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(A)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A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(W)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@T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C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= +25°C (W)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(10V)(mΩ)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(4.5V)(mΩ)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(2.5V)(mΩ)</t>
          </r>
        </is>
      </c>
      <c r="R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Max@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(1.8V)(mΩ)</t>
          </r>
        </is>
      </c>
      <c r="S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GS(TH)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Min (V)</t>
          </r>
        </is>
      </c>
      <c r="T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GS(TH)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Max (V)</t>
          </r>
        </is>
      </c>
      <c r="U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 @ 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= 4.5V (nC)</t>
          </r>
        </is>
      </c>
      <c r="V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 @ 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GS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= 10V (nC)</t>
          </r>
        </is>
      </c>
      <c r="W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ISS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Typ (pF)</t>
          </r>
        </is>
      </c>
      <c r="X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ISS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 Condition @|V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| (V)</t>
          </r>
        </is>
      </c>
      <c r="Y1" s="1" t="s">
        <v>24</v>
      </c>
    </row>
    <row r="2" spans="1:25">
      <c r="A2" t="s">
        <v>25</v>
      </c>
      <c r="B2" s="2" t="str">
        <f>Hyperlink("https://www.diodes.com/datasheet/download/2N7002AQ.pdf")</f>
        <v>https://www.diodes.com/datasheet/download/2N7002AQ.pdf</v>
      </c>
      <c r="C2" t="str">
        <f>Hyperlink("https://www.diodes.com/part/view/2N7002AQ","2N7002AQ")</f>
        <v>2N7002AQ</v>
      </c>
      <c r="D2" t="s">
        <v>26</v>
      </c>
      <c r="E2" t="s">
        <v>27</v>
      </c>
      <c r="F2" t="s">
        <v>28</v>
      </c>
      <c r="G2" t="s">
        <v>29</v>
      </c>
      <c r="H2" t="s">
        <v>27</v>
      </c>
      <c r="I2">
        <v>60</v>
      </c>
      <c r="J2">
        <v>20</v>
      </c>
      <c r="K2">
        <v>0.2</v>
      </c>
      <c r="M2">
        <v>0.54</v>
      </c>
      <c r="O2">
        <v>3000</v>
      </c>
      <c r="P2">
        <v>3500</v>
      </c>
      <c r="T2">
        <v>2</v>
      </c>
      <c r="W2">
        <v>23</v>
      </c>
      <c r="X2">
        <v>25</v>
      </c>
      <c r="Y2" t="s">
        <v>30</v>
      </c>
    </row>
    <row r="3" spans="1:25">
      <c r="A3" t="s">
        <v>31</v>
      </c>
      <c r="B3" s="2" t="str">
        <f>Hyperlink("https://www.diodes.com/datasheet/download/2N7002DWQ.pdf")</f>
        <v>https://www.diodes.com/datasheet/download/2N7002DWQ.pdf</v>
      </c>
      <c r="C3" t="str">
        <f>Hyperlink("https://www.diodes.com/part/view/2N7002DWQ","2N7002DWQ")</f>
        <v>2N7002DWQ</v>
      </c>
      <c r="D3" t="s">
        <v>32</v>
      </c>
      <c r="E3" t="s">
        <v>27</v>
      </c>
      <c r="F3" t="s">
        <v>28</v>
      </c>
      <c r="G3" t="s">
        <v>33</v>
      </c>
      <c r="H3" t="s">
        <v>34</v>
      </c>
      <c r="I3">
        <v>60</v>
      </c>
      <c r="J3">
        <v>20</v>
      </c>
      <c r="K3">
        <v>0.23</v>
      </c>
      <c r="M3">
        <v>0.4</v>
      </c>
      <c r="O3">
        <v>13500</v>
      </c>
      <c r="P3" t="s">
        <v>35</v>
      </c>
      <c r="T3">
        <v>2</v>
      </c>
      <c r="U3">
        <v>0.223</v>
      </c>
      <c r="W3">
        <v>22</v>
      </c>
      <c r="X3">
        <v>25</v>
      </c>
      <c r="Y3" t="s">
        <v>36</v>
      </c>
    </row>
    <row r="4" spans="1:25">
      <c r="A4" t="s">
        <v>37</v>
      </c>
      <c r="B4" s="2" t="str">
        <f>Hyperlink("https://www.diodes.com/datasheet/download/2N7002EQ.pdf")</f>
        <v>https://www.diodes.com/datasheet/download/2N7002EQ.pdf</v>
      </c>
      <c r="C4" t="str">
        <f>Hyperlink("https://www.diodes.com/part/view/2N7002EQ","2N7002EQ")</f>
        <v>2N7002EQ</v>
      </c>
      <c r="D4" t="s">
        <v>26</v>
      </c>
      <c r="E4" t="s">
        <v>27</v>
      </c>
      <c r="F4" t="s">
        <v>28</v>
      </c>
      <c r="G4" t="s">
        <v>29</v>
      </c>
      <c r="H4" t="s">
        <v>34</v>
      </c>
      <c r="I4">
        <v>60</v>
      </c>
      <c r="J4">
        <v>20</v>
      </c>
      <c r="K4">
        <v>0.334</v>
      </c>
      <c r="M4">
        <v>0.7</v>
      </c>
      <c r="O4">
        <v>3000</v>
      </c>
      <c r="P4">
        <v>4000</v>
      </c>
      <c r="T4">
        <v>2.5</v>
      </c>
      <c r="U4">
        <v>0.3</v>
      </c>
      <c r="V4">
        <v>0.5</v>
      </c>
      <c r="W4">
        <v>35</v>
      </c>
      <c r="X4">
        <v>30</v>
      </c>
      <c r="Y4" t="s">
        <v>30</v>
      </c>
    </row>
    <row r="5" spans="1:25">
      <c r="A5" t="s">
        <v>38</v>
      </c>
      <c r="B5" s="2" t="str">
        <f>Hyperlink("https://www.diodes.com/datasheet/download/2N7002KQ.pdf")</f>
        <v>https://www.diodes.com/datasheet/download/2N7002KQ.pdf</v>
      </c>
      <c r="C5" t="str">
        <f>Hyperlink("https://www.diodes.com/part/view/2N7002KQ","2N7002KQ")</f>
        <v>2N7002KQ</v>
      </c>
      <c r="D5" t="s">
        <v>26</v>
      </c>
      <c r="E5" t="s">
        <v>27</v>
      </c>
      <c r="F5" t="s">
        <v>28</v>
      </c>
      <c r="G5" t="s">
        <v>29</v>
      </c>
      <c r="H5" t="s">
        <v>27</v>
      </c>
      <c r="I5">
        <v>60</v>
      </c>
      <c r="J5">
        <v>20</v>
      </c>
      <c r="K5">
        <v>0.38</v>
      </c>
      <c r="M5">
        <v>0.37</v>
      </c>
      <c r="O5">
        <v>2000</v>
      </c>
      <c r="P5">
        <v>3000</v>
      </c>
      <c r="T5">
        <v>2.5</v>
      </c>
      <c r="U5">
        <v>0.3</v>
      </c>
      <c r="Y5" t="s">
        <v>30</v>
      </c>
    </row>
    <row r="6" spans="1:25">
      <c r="A6" t="s">
        <v>39</v>
      </c>
      <c r="B6" s="2" t="str">
        <f>Hyperlink("https://www.diodes.com/datasheet/download/2N7002Q.pdf")</f>
        <v>https://www.diodes.com/datasheet/download/2N7002Q.pdf</v>
      </c>
      <c r="C6" t="str">
        <f>Hyperlink("https://www.diodes.com/part/view/2N7002Q","2N7002Q")</f>
        <v>2N7002Q</v>
      </c>
      <c r="D6" t="s">
        <v>40</v>
      </c>
      <c r="E6" t="s">
        <v>27</v>
      </c>
      <c r="F6" t="s">
        <v>28</v>
      </c>
      <c r="G6" t="s">
        <v>29</v>
      </c>
      <c r="H6" t="s">
        <v>34</v>
      </c>
      <c r="I6">
        <v>60</v>
      </c>
      <c r="J6">
        <v>20</v>
      </c>
      <c r="K6">
        <v>0.21</v>
      </c>
      <c r="M6">
        <v>0.54</v>
      </c>
      <c r="O6">
        <v>5000</v>
      </c>
      <c r="P6" t="s">
        <v>35</v>
      </c>
      <c r="T6">
        <v>2.5</v>
      </c>
      <c r="U6">
        <v>0.223</v>
      </c>
      <c r="W6">
        <v>22</v>
      </c>
      <c r="X6">
        <v>25</v>
      </c>
      <c r="Y6" t="s">
        <v>30</v>
      </c>
    </row>
    <row r="7" spans="1:25">
      <c r="A7" t="s">
        <v>41</v>
      </c>
      <c r="B7" s="2" t="str">
        <f>Hyperlink("https://www.diodes.com/datasheet/download/2N7002TQ.pdf")</f>
        <v>https://www.diodes.com/datasheet/download/2N7002TQ.pdf</v>
      </c>
      <c r="C7" t="str">
        <f>Hyperlink("https://www.diodes.com/part/view/2N7002TQ","2N7002TQ")</f>
        <v>2N7002TQ</v>
      </c>
      <c r="D7" t="s">
        <v>26</v>
      </c>
      <c r="E7" t="s">
        <v>27</v>
      </c>
      <c r="F7" t="s">
        <v>28</v>
      </c>
      <c r="G7" t="s">
        <v>29</v>
      </c>
      <c r="H7" t="s">
        <v>34</v>
      </c>
      <c r="I7">
        <v>60</v>
      </c>
      <c r="J7">
        <v>20</v>
      </c>
      <c r="K7">
        <v>0.115</v>
      </c>
      <c r="M7">
        <v>0.15</v>
      </c>
      <c r="O7">
        <v>13500</v>
      </c>
      <c r="P7" t="s">
        <v>35</v>
      </c>
      <c r="T7">
        <v>2</v>
      </c>
      <c r="W7">
        <v>22</v>
      </c>
      <c r="X7">
        <v>25</v>
      </c>
      <c r="Y7" t="s">
        <v>42</v>
      </c>
    </row>
    <row r="8" spans="1:25">
      <c r="A8" t="s">
        <v>43</v>
      </c>
      <c r="B8" s="2" t="str">
        <f>Hyperlink("https://www.diodes.com/datasheet/download/BS870Q.pdf")</f>
        <v>https://www.diodes.com/datasheet/download/BS870Q.pdf</v>
      </c>
      <c r="C8" t="str">
        <f>Hyperlink("https://www.diodes.com/part/view/BS870Q","BS870Q")</f>
        <v>BS870Q</v>
      </c>
      <c r="D8" t="s">
        <v>26</v>
      </c>
      <c r="E8" t="s">
        <v>27</v>
      </c>
      <c r="F8" t="s">
        <v>28</v>
      </c>
      <c r="G8" t="s">
        <v>29</v>
      </c>
      <c r="H8" t="s">
        <v>34</v>
      </c>
      <c r="I8">
        <v>60</v>
      </c>
      <c r="J8">
        <v>20</v>
      </c>
      <c r="K8">
        <v>0.25</v>
      </c>
      <c r="M8">
        <v>0.3</v>
      </c>
      <c r="O8">
        <v>5000</v>
      </c>
      <c r="T8">
        <v>3</v>
      </c>
      <c r="W8">
        <v>50</v>
      </c>
      <c r="X8">
        <v>10</v>
      </c>
      <c r="Y8" t="s">
        <v>30</v>
      </c>
    </row>
    <row r="9" spans="1:25">
      <c r="A9" t="s">
        <v>44</v>
      </c>
      <c r="B9" s="2" t="str">
        <f>Hyperlink("https://www.diodes.com/datasheet/download/BSS123Q.pdf")</f>
        <v>https://www.diodes.com/datasheet/download/BSS123Q.pdf</v>
      </c>
      <c r="C9" t="str">
        <f>Hyperlink("https://www.diodes.com/part/view/BSS123Q","BSS123Q")</f>
        <v>BSS123Q</v>
      </c>
      <c r="D9" t="s">
        <v>26</v>
      </c>
      <c r="E9" t="s">
        <v>27</v>
      </c>
      <c r="F9" t="s">
        <v>28</v>
      </c>
      <c r="G9" t="s">
        <v>29</v>
      </c>
      <c r="H9" t="s">
        <v>34</v>
      </c>
      <c r="I9">
        <v>100</v>
      </c>
      <c r="J9">
        <v>20</v>
      </c>
      <c r="K9">
        <v>0.17</v>
      </c>
      <c r="M9">
        <v>0.3</v>
      </c>
      <c r="O9">
        <v>6000</v>
      </c>
      <c r="P9">
        <v>10000</v>
      </c>
      <c r="T9">
        <v>2</v>
      </c>
      <c r="W9">
        <v>22</v>
      </c>
      <c r="X9">
        <v>25</v>
      </c>
      <c r="Y9" t="s">
        <v>30</v>
      </c>
    </row>
    <row r="10" spans="1:25">
      <c r="A10" t="s">
        <v>45</v>
      </c>
      <c r="B10" s="2" t="str">
        <f>Hyperlink("https://www.diodes.com/datasheet/download/BSS123WQ.pdf")</f>
        <v>https://www.diodes.com/datasheet/download/BSS123WQ.pdf</v>
      </c>
      <c r="C10" t="str">
        <f>Hyperlink("https://www.diodes.com/part/view/BSS123WQ","BSS123WQ")</f>
        <v>BSS123WQ</v>
      </c>
      <c r="D10" t="s">
        <v>26</v>
      </c>
      <c r="E10" t="s">
        <v>27</v>
      </c>
      <c r="F10" t="s">
        <v>28</v>
      </c>
      <c r="G10" t="s">
        <v>29</v>
      </c>
      <c r="H10" t="s">
        <v>34</v>
      </c>
      <c r="I10">
        <v>100</v>
      </c>
      <c r="J10">
        <v>20</v>
      </c>
      <c r="K10">
        <v>0.17</v>
      </c>
      <c r="M10">
        <v>0.2</v>
      </c>
      <c r="O10">
        <v>6000</v>
      </c>
      <c r="P10">
        <v>10000</v>
      </c>
      <c r="T10">
        <v>2</v>
      </c>
      <c r="Y10" t="s">
        <v>46</v>
      </c>
    </row>
    <row r="11" spans="1:25">
      <c r="A11" t="s">
        <v>47</v>
      </c>
      <c r="B11" s="2" t="str">
        <f>Hyperlink("https://www.diodes.com/datasheet/download/BSS138DWQ.pdf")</f>
        <v>https://www.diodes.com/datasheet/download/BSS138DWQ.pdf</v>
      </c>
      <c r="C11" t="str">
        <f>Hyperlink("https://www.diodes.com/part/view/BSS138DWQ","BSS138DWQ")</f>
        <v>BSS138DWQ</v>
      </c>
      <c r="D11" t="s">
        <v>32</v>
      </c>
      <c r="E11" t="s">
        <v>27</v>
      </c>
      <c r="F11" t="s">
        <v>28</v>
      </c>
      <c r="G11" t="s">
        <v>33</v>
      </c>
      <c r="H11" t="s">
        <v>34</v>
      </c>
      <c r="I11">
        <v>50</v>
      </c>
      <c r="J11">
        <v>20</v>
      </c>
      <c r="K11">
        <v>0.2</v>
      </c>
      <c r="M11">
        <v>0.2</v>
      </c>
      <c r="O11">
        <v>3500</v>
      </c>
      <c r="T11">
        <v>1.5</v>
      </c>
      <c r="X11">
        <v>10</v>
      </c>
      <c r="Y11" t="s">
        <v>36</v>
      </c>
    </row>
    <row r="12" spans="1:25">
      <c r="A12" t="s">
        <v>48</v>
      </c>
      <c r="B12" s="2" t="str">
        <f>Hyperlink("https://www.diodes.com/datasheet/download/BSS138Q.pdf")</f>
        <v>https://www.diodes.com/datasheet/download/BSS138Q.pdf</v>
      </c>
      <c r="C12" t="str">
        <f>Hyperlink("https://www.diodes.com/part/view/BSS138Q","BSS138Q")</f>
        <v>BSS138Q</v>
      </c>
      <c r="D12" t="s">
        <v>49</v>
      </c>
      <c r="E12" t="s">
        <v>27</v>
      </c>
      <c r="F12" t="s">
        <v>28</v>
      </c>
      <c r="G12" t="s">
        <v>29</v>
      </c>
      <c r="H12" t="s">
        <v>34</v>
      </c>
      <c r="I12">
        <v>50</v>
      </c>
      <c r="J12">
        <v>20</v>
      </c>
      <c r="K12">
        <v>0.2</v>
      </c>
      <c r="M12">
        <v>0.3</v>
      </c>
      <c r="O12">
        <v>3500</v>
      </c>
      <c r="T12">
        <v>1.5</v>
      </c>
      <c r="Y12" t="s">
        <v>30</v>
      </c>
    </row>
    <row r="13" spans="1:25">
      <c r="A13" t="s">
        <v>50</v>
      </c>
      <c r="B13" s="2" t="str">
        <f>Hyperlink("https://www.diodes.com/datasheet/download/BSS138WQ.pdf")</f>
        <v>https://www.diodes.com/datasheet/download/BSS138WQ.pdf</v>
      </c>
      <c r="C13" t="str">
        <f>Hyperlink("https://www.diodes.com/part/view/BSS138WQ","BSS138WQ")</f>
        <v>BSS138WQ</v>
      </c>
      <c r="D13" t="s">
        <v>49</v>
      </c>
      <c r="E13" t="s">
        <v>27</v>
      </c>
      <c r="F13" t="s">
        <v>28</v>
      </c>
      <c r="G13" t="s">
        <v>29</v>
      </c>
      <c r="H13" t="s">
        <v>34</v>
      </c>
      <c r="I13">
        <v>50</v>
      </c>
      <c r="J13">
        <v>20</v>
      </c>
      <c r="K13">
        <v>0.28</v>
      </c>
      <c r="M13">
        <v>0.5</v>
      </c>
      <c r="O13">
        <v>3500</v>
      </c>
      <c r="T13">
        <v>1.5</v>
      </c>
      <c r="V13">
        <v>1.5</v>
      </c>
      <c r="W13">
        <v>48</v>
      </c>
      <c r="X13">
        <v>25</v>
      </c>
      <c r="Y13" t="s">
        <v>46</v>
      </c>
    </row>
    <row r="14" spans="1:25">
      <c r="A14" t="s">
        <v>51</v>
      </c>
      <c r="B14" s="2" t="str">
        <f>Hyperlink("https://www.diodes.com/datasheet/download/BSS84DWQ.pdf")</f>
        <v>https://www.diodes.com/datasheet/download/BSS84DWQ.pdf</v>
      </c>
      <c r="C14" t="str">
        <f>Hyperlink("https://www.diodes.com/part/view/BSS84DWQ","BSS84DWQ")</f>
        <v>BSS84DWQ</v>
      </c>
      <c r="D14" t="s">
        <v>52</v>
      </c>
      <c r="E14" t="s">
        <v>27</v>
      </c>
      <c r="F14" t="s">
        <v>28</v>
      </c>
      <c r="G14" t="s">
        <v>53</v>
      </c>
      <c r="H14" t="s">
        <v>34</v>
      </c>
      <c r="I14">
        <v>50</v>
      </c>
      <c r="J14">
        <v>20</v>
      </c>
      <c r="K14">
        <v>0.13</v>
      </c>
      <c r="M14">
        <v>0.3</v>
      </c>
      <c r="P14" t="s">
        <v>54</v>
      </c>
      <c r="T14">
        <v>2</v>
      </c>
      <c r="X14">
        <v>25</v>
      </c>
      <c r="Y14" t="s">
        <v>36</v>
      </c>
    </row>
    <row r="15" spans="1:25">
      <c r="A15" t="s">
        <v>55</v>
      </c>
      <c r="B15" s="2" t="str">
        <f>Hyperlink("https://www.diodes.com/datasheet/download/BSS84Q.pdf")</f>
        <v>https://www.diodes.com/datasheet/download/BSS84Q.pdf</v>
      </c>
      <c r="C15" t="str">
        <f>Hyperlink("https://www.diodes.com/part/view/BSS84Q","BSS84Q")</f>
        <v>BSS84Q</v>
      </c>
      <c r="D15" t="s">
        <v>56</v>
      </c>
      <c r="E15" t="s">
        <v>27</v>
      </c>
      <c r="F15" t="s">
        <v>28</v>
      </c>
      <c r="G15" t="s">
        <v>57</v>
      </c>
      <c r="H15" t="s">
        <v>34</v>
      </c>
      <c r="I15">
        <v>50</v>
      </c>
      <c r="J15">
        <v>20</v>
      </c>
      <c r="K15">
        <v>0.13</v>
      </c>
      <c r="M15">
        <v>0.3</v>
      </c>
      <c r="P15" t="s">
        <v>54</v>
      </c>
      <c r="T15">
        <v>2</v>
      </c>
      <c r="W15">
        <v>24.6</v>
      </c>
      <c r="X15">
        <v>25</v>
      </c>
      <c r="Y15" t="s">
        <v>30</v>
      </c>
    </row>
    <row r="16" spans="1:25">
      <c r="A16" t="s">
        <v>58</v>
      </c>
      <c r="B16" s="2" t="str">
        <f>Hyperlink("https://www.diodes.com/datasheet/download/BSS84WQ.pdf")</f>
        <v>https://www.diodes.com/datasheet/download/BSS84WQ.pdf</v>
      </c>
      <c r="C16" t="str">
        <f>Hyperlink("https://www.diodes.com/part/view/BSS84WQ","BSS84WQ")</f>
        <v>BSS84WQ</v>
      </c>
      <c r="D16" t="s">
        <v>59</v>
      </c>
      <c r="E16" t="s">
        <v>27</v>
      </c>
      <c r="F16" t="s">
        <v>28</v>
      </c>
      <c r="G16" t="s">
        <v>57</v>
      </c>
      <c r="H16" t="s">
        <v>34</v>
      </c>
      <c r="I16">
        <v>50</v>
      </c>
      <c r="J16">
        <v>20</v>
      </c>
      <c r="K16">
        <v>0.164</v>
      </c>
      <c r="M16">
        <v>0.41</v>
      </c>
      <c r="P16">
        <v>10000</v>
      </c>
      <c r="T16">
        <v>2</v>
      </c>
      <c r="X16">
        <v>25</v>
      </c>
      <c r="Y16" t="s">
        <v>46</v>
      </c>
    </row>
    <row r="17" spans="1:25">
      <c r="A17" t="s">
        <v>60</v>
      </c>
      <c r="B17" s="2" t="str">
        <f>Hyperlink("https://www.diodes.com/datasheet/download/DMC1018UPDWQ.pdf")</f>
        <v>https://www.diodes.com/datasheet/download/DMC1018UPDWQ.pdf</v>
      </c>
      <c r="C17" t="str">
        <f>Hyperlink("https://www.diodes.com/part/view/DMC1018UPDWQ","DMC1018UPDWQ")</f>
        <v>DMC1018UPDWQ</v>
      </c>
      <c r="D17" t="s">
        <v>61</v>
      </c>
      <c r="E17" t="s">
        <v>27</v>
      </c>
      <c r="F17" t="s">
        <v>28</v>
      </c>
      <c r="G17" t="s">
        <v>62</v>
      </c>
      <c r="H17" t="s">
        <v>34</v>
      </c>
      <c r="I17" t="s">
        <v>63</v>
      </c>
      <c r="J17" t="s">
        <v>64</v>
      </c>
      <c r="K17" t="s">
        <v>65</v>
      </c>
      <c r="L17" t="s">
        <v>66</v>
      </c>
      <c r="M17">
        <v>2.6</v>
      </c>
      <c r="N17">
        <v>25</v>
      </c>
      <c r="P17" t="s">
        <v>67</v>
      </c>
      <c r="Q17" t="s">
        <v>68</v>
      </c>
      <c r="S17" t="s">
        <v>69</v>
      </c>
      <c r="T17" t="s">
        <v>70</v>
      </c>
      <c r="U17" t="s">
        <v>71</v>
      </c>
      <c r="W17" t="s">
        <v>72</v>
      </c>
      <c r="X17" t="s">
        <v>73</v>
      </c>
      <c r="Y17" t="s">
        <v>74</v>
      </c>
    </row>
    <row r="18" spans="1:25">
      <c r="A18" t="s">
        <v>75</v>
      </c>
      <c r="B18" s="2" t="str">
        <f>Hyperlink("https://www.diodes.com/datasheet/download/DMC2025UFDBQ+.pdf")</f>
        <v>https://www.diodes.com/datasheet/download/DMC2025UFDBQ+.pdf</v>
      </c>
      <c r="C18" t="str">
        <f>Hyperlink("https://www.diodes.com/part/view/DMC2025UFDBQ","DMC2025UFDBQ")</f>
        <v>DMC2025UFDBQ</v>
      </c>
      <c r="D18" t="s">
        <v>61</v>
      </c>
      <c r="E18" t="s">
        <v>27</v>
      </c>
      <c r="F18" t="s">
        <v>28</v>
      </c>
      <c r="G18" t="s">
        <v>62</v>
      </c>
      <c r="H18" t="s">
        <v>27</v>
      </c>
      <c r="I18" t="s">
        <v>76</v>
      </c>
      <c r="J18" t="s">
        <v>77</v>
      </c>
      <c r="K18" t="s">
        <v>78</v>
      </c>
      <c r="M18">
        <v>1.4</v>
      </c>
      <c r="P18" t="s">
        <v>79</v>
      </c>
      <c r="Q18" t="s">
        <v>80</v>
      </c>
      <c r="S18" t="s">
        <v>81</v>
      </c>
      <c r="T18" t="s">
        <v>82</v>
      </c>
      <c r="U18" t="s">
        <v>83</v>
      </c>
      <c r="V18" t="s">
        <v>84</v>
      </c>
      <c r="W18" t="s">
        <v>85</v>
      </c>
      <c r="X18" t="s">
        <v>86</v>
      </c>
      <c r="Y18" t="s">
        <v>87</v>
      </c>
    </row>
    <row r="19" spans="1:25">
      <c r="A19" t="s">
        <v>88</v>
      </c>
      <c r="B19" s="2" t="str">
        <f>Hyperlink("https://www.diodes.com/datasheet/download/DMC2053UFDBQ.pdf")</f>
        <v>https://www.diodes.com/datasheet/download/DMC2053UFDBQ.pdf</v>
      </c>
      <c r="C19" t="str">
        <f>Hyperlink("https://www.diodes.com/part/view/DMC2053UFDBQ","DMC2053UFDBQ")</f>
        <v>DMC2053UFDBQ</v>
      </c>
      <c r="D19" t="s">
        <v>61</v>
      </c>
      <c r="E19" t="s">
        <v>27</v>
      </c>
      <c r="F19" t="s">
        <v>28</v>
      </c>
      <c r="G19" t="s">
        <v>62</v>
      </c>
      <c r="H19" t="s">
        <v>34</v>
      </c>
      <c r="I19" t="s">
        <v>76</v>
      </c>
      <c r="J19" t="s">
        <v>89</v>
      </c>
      <c r="K19" t="s">
        <v>90</v>
      </c>
      <c r="M19">
        <v>1.1</v>
      </c>
      <c r="P19" t="s">
        <v>91</v>
      </c>
      <c r="Q19" t="s">
        <v>92</v>
      </c>
      <c r="R19" t="s">
        <v>93</v>
      </c>
      <c r="S19" t="s">
        <v>94</v>
      </c>
      <c r="T19" t="s">
        <v>95</v>
      </c>
      <c r="U19" t="s">
        <v>96</v>
      </c>
      <c r="W19" t="s">
        <v>97</v>
      </c>
      <c r="X19" t="s">
        <v>86</v>
      </c>
      <c r="Y19" t="s">
        <v>87</v>
      </c>
    </row>
    <row r="20" spans="1:25">
      <c r="A20" t="s">
        <v>98</v>
      </c>
      <c r="B20" s="2" t="str">
        <f>Hyperlink("https://www.diodes.com/datasheet/download/DMC2053UVTQ.pdf")</f>
        <v>https://www.diodes.com/datasheet/download/DMC2053UVTQ.pdf</v>
      </c>
      <c r="C20" t="str">
        <f>Hyperlink("https://www.diodes.com/part/view/DMC2053UVTQ","DMC2053UVTQ")</f>
        <v>DMC2053UVTQ</v>
      </c>
      <c r="D20" t="s">
        <v>61</v>
      </c>
      <c r="E20" t="s">
        <v>27</v>
      </c>
      <c r="F20" t="s">
        <v>28</v>
      </c>
      <c r="G20" t="s">
        <v>62</v>
      </c>
      <c r="H20" t="s">
        <v>34</v>
      </c>
      <c r="I20" t="s">
        <v>76</v>
      </c>
      <c r="J20" t="s">
        <v>89</v>
      </c>
      <c r="K20" t="s">
        <v>99</v>
      </c>
      <c r="M20">
        <v>1.1</v>
      </c>
      <c r="P20" t="s">
        <v>100</v>
      </c>
      <c r="Q20" t="s">
        <v>92</v>
      </c>
      <c r="R20" t="s">
        <v>93</v>
      </c>
      <c r="S20" t="s">
        <v>101</v>
      </c>
      <c r="T20" t="s">
        <v>95</v>
      </c>
      <c r="U20" t="s">
        <v>96</v>
      </c>
      <c r="W20" t="s">
        <v>97</v>
      </c>
      <c r="X20" t="s">
        <v>86</v>
      </c>
      <c r="Y20" t="s">
        <v>102</v>
      </c>
    </row>
    <row r="21" spans="1:25">
      <c r="A21" t="s">
        <v>103</v>
      </c>
      <c r="B21" s="2" t="str">
        <f>Hyperlink("https://www.diodes.com/datasheet/download/DMC2400UVQ.pdf")</f>
        <v>https://www.diodes.com/datasheet/download/DMC2400UVQ.pdf</v>
      </c>
      <c r="C21" t="str">
        <f>Hyperlink("https://www.diodes.com/part/view/DMC2400UVQ","DMC2400UVQ")</f>
        <v>DMC2400UVQ</v>
      </c>
      <c r="D21" t="s">
        <v>104</v>
      </c>
      <c r="E21" t="s">
        <v>27</v>
      </c>
      <c r="F21" t="s">
        <v>28</v>
      </c>
      <c r="G21" t="s">
        <v>62</v>
      </c>
      <c r="H21" t="s">
        <v>27</v>
      </c>
      <c r="I21" t="s">
        <v>76</v>
      </c>
      <c r="J21">
        <v>12</v>
      </c>
      <c r="K21" t="s">
        <v>105</v>
      </c>
      <c r="M21">
        <v>1</v>
      </c>
      <c r="P21" t="s">
        <v>106</v>
      </c>
      <c r="Q21" t="s">
        <v>107</v>
      </c>
      <c r="R21" t="s">
        <v>108</v>
      </c>
      <c r="S21" t="s">
        <v>109</v>
      </c>
      <c r="T21" t="s">
        <v>110</v>
      </c>
      <c r="U21" t="s">
        <v>109</v>
      </c>
      <c r="W21" t="s">
        <v>111</v>
      </c>
      <c r="X21" t="s">
        <v>86</v>
      </c>
      <c r="Y21" t="s">
        <v>112</v>
      </c>
    </row>
    <row r="22" spans="1:25">
      <c r="A22" t="s">
        <v>113</v>
      </c>
      <c r="B22" s="2" t="str">
        <f>Hyperlink("https://www.diodes.com/datasheet/download/DMC2710UDWQ.pdf")</f>
        <v>https://www.diodes.com/datasheet/download/DMC2710UDWQ.pdf</v>
      </c>
      <c r="C22" t="str">
        <f>Hyperlink("https://www.diodes.com/part/view/DMC2710UDWQ","DMC2710UDWQ")</f>
        <v>DMC2710UDWQ</v>
      </c>
      <c r="D22" t="s">
        <v>61</v>
      </c>
      <c r="E22" t="s">
        <v>27</v>
      </c>
      <c r="F22" t="s">
        <v>28</v>
      </c>
      <c r="G22" t="s">
        <v>62</v>
      </c>
      <c r="H22" t="s">
        <v>27</v>
      </c>
      <c r="I22" t="s">
        <v>76</v>
      </c>
      <c r="J22" t="s">
        <v>73</v>
      </c>
      <c r="K22" t="s">
        <v>114</v>
      </c>
      <c r="M22">
        <v>0.38</v>
      </c>
      <c r="P22" t="s">
        <v>115</v>
      </c>
      <c r="Q22" t="s">
        <v>116</v>
      </c>
      <c r="R22" t="s">
        <v>117</v>
      </c>
      <c r="S22" t="s">
        <v>109</v>
      </c>
      <c r="T22" t="s">
        <v>95</v>
      </c>
      <c r="U22" t="s">
        <v>118</v>
      </c>
      <c r="W22" t="s">
        <v>119</v>
      </c>
      <c r="X22" t="s">
        <v>120</v>
      </c>
      <c r="Y22" t="s">
        <v>36</v>
      </c>
    </row>
    <row r="23" spans="1:25">
      <c r="A23" t="s">
        <v>121</v>
      </c>
      <c r="B23" s="2" t="str">
        <f>Hyperlink("https://www.diodes.com/datasheet/download/DMC2710UVQ.pdf")</f>
        <v>https://www.diodes.com/datasheet/download/DMC2710UVQ.pdf</v>
      </c>
      <c r="C23" t="str">
        <f>Hyperlink("https://www.diodes.com/part/view/DMC2710UVQ","DMC2710UVQ")</f>
        <v>DMC2710UVQ</v>
      </c>
      <c r="D23" t="s">
        <v>61</v>
      </c>
      <c r="E23" t="s">
        <v>27</v>
      </c>
      <c r="F23" t="s">
        <v>28</v>
      </c>
      <c r="G23" t="s">
        <v>62</v>
      </c>
      <c r="H23" t="s">
        <v>27</v>
      </c>
      <c r="I23" t="s">
        <v>76</v>
      </c>
      <c r="J23" t="s">
        <v>73</v>
      </c>
      <c r="K23" t="s">
        <v>122</v>
      </c>
      <c r="M23">
        <v>0.8</v>
      </c>
      <c r="P23" t="s">
        <v>123</v>
      </c>
      <c r="Q23" t="s">
        <v>124</v>
      </c>
      <c r="R23" t="s">
        <v>125</v>
      </c>
      <c r="S23" t="s">
        <v>109</v>
      </c>
      <c r="T23" t="s">
        <v>95</v>
      </c>
      <c r="U23" t="s">
        <v>118</v>
      </c>
      <c r="W23" t="s">
        <v>126</v>
      </c>
      <c r="X23">
        <v>16</v>
      </c>
      <c r="Y23" t="s">
        <v>112</v>
      </c>
    </row>
    <row r="24" spans="1:25">
      <c r="A24" t="s">
        <v>127</v>
      </c>
      <c r="B24" s="2" t="str">
        <f>Hyperlink("https://www.diodes.com/datasheet/download/DMC2990UDJQ.pdf")</f>
        <v>https://www.diodes.com/datasheet/download/DMC2990UDJQ.pdf</v>
      </c>
      <c r="C24" t="str">
        <f>Hyperlink("https://www.diodes.com/part/view/DMC2990UDJQ","DMC2990UDJQ")</f>
        <v>DMC2990UDJQ</v>
      </c>
      <c r="D24" t="s">
        <v>61</v>
      </c>
      <c r="E24" t="s">
        <v>27</v>
      </c>
      <c r="F24" t="s">
        <v>28</v>
      </c>
      <c r="G24" t="s">
        <v>62</v>
      </c>
      <c r="H24" t="s">
        <v>27</v>
      </c>
      <c r="I24" t="s">
        <v>76</v>
      </c>
      <c r="J24" t="s">
        <v>128</v>
      </c>
      <c r="K24" t="s">
        <v>129</v>
      </c>
      <c r="M24">
        <v>0.35</v>
      </c>
      <c r="P24" t="s">
        <v>130</v>
      </c>
      <c r="Q24" t="s">
        <v>131</v>
      </c>
      <c r="R24" t="s">
        <v>132</v>
      </c>
      <c r="S24" t="s">
        <v>133</v>
      </c>
      <c r="T24" t="s">
        <v>95</v>
      </c>
      <c r="U24" t="s">
        <v>134</v>
      </c>
      <c r="W24" t="s">
        <v>135</v>
      </c>
      <c r="X24" t="s">
        <v>136</v>
      </c>
      <c r="Y24" t="s">
        <v>137</v>
      </c>
    </row>
    <row r="25" spans="1:25">
      <c r="A25" t="s">
        <v>138</v>
      </c>
      <c r="B25" s="2" t="str">
        <f>Hyperlink("https://www.diodes.com/datasheet/download/DMC3021LSDQ.pdf")</f>
        <v>https://www.diodes.com/datasheet/download/DMC3021LSDQ.pdf</v>
      </c>
      <c r="C25" t="str">
        <f>Hyperlink("https://www.diodes.com/part/view/DMC3021LSDQ","DMC3021LSDQ")</f>
        <v>DMC3021LSDQ</v>
      </c>
      <c r="D25" t="s">
        <v>61</v>
      </c>
      <c r="E25" t="s">
        <v>27</v>
      </c>
      <c r="F25" t="s">
        <v>28</v>
      </c>
      <c r="G25" t="s">
        <v>62</v>
      </c>
      <c r="H25" t="s">
        <v>34</v>
      </c>
      <c r="I25" t="s">
        <v>139</v>
      </c>
      <c r="J25" t="s">
        <v>76</v>
      </c>
      <c r="K25" t="s">
        <v>140</v>
      </c>
      <c r="M25">
        <v>2.5</v>
      </c>
      <c r="O25" t="s">
        <v>141</v>
      </c>
      <c r="P25" t="s">
        <v>142</v>
      </c>
      <c r="S25" t="s">
        <v>95</v>
      </c>
      <c r="T25" t="s">
        <v>143</v>
      </c>
      <c r="U25" t="s">
        <v>144</v>
      </c>
      <c r="V25" t="s">
        <v>145</v>
      </c>
      <c r="W25" t="s">
        <v>146</v>
      </c>
      <c r="X25" t="s">
        <v>86</v>
      </c>
      <c r="Y25" t="s">
        <v>147</v>
      </c>
    </row>
    <row r="26" spans="1:25">
      <c r="A26" t="s">
        <v>148</v>
      </c>
      <c r="B26" s="2" t="str">
        <f>Hyperlink("https://www.diodes.com/datasheet/download/DMC3025LSDQ.pdf")</f>
        <v>https://www.diodes.com/datasheet/download/DMC3025LSDQ.pdf</v>
      </c>
      <c r="C26" t="str">
        <f>Hyperlink("https://www.diodes.com/part/view/DMC3025LSDQ","DMC3025LSDQ")</f>
        <v>DMC3025LSDQ</v>
      </c>
      <c r="D26" t="s">
        <v>149</v>
      </c>
      <c r="E26" t="s">
        <v>27</v>
      </c>
      <c r="F26" t="s">
        <v>28</v>
      </c>
      <c r="G26" t="s">
        <v>62</v>
      </c>
      <c r="H26" t="s">
        <v>34</v>
      </c>
      <c r="I26" t="s">
        <v>139</v>
      </c>
      <c r="J26" t="s">
        <v>76</v>
      </c>
      <c r="K26" t="s">
        <v>150</v>
      </c>
      <c r="M26">
        <v>1.2</v>
      </c>
      <c r="O26" t="s">
        <v>151</v>
      </c>
      <c r="P26" t="s">
        <v>152</v>
      </c>
      <c r="T26" t="s">
        <v>153</v>
      </c>
      <c r="U26" t="s">
        <v>154</v>
      </c>
      <c r="V26" t="s">
        <v>155</v>
      </c>
      <c r="W26" t="s">
        <v>156</v>
      </c>
      <c r="X26" t="s">
        <v>157</v>
      </c>
      <c r="Y26" t="s">
        <v>147</v>
      </c>
    </row>
    <row r="27" spans="1:25">
      <c r="A27" t="s">
        <v>158</v>
      </c>
      <c r="B27" s="2" t="str">
        <f>Hyperlink("https://www.diodes.com/datasheet/download/DMC3028LSDXQ.pdf")</f>
        <v>https://www.diodes.com/datasheet/download/DMC3028LSDXQ.pdf</v>
      </c>
      <c r="C27" t="str">
        <f>Hyperlink("https://www.diodes.com/part/view/DMC3028LSDXQ","DMC3028LSDXQ")</f>
        <v>DMC3028LSDXQ</v>
      </c>
      <c r="D27" t="s">
        <v>159</v>
      </c>
      <c r="E27" t="s">
        <v>27</v>
      </c>
      <c r="F27" t="s">
        <v>28</v>
      </c>
      <c r="G27" t="s">
        <v>62</v>
      </c>
      <c r="H27" t="s">
        <v>34</v>
      </c>
      <c r="I27" t="s">
        <v>139</v>
      </c>
      <c r="J27" t="s">
        <v>76</v>
      </c>
      <c r="K27" t="s">
        <v>160</v>
      </c>
      <c r="M27">
        <v>1.2</v>
      </c>
      <c r="O27" t="s">
        <v>161</v>
      </c>
      <c r="P27" t="s">
        <v>162</v>
      </c>
      <c r="T27" t="s">
        <v>163</v>
      </c>
      <c r="U27" t="s">
        <v>164</v>
      </c>
      <c r="V27" t="s">
        <v>165</v>
      </c>
      <c r="W27" t="s">
        <v>166</v>
      </c>
      <c r="X27" t="s">
        <v>136</v>
      </c>
      <c r="Y27" t="s">
        <v>147</v>
      </c>
    </row>
    <row r="28" spans="1:25">
      <c r="A28" t="s">
        <v>167</v>
      </c>
      <c r="B28" s="2" t="str">
        <f>Hyperlink("https://www.diodes.com/datasheet/download/DMC3060LVTQ.pdf")</f>
        <v>https://www.diodes.com/datasheet/download/DMC3060LVTQ.pdf</v>
      </c>
      <c r="C28" t="str">
        <f>Hyperlink("https://www.diodes.com/part/view/DMC3060LVTQ","DMC3060LVTQ")</f>
        <v>DMC3060LVTQ</v>
      </c>
      <c r="D28" t="s">
        <v>61</v>
      </c>
      <c r="E28" t="s">
        <v>27</v>
      </c>
      <c r="F28" t="s">
        <v>28</v>
      </c>
      <c r="G28" t="s">
        <v>62</v>
      </c>
      <c r="H28" t="s">
        <v>34</v>
      </c>
      <c r="I28" t="s">
        <v>139</v>
      </c>
      <c r="J28" t="s">
        <v>89</v>
      </c>
      <c r="K28" t="s">
        <v>168</v>
      </c>
      <c r="M28">
        <v>1.16</v>
      </c>
      <c r="O28" t="s">
        <v>169</v>
      </c>
      <c r="P28" t="s">
        <v>170</v>
      </c>
      <c r="T28" t="s">
        <v>171</v>
      </c>
      <c r="U28" t="s">
        <v>172</v>
      </c>
      <c r="V28" t="s">
        <v>173</v>
      </c>
      <c r="W28" t="s">
        <v>174</v>
      </c>
      <c r="X28" t="s">
        <v>136</v>
      </c>
      <c r="Y28" t="s">
        <v>102</v>
      </c>
    </row>
    <row r="29" spans="1:25">
      <c r="A29" t="s">
        <v>175</v>
      </c>
      <c r="B29" s="2" t="str">
        <f>Hyperlink("https://www.diodes.com/datasheet/download/DMC3061SVTQ.pdf")</f>
        <v>https://www.diodes.com/datasheet/download/DMC3061SVTQ.pdf</v>
      </c>
      <c r="C29" t="str">
        <f>Hyperlink("https://www.diodes.com/part/view/DMC3061SVTQ","DMC3061SVTQ")</f>
        <v>DMC3061SVTQ</v>
      </c>
      <c r="D29" t="s">
        <v>61</v>
      </c>
      <c r="E29" t="s">
        <v>27</v>
      </c>
      <c r="F29" t="s">
        <v>28</v>
      </c>
      <c r="G29" t="s">
        <v>62</v>
      </c>
      <c r="H29" t="s">
        <v>34</v>
      </c>
      <c r="I29" t="s">
        <v>139</v>
      </c>
      <c r="J29" t="s">
        <v>76</v>
      </c>
      <c r="K29" t="s">
        <v>176</v>
      </c>
      <c r="M29">
        <v>1.08</v>
      </c>
      <c r="O29" t="s">
        <v>169</v>
      </c>
      <c r="P29" t="s">
        <v>177</v>
      </c>
      <c r="T29" t="s">
        <v>178</v>
      </c>
      <c r="U29" t="s">
        <v>179</v>
      </c>
      <c r="V29" t="s">
        <v>180</v>
      </c>
      <c r="W29" t="s">
        <v>181</v>
      </c>
      <c r="X29" t="s">
        <v>136</v>
      </c>
      <c r="Y29" t="s">
        <v>102</v>
      </c>
    </row>
    <row r="30" spans="1:25">
      <c r="A30" t="s">
        <v>182</v>
      </c>
      <c r="B30" s="2" t="str">
        <f>Hyperlink("https://www.diodes.com/datasheet/download/DMC31D5UDAQ.pdf")</f>
        <v>https://www.diodes.com/datasheet/download/DMC31D5UDAQ.pdf</v>
      </c>
      <c r="C30" t="str">
        <f>Hyperlink("https://www.diodes.com/part/view/DMC31D5UDAQ","DMC31D5UDAQ")</f>
        <v>DMC31D5UDAQ</v>
      </c>
      <c r="D30" t="s">
        <v>61</v>
      </c>
      <c r="E30" t="s">
        <v>27</v>
      </c>
      <c r="F30" t="s">
        <v>28</v>
      </c>
      <c r="G30" t="s">
        <v>62</v>
      </c>
      <c r="H30" t="s">
        <v>27</v>
      </c>
      <c r="I30" t="s">
        <v>139</v>
      </c>
      <c r="J30" t="s">
        <v>183</v>
      </c>
      <c r="K30" t="s">
        <v>184</v>
      </c>
      <c r="M30">
        <v>0.37</v>
      </c>
      <c r="P30" t="s">
        <v>185</v>
      </c>
      <c r="Q30" t="s">
        <v>186</v>
      </c>
      <c r="R30" t="s">
        <v>187</v>
      </c>
      <c r="S30" t="s">
        <v>133</v>
      </c>
      <c r="T30" t="s">
        <v>188</v>
      </c>
      <c r="U30" t="s">
        <v>189</v>
      </c>
      <c r="W30" t="s">
        <v>190</v>
      </c>
      <c r="X30" t="s">
        <v>191</v>
      </c>
      <c r="Y30" t="s">
        <v>192</v>
      </c>
    </row>
    <row r="31" spans="1:25">
      <c r="A31" t="s">
        <v>193</v>
      </c>
      <c r="B31" s="2" t="str">
        <f>Hyperlink("https://www.diodes.com/datasheet/download/DMC3350LDWQ.pdf")</f>
        <v>https://www.diodes.com/datasheet/download/DMC3350LDWQ.pdf</v>
      </c>
      <c r="C31" t="str">
        <f>Hyperlink("https://www.diodes.com/part/view/DMC3350LDWQ","DMC3350LDWQ")</f>
        <v>DMC3350LDWQ</v>
      </c>
      <c r="D31" t="s">
        <v>104</v>
      </c>
      <c r="E31" t="s">
        <v>27</v>
      </c>
      <c r="F31" t="s">
        <v>28</v>
      </c>
      <c r="G31" t="s">
        <v>62</v>
      </c>
      <c r="H31" t="s">
        <v>27</v>
      </c>
      <c r="I31">
        <v>30</v>
      </c>
      <c r="J31">
        <v>20</v>
      </c>
      <c r="K31" t="s">
        <v>194</v>
      </c>
      <c r="M31">
        <v>0.49</v>
      </c>
      <c r="O31" t="s">
        <v>195</v>
      </c>
      <c r="P31" t="s">
        <v>196</v>
      </c>
      <c r="S31" t="s">
        <v>197</v>
      </c>
      <c r="T31" t="s">
        <v>198</v>
      </c>
      <c r="U31" t="s">
        <v>199</v>
      </c>
      <c r="W31" t="s">
        <v>200</v>
      </c>
      <c r="X31" t="s">
        <v>136</v>
      </c>
      <c r="Y31" t="s">
        <v>36</v>
      </c>
    </row>
    <row r="32" spans="1:25">
      <c r="A32" t="s">
        <v>201</v>
      </c>
      <c r="B32" s="2" t="str">
        <f>Hyperlink("https://www.diodes.com/datasheet/download/DMC3732UVTQ.pdf")</f>
        <v>https://www.diodes.com/datasheet/download/DMC3732UVTQ.pdf</v>
      </c>
      <c r="C32" t="str">
        <f>Hyperlink("https://www.diodes.com/part/view/DMC3732UVTQ","DMC3732UVTQ")</f>
        <v>DMC3732UVTQ</v>
      </c>
      <c r="D32" t="s">
        <v>104</v>
      </c>
      <c r="E32" t="s">
        <v>27</v>
      </c>
      <c r="F32" t="s">
        <v>28</v>
      </c>
      <c r="G32" t="s">
        <v>62</v>
      </c>
      <c r="H32" t="s">
        <v>34</v>
      </c>
      <c r="I32">
        <v>30</v>
      </c>
      <c r="J32">
        <v>8</v>
      </c>
      <c r="K32" t="s">
        <v>202</v>
      </c>
      <c r="M32">
        <v>0.83</v>
      </c>
      <c r="P32" t="s">
        <v>203</v>
      </c>
      <c r="Q32" t="s">
        <v>204</v>
      </c>
      <c r="R32" t="s">
        <v>205</v>
      </c>
      <c r="S32" t="s">
        <v>206</v>
      </c>
      <c r="T32" t="s">
        <v>207</v>
      </c>
      <c r="U32" t="s">
        <v>110</v>
      </c>
      <c r="W32" t="s">
        <v>208</v>
      </c>
      <c r="X32" t="s">
        <v>209</v>
      </c>
      <c r="Y32" t="s">
        <v>102</v>
      </c>
    </row>
    <row r="33" spans="1:25">
      <c r="A33" t="s">
        <v>210</v>
      </c>
      <c r="B33" s="2" t="str">
        <f>Hyperlink("https://www.diodes.com/datasheet/download/DMC4040SSDQ.pdf")</f>
        <v>https://www.diodes.com/datasheet/download/DMC4040SSDQ.pdf</v>
      </c>
      <c r="C33" t="str">
        <f>Hyperlink("https://www.diodes.com/part/view/DMC4040SSDQ","DMC4040SSDQ")</f>
        <v>DMC4040SSDQ</v>
      </c>
      <c r="D33" t="s">
        <v>61</v>
      </c>
      <c r="E33" t="s">
        <v>27</v>
      </c>
      <c r="F33" t="s">
        <v>28</v>
      </c>
      <c r="G33" t="s">
        <v>62</v>
      </c>
      <c r="H33" t="s">
        <v>34</v>
      </c>
      <c r="I33" t="s">
        <v>211</v>
      </c>
      <c r="J33" t="s">
        <v>76</v>
      </c>
      <c r="K33" t="s">
        <v>212</v>
      </c>
      <c r="M33">
        <v>1.8</v>
      </c>
      <c r="O33" t="s">
        <v>213</v>
      </c>
      <c r="P33" t="s">
        <v>214</v>
      </c>
      <c r="T33" t="s">
        <v>215</v>
      </c>
      <c r="U33" t="s">
        <v>216</v>
      </c>
      <c r="V33" t="s">
        <v>217</v>
      </c>
      <c r="W33" t="s">
        <v>218</v>
      </c>
      <c r="X33" t="s">
        <v>76</v>
      </c>
      <c r="Y33" t="s">
        <v>147</v>
      </c>
    </row>
    <row r="34" spans="1:25">
      <c r="A34" t="s">
        <v>219</v>
      </c>
      <c r="B34" s="2" t="str">
        <f>Hyperlink("https://www.diodes.com/datasheet/download/DMC4050SSDQ.pdf")</f>
        <v>https://www.diodes.com/datasheet/download/DMC4050SSDQ.pdf</v>
      </c>
      <c r="C34" t="str">
        <f>Hyperlink("https://www.diodes.com/part/view/DMC4050SSDQ","DMC4050SSDQ")</f>
        <v>DMC4050SSDQ</v>
      </c>
      <c r="D34" t="s">
        <v>220</v>
      </c>
      <c r="E34" t="s">
        <v>27</v>
      </c>
      <c r="F34" t="s">
        <v>28</v>
      </c>
      <c r="G34" t="s">
        <v>62</v>
      </c>
      <c r="H34" t="s">
        <v>34</v>
      </c>
      <c r="I34" t="s">
        <v>211</v>
      </c>
      <c r="J34" t="s">
        <v>76</v>
      </c>
      <c r="K34" t="s">
        <v>221</v>
      </c>
      <c r="M34">
        <v>1.8</v>
      </c>
      <c r="O34" t="s">
        <v>222</v>
      </c>
      <c r="P34" t="s">
        <v>223</v>
      </c>
      <c r="T34" t="s">
        <v>215</v>
      </c>
      <c r="V34" t="s">
        <v>217</v>
      </c>
      <c r="W34" t="s">
        <v>218</v>
      </c>
      <c r="X34" t="s">
        <v>76</v>
      </c>
      <c r="Y34" t="s">
        <v>147</v>
      </c>
    </row>
    <row r="35" spans="1:25">
      <c r="A35" t="s">
        <v>224</v>
      </c>
      <c r="B35" s="2" t="str">
        <f>Hyperlink("https://www.diodes.com/datasheet/download/DMC6040SSDQ.pdf")</f>
        <v>https://www.diodes.com/datasheet/download/DMC6040SSDQ.pdf</v>
      </c>
      <c r="C35" t="str">
        <f>Hyperlink("https://www.diodes.com/part/view/DMC6040SSDQ","DMC6040SSDQ")</f>
        <v>DMC6040SSDQ</v>
      </c>
      <c r="D35" t="s">
        <v>225</v>
      </c>
      <c r="E35" t="s">
        <v>27</v>
      </c>
      <c r="F35" t="s">
        <v>28</v>
      </c>
      <c r="G35" t="s">
        <v>62</v>
      </c>
      <c r="H35" t="s">
        <v>34</v>
      </c>
      <c r="I35" t="s">
        <v>223</v>
      </c>
      <c r="J35" t="s">
        <v>76</v>
      </c>
      <c r="K35" t="s">
        <v>226</v>
      </c>
      <c r="M35">
        <v>1.56</v>
      </c>
      <c r="O35" t="s">
        <v>227</v>
      </c>
      <c r="P35" t="s">
        <v>228</v>
      </c>
      <c r="T35" t="s">
        <v>163</v>
      </c>
      <c r="U35" t="s">
        <v>229</v>
      </c>
      <c r="V35" t="s">
        <v>230</v>
      </c>
      <c r="W35" t="s">
        <v>231</v>
      </c>
      <c r="X35" t="s">
        <v>136</v>
      </c>
      <c r="Y35" t="s">
        <v>147</v>
      </c>
    </row>
    <row r="36" spans="1:25">
      <c r="A36" t="s">
        <v>232</v>
      </c>
      <c r="B36" s="2" t="str">
        <f>Hyperlink("https://www.diodes.com/datasheet/download/DMC62D0SVQ.pdf")</f>
        <v>https://www.diodes.com/datasheet/download/DMC62D0SVQ.pdf</v>
      </c>
      <c r="C36" t="str">
        <f>Hyperlink("https://www.diodes.com/part/view/DMC62D0SVQ","DMC62D0SVQ")</f>
        <v>DMC62D0SVQ</v>
      </c>
      <c r="D36" t="s">
        <v>61</v>
      </c>
      <c r="E36" t="s">
        <v>27</v>
      </c>
      <c r="F36" t="s">
        <v>28</v>
      </c>
      <c r="G36" t="s">
        <v>62</v>
      </c>
      <c r="H36" t="s">
        <v>27</v>
      </c>
      <c r="I36" t="s">
        <v>233</v>
      </c>
      <c r="J36" t="s">
        <v>76</v>
      </c>
      <c r="K36" t="s">
        <v>234</v>
      </c>
      <c r="M36">
        <v>0.84</v>
      </c>
      <c r="O36" t="s">
        <v>235</v>
      </c>
      <c r="P36" t="s">
        <v>236</v>
      </c>
      <c r="S36" t="s">
        <v>95</v>
      </c>
      <c r="T36" t="s">
        <v>237</v>
      </c>
      <c r="U36" t="s">
        <v>133</v>
      </c>
      <c r="W36" t="s">
        <v>238</v>
      </c>
      <c r="X36" t="s">
        <v>213</v>
      </c>
      <c r="Y36" t="s">
        <v>112</v>
      </c>
    </row>
    <row r="37" spans="1:25">
      <c r="A37" t="s">
        <v>239</v>
      </c>
      <c r="B37" s="2" t="str">
        <f>Hyperlink("https://www.diodes.com/datasheet/download/DMC62D2SVQ.pdf")</f>
        <v>https://www.diodes.com/datasheet/download/DMC62D2SVQ.pdf</v>
      </c>
      <c r="C37" t="str">
        <f>Hyperlink("https://www.diodes.com/part/view/DMC62D2SVQ","DMC62D2SVQ")</f>
        <v>DMC62D2SVQ</v>
      </c>
      <c r="D37" t="s">
        <v>104</v>
      </c>
      <c r="E37" t="s">
        <v>27</v>
      </c>
      <c r="F37" t="s">
        <v>28</v>
      </c>
      <c r="G37" t="s">
        <v>62</v>
      </c>
      <c r="H37" t="s">
        <v>27</v>
      </c>
      <c r="I37" t="s">
        <v>240</v>
      </c>
      <c r="J37" t="s">
        <v>241</v>
      </c>
      <c r="K37" t="s">
        <v>242</v>
      </c>
      <c r="M37">
        <v>0.8</v>
      </c>
      <c r="O37" t="s">
        <v>243</v>
      </c>
      <c r="P37" t="s">
        <v>244</v>
      </c>
      <c r="S37" t="s">
        <v>245</v>
      </c>
      <c r="T37" t="s">
        <v>246</v>
      </c>
      <c r="U37" t="s">
        <v>247</v>
      </c>
      <c r="V37" t="s">
        <v>248</v>
      </c>
      <c r="W37" t="s">
        <v>249</v>
      </c>
      <c r="X37" t="s">
        <v>250</v>
      </c>
      <c r="Y37" t="s">
        <v>112</v>
      </c>
    </row>
    <row r="38" spans="1:25">
      <c r="A38" t="s">
        <v>251</v>
      </c>
      <c r="B38" s="2" t="str">
        <f>Hyperlink("https://www.diodes.com/datasheet/download/DMC67D8UFDBQ.pdf")</f>
        <v>https://www.diodes.com/datasheet/download/DMC67D8UFDBQ.pdf</v>
      </c>
      <c r="C38" t="str">
        <f>Hyperlink("https://www.diodes.com/part/view/DMC67D8UFDBQ","DMC67D8UFDBQ")</f>
        <v>DMC67D8UFDBQ</v>
      </c>
      <c r="D38" t="s">
        <v>61</v>
      </c>
      <c r="E38" t="s">
        <v>27</v>
      </c>
      <c r="F38" t="s">
        <v>28</v>
      </c>
      <c r="G38" t="s">
        <v>62</v>
      </c>
      <c r="H38" t="s">
        <v>27</v>
      </c>
      <c r="I38" t="s">
        <v>252</v>
      </c>
      <c r="J38" t="s">
        <v>253</v>
      </c>
      <c r="K38" t="s">
        <v>254</v>
      </c>
      <c r="M38">
        <v>0.89</v>
      </c>
      <c r="O38" t="s">
        <v>255</v>
      </c>
      <c r="P38" t="s">
        <v>256</v>
      </c>
      <c r="T38" t="s">
        <v>257</v>
      </c>
      <c r="U38" t="s">
        <v>258</v>
      </c>
      <c r="W38" t="s">
        <v>259</v>
      </c>
      <c r="X38" t="s">
        <v>260</v>
      </c>
      <c r="Y38" t="s">
        <v>87</v>
      </c>
    </row>
    <row r="39" spans="1:25">
      <c r="A39" t="s">
        <v>261</v>
      </c>
      <c r="B39" s="2" t="str">
        <f>Hyperlink("https://www.diodes.com/datasheet/download/DMG1012UWQ.pdf")</f>
        <v>https://www.diodes.com/datasheet/download/DMG1012UWQ.pdf</v>
      </c>
      <c r="C39" t="str">
        <f>Hyperlink("https://www.diodes.com/part/view/DMG1012UWQ","DMG1012UWQ")</f>
        <v>DMG1012UWQ</v>
      </c>
      <c r="D39" t="s">
        <v>26</v>
      </c>
      <c r="E39" t="s">
        <v>27</v>
      </c>
      <c r="F39" t="s">
        <v>28</v>
      </c>
      <c r="G39" t="s">
        <v>29</v>
      </c>
      <c r="H39" t="s">
        <v>27</v>
      </c>
      <c r="I39">
        <v>20</v>
      </c>
      <c r="J39">
        <v>6</v>
      </c>
      <c r="K39">
        <v>0.95</v>
      </c>
      <c r="M39">
        <v>0.29</v>
      </c>
      <c r="P39">
        <v>450</v>
      </c>
      <c r="Q39">
        <v>600</v>
      </c>
      <c r="R39">
        <v>750</v>
      </c>
      <c r="S39">
        <v>0.5</v>
      </c>
      <c r="T39">
        <v>1</v>
      </c>
      <c r="U39">
        <v>0.7</v>
      </c>
      <c r="W39">
        <v>60.6</v>
      </c>
      <c r="X39">
        <v>16</v>
      </c>
      <c r="Y39" t="s">
        <v>46</v>
      </c>
    </row>
    <row r="40" spans="1:25">
      <c r="A40" t="s">
        <v>262</v>
      </c>
      <c r="B40" s="2" t="str">
        <f>Hyperlink("https://www.diodes.com/datasheet/download/DMG1013TQ.pdf")</f>
        <v>https://www.diodes.com/datasheet/download/DMG1013TQ.pdf</v>
      </c>
      <c r="C40" t="str">
        <f>Hyperlink("https://www.diodes.com/part/view/DMG1013TQ","DMG1013TQ")</f>
        <v>DMG1013TQ</v>
      </c>
      <c r="D40" t="s">
        <v>263</v>
      </c>
      <c r="E40" t="s">
        <v>27</v>
      </c>
      <c r="F40" t="s">
        <v>28</v>
      </c>
      <c r="G40" t="s">
        <v>57</v>
      </c>
      <c r="H40" t="s">
        <v>27</v>
      </c>
      <c r="I40">
        <v>20</v>
      </c>
      <c r="J40">
        <v>6</v>
      </c>
      <c r="K40">
        <v>0.46</v>
      </c>
      <c r="M40">
        <v>0.27</v>
      </c>
      <c r="P40">
        <v>700</v>
      </c>
      <c r="Q40">
        <v>900</v>
      </c>
      <c r="R40">
        <v>1300</v>
      </c>
      <c r="S40">
        <v>0.5</v>
      </c>
      <c r="T40">
        <v>1</v>
      </c>
      <c r="U40">
        <v>0.58</v>
      </c>
      <c r="W40">
        <v>59.76</v>
      </c>
      <c r="X40">
        <v>16</v>
      </c>
      <c r="Y40" t="s">
        <v>42</v>
      </c>
    </row>
    <row r="41" spans="1:25">
      <c r="A41" t="s">
        <v>264</v>
      </c>
      <c r="B41" s="2" t="str">
        <f>Hyperlink("https://www.diodes.com/datasheet/download/DMG1013UWQ.pdf")</f>
        <v>https://www.diodes.com/datasheet/download/DMG1013UWQ.pdf</v>
      </c>
      <c r="C41" t="str">
        <f>Hyperlink("https://www.diodes.com/part/view/DMG1013UWQ","DMG1013UWQ")</f>
        <v>DMG1013UWQ</v>
      </c>
      <c r="D41" t="s">
        <v>263</v>
      </c>
      <c r="E41" t="s">
        <v>27</v>
      </c>
      <c r="F41" t="s">
        <v>28</v>
      </c>
      <c r="G41" t="s">
        <v>57</v>
      </c>
      <c r="H41" t="s">
        <v>27</v>
      </c>
      <c r="I41">
        <v>20</v>
      </c>
      <c r="J41">
        <v>6</v>
      </c>
      <c r="K41">
        <v>0.82</v>
      </c>
      <c r="M41">
        <v>0.31</v>
      </c>
      <c r="P41">
        <v>750</v>
      </c>
      <c r="Q41">
        <v>1050</v>
      </c>
      <c r="R41">
        <v>1500</v>
      </c>
      <c r="T41">
        <v>1</v>
      </c>
      <c r="U41">
        <v>0.622</v>
      </c>
      <c r="W41">
        <v>59.76</v>
      </c>
      <c r="X41">
        <v>16</v>
      </c>
      <c r="Y41" t="s">
        <v>46</v>
      </c>
    </row>
    <row r="42" spans="1:25">
      <c r="A42" t="s">
        <v>265</v>
      </c>
      <c r="B42" s="2" t="str">
        <f>Hyperlink("https://www.diodes.com/datasheet/download/DMG1023UVQ.pdf")</f>
        <v>https://www.diodes.com/datasheet/download/DMG1023UVQ.pdf</v>
      </c>
      <c r="C42" t="str">
        <f>Hyperlink("https://www.diodes.com/part/view/DMG1023UVQ","DMG1023UVQ")</f>
        <v>DMG1023UVQ</v>
      </c>
      <c r="D42" t="s">
        <v>52</v>
      </c>
      <c r="E42" t="s">
        <v>27</v>
      </c>
      <c r="F42" t="s">
        <v>28</v>
      </c>
      <c r="G42" t="s">
        <v>53</v>
      </c>
      <c r="H42" t="s">
        <v>27</v>
      </c>
      <c r="I42">
        <v>20</v>
      </c>
      <c r="J42">
        <v>6</v>
      </c>
      <c r="K42">
        <v>1.03</v>
      </c>
      <c r="M42">
        <v>0.53</v>
      </c>
      <c r="P42">
        <v>750</v>
      </c>
      <c r="Q42">
        <v>1050</v>
      </c>
      <c r="R42">
        <v>1500</v>
      </c>
      <c r="S42">
        <v>0.5</v>
      </c>
      <c r="T42">
        <v>1</v>
      </c>
      <c r="U42">
        <v>0.62</v>
      </c>
      <c r="W42">
        <v>59</v>
      </c>
      <c r="X42">
        <v>16</v>
      </c>
      <c r="Y42" t="s">
        <v>112</v>
      </c>
    </row>
    <row r="43" spans="1:25">
      <c r="A43" t="s">
        <v>266</v>
      </c>
      <c r="B43" s="2" t="str">
        <f>Hyperlink("https://www.diodes.com/datasheet/download/DMG1026UVQ.pdf")</f>
        <v>https://www.diodes.com/datasheet/download/DMG1026UVQ.pdf</v>
      </c>
      <c r="C43" t="str">
        <f>Hyperlink("https://www.diodes.com/part/view/DMG1026UVQ","DMG1026UVQ")</f>
        <v>DMG1026UVQ</v>
      </c>
      <c r="D43" t="s">
        <v>32</v>
      </c>
      <c r="E43" t="s">
        <v>27</v>
      </c>
      <c r="F43" t="s">
        <v>28</v>
      </c>
      <c r="G43" t="s">
        <v>33</v>
      </c>
      <c r="H43" t="s">
        <v>27</v>
      </c>
      <c r="I43">
        <v>60</v>
      </c>
      <c r="J43">
        <v>20</v>
      </c>
      <c r="K43">
        <v>0.41</v>
      </c>
      <c r="M43">
        <v>0.65</v>
      </c>
      <c r="O43">
        <v>1800</v>
      </c>
      <c r="P43">
        <v>2100</v>
      </c>
      <c r="T43">
        <v>1.8</v>
      </c>
      <c r="U43">
        <v>0.45</v>
      </c>
      <c r="Y43" t="s">
        <v>112</v>
      </c>
    </row>
    <row r="44" spans="1:25">
      <c r="A44" t="s">
        <v>267</v>
      </c>
      <c r="B44" s="2" t="str">
        <f>Hyperlink("https://www.diodes.com/datasheet/download/DMG1029SVQ.pdf")</f>
        <v>https://www.diodes.com/datasheet/download/DMG1029SVQ.pdf</v>
      </c>
      <c r="C44" t="str">
        <f>Hyperlink("https://www.diodes.com/part/view/DMG1029SVQ","DMG1029SVQ")</f>
        <v>DMG1029SVQ</v>
      </c>
      <c r="D44" t="s">
        <v>61</v>
      </c>
      <c r="E44" t="s">
        <v>27</v>
      </c>
      <c r="F44" t="s">
        <v>28</v>
      </c>
      <c r="G44" t="s">
        <v>62</v>
      </c>
      <c r="H44" t="s">
        <v>34</v>
      </c>
      <c r="I44" t="s">
        <v>223</v>
      </c>
      <c r="J44" t="s">
        <v>76</v>
      </c>
      <c r="K44" t="s">
        <v>268</v>
      </c>
      <c r="M44">
        <v>0.45</v>
      </c>
      <c r="O44" t="s">
        <v>243</v>
      </c>
      <c r="P44" t="s">
        <v>244</v>
      </c>
      <c r="T44" t="s">
        <v>269</v>
      </c>
      <c r="U44" t="s">
        <v>270</v>
      </c>
      <c r="W44" t="s">
        <v>250</v>
      </c>
      <c r="X44" t="s">
        <v>157</v>
      </c>
      <c r="Y44" t="s">
        <v>112</v>
      </c>
    </row>
    <row r="45" spans="1:25">
      <c r="A45" t="s">
        <v>271</v>
      </c>
      <c r="B45" s="2" t="str">
        <f>Hyperlink("https://www.diodes.com/datasheet/download/DMG2302UKQ.pdf")</f>
        <v>https://www.diodes.com/datasheet/download/DMG2302UKQ.pdf</v>
      </c>
      <c r="C45" t="str">
        <f>Hyperlink("https://www.diodes.com/part/view/DMG2302UKQ","DMG2302UKQ")</f>
        <v>DMG2302UKQ</v>
      </c>
      <c r="D45" t="s">
        <v>26</v>
      </c>
      <c r="E45" t="s">
        <v>27</v>
      </c>
      <c r="F45" t="s">
        <v>28</v>
      </c>
      <c r="G45" t="s">
        <v>29</v>
      </c>
      <c r="H45" t="s">
        <v>27</v>
      </c>
      <c r="I45">
        <v>20</v>
      </c>
      <c r="J45">
        <v>12</v>
      </c>
      <c r="K45">
        <v>2.8</v>
      </c>
      <c r="M45">
        <v>1.1</v>
      </c>
      <c r="P45">
        <v>90</v>
      </c>
      <c r="Q45">
        <v>120</v>
      </c>
      <c r="T45">
        <v>1</v>
      </c>
      <c r="U45">
        <v>1.4</v>
      </c>
      <c r="V45">
        <v>2.8</v>
      </c>
      <c r="W45">
        <v>130</v>
      </c>
      <c r="X45">
        <v>10</v>
      </c>
      <c r="Y45" t="s">
        <v>30</v>
      </c>
    </row>
    <row r="46" spans="1:25">
      <c r="A46" t="s">
        <v>272</v>
      </c>
      <c r="B46" s="2" t="str">
        <f>Hyperlink("https://www.diodes.com/datasheet/download/DMG2305UXQ.pdf")</f>
        <v>https://www.diodes.com/datasheet/download/DMG2305UXQ.pdf</v>
      </c>
      <c r="C46" t="str">
        <f>Hyperlink("https://www.diodes.com/part/view/DMG2305UXQ","DMG2305UXQ")</f>
        <v>DMG2305UXQ</v>
      </c>
      <c r="D46" t="s">
        <v>56</v>
      </c>
      <c r="E46" t="s">
        <v>27</v>
      </c>
      <c r="F46" t="s">
        <v>28</v>
      </c>
      <c r="G46" t="s">
        <v>57</v>
      </c>
      <c r="H46" t="s">
        <v>34</v>
      </c>
      <c r="I46">
        <v>20</v>
      </c>
      <c r="J46">
        <v>8</v>
      </c>
      <c r="K46">
        <v>5</v>
      </c>
      <c r="M46">
        <v>1.4</v>
      </c>
      <c r="P46">
        <v>52</v>
      </c>
      <c r="Q46">
        <v>100</v>
      </c>
      <c r="R46">
        <v>200</v>
      </c>
      <c r="S46">
        <v>0.5</v>
      </c>
      <c r="T46">
        <v>0.9</v>
      </c>
      <c r="U46">
        <v>10.2</v>
      </c>
      <c r="W46">
        <v>808</v>
      </c>
      <c r="X46">
        <v>15</v>
      </c>
      <c r="Y46" t="s">
        <v>30</v>
      </c>
    </row>
    <row r="47" spans="1:25">
      <c r="A47" t="s">
        <v>273</v>
      </c>
      <c r="B47" s="2" t="str">
        <f>Hyperlink("https://www.diodes.com/datasheet/download/DMG3401LSNQ.pdf")</f>
        <v>https://www.diodes.com/datasheet/download/DMG3401LSNQ.pdf</v>
      </c>
      <c r="C47" t="str">
        <f>Hyperlink("https://www.diodes.com/part/view/DMG3401LSNQ","DMG3401LSNQ")</f>
        <v>DMG3401LSNQ</v>
      </c>
      <c r="D47" t="s">
        <v>274</v>
      </c>
      <c r="E47" t="s">
        <v>27</v>
      </c>
      <c r="F47" t="s">
        <v>28</v>
      </c>
      <c r="G47" t="s">
        <v>57</v>
      </c>
      <c r="H47" t="s">
        <v>34</v>
      </c>
      <c r="I47">
        <v>30</v>
      </c>
      <c r="J47">
        <v>12</v>
      </c>
      <c r="K47">
        <v>3.7</v>
      </c>
      <c r="M47">
        <v>1.2</v>
      </c>
      <c r="O47">
        <v>50</v>
      </c>
      <c r="P47">
        <v>60</v>
      </c>
      <c r="Q47">
        <v>85</v>
      </c>
      <c r="T47">
        <v>1.3</v>
      </c>
      <c r="U47">
        <v>11.6</v>
      </c>
      <c r="V47">
        <v>25.1</v>
      </c>
      <c r="W47">
        <v>1326</v>
      </c>
      <c r="X47">
        <v>15</v>
      </c>
      <c r="Y47" t="s">
        <v>275</v>
      </c>
    </row>
    <row r="48" spans="1:25">
      <c r="A48" t="s">
        <v>276</v>
      </c>
      <c r="B48" s="2" t="str">
        <f>Hyperlink("https://www.diodes.com/datasheet/download/DMG3402LQ.pdf")</f>
        <v>https://www.diodes.com/datasheet/download/DMG3402LQ.pdf</v>
      </c>
      <c r="C48" t="str">
        <f>Hyperlink("https://www.diodes.com/part/view/DMG3402LQ","DMG3402LQ")</f>
        <v>DMG3402LQ</v>
      </c>
      <c r="D48" t="s">
        <v>26</v>
      </c>
      <c r="E48" t="s">
        <v>27</v>
      </c>
      <c r="F48" t="s">
        <v>28</v>
      </c>
      <c r="G48" t="s">
        <v>29</v>
      </c>
      <c r="H48" t="s">
        <v>34</v>
      </c>
      <c r="I48">
        <v>30</v>
      </c>
      <c r="J48">
        <v>12</v>
      </c>
      <c r="K48">
        <v>4</v>
      </c>
      <c r="M48">
        <v>1.4</v>
      </c>
      <c r="O48">
        <v>52</v>
      </c>
      <c r="P48">
        <v>65</v>
      </c>
      <c r="Q48">
        <v>85</v>
      </c>
      <c r="T48">
        <v>1.4</v>
      </c>
      <c r="U48">
        <v>5.5</v>
      </c>
      <c r="V48">
        <v>11.7</v>
      </c>
      <c r="W48">
        <v>464</v>
      </c>
      <c r="X48">
        <v>15</v>
      </c>
      <c r="Y48" t="s">
        <v>30</v>
      </c>
    </row>
    <row r="49" spans="1:25">
      <c r="A49" t="s">
        <v>277</v>
      </c>
      <c r="B49" s="2" t="str">
        <f>Hyperlink("https://www.diodes.com/datasheet/download/DMG3414UQ.pdf")</f>
        <v>https://www.diodes.com/datasheet/download/DMG3414UQ.pdf</v>
      </c>
      <c r="C49" t="str">
        <f>Hyperlink("https://www.diodes.com/part/view/DMG3414UQ","DMG3414UQ")</f>
        <v>DMG3414UQ</v>
      </c>
      <c r="D49" t="s">
        <v>26</v>
      </c>
      <c r="E49" t="s">
        <v>27</v>
      </c>
      <c r="F49" t="s">
        <v>28</v>
      </c>
      <c r="G49" t="s">
        <v>29</v>
      </c>
      <c r="H49" t="s">
        <v>34</v>
      </c>
      <c r="I49">
        <v>20</v>
      </c>
      <c r="J49">
        <v>8</v>
      </c>
      <c r="K49">
        <v>4.2</v>
      </c>
      <c r="M49">
        <v>0.78</v>
      </c>
      <c r="P49">
        <v>25</v>
      </c>
      <c r="Q49">
        <v>29</v>
      </c>
      <c r="R49">
        <v>37</v>
      </c>
      <c r="S49">
        <v>0.5</v>
      </c>
      <c r="T49">
        <v>0.9</v>
      </c>
      <c r="U49">
        <v>9.6</v>
      </c>
      <c r="W49">
        <v>829.9</v>
      </c>
      <c r="X49">
        <v>10</v>
      </c>
      <c r="Y49" t="s">
        <v>30</v>
      </c>
    </row>
    <row r="50" spans="1:25">
      <c r="A50" t="s">
        <v>278</v>
      </c>
      <c r="B50" s="2" t="str">
        <f>Hyperlink("https://www.diodes.com/datasheet/download/DMG3415UFY4Q.pdf")</f>
        <v>https://www.diodes.com/datasheet/download/DMG3415UFY4Q.pdf</v>
      </c>
      <c r="C50" t="str">
        <f>Hyperlink("https://www.diodes.com/part/view/DMG3415UFY4Q","DMG3415UFY4Q")</f>
        <v>DMG3415UFY4Q</v>
      </c>
      <c r="D50" t="s">
        <v>56</v>
      </c>
      <c r="E50" t="s">
        <v>27</v>
      </c>
      <c r="F50" t="s">
        <v>28</v>
      </c>
      <c r="G50" t="s">
        <v>57</v>
      </c>
      <c r="H50" t="s">
        <v>27</v>
      </c>
      <c r="I50">
        <v>16</v>
      </c>
      <c r="J50">
        <v>8</v>
      </c>
      <c r="K50">
        <v>2.5</v>
      </c>
      <c r="M50">
        <v>1.35</v>
      </c>
      <c r="O50">
        <v>39</v>
      </c>
      <c r="P50">
        <v>52</v>
      </c>
      <c r="Q50">
        <v>65</v>
      </c>
      <c r="S50">
        <v>0.3</v>
      </c>
      <c r="T50">
        <v>1</v>
      </c>
      <c r="U50">
        <v>10</v>
      </c>
      <c r="W50">
        <v>282</v>
      </c>
      <c r="X50">
        <v>10</v>
      </c>
      <c r="Y50" t="s">
        <v>279</v>
      </c>
    </row>
    <row r="51" spans="1:25">
      <c r="A51" t="s">
        <v>280</v>
      </c>
      <c r="B51" s="2" t="str">
        <f>Hyperlink("https://www.diodes.com/datasheet/download/DMG3420UQ+.pdf")</f>
        <v>https://www.diodes.com/datasheet/download/DMG3420UQ+.pdf</v>
      </c>
      <c r="C51" t="str">
        <f>Hyperlink("https://www.diodes.com/part/view/DMG3420UQ","DMG3420UQ")</f>
        <v>DMG3420UQ</v>
      </c>
      <c r="D51" t="s">
        <v>26</v>
      </c>
      <c r="E51" t="s">
        <v>27</v>
      </c>
      <c r="F51" t="s">
        <v>28</v>
      </c>
      <c r="G51" t="s">
        <v>29</v>
      </c>
      <c r="H51" t="s">
        <v>34</v>
      </c>
      <c r="I51">
        <v>20</v>
      </c>
      <c r="J51">
        <v>12</v>
      </c>
      <c r="K51">
        <v>5.47</v>
      </c>
      <c r="M51">
        <v>0.74</v>
      </c>
      <c r="O51">
        <v>29</v>
      </c>
      <c r="P51">
        <v>35</v>
      </c>
      <c r="Q51">
        <v>48</v>
      </c>
      <c r="R51">
        <v>91</v>
      </c>
      <c r="S51">
        <v>0.5</v>
      </c>
      <c r="T51">
        <v>1.2</v>
      </c>
      <c r="U51">
        <v>5.4</v>
      </c>
      <c r="W51">
        <v>434</v>
      </c>
      <c r="X51">
        <v>10</v>
      </c>
      <c r="Y51" t="s">
        <v>30</v>
      </c>
    </row>
    <row r="52" spans="1:25">
      <c r="A52" t="s">
        <v>281</v>
      </c>
      <c r="B52" s="2" t="str">
        <f>Hyperlink("https://www.diodes.com/datasheet/download/DMG7430LFGQ.pdf")</f>
        <v>https://www.diodes.com/datasheet/download/DMG7430LFGQ.pdf</v>
      </c>
      <c r="C52" t="str">
        <f>Hyperlink("https://www.diodes.com/part/view/DMG7430LFGQ","DMG7430LFGQ")</f>
        <v>DMG7430LFGQ</v>
      </c>
      <c r="D52" t="s">
        <v>26</v>
      </c>
      <c r="E52" t="s">
        <v>27</v>
      </c>
      <c r="F52" t="s">
        <v>28</v>
      </c>
      <c r="G52" t="s">
        <v>29</v>
      </c>
      <c r="H52" t="s">
        <v>34</v>
      </c>
      <c r="I52">
        <v>30</v>
      </c>
      <c r="J52">
        <v>20</v>
      </c>
      <c r="K52">
        <v>10.5</v>
      </c>
      <c r="M52">
        <v>2.2</v>
      </c>
      <c r="O52">
        <v>11</v>
      </c>
      <c r="P52">
        <v>15</v>
      </c>
      <c r="T52">
        <v>2.5</v>
      </c>
      <c r="U52">
        <v>12.5</v>
      </c>
      <c r="V52">
        <v>26.7</v>
      </c>
      <c r="W52">
        <v>1281</v>
      </c>
      <c r="X52">
        <v>15</v>
      </c>
      <c r="Y52" t="s">
        <v>282</v>
      </c>
    </row>
    <row r="53" spans="1:25">
      <c r="A53" t="s">
        <v>283</v>
      </c>
      <c r="B53" s="2" t="str">
        <f>Hyperlink("https://www.diodes.com/datasheet/download/DMHC3025LSDQ.pdf")</f>
        <v>https://www.diodes.com/datasheet/download/DMHC3025LSDQ.pdf</v>
      </c>
      <c r="C53" t="str">
        <f>Hyperlink("https://www.diodes.com/part/view/DMHC3025LSDQ","DMHC3025LSDQ")</f>
        <v>DMHC3025LSDQ</v>
      </c>
      <c r="D53" t="s">
        <v>284</v>
      </c>
      <c r="E53" t="s">
        <v>27</v>
      </c>
      <c r="F53" t="s">
        <v>28</v>
      </c>
      <c r="G53" t="s">
        <v>285</v>
      </c>
      <c r="H53" t="s">
        <v>34</v>
      </c>
      <c r="I53">
        <v>30</v>
      </c>
      <c r="J53">
        <v>20</v>
      </c>
      <c r="K53" t="s">
        <v>286</v>
      </c>
      <c r="M53">
        <v>1.5</v>
      </c>
      <c r="O53" t="s">
        <v>287</v>
      </c>
      <c r="P53" t="s">
        <v>288</v>
      </c>
      <c r="S53" t="s">
        <v>95</v>
      </c>
      <c r="T53" t="s">
        <v>153</v>
      </c>
      <c r="V53" t="s">
        <v>289</v>
      </c>
      <c r="W53" t="s">
        <v>290</v>
      </c>
      <c r="X53" t="s">
        <v>136</v>
      </c>
      <c r="Y53" t="s">
        <v>147</v>
      </c>
    </row>
    <row r="54" spans="1:25">
      <c r="A54" t="s">
        <v>291</v>
      </c>
      <c r="B54" s="2" t="str">
        <f>Hyperlink("https://www.diodes.com/datasheet/download/DMHC4035LSDQ.pdf")</f>
        <v>https://www.diodes.com/datasheet/download/DMHC4035LSDQ.pdf</v>
      </c>
      <c r="C54" t="str">
        <f>Hyperlink("https://www.diodes.com/part/view/DMHC4035LSDQ","DMHC4035LSDQ")</f>
        <v>DMHC4035LSDQ</v>
      </c>
      <c r="D54" t="s">
        <v>292</v>
      </c>
      <c r="E54" t="s">
        <v>27</v>
      </c>
      <c r="F54" t="s">
        <v>28</v>
      </c>
      <c r="G54" t="s">
        <v>285</v>
      </c>
      <c r="H54" t="s">
        <v>34</v>
      </c>
      <c r="I54">
        <v>40</v>
      </c>
      <c r="J54">
        <v>20</v>
      </c>
      <c r="K54" t="s">
        <v>293</v>
      </c>
      <c r="M54">
        <v>1.5</v>
      </c>
      <c r="O54" t="s">
        <v>294</v>
      </c>
      <c r="P54" t="s">
        <v>295</v>
      </c>
      <c r="S54" t="s">
        <v>95</v>
      </c>
      <c r="T54" t="s">
        <v>163</v>
      </c>
      <c r="V54" t="s">
        <v>296</v>
      </c>
      <c r="W54" t="s">
        <v>297</v>
      </c>
      <c r="X54" t="s">
        <v>76</v>
      </c>
      <c r="Y54" t="s">
        <v>147</v>
      </c>
    </row>
    <row r="55" spans="1:25">
      <c r="A55" t="s">
        <v>298</v>
      </c>
      <c r="B55" s="2" t="str">
        <f>Hyperlink("https://www.diodes.com/datasheet/download/DMN1008UFDFQ.pdf")</f>
        <v>https://www.diodes.com/datasheet/download/DMN1008UFDFQ.pdf</v>
      </c>
      <c r="C55" t="str">
        <f>Hyperlink("https://www.diodes.com/part/view/DMN1008UFDFQ","DMN1008UFDFQ")</f>
        <v>DMN1008UFDFQ</v>
      </c>
      <c r="D55" t="s">
        <v>299</v>
      </c>
      <c r="E55" t="s">
        <v>27</v>
      </c>
      <c r="F55" t="s">
        <v>28</v>
      </c>
      <c r="G55" t="s">
        <v>29</v>
      </c>
      <c r="H55" t="s">
        <v>34</v>
      </c>
      <c r="I55">
        <v>12</v>
      </c>
      <c r="J55">
        <v>8</v>
      </c>
      <c r="K55">
        <v>12.2</v>
      </c>
      <c r="M55">
        <v>1.7</v>
      </c>
      <c r="P55">
        <v>8</v>
      </c>
      <c r="Q55">
        <v>12.5</v>
      </c>
      <c r="T55">
        <v>1</v>
      </c>
      <c r="U55">
        <v>8</v>
      </c>
      <c r="W55">
        <v>995</v>
      </c>
      <c r="X55">
        <v>6</v>
      </c>
      <c r="Y55" t="s">
        <v>300</v>
      </c>
    </row>
    <row r="56" spans="1:25">
      <c r="A56" t="s">
        <v>301</v>
      </c>
      <c r="B56" s="2" t="str">
        <f>Hyperlink("https://www.diodes.com/datasheet/download/DMN1019USNQ.pdf")</f>
        <v>https://www.diodes.com/datasheet/download/DMN1019USNQ.pdf</v>
      </c>
      <c r="C56" t="str">
        <f>Hyperlink("https://www.diodes.com/part/view/DMN1019USNQ","DMN1019USNQ")</f>
        <v>DMN1019USNQ</v>
      </c>
      <c r="D56" t="s">
        <v>299</v>
      </c>
      <c r="E56" t="s">
        <v>27</v>
      </c>
      <c r="F56" t="s">
        <v>28</v>
      </c>
      <c r="G56" t="s">
        <v>29</v>
      </c>
      <c r="H56" t="s">
        <v>27</v>
      </c>
      <c r="I56">
        <v>12</v>
      </c>
      <c r="J56">
        <v>8</v>
      </c>
      <c r="K56">
        <v>9.3</v>
      </c>
      <c r="M56">
        <v>1.2</v>
      </c>
      <c r="P56">
        <v>10</v>
      </c>
      <c r="Q56">
        <v>12</v>
      </c>
      <c r="R56">
        <v>14</v>
      </c>
      <c r="S56">
        <v>0.35</v>
      </c>
      <c r="T56">
        <v>0.8</v>
      </c>
      <c r="U56">
        <v>27.3</v>
      </c>
      <c r="V56" t="s">
        <v>302</v>
      </c>
      <c r="W56">
        <v>2480</v>
      </c>
      <c r="Y56" t="s">
        <v>275</v>
      </c>
    </row>
    <row r="57" spans="1:25">
      <c r="A57" t="s">
        <v>303</v>
      </c>
      <c r="B57" s="2" t="str">
        <f>Hyperlink("https://www.diodes.com/datasheet/download/DMN10H170SFGQ.pdf")</f>
        <v>https://www.diodes.com/datasheet/download/DMN10H170SFGQ.pdf</v>
      </c>
      <c r="C57" t="str">
        <f>Hyperlink("https://www.diodes.com/part/view/DMN10H170SFGQ","DMN10H170SFGQ")</f>
        <v>DMN10H170SFGQ</v>
      </c>
      <c r="D57" t="s">
        <v>26</v>
      </c>
      <c r="E57" t="s">
        <v>27</v>
      </c>
      <c r="F57" t="s">
        <v>28</v>
      </c>
      <c r="G57" t="s">
        <v>29</v>
      </c>
      <c r="H57" t="s">
        <v>34</v>
      </c>
      <c r="I57">
        <v>100</v>
      </c>
      <c r="J57">
        <v>20</v>
      </c>
      <c r="K57">
        <v>2.9</v>
      </c>
      <c r="L57">
        <v>8.5</v>
      </c>
      <c r="M57">
        <v>2</v>
      </c>
      <c r="O57">
        <v>122</v>
      </c>
      <c r="P57">
        <v>133</v>
      </c>
      <c r="T57">
        <v>3</v>
      </c>
      <c r="U57">
        <v>7</v>
      </c>
      <c r="V57">
        <v>14.9</v>
      </c>
      <c r="W57">
        <v>870.7</v>
      </c>
      <c r="X57">
        <v>25</v>
      </c>
      <c r="Y57" t="s">
        <v>282</v>
      </c>
    </row>
    <row r="58" spans="1:25">
      <c r="A58" t="s">
        <v>304</v>
      </c>
      <c r="B58" s="2" t="str">
        <f>Hyperlink("https://www.diodes.com/datasheet/download/DMN10H170SK3Q.pdf")</f>
        <v>https://www.diodes.com/datasheet/download/DMN10H170SK3Q.pdf</v>
      </c>
      <c r="C58" t="str">
        <f>Hyperlink("https://www.diodes.com/part/view/DMN10H170SK3Q","DMN10H170SK3Q")</f>
        <v>DMN10H170SK3Q</v>
      </c>
      <c r="D58" t="s">
        <v>305</v>
      </c>
      <c r="E58" t="s">
        <v>27</v>
      </c>
      <c r="F58" t="s">
        <v>28</v>
      </c>
      <c r="G58" t="s">
        <v>29</v>
      </c>
      <c r="H58" t="s">
        <v>34</v>
      </c>
      <c r="I58">
        <v>100</v>
      </c>
      <c r="J58">
        <v>20</v>
      </c>
      <c r="L58">
        <v>12</v>
      </c>
      <c r="M58">
        <v>2.84</v>
      </c>
      <c r="N58">
        <v>42</v>
      </c>
      <c r="O58">
        <v>140</v>
      </c>
      <c r="P58">
        <v>160</v>
      </c>
      <c r="T58">
        <v>3</v>
      </c>
      <c r="U58">
        <v>4.9</v>
      </c>
      <c r="V58">
        <v>9.7</v>
      </c>
      <c r="W58">
        <v>1167</v>
      </c>
      <c r="X58">
        <v>25</v>
      </c>
      <c r="Y58" t="s">
        <v>306</v>
      </c>
    </row>
    <row r="59" spans="1:25">
      <c r="A59" t="s">
        <v>307</v>
      </c>
      <c r="B59" s="2" t="str">
        <f>Hyperlink("https://www.diodes.com/datasheet/download/DMN10H170SVTQ.pdf")</f>
        <v>https://www.diodes.com/datasheet/download/DMN10H170SVTQ.pdf</v>
      </c>
      <c r="C59" t="str">
        <f>Hyperlink("https://www.diodes.com/part/view/DMN10H170SVTQ","DMN10H170SVTQ")</f>
        <v>DMN10H170SVTQ</v>
      </c>
      <c r="D59" t="s">
        <v>305</v>
      </c>
      <c r="E59" t="s">
        <v>27</v>
      </c>
      <c r="F59" t="s">
        <v>28</v>
      </c>
      <c r="G59" t="s">
        <v>29</v>
      </c>
      <c r="H59" t="s">
        <v>34</v>
      </c>
      <c r="I59">
        <v>100</v>
      </c>
      <c r="J59">
        <v>20</v>
      </c>
      <c r="K59">
        <v>2.6</v>
      </c>
      <c r="M59">
        <v>1.7</v>
      </c>
      <c r="O59">
        <v>160</v>
      </c>
      <c r="P59">
        <v>200</v>
      </c>
      <c r="T59">
        <v>3</v>
      </c>
      <c r="U59">
        <v>4.9</v>
      </c>
      <c r="V59">
        <v>9.7</v>
      </c>
      <c r="W59">
        <v>1167</v>
      </c>
      <c r="X59">
        <v>25</v>
      </c>
      <c r="Y59" t="s">
        <v>102</v>
      </c>
    </row>
    <row r="60" spans="1:25">
      <c r="A60" t="s">
        <v>308</v>
      </c>
      <c r="B60" s="2" t="str">
        <f>Hyperlink("https://www.diodes.com/datasheet/download/DMN10H220LQ.pdf")</f>
        <v>https://www.diodes.com/datasheet/download/DMN10H220LQ.pdf</v>
      </c>
      <c r="C60" t="str">
        <f>Hyperlink("https://www.diodes.com/part/view/DMN10H220LQ","DMN10H220LQ")</f>
        <v>DMN10H220LQ</v>
      </c>
      <c r="D60" t="s">
        <v>26</v>
      </c>
      <c r="E60" t="s">
        <v>27</v>
      </c>
      <c r="F60" t="s">
        <v>28</v>
      </c>
      <c r="G60" t="s">
        <v>29</v>
      </c>
      <c r="H60" t="s">
        <v>34</v>
      </c>
      <c r="I60">
        <v>100</v>
      </c>
      <c r="J60">
        <v>16</v>
      </c>
      <c r="K60">
        <v>1.6</v>
      </c>
      <c r="M60">
        <v>1.3</v>
      </c>
      <c r="O60">
        <v>220</v>
      </c>
      <c r="P60">
        <v>250</v>
      </c>
      <c r="S60">
        <v>1</v>
      </c>
      <c r="T60">
        <v>2.5</v>
      </c>
      <c r="U60">
        <v>4.1</v>
      </c>
      <c r="V60">
        <v>8.3</v>
      </c>
      <c r="W60">
        <v>401</v>
      </c>
      <c r="X60">
        <v>25</v>
      </c>
      <c r="Y60" t="s">
        <v>30</v>
      </c>
    </row>
    <row r="61" spans="1:25">
      <c r="A61" t="s">
        <v>309</v>
      </c>
      <c r="B61" s="2" t="str">
        <f>Hyperlink("https://www.diodes.com/datasheet/download/DMN2004WKQ.pdf")</f>
        <v>https://www.diodes.com/datasheet/download/DMN2004WKQ.pdf</v>
      </c>
      <c r="C61" t="str">
        <f>Hyperlink("https://www.diodes.com/part/view/DMN2004WKQ","DMN2004WKQ")</f>
        <v>DMN2004WKQ</v>
      </c>
      <c r="D61" t="s">
        <v>26</v>
      </c>
      <c r="E61" t="s">
        <v>27</v>
      </c>
      <c r="F61" t="s">
        <v>28</v>
      </c>
      <c r="G61" t="s">
        <v>29</v>
      </c>
      <c r="H61" t="s">
        <v>27</v>
      </c>
      <c r="I61">
        <v>20</v>
      </c>
      <c r="J61">
        <v>8</v>
      </c>
      <c r="K61">
        <v>0.54</v>
      </c>
      <c r="M61">
        <v>0.2</v>
      </c>
      <c r="P61">
        <v>550</v>
      </c>
      <c r="Q61">
        <v>700</v>
      </c>
      <c r="R61">
        <v>900</v>
      </c>
      <c r="S61">
        <v>0.5</v>
      </c>
      <c r="T61">
        <v>1</v>
      </c>
      <c r="X61">
        <v>16</v>
      </c>
      <c r="Y61" t="s">
        <v>46</v>
      </c>
    </row>
    <row r="62" spans="1:25">
      <c r="A62" t="s">
        <v>310</v>
      </c>
      <c r="B62" s="2" t="str">
        <f>Hyperlink("https://www.diodes.com/datasheet/download/DMN2005UFGQ.pdf")</f>
        <v>https://www.diodes.com/datasheet/download/DMN2005UFGQ.pdf</v>
      </c>
      <c r="C62" t="str">
        <f>Hyperlink("https://www.diodes.com/part/view/DMN2005UFGQ","DMN2005UFGQ")</f>
        <v>DMN2005UFGQ</v>
      </c>
      <c r="D62" t="s">
        <v>311</v>
      </c>
      <c r="E62" t="s">
        <v>27</v>
      </c>
      <c r="F62" t="s">
        <v>28</v>
      </c>
      <c r="G62" t="s">
        <v>29</v>
      </c>
      <c r="H62" t="s">
        <v>34</v>
      </c>
      <c r="I62">
        <v>20</v>
      </c>
      <c r="J62">
        <v>12</v>
      </c>
      <c r="K62">
        <v>18</v>
      </c>
      <c r="M62">
        <v>2.27</v>
      </c>
      <c r="P62">
        <v>4.6</v>
      </c>
      <c r="Q62">
        <v>8.7</v>
      </c>
      <c r="S62">
        <v>0.4</v>
      </c>
      <c r="T62">
        <v>1.2</v>
      </c>
      <c r="U62">
        <v>68.8</v>
      </c>
      <c r="V62">
        <v>164</v>
      </c>
      <c r="W62">
        <v>6495</v>
      </c>
      <c r="X62">
        <v>10</v>
      </c>
      <c r="Y62" t="s">
        <v>282</v>
      </c>
    </row>
    <row r="63" spans="1:25">
      <c r="A63" t="s">
        <v>312</v>
      </c>
      <c r="B63" s="2" t="str">
        <f>Hyperlink("https://www.diodes.com/datasheet/download/DMN2013UFDEQ.pdf")</f>
        <v>https://www.diodes.com/datasheet/download/DMN2013UFDEQ.pdf</v>
      </c>
      <c r="C63" t="str">
        <f>Hyperlink("https://www.diodes.com/part/view/DMN2013UFDEQ","DMN2013UFDEQ")</f>
        <v>DMN2013UFDEQ</v>
      </c>
      <c r="D63" t="s">
        <v>311</v>
      </c>
      <c r="E63" t="s">
        <v>27</v>
      </c>
      <c r="F63" t="s">
        <v>28</v>
      </c>
      <c r="G63" t="s">
        <v>29</v>
      </c>
      <c r="H63" t="s">
        <v>27</v>
      </c>
      <c r="I63">
        <v>20</v>
      </c>
      <c r="J63">
        <v>8</v>
      </c>
      <c r="K63">
        <v>10.5</v>
      </c>
      <c r="M63">
        <v>1.31</v>
      </c>
      <c r="P63">
        <v>11</v>
      </c>
      <c r="Q63">
        <v>13</v>
      </c>
      <c r="R63">
        <v>30</v>
      </c>
      <c r="S63">
        <v>0.5</v>
      </c>
      <c r="T63">
        <v>1.1</v>
      </c>
      <c r="U63">
        <v>14.3</v>
      </c>
      <c r="W63">
        <v>2453</v>
      </c>
      <c r="X63">
        <v>10</v>
      </c>
      <c r="Y63" t="s">
        <v>313</v>
      </c>
    </row>
    <row r="64" spans="1:25">
      <c r="A64" t="s">
        <v>314</v>
      </c>
      <c r="B64" s="2" t="str">
        <f>Hyperlink("https://www.diodes.com/datasheet/download/DMN2024UQ.pdf")</f>
        <v>https://www.diodes.com/datasheet/download/DMN2024UQ.pdf</v>
      </c>
      <c r="C64" t="str">
        <f>Hyperlink("https://www.diodes.com/part/view/DMN2024UQ","DMN2024UQ")</f>
        <v>DMN2024UQ</v>
      </c>
      <c r="D64" t="s">
        <v>26</v>
      </c>
      <c r="E64" t="s">
        <v>27</v>
      </c>
      <c r="F64" t="s">
        <v>28</v>
      </c>
      <c r="G64" t="s">
        <v>29</v>
      </c>
      <c r="H64" t="s">
        <v>27</v>
      </c>
      <c r="I64">
        <v>20</v>
      </c>
      <c r="J64">
        <v>10</v>
      </c>
      <c r="K64">
        <v>6.8</v>
      </c>
      <c r="M64">
        <v>1.4</v>
      </c>
      <c r="P64">
        <v>25</v>
      </c>
      <c r="Q64">
        <v>29</v>
      </c>
      <c r="R64">
        <v>36</v>
      </c>
      <c r="S64">
        <v>0.5</v>
      </c>
      <c r="T64">
        <v>0.9</v>
      </c>
      <c r="U64">
        <v>6.5</v>
      </c>
      <c r="W64">
        <v>647</v>
      </c>
      <c r="X64">
        <v>10</v>
      </c>
      <c r="Y64" t="s">
        <v>30</v>
      </c>
    </row>
    <row r="65" spans="1:25">
      <c r="A65" t="s">
        <v>315</v>
      </c>
      <c r="B65" s="2" t="str">
        <f>Hyperlink("https://www.diodes.com/datasheet/download/DMN2024UVTQ.pdf")</f>
        <v>https://www.diodes.com/datasheet/download/DMN2024UVTQ.pdf</v>
      </c>
      <c r="C65" t="str">
        <f>Hyperlink("https://www.diodes.com/part/view/DMN2024UVTQ","DMN2024UVTQ")</f>
        <v>DMN2024UVTQ</v>
      </c>
      <c r="D65" t="s">
        <v>26</v>
      </c>
      <c r="E65" t="s">
        <v>27</v>
      </c>
      <c r="F65" t="s">
        <v>28</v>
      </c>
      <c r="G65" t="s">
        <v>33</v>
      </c>
      <c r="H65" t="s">
        <v>27</v>
      </c>
      <c r="I65">
        <v>20</v>
      </c>
      <c r="J65">
        <v>10</v>
      </c>
      <c r="K65">
        <v>7</v>
      </c>
      <c r="M65">
        <v>1.6</v>
      </c>
      <c r="P65">
        <v>24</v>
      </c>
      <c r="Q65">
        <v>28</v>
      </c>
      <c r="R65">
        <v>34</v>
      </c>
      <c r="T65">
        <v>0.9</v>
      </c>
      <c r="U65">
        <v>7.1</v>
      </c>
      <c r="W65">
        <v>647</v>
      </c>
      <c r="X65">
        <v>10</v>
      </c>
      <c r="Y65" t="s">
        <v>102</v>
      </c>
    </row>
    <row r="66" spans="1:25">
      <c r="A66" t="s">
        <v>316</v>
      </c>
      <c r="B66" s="2" t="str">
        <f>Hyperlink("https://www.diodes.com/datasheet/download/DMN2040UQ.pdf")</f>
        <v>https://www.diodes.com/datasheet/download/DMN2040UQ.pdf</v>
      </c>
      <c r="C66" t="str">
        <f>Hyperlink("https://www.diodes.com/part/view/DMN2040UQ","DMN2040UQ")</f>
        <v>DMN2040UQ</v>
      </c>
      <c r="D66" t="s">
        <v>317</v>
      </c>
      <c r="E66" t="s">
        <v>27</v>
      </c>
      <c r="F66" t="s">
        <v>28</v>
      </c>
      <c r="G66" t="s">
        <v>29</v>
      </c>
      <c r="H66" t="s">
        <v>34</v>
      </c>
      <c r="I66">
        <v>20</v>
      </c>
      <c r="J66">
        <v>12</v>
      </c>
      <c r="K66">
        <v>6</v>
      </c>
      <c r="M66">
        <v>1.36</v>
      </c>
      <c r="P66">
        <v>25</v>
      </c>
      <c r="Q66">
        <v>33</v>
      </c>
      <c r="S66">
        <v>0.5</v>
      </c>
      <c r="T66">
        <v>1.2</v>
      </c>
      <c r="U66">
        <v>7.5</v>
      </c>
      <c r="W66">
        <v>667</v>
      </c>
      <c r="X66">
        <v>10</v>
      </c>
      <c r="Y66" t="s">
        <v>30</v>
      </c>
    </row>
    <row r="67" spans="1:25">
      <c r="A67" t="s">
        <v>318</v>
      </c>
      <c r="B67" s="2" t="str">
        <f>Hyperlink("https://www.diodes.com/datasheet/download/DMN2050LQ.pdf")</f>
        <v>https://www.diodes.com/datasheet/download/DMN2050LQ.pdf</v>
      </c>
      <c r="C67" t="str">
        <f>Hyperlink("https://www.diodes.com/part/view/DMN2050LQ","DMN2050LQ")</f>
        <v>DMN2050LQ</v>
      </c>
      <c r="D67" t="s">
        <v>26</v>
      </c>
      <c r="E67" t="s">
        <v>27</v>
      </c>
      <c r="F67" t="s">
        <v>28</v>
      </c>
      <c r="G67" t="s">
        <v>29</v>
      </c>
      <c r="H67" t="s">
        <v>34</v>
      </c>
      <c r="I67">
        <v>20</v>
      </c>
      <c r="J67">
        <v>12</v>
      </c>
      <c r="K67">
        <v>5.9</v>
      </c>
      <c r="M67">
        <v>1.4</v>
      </c>
      <c r="P67">
        <v>29</v>
      </c>
      <c r="Q67">
        <v>50</v>
      </c>
      <c r="S67">
        <v>0.45</v>
      </c>
      <c r="T67">
        <v>1.4</v>
      </c>
      <c r="V67">
        <v>6.7</v>
      </c>
      <c r="W67">
        <v>532</v>
      </c>
      <c r="X67">
        <v>10</v>
      </c>
      <c r="Y67" t="s">
        <v>30</v>
      </c>
    </row>
    <row r="68" spans="1:25">
      <c r="A68" t="s">
        <v>319</v>
      </c>
      <c r="B68" s="2" t="str">
        <f>Hyperlink("https://www.diodes.com/datasheet/download/DMN2053UFDBQ.pdf")</f>
        <v>https://www.diodes.com/datasheet/download/DMN2053UFDBQ.pdf</v>
      </c>
      <c r="C68" t="str">
        <f>Hyperlink("https://www.diodes.com/part/view/DMN2053UFDBQ","DMN2053UFDBQ")</f>
        <v>DMN2053UFDBQ</v>
      </c>
      <c r="D68" t="s">
        <v>32</v>
      </c>
      <c r="E68" t="s">
        <v>27</v>
      </c>
      <c r="F68" t="s">
        <v>28</v>
      </c>
      <c r="G68" t="s">
        <v>33</v>
      </c>
      <c r="H68" t="s">
        <v>34</v>
      </c>
      <c r="I68">
        <v>20</v>
      </c>
      <c r="J68">
        <v>12</v>
      </c>
      <c r="K68">
        <v>4.6</v>
      </c>
      <c r="M68">
        <v>1.1</v>
      </c>
      <c r="P68">
        <v>35</v>
      </c>
      <c r="Q68">
        <v>43</v>
      </c>
      <c r="R68">
        <v>56</v>
      </c>
      <c r="T68">
        <v>1</v>
      </c>
      <c r="U68">
        <v>3.6</v>
      </c>
      <c r="Y68" t="s">
        <v>87</v>
      </c>
    </row>
    <row r="69" spans="1:25">
      <c r="A69" t="s">
        <v>320</v>
      </c>
      <c r="B69" s="2" t="str">
        <f>Hyperlink("https://www.diodes.com/datasheet/download/DMN2053UQ.pdf")</f>
        <v>https://www.diodes.com/datasheet/download/DMN2053UQ.pdf</v>
      </c>
      <c r="C69" t="str">
        <f>Hyperlink("https://www.diodes.com/part/view/DMN2053UQ","DMN2053UQ")</f>
        <v>DMN2053UQ</v>
      </c>
      <c r="D69" t="s">
        <v>26</v>
      </c>
      <c r="E69" t="s">
        <v>27</v>
      </c>
      <c r="F69" t="s">
        <v>28</v>
      </c>
      <c r="G69" t="s">
        <v>29</v>
      </c>
      <c r="H69" t="s">
        <v>34</v>
      </c>
      <c r="I69">
        <v>20</v>
      </c>
      <c r="J69">
        <v>12</v>
      </c>
      <c r="K69">
        <v>6.5</v>
      </c>
      <c r="M69">
        <v>1.3</v>
      </c>
      <c r="O69">
        <v>29</v>
      </c>
      <c r="P69">
        <v>35</v>
      </c>
      <c r="Q69">
        <v>48</v>
      </c>
      <c r="R69">
        <v>91</v>
      </c>
      <c r="S69">
        <v>0.5</v>
      </c>
      <c r="T69">
        <v>1.2</v>
      </c>
      <c r="U69">
        <v>4.6</v>
      </c>
      <c r="W69">
        <v>414</v>
      </c>
      <c r="X69">
        <v>10</v>
      </c>
      <c r="Y69" t="s">
        <v>30</v>
      </c>
    </row>
    <row r="70" spans="1:25">
      <c r="A70" t="s">
        <v>321</v>
      </c>
      <c r="B70" s="2" t="str">
        <f>Hyperlink("https://www.diodes.com/datasheet/download/DMN2053UVTQ.pdf")</f>
        <v>https://www.diodes.com/datasheet/download/DMN2053UVTQ.pdf</v>
      </c>
      <c r="C70" t="str">
        <f>Hyperlink("https://www.diodes.com/part/view/DMN2053UVTQ","DMN2053UVTQ")</f>
        <v>DMN2053UVTQ</v>
      </c>
      <c r="D70" t="s">
        <v>32</v>
      </c>
      <c r="E70" t="s">
        <v>27</v>
      </c>
      <c r="F70" t="s">
        <v>28</v>
      </c>
      <c r="G70" t="s">
        <v>33</v>
      </c>
      <c r="H70" t="s">
        <v>34</v>
      </c>
      <c r="I70">
        <v>20</v>
      </c>
      <c r="J70">
        <v>12</v>
      </c>
      <c r="K70">
        <v>4.6</v>
      </c>
      <c r="M70">
        <v>1.1</v>
      </c>
      <c r="P70">
        <v>35</v>
      </c>
      <c r="Q70">
        <v>43</v>
      </c>
      <c r="R70">
        <v>56</v>
      </c>
      <c r="S70">
        <v>0.4</v>
      </c>
      <c r="T70">
        <v>1</v>
      </c>
      <c r="U70">
        <v>3.6</v>
      </c>
      <c r="W70">
        <v>369</v>
      </c>
      <c r="X70">
        <v>10</v>
      </c>
      <c r="Y70" t="s">
        <v>102</v>
      </c>
    </row>
    <row r="71" spans="1:25">
      <c r="A71" t="s">
        <v>322</v>
      </c>
      <c r="B71" s="2" t="str">
        <f>Hyperlink("https://www.diodes.com/datasheet/download/DMN2053UWQ.pdf")</f>
        <v>https://www.diodes.com/datasheet/download/DMN2053UWQ.pdf</v>
      </c>
      <c r="C71" t="str">
        <f>Hyperlink("https://www.diodes.com/part/view/DMN2053UWQ","DMN2053UWQ")</f>
        <v>DMN2053UWQ</v>
      </c>
      <c r="D71" t="s">
        <v>311</v>
      </c>
      <c r="E71" t="s">
        <v>27</v>
      </c>
      <c r="F71" t="s">
        <v>28</v>
      </c>
      <c r="G71" t="s">
        <v>29</v>
      </c>
      <c r="H71" t="s">
        <v>34</v>
      </c>
      <c r="I71">
        <v>20</v>
      </c>
      <c r="J71">
        <v>12</v>
      </c>
      <c r="K71">
        <v>2.9</v>
      </c>
      <c r="M71">
        <v>0.7</v>
      </c>
      <c r="P71">
        <v>56</v>
      </c>
      <c r="Q71">
        <v>65</v>
      </c>
      <c r="R71">
        <v>93</v>
      </c>
      <c r="S71">
        <v>0.35</v>
      </c>
      <c r="T71">
        <v>1</v>
      </c>
      <c r="U71">
        <v>3.6</v>
      </c>
      <c r="W71">
        <v>369</v>
      </c>
      <c r="X71">
        <v>10</v>
      </c>
      <c r="Y71" t="s">
        <v>46</v>
      </c>
    </row>
    <row r="72" spans="1:25">
      <c r="A72" t="s">
        <v>323</v>
      </c>
      <c r="B72" s="2" t="str">
        <f>Hyperlink("https://www.diodes.com/datasheet/download/DMN2055UQ.pdf")</f>
        <v>https://www.diodes.com/datasheet/download/DMN2055UQ.pdf</v>
      </c>
      <c r="C72" t="str">
        <f>Hyperlink("https://www.diodes.com/part/view/DMN2055UQ","DMN2055UQ")</f>
        <v>DMN2055UQ</v>
      </c>
      <c r="D72" t="s">
        <v>26</v>
      </c>
      <c r="E72" t="s">
        <v>27</v>
      </c>
      <c r="F72" t="s">
        <v>28</v>
      </c>
      <c r="G72" t="s">
        <v>29</v>
      </c>
      <c r="H72" t="s">
        <v>34</v>
      </c>
      <c r="I72">
        <v>20</v>
      </c>
      <c r="J72">
        <v>8</v>
      </c>
      <c r="K72">
        <v>4.8</v>
      </c>
      <c r="M72">
        <v>1.2</v>
      </c>
      <c r="P72">
        <v>38</v>
      </c>
      <c r="Q72">
        <v>45</v>
      </c>
      <c r="S72">
        <v>0.4</v>
      </c>
      <c r="T72">
        <v>1</v>
      </c>
      <c r="U72">
        <v>4.3</v>
      </c>
      <c r="W72">
        <v>400</v>
      </c>
      <c r="X72">
        <v>10</v>
      </c>
      <c r="Y72" t="s">
        <v>30</v>
      </c>
    </row>
    <row r="73" spans="1:25">
      <c r="A73" t="s">
        <v>324</v>
      </c>
      <c r="B73" s="2" t="str">
        <f>Hyperlink("https://www.diodes.com/datasheet/download/DMN2055UWQ.pdf")</f>
        <v>https://www.diodes.com/datasheet/download/DMN2055UWQ.pdf</v>
      </c>
      <c r="C73" t="str">
        <f>Hyperlink("https://www.diodes.com/part/view/DMN2055UWQ","DMN2055UWQ")</f>
        <v>DMN2055UWQ</v>
      </c>
      <c r="D73" t="s">
        <v>26</v>
      </c>
      <c r="E73" t="s">
        <v>27</v>
      </c>
      <c r="F73" t="s">
        <v>28</v>
      </c>
      <c r="G73" t="s">
        <v>29</v>
      </c>
      <c r="H73" t="s">
        <v>34</v>
      </c>
      <c r="I73">
        <v>20</v>
      </c>
      <c r="J73">
        <v>8</v>
      </c>
      <c r="K73">
        <v>3.1</v>
      </c>
      <c r="M73">
        <v>0.65</v>
      </c>
      <c r="P73">
        <v>46</v>
      </c>
      <c r="Q73">
        <v>53</v>
      </c>
      <c r="S73">
        <v>0.4</v>
      </c>
      <c r="T73">
        <v>1</v>
      </c>
      <c r="U73">
        <v>4.3</v>
      </c>
      <c r="W73">
        <v>400</v>
      </c>
      <c r="X73">
        <v>10</v>
      </c>
      <c r="Y73" t="s">
        <v>46</v>
      </c>
    </row>
    <row r="74" spans="1:25">
      <c r="A74" t="s">
        <v>325</v>
      </c>
      <c r="B74" s="2" t="str">
        <f>Hyperlink("https://www.diodes.com/datasheet/download/DMN2300UFL4Q.pdf")</f>
        <v>https://www.diodes.com/datasheet/download/DMN2300UFL4Q.pdf</v>
      </c>
      <c r="C74" t="str">
        <f>Hyperlink("https://www.diodes.com/part/view/DMN2300UFL4Q","DMN2300UFL4Q")</f>
        <v>DMN2300UFL4Q</v>
      </c>
      <c r="D74" t="s">
        <v>326</v>
      </c>
      <c r="E74" t="s">
        <v>27</v>
      </c>
      <c r="F74" t="s">
        <v>28</v>
      </c>
      <c r="G74" t="s">
        <v>33</v>
      </c>
      <c r="H74" t="s">
        <v>27</v>
      </c>
      <c r="I74">
        <v>20</v>
      </c>
      <c r="J74">
        <v>8</v>
      </c>
      <c r="K74">
        <v>2.11</v>
      </c>
      <c r="M74">
        <v>1.39</v>
      </c>
      <c r="P74">
        <v>195</v>
      </c>
      <c r="Q74">
        <v>260</v>
      </c>
      <c r="R74">
        <v>380</v>
      </c>
      <c r="T74">
        <v>0.95</v>
      </c>
      <c r="U74">
        <v>1.6</v>
      </c>
      <c r="W74">
        <v>67.6</v>
      </c>
      <c r="X74">
        <v>20</v>
      </c>
      <c r="Y74" t="s">
        <v>327</v>
      </c>
    </row>
    <row r="75" spans="1:25">
      <c r="A75" t="s">
        <v>328</v>
      </c>
      <c r="B75" s="2" t="str">
        <f>Hyperlink("https://www.diodes.com/datasheet/download/DMN2310UTQ.pdf")</f>
        <v>https://www.diodes.com/datasheet/download/DMN2310UTQ.pdf</v>
      </c>
      <c r="C75" t="str">
        <f>Hyperlink("https://www.diodes.com/part/view/DMN2310UTQ","DMN2310UTQ")</f>
        <v>DMN2310UTQ</v>
      </c>
      <c r="D75" t="s">
        <v>26</v>
      </c>
      <c r="E75" t="s">
        <v>27</v>
      </c>
      <c r="F75" t="s">
        <v>28</v>
      </c>
      <c r="G75" t="s">
        <v>29</v>
      </c>
      <c r="H75" t="s">
        <v>27</v>
      </c>
      <c r="I75">
        <v>20</v>
      </c>
      <c r="J75">
        <v>8</v>
      </c>
      <c r="K75">
        <v>1.2</v>
      </c>
      <c r="M75">
        <v>0.49</v>
      </c>
      <c r="P75">
        <v>240</v>
      </c>
      <c r="Q75">
        <v>300</v>
      </c>
      <c r="R75">
        <v>400</v>
      </c>
      <c r="S75">
        <v>0.45</v>
      </c>
      <c r="T75">
        <v>0.95</v>
      </c>
      <c r="U75">
        <v>0.7</v>
      </c>
      <c r="W75">
        <v>38</v>
      </c>
      <c r="X75">
        <v>10</v>
      </c>
      <c r="Y75" t="s">
        <v>42</v>
      </c>
    </row>
    <row r="76" spans="1:25">
      <c r="A76" t="s">
        <v>329</v>
      </c>
      <c r="B76" s="2" t="str">
        <f>Hyperlink("https://www.diodes.com/datasheet/download/DMN2310UWQ.pdf")</f>
        <v>https://www.diodes.com/datasheet/download/DMN2310UWQ.pdf</v>
      </c>
      <c r="C76" t="str">
        <f>Hyperlink("https://www.diodes.com/part/view/DMN2310UWQ","DMN2310UWQ")</f>
        <v>DMN2310UWQ</v>
      </c>
      <c r="D76" t="s">
        <v>26</v>
      </c>
      <c r="E76" t="s">
        <v>27</v>
      </c>
      <c r="F76" t="s">
        <v>28</v>
      </c>
      <c r="G76" t="s">
        <v>29</v>
      </c>
      <c r="H76" t="s">
        <v>27</v>
      </c>
      <c r="I76">
        <v>20</v>
      </c>
      <c r="J76">
        <v>8</v>
      </c>
      <c r="K76">
        <v>1.3</v>
      </c>
      <c r="M76">
        <v>0.55</v>
      </c>
      <c r="P76">
        <v>200</v>
      </c>
      <c r="Q76">
        <v>280</v>
      </c>
      <c r="R76">
        <v>380</v>
      </c>
      <c r="S76">
        <v>0.45</v>
      </c>
      <c r="T76">
        <v>0.95</v>
      </c>
      <c r="U76">
        <v>0.7</v>
      </c>
      <c r="W76">
        <v>38</v>
      </c>
      <c r="X76">
        <v>10</v>
      </c>
      <c r="Y76" t="s">
        <v>46</v>
      </c>
    </row>
    <row r="77" spans="1:25">
      <c r="A77" t="s">
        <v>330</v>
      </c>
      <c r="B77" s="2" t="str">
        <f>Hyperlink("https://www.diodes.com/datasheet/download/DMN2450UFB4Q.pdf")</f>
        <v>https://www.diodes.com/datasheet/download/DMN2450UFB4Q.pdf</v>
      </c>
      <c r="C77" t="str">
        <f>Hyperlink("https://www.diodes.com/part/view/DMN2450UFB4Q","DMN2450UFB4Q")</f>
        <v>DMN2450UFB4Q</v>
      </c>
      <c r="D77" t="s">
        <v>26</v>
      </c>
      <c r="E77" t="s">
        <v>27</v>
      </c>
      <c r="F77" t="s">
        <v>28</v>
      </c>
      <c r="G77" t="s">
        <v>29</v>
      </c>
      <c r="H77" t="s">
        <v>27</v>
      </c>
      <c r="I77">
        <v>20</v>
      </c>
      <c r="J77">
        <v>12</v>
      </c>
      <c r="K77">
        <v>1</v>
      </c>
      <c r="M77">
        <v>0.9</v>
      </c>
      <c r="P77">
        <v>400</v>
      </c>
      <c r="Q77">
        <v>500</v>
      </c>
      <c r="R77">
        <v>700</v>
      </c>
      <c r="T77">
        <v>0.9</v>
      </c>
      <c r="U77">
        <v>0.6</v>
      </c>
      <c r="V77">
        <v>1.3</v>
      </c>
      <c r="Y77" t="s">
        <v>331</v>
      </c>
    </row>
    <row r="78" spans="1:25">
      <c r="A78" t="s">
        <v>332</v>
      </c>
      <c r="B78" s="2" t="str">
        <f>Hyperlink("https://www.diodes.com/datasheet/download/DMN2451UFB4Q.pdf")</f>
        <v>https://www.diodes.com/datasheet/download/DMN2451UFB4Q.pdf</v>
      </c>
      <c r="C78" t="str">
        <f>Hyperlink("https://www.diodes.com/part/view/DMN2451UFB4Q","DMN2451UFB4Q")</f>
        <v>DMN2451UFB4Q</v>
      </c>
      <c r="D78" t="s">
        <v>26</v>
      </c>
      <c r="E78" t="s">
        <v>27</v>
      </c>
      <c r="F78" t="s">
        <v>28</v>
      </c>
      <c r="G78" t="s">
        <v>29</v>
      </c>
      <c r="H78" t="s">
        <v>27</v>
      </c>
      <c r="I78">
        <v>20</v>
      </c>
      <c r="J78">
        <v>12</v>
      </c>
      <c r="K78">
        <v>1.3</v>
      </c>
      <c r="M78">
        <v>1.1</v>
      </c>
      <c r="P78">
        <v>400</v>
      </c>
      <c r="Q78">
        <v>500</v>
      </c>
      <c r="R78">
        <v>700</v>
      </c>
      <c r="T78">
        <v>1</v>
      </c>
      <c r="U78">
        <v>3.4</v>
      </c>
      <c r="V78">
        <v>6.4</v>
      </c>
      <c r="Y78" t="s">
        <v>331</v>
      </c>
    </row>
    <row r="79" spans="1:25">
      <c r="A79" t="s">
        <v>333</v>
      </c>
      <c r="B79" s="2" t="str">
        <f>Hyperlink("https://www.diodes.com/datasheet/download/DMN2451UFDQ.pdf")</f>
        <v>https://www.diodes.com/datasheet/download/DMN2451UFDQ.pdf</v>
      </c>
      <c r="C79" t="str">
        <f>Hyperlink("https://www.diodes.com/part/view/DMN2451UFDQ","DMN2451UFDQ")</f>
        <v>DMN2451UFDQ</v>
      </c>
      <c r="D79" t="s">
        <v>26</v>
      </c>
      <c r="E79" t="s">
        <v>27</v>
      </c>
      <c r="F79" t="s">
        <v>28</v>
      </c>
      <c r="G79" t="s">
        <v>29</v>
      </c>
      <c r="H79" t="s">
        <v>27</v>
      </c>
      <c r="I79">
        <v>20</v>
      </c>
      <c r="J79">
        <v>12</v>
      </c>
      <c r="K79">
        <v>1.1</v>
      </c>
      <c r="M79">
        <v>1.1</v>
      </c>
      <c r="P79">
        <v>600</v>
      </c>
      <c r="Q79">
        <v>800</v>
      </c>
      <c r="R79">
        <v>1000</v>
      </c>
      <c r="S79">
        <v>0.45</v>
      </c>
      <c r="T79">
        <v>1</v>
      </c>
      <c r="U79">
        <v>0.7</v>
      </c>
      <c r="W79">
        <v>52</v>
      </c>
      <c r="X79">
        <v>16</v>
      </c>
      <c r="Y79" t="s">
        <v>334</v>
      </c>
    </row>
    <row r="80" spans="1:25">
      <c r="A80" t="s">
        <v>335</v>
      </c>
      <c r="B80" s="2" t="str">
        <f>Hyperlink("https://www.diodes.com/datasheet/download/DMN24H11DSQ.pdf")</f>
        <v>https://www.diodes.com/datasheet/download/DMN24H11DSQ.pdf</v>
      </c>
      <c r="C80" t="str">
        <f>Hyperlink("https://www.diodes.com/part/view/DMN24H11DSQ","DMN24H11DSQ")</f>
        <v>DMN24H11DSQ</v>
      </c>
      <c r="D80" t="s">
        <v>26</v>
      </c>
      <c r="E80" t="s">
        <v>27</v>
      </c>
      <c r="F80" t="s">
        <v>28</v>
      </c>
      <c r="G80" t="s">
        <v>29</v>
      </c>
      <c r="H80" t="s">
        <v>34</v>
      </c>
      <c r="I80">
        <v>240</v>
      </c>
      <c r="J80">
        <v>20</v>
      </c>
      <c r="K80">
        <v>0.27</v>
      </c>
      <c r="M80">
        <v>1.2</v>
      </c>
      <c r="O80">
        <v>11000</v>
      </c>
      <c r="P80">
        <v>12000</v>
      </c>
      <c r="T80">
        <v>3</v>
      </c>
      <c r="V80">
        <v>3.7</v>
      </c>
      <c r="W80">
        <v>76.8</v>
      </c>
      <c r="X80">
        <v>25</v>
      </c>
      <c r="Y80" t="s">
        <v>30</v>
      </c>
    </row>
    <row r="81" spans="1:25">
      <c r="A81" t="s">
        <v>336</v>
      </c>
      <c r="B81" s="2" t="str">
        <f>Hyperlink("https://www.diodes.com/datasheet/download/DMN2710UDWQ.pdf")</f>
        <v>https://www.diodes.com/datasheet/download/DMN2710UDWQ.pdf</v>
      </c>
      <c r="C81" t="str">
        <f>Hyperlink("https://www.diodes.com/part/view/DMN2710UDWQ","DMN2710UDWQ")</f>
        <v>DMN2710UDWQ</v>
      </c>
      <c r="D81" t="s">
        <v>337</v>
      </c>
      <c r="E81" t="s">
        <v>27</v>
      </c>
      <c r="F81" t="s">
        <v>28</v>
      </c>
      <c r="G81" t="s">
        <v>33</v>
      </c>
      <c r="H81" t="s">
        <v>27</v>
      </c>
      <c r="I81">
        <v>20</v>
      </c>
      <c r="J81">
        <v>6</v>
      </c>
      <c r="K81">
        <v>0.8</v>
      </c>
      <c r="M81">
        <v>0.49</v>
      </c>
      <c r="P81">
        <v>450</v>
      </c>
      <c r="Q81">
        <v>600</v>
      </c>
      <c r="R81">
        <v>750</v>
      </c>
      <c r="T81">
        <v>1</v>
      </c>
      <c r="U81">
        <v>0.6</v>
      </c>
      <c r="Y81" t="s">
        <v>36</v>
      </c>
    </row>
    <row r="82" spans="1:25">
      <c r="A82" t="s">
        <v>338</v>
      </c>
      <c r="B82" s="2" t="str">
        <f>Hyperlink("https://www.diodes.com/datasheet/download/DMN2710UFBQ.pdf")</f>
        <v>https://www.diodes.com/datasheet/download/DMN2710UFBQ.pdf</v>
      </c>
      <c r="C82" t="str">
        <f>Hyperlink("https://www.diodes.com/part/view/DMN2710UFBQ","DMN2710UFBQ")</f>
        <v>DMN2710UFBQ</v>
      </c>
      <c r="D82" t="s">
        <v>317</v>
      </c>
      <c r="E82" t="s">
        <v>27</v>
      </c>
      <c r="F82" t="s">
        <v>28</v>
      </c>
      <c r="G82" t="s">
        <v>29</v>
      </c>
      <c r="H82" t="s">
        <v>27</v>
      </c>
      <c r="I82">
        <v>20</v>
      </c>
      <c r="J82">
        <v>6</v>
      </c>
      <c r="K82">
        <v>1.3</v>
      </c>
      <c r="M82">
        <v>1.3</v>
      </c>
      <c r="P82">
        <v>450</v>
      </c>
      <c r="Q82">
        <v>600</v>
      </c>
      <c r="R82">
        <v>750</v>
      </c>
      <c r="S82">
        <v>0.5</v>
      </c>
      <c r="T82">
        <v>1</v>
      </c>
      <c r="U82">
        <v>0.6</v>
      </c>
      <c r="W82">
        <v>42</v>
      </c>
      <c r="X82">
        <v>16</v>
      </c>
      <c r="Y82" t="s">
        <v>339</v>
      </c>
    </row>
    <row r="83" spans="1:25">
      <c r="A83" t="s">
        <v>340</v>
      </c>
      <c r="B83" s="2" t="str">
        <f>Hyperlink("https://www.diodes.com/datasheet/download/DMN2710UTQ.pdf")</f>
        <v>https://www.diodes.com/datasheet/download/DMN2710UTQ.pdf</v>
      </c>
      <c r="C83" t="str">
        <f>Hyperlink("https://www.diodes.com/part/view/DMN2710UTQ","DMN2710UTQ")</f>
        <v>DMN2710UTQ</v>
      </c>
      <c r="D83" t="s">
        <v>26</v>
      </c>
      <c r="E83" t="s">
        <v>27</v>
      </c>
      <c r="F83" t="s">
        <v>28</v>
      </c>
      <c r="G83" t="s">
        <v>29</v>
      </c>
      <c r="H83" t="s">
        <v>27</v>
      </c>
      <c r="I83">
        <v>20</v>
      </c>
      <c r="J83">
        <v>6</v>
      </c>
      <c r="K83">
        <v>0.87</v>
      </c>
      <c r="M83">
        <v>0.52</v>
      </c>
      <c r="P83">
        <v>450</v>
      </c>
      <c r="Q83">
        <v>600</v>
      </c>
      <c r="R83">
        <v>750</v>
      </c>
      <c r="S83">
        <v>0.5</v>
      </c>
      <c r="T83">
        <v>1</v>
      </c>
      <c r="U83">
        <v>0.6</v>
      </c>
      <c r="W83">
        <v>42</v>
      </c>
      <c r="X83">
        <v>16</v>
      </c>
      <c r="Y83" t="s">
        <v>42</v>
      </c>
    </row>
    <row r="84" spans="1:25">
      <c r="A84" t="s">
        <v>341</v>
      </c>
      <c r="B84" s="2" t="str">
        <f>Hyperlink("https://www.diodes.com/datasheet/download/DMN2710UVQ.pdf")</f>
        <v>https://www.diodes.com/datasheet/download/DMN2710UVQ.pdf</v>
      </c>
      <c r="C84" t="str">
        <f>Hyperlink("https://www.diodes.com/part/view/DMN2710UVQ","DMN2710UVQ")</f>
        <v>DMN2710UVQ</v>
      </c>
      <c r="D84" t="s">
        <v>342</v>
      </c>
      <c r="E84" t="s">
        <v>27</v>
      </c>
      <c r="F84" t="s">
        <v>28</v>
      </c>
      <c r="G84" t="s">
        <v>33</v>
      </c>
      <c r="H84" t="s">
        <v>27</v>
      </c>
      <c r="I84">
        <v>20</v>
      </c>
      <c r="J84">
        <v>6</v>
      </c>
      <c r="K84">
        <v>0.92</v>
      </c>
      <c r="M84">
        <v>0.5</v>
      </c>
      <c r="P84">
        <v>450</v>
      </c>
      <c r="Q84">
        <v>600</v>
      </c>
      <c r="R84">
        <v>750</v>
      </c>
      <c r="S84">
        <v>0.5</v>
      </c>
      <c r="T84">
        <v>1</v>
      </c>
      <c r="U84">
        <v>0.6</v>
      </c>
      <c r="W84">
        <v>42</v>
      </c>
      <c r="X84">
        <v>16</v>
      </c>
      <c r="Y84" t="s">
        <v>112</v>
      </c>
    </row>
    <row r="85" spans="1:25">
      <c r="A85" t="s">
        <v>343</v>
      </c>
      <c r="B85" s="2" t="str">
        <f>Hyperlink("https://www.diodes.com/datasheet/download/DMN2710UWQ.pdf")</f>
        <v>https://www.diodes.com/datasheet/download/DMN2710UWQ.pdf</v>
      </c>
      <c r="C85" t="str">
        <f>Hyperlink("https://www.diodes.com/part/view/DMN2710UWQ","DMN2710UWQ")</f>
        <v>DMN2710UWQ</v>
      </c>
      <c r="D85" t="s">
        <v>26</v>
      </c>
      <c r="E85" t="s">
        <v>27</v>
      </c>
      <c r="F85" t="s">
        <v>28</v>
      </c>
      <c r="G85" t="s">
        <v>29</v>
      </c>
      <c r="H85" t="s">
        <v>27</v>
      </c>
      <c r="I85">
        <v>20</v>
      </c>
      <c r="J85">
        <v>6</v>
      </c>
      <c r="K85">
        <v>0.9</v>
      </c>
      <c r="M85">
        <v>0.6</v>
      </c>
      <c r="P85">
        <v>450</v>
      </c>
      <c r="Q85">
        <v>600</v>
      </c>
      <c r="R85">
        <v>750</v>
      </c>
      <c r="S85">
        <v>0.5</v>
      </c>
      <c r="T85">
        <v>1</v>
      </c>
      <c r="U85">
        <v>0.6</v>
      </c>
      <c r="W85">
        <v>42</v>
      </c>
      <c r="X85">
        <v>16</v>
      </c>
      <c r="Y85" t="s">
        <v>46</v>
      </c>
    </row>
    <row r="86" spans="1:25">
      <c r="A86" t="s">
        <v>344</v>
      </c>
      <c r="B86" s="2" t="str">
        <f>Hyperlink("https://www.diodes.com/datasheet/download/DMN2990UDJQ.pdf")</f>
        <v>https://www.diodes.com/datasheet/download/DMN2990UDJQ.pdf</v>
      </c>
      <c r="C86" t="str">
        <f>Hyperlink("https://www.diodes.com/part/view/DMN2990UDJQ","DMN2990UDJQ")</f>
        <v>DMN2990UDJQ</v>
      </c>
      <c r="D86" t="s">
        <v>32</v>
      </c>
      <c r="E86" t="s">
        <v>27</v>
      </c>
      <c r="F86" t="s">
        <v>28</v>
      </c>
      <c r="G86" t="s">
        <v>33</v>
      </c>
      <c r="H86" t="s">
        <v>27</v>
      </c>
      <c r="I86">
        <v>20</v>
      </c>
      <c r="J86">
        <v>8</v>
      </c>
      <c r="K86">
        <v>0.45</v>
      </c>
      <c r="M86">
        <v>0.35</v>
      </c>
      <c r="P86">
        <v>990</v>
      </c>
      <c r="Q86">
        <v>1200</v>
      </c>
      <c r="R86">
        <v>1800</v>
      </c>
      <c r="S86">
        <v>0.4</v>
      </c>
      <c r="T86">
        <v>1</v>
      </c>
      <c r="U86">
        <v>0.5</v>
      </c>
      <c r="W86">
        <v>27.6</v>
      </c>
      <c r="X86">
        <v>16</v>
      </c>
      <c r="Y86" t="s">
        <v>137</v>
      </c>
    </row>
    <row r="87" spans="1:25">
      <c r="A87" t="s">
        <v>345</v>
      </c>
      <c r="B87" s="2" t="str">
        <f>Hyperlink("https://www.diodes.com/datasheet/download/DMN2991UFB4Q.pdf")</f>
        <v>https://www.diodes.com/datasheet/download/DMN2991UFB4Q.pdf</v>
      </c>
      <c r="C87" t="str">
        <f>Hyperlink("https://www.diodes.com/part/view/DMN2991UFB4Q","DMN2991UFB4Q")</f>
        <v>DMN2991UFB4Q</v>
      </c>
      <c r="D87" t="s">
        <v>311</v>
      </c>
      <c r="E87" t="s">
        <v>27</v>
      </c>
      <c r="F87" t="s">
        <v>28</v>
      </c>
      <c r="G87" t="s">
        <v>29</v>
      </c>
      <c r="H87" t="s">
        <v>27</v>
      </c>
      <c r="I87">
        <v>20</v>
      </c>
      <c r="J87">
        <v>8</v>
      </c>
      <c r="K87">
        <v>0.5</v>
      </c>
      <c r="M87">
        <v>0.36</v>
      </c>
      <c r="P87">
        <v>990</v>
      </c>
      <c r="Q87">
        <v>1200</v>
      </c>
      <c r="R87">
        <v>1800</v>
      </c>
      <c r="S87">
        <v>0.4</v>
      </c>
      <c r="T87">
        <v>1</v>
      </c>
      <c r="U87">
        <v>0.28</v>
      </c>
      <c r="W87">
        <v>14.6</v>
      </c>
      <c r="X87">
        <v>16</v>
      </c>
      <c r="Y87" t="s">
        <v>331</v>
      </c>
    </row>
    <row r="88" spans="1:25">
      <c r="A88" t="s">
        <v>346</v>
      </c>
      <c r="B88" s="2" t="str">
        <f>Hyperlink("https://www.diodes.com/datasheet/download/DMN2991UFZQ.pdf")</f>
        <v>https://www.diodes.com/datasheet/download/DMN2991UFZQ.pdf</v>
      </c>
      <c r="C88" t="str">
        <f>Hyperlink("https://www.diodes.com/part/view/DMN2991UFZQ","DMN2991UFZQ")</f>
        <v>DMN2991UFZQ</v>
      </c>
      <c r="D88" t="s">
        <v>311</v>
      </c>
      <c r="E88" t="s">
        <v>27</v>
      </c>
      <c r="F88" t="s">
        <v>28</v>
      </c>
      <c r="G88" t="s">
        <v>29</v>
      </c>
      <c r="H88" t="s">
        <v>27</v>
      </c>
      <c r="I88">
        <v>20</v>
      </c>
      <c r="J88">
        <v>8</v>
      </c>
      <c r="K88">
        <v>0.55</v>
      </c>
      <c r="M88">
        <v>0.53</v>
      </c>
      <c r="P88">
        <v>990</v>
      </c>
      <c r="Q88">
        <v>1200</v>
      </c>
      <c r="R88">
        <v>1800</v>
      </c>
      <c r="S88">
        <v>0.4</v>
      </c>
      <c r="T88">
        <v>1</v>
      </c>
      <c r="U88">
        <v>0.28</v>
      </c>
      <c r="W88">
        <v>14.6</v>
      </c>
      <c r="X88">
        <v>16</v>
      </c>
      <c r="Y88" t="s">
        <v>347</v>
      </c>
    </row>
    <row r="89" spans="1:25">
      <c r="A89" t="s">
        <v>348</v>
      </c>
      <c r="B89" s="2" t="str">
        <f>Hyperlink("https://www.diodes.com/datasheet/download/DMN2991UTQ.pdf")</f>
        <v>https://www.diodes.com/datasheet/download/DMN2991UTQ.pdf</v>
      </c>
      <c r="C89" t="str">
        <f>Hyperlink("https://www.diodes.com/part/view/DMN2991UTQ","DMN2991UTQ")</f>
        <v>DMN2991UTQ</v>
      </c>
      <c r="D89" t="s">
        <v>26</v>
      </c>
      <c r="E89" t="s">
        <v>27</v>
      </c>
      <c r="F89" t="s">
        <v>28</v>
      </c>
      <c r="G89" t="s">
        <v>29</v>
      </c>
      <c r="H89" t="s">
        <v>27</v>
      </c>
      <c r="I89">
        <v>20</v>
      </c>
      <c r="J89">
        <v>10</v>
      </c>
      <c r="K89">
        <v>0.3</v>
      </c>
      <c r="M89">
        <v>0.43</v>
      </c>
      <c r="P89">
        <v>3000</v>
      </c>
      <c r="Q89">
        <v>4000</v>
      </c>
      <c r="R89">
        <v>6000</v>
      </c>
      <c r="S89">
        <v>0.5</v>
      </c>
      <c r="T89">
        <v>1</v>
      </c>
      <c r="U89">
        <v>0.35</v>
      </c>
      <c r="W89">
        <v>21.5</v>
      </c>
      <c r="X89">
        <v>15</v>
      </c>
      <c r="Y89" t="s">
        <v>42</v>
      </c>
    </row>
    <row r="90" spans="1:25">
      <c r="A90" t="s">
        <v>349</v>
      </c>
      <c r="B90" s="2" t="str">
        <f>Hyperlink("https://www.diodes.com/datasheet/download/DMN2992UFB4Q.pdf")</f>
        <v>https://www.diodes.com/datasheet/download/DMN2992UFB4Q.pdf</v>
      </c>
      <c r="C90" t="str">
        <f>Hyperlink("https://www.diodes.com/part/view/DMN2992UFB4Q","DMN2992UFB4Q")</f>
        <v>DMN2992UFB4Q</v>
      </c>
      <c r="D90" t="s">
        <v>350</v>
      </c>
      <c r="E90" t="s">
        <v>27</v>
      </c>
      <c r="F90" t="s">
        <v>28</v>
      </c>
      <c r="G90" t="s">
        <v>29</v>
      </c>
      <c r="H90" t="s">
        <v>27</v>
      </c>
      <c r="I90">
        <v>20</v>
      </c>
      <c r="J90">
        <v>8</v>
      </c>
      <c r="K90">
        <v>0.83</v>
      </c>
      <c r="M90">
        <v>1.02</v>
      </c>
      <c r="P90">
        <v>990</v>
      </c>
      <c r="Q90">
        <v>1200</v>
      </c>
      <c r="R90">
        <v>1800</v>
      </c>
      <c r="S90">
        <v>0.4</v>
      </c>
      <c r="T90">
        <v>1</v>
      </c>
      <c r="U90">
        <v>0.41</v>
      </c>
      <c r="W90">
        <v>15.6</v>
      </c>
      <c r="X90">
        <v>16</v>
      </c>
      <c r="Y90" t="s">
        <v>331</v>
      </c>
    </row>
    <row r="91" spans="1:25">
      <c r="A91" t="s">
        <v>351</v>
      </c>
      <c r="B91" s="2" t="str">
        <f>Hyperlink("https://www.diodes.com/datasheet/download/DMN3007LSSQ.pdf")</f>
        <v>https://www.diodes.com/datasheet/download/DMN3007LSSQ.pdf</v>
      </c>
      <c r="C91" t="str">
        <f>Hyperlink("https://www.diodes.com/part/view/DMN3007LSSQ","DMN3007LSSQ")</f>
        <v>DMN3007LSSQ</v>
      </c>
      <c r="D91" t="s">
        <v>352</v>
      </c>
      <c r="E91" t="s">
        <v>27</v>
      </c>
      <c r="F91" t="s">
        <v>28</v>
      </c>
      <c r="G91" t="s">
        <v>29</v>
      </c>
      <c r="H91" t="s">
        <v>34</v>
      </c>
      <c r="I91">
        <v>30</v>
      </c>
      <c r="J91">
        <v>20</v>
      </c>
      <c r="K91">
        <v>16</v>
      </c>
      <c r="M91">
        <v>2.5</v>
      </c>
      <c r="O91">
        <v>7</v>
      </c>
      <c r="P91">
        <v>10</v>
      </c>
      <c r="S91">
        <v>1.3</v>
      </c>
      <c r="T91">
        <v>2.1</v>
      </c>
      <c r="U91">
        <v>31.2</v>
      </c>
      <c r="W91">
        <v>2714</v>
      </c>
      <c r="X91">
        <v>15</v>
      </c>
      <c r="Y91" t="s">
        <v>147</v>
      </c>
    </row>
    <row r="92" spans="1:25">
      <c r="A92" t="s">
        <v>353</v>
      </c>
      <c r="B92" s="2" t="str">
        <f>Hyperlink("https://www.diodes.com/datasheet/download/DMN3008SFGQ.pdf")</f>
        <v>https://www.diodes.com/datasheet/download/DMN3008SFGQ.pdf</v>
      </c>
      <c r="C92" t="str">
        <f>Hyperlink("https://www.diodes.com/part/view/DMN3008SFGQ","DMN3008SFGQ")</f>
        <v>DMN3008SFGQ</v>
      </c>
      <c r="D92" t="s">
        <v>354</v>
      </c>
      <c r="E92" t="s">
        <v>27</v>
      </c>
      <c r="F92" t="s">
        <v>28</v>
      </c>
      <c r="G92" t="s">
        <v>29</v>
      </c>
      <c r="H92" t="s">
        <v>34</v>
      </c>
      <c r="I92">
        <v>30</v>
      </c>
      <c r="J92">
        <v>20</v>
      </c>
      <c r="K92">
        <v>17.6</v>
      </c>
      <c r="L92">
        <v>62</v>
      </c>
      <c r="M92">
        <v>2.1</v>
      </c>
      <c r="O92">
        <v>4.4</v>
      </c>
      <c r="P92">
        <v>5.5</v>
      </c>
      <c r="T92">
        <v>2.3</v>
      </c>
      <c r="U92">
        <v>41</v>
      </c>
      <c r="V92">
        <v>86</v>
      </c>
      <c r="W92">
        <v>3690</v>
      </c>
      <c r="X92">
        <v>10</v>
      </c>
      <c r="Y92" t="s">
        <v>282</v>
      </c>
    </row>
    <row r="93" spans="1:25">
      <c r="A93" t="s">
        <v>355</v>
      </c>
      <c r="B93" s="2" t="str">
        <f>Hyperlink("https://www.diodes.com/datasheet/download/DMN3009LFVQ.pdf")</f>
        <v>https://www.diodes.com/datasheet/download/DMN3009LFVQ.pdf</v>
      </c>
      <c r="C93" t="str">
        <f>Hyperlink("https://www.diodes.com/part/view/DMN3009LFVQ","DMN3009LFVQ")</f>
        <v>DMN3009LFVQ</v>
      </c>
      <c r="D93" t="s">
        <v>354</v>
      </c>
      <c r="E93" t="s">
        <v>27</v>
      </c>
      <c r="F93" t="s">
        <v>28</v>
      </c>
      <c r="G93" t="s">
        <v>29</v>
      </c>
      <c r="H93" t="s">
        <v>34</v>
      </c>
      <c r="I93">
        <v>30</v>
      </c>
      <c r="J93">
        <v>20</v>
      </c>
      <c r="L93">
        <v>70</v>
      </c>
      <c r="M93">
        <v>2</v>
      </c>
      <c r="O93">
        <v>5.5</v>
      </c>
      <c r="P93">
        <v>9</v>
      </c>
      <c r="T93">
        <v>3</v>
      </c>
      <c r="U93">
        <v>20</v>
      </c>
      <c r="V93">
        <v>42</v>
      </c>
      <c r="W93">
        <v>2000</v>
      </c>
      <c r="X93">
        <v>15</v>
      </c>
      <c r="Y93" t="s">
        <v>356</v>
      </c>
    </row>
    <row r="94" spans="1:25">
      <c r="A94" t="s">
        <v>357</v>
      </c>
      <c r="B94" s="2" t="str">
        <f>Hyperlink("https://www.diodes.com/datasheet/download/DMN3009LFVWQ.pdf")</f>
        <v>https://www.diodes.com/datasheet/download/DMN3009LFVWQ.pdf</v>
      </c>
      <c r="C94" t="str">
        <f>Hyperlink("https://www.diodes.com/part/view/DMN3009LFVWQ","DMN3009LFVWQ")</f>
        <v>DMN3009LFVWQ</v>
      </c>
      <c r="D94" t="s">
        <v>354</v>
      </c>
      <c r="E94" t="s">
        <v>27</v>
      </c>
      <c r="F94" t="s">
        <v>28</v>
      </c>
      <c r="G94" t="s">
        <v>29</v>
      </c>
      <c r="H94" t="s">
        <v>34</v>
      </c>
      <c r="I94">
        <v>30</v>
      </c>
      <c r="J94">
        <v>20</v>
      </c>
      <c r="L94">
        <v>60</v>
      </c>
      <c r="M94">
        <v>2</v>
      </c>
      <c r="O94">
        <v>5</v>
      </c>
      <c r="P94">
        <v>7.4</v>
      </c>
      <c r="T94">
        <v>2.5</v>
      </c>
      <c r="U94">
        <v>20</v>
      </c>
      <c r="V94">
        <v>42</v>
      </c>
      <c r="Y94" t="s">
        <v>358</v>
      </c>
    </row>
    <row r="95" spans="1:25">
      <c r="A95" t="s">
        <v>359</v>
      </c>
      <c r="B95" s="2" t="str">
        <f>Hyperlink("https://www.diodes.com/datasheet/download/DMN3009SFGQ.pdf")</f>
        <v>https://www.diodes.com/datasheet/download/DMN3009SFGQ.pdf</v>
      </c>
      <c r="C95" t="str">
        <f>Hyperlink("https://www.diodes.com/part/view/DMN3009SFGQ","DMN3009SFGQ")</f>
        <v>DMN3009SFGQ</v>
      </c>
      <c r="D95" t="s">
        <v>354</v>
      </c>
      <c r="E95" t="s">
        <v>27</v>
      </c>
      <c r="F95" t="s">
        <v>28</v>
      </c>
      <c r="G95" t="s">
        <v>29</v>
      </c>
      <c r="H95" t="s">
        <v>34</v>
      </c>
      <c r="I95">
        <v>30</v>
      </c>
      <c r="J95">
        <v>20</v>
      </c>
      <c r="K95">
        <v>16</v>
      </c>
      <c r="L95">
        <v>45</v>
      </c>
      <c r="M95">
        <v>2.1</v>
      </c>
      <c r="O95">
        <v>5.5</v>
      </c>
      <c r="P95">
        <v>9</v>
      </c>
      <c r="T95">
        <v>2.5</v>
      </c>
      <c r="U95">
        <v>20</v>
      </c>
      <c r="V95">
        <v>42</v>
      </c>
      <c r="W95">
        <v>2000</v>
      </c>
      <c r="X95">
        <v>15</v>
      </c>
      <c r="Y95" t="s">
        <v>282</v>
      </c>
    </row>
    <row r="96" spans="1:25">
      <c r="A96" t="s">
        <v>360</v>
      </c>
      <c r="B96" s="2" t="str">
        <f>Hyperlink("https://www.diodes.com/datasheet/download/DMN3011LFVWQ.pdf")</f>
        <v>https://www.diodes.com/datasheet/download/DMN3011LFVWQ.pdf</v>
      </c>
      <c r="C96" t="str">
        <f>Hyperlink("https://www.diodes.com/part/view/DMN3011LFVWQ","DMN3011LFVWQ")</f>
        <v>DMN3011LFVWQ</v>
      </c>
      <c r="D96" t="s">
        <v>352</v>
      </c>
      <c r="E96" t="s">
        <v>27</v>
      </c>
      <c r="F96" t="s">
        <v>28</v>
      </c>
      <c r="G96" t="s">
        <v>29</v>
      </c>
      <c r="H96" t="s">
        <v>34</v>
      </c>
      <c r="I96">
        <v>30</v>
      </c>
      <c r="J96">
        <v>20</v>
      </c>
      <c r="K96" t="s">
        <v>361</v>
      </c>
      <c r="L96">
        <v>58</v>
      </c>
      <c r="M96">
        <v>2.6</v>
      </c>
      <c r="N96">
        <v>2.2</v>
      </c>
      <c r="O96">
        <v>11</v>
      </c>
      <c r="P96">
        <v>15.2</v>
      </c>
      <c r="S96">
        <v>1.4</v>
      </c>
      <c r="T96">
        <v>2.25</v>
      </c>
      <c r="U96">
        <v>10</v>
      </c>
      <c r="V96">
        <v>19.7</v>
      </c>
      <c r="W96">
        <v>1130</v>
      </c>
      <c r="X96">
        <v>15</v>
      </c>
      <c r="Y96" t="s">
        <v>358</v>
      </c>
    </row>
    <row r="97" spans="1:25">
      <c r="A97" t="s">
        <v>362</v>
      </c>
      <c r="B97" s="2" t="str">
        <f>Hyperlink("https://www.diodes.com/datasheet/download/DMN3011LSSQ.pdf")</f>
        <v>https://www.diodes.com/datasheet/download/DMN3011LSSQ.pdf</v>
      </c>
      <c r="C97" t="str">
        <f>Hyperlink("https://www.diodes.com/part/view/DMN3011LSSQ","DMN3011LSSQ")</f>
        <v>DMN3011LSSQ</v>
      </c>
      <c r="D97" t="s">
        <v>352</v>
      </c>
      <c r="E97" t="s">
        <v>27</v>
      </c>
      <c r="F97" t="s">
        <v>28</v>
      </c>
      <c r="G97" t="s">
        <v>29</v>
      </c>
      <c r="H97" t="s">
        <v>34</v>
      </c>
      <c r="I97">
        <v>30</v>
      </c>
      <c r="J97">
        <v>20</v>
      </c>
      <c r="K97">
        <v>11</v>
      </c>
      <c r="M97">
        <v>1.7</v>
      </c>
      <c r="O97">
        <v>10</v>
      </c>
      <c r="P97">
        <v>16</v>
      </c>
      <c r="S97">
        <v>1.4</v>
      </c>
      <c r="T97">
        <v>2.25</v>
      </c>
      <c r="U97">
        <v>10</v>
      </c>
      <c r="V97">
        <v>19.7</v>
      </c>
      <c r="W97">
        <v>1130</v>
      </c>
      <c r="X97">
        <v>15</v>
      </c>
      <c r="Y97" t="s">
        <v>147</v>
      </c>
    </row>
    <row r="98" spans="1:25">
      <c r="A98" t="s">
        <v>363</v>
      </c>
      <c r="B98" s="2" t="str">
        <f>Hyperlink("https://www.diodes.com/datasheet/download/DMN3016LFDFQ.pdf")</f>
        <v>https://www.diodes.com/datasheet/download/DMN3016LFDFQ.pdf</v>
      </c>
      <c r="C98" t="str">
        <f>Hyperlink("https://www.diodes.com/part/view/DMN3016LFDFQ","DMN3016LFDFQ")</f>
        <v>DMN3016LFDFQ</v>
      </c>
      <c r="D98" t="s">
        <v>364</v>
      </c>
      <c r="E98" t="s">
        <v>27</v>
      </c>
      <c r="F98" t="s">
        <v>28</v>
      </c>
      <c r="G98" t="s">
        <v>29</v>
      </c>
      <c r="H98" t="s">
        <v>34</v>
      </c>
      <c r="I98">
        <v>30</v>
      </c>
      <c r="J98">
        <v>20</v>
      </c>
      <c r="K98">
        <v>10</v>
      </c>
      <c r="M98">
        <v>2.02</v>
      </c>
      <c r="O98">
        <v>12</v>
      </c>
      <c r="P98">
        <v>16</v>
      </c>
      <c r="T98">
        <v>2</v>
      </c>
      <c r="U98">
        <v>11.3</v>
      </c>
      <c r="V98">
        <v>25.1</v>
      </c>
      <c r="Y98" t="s">
        <v>300</v>
      </c>
    </row>
    <row r="99" spans="1:25">
      <c r="A99" t="s">
        <v>365</v>
      </c>
      <c r="B99" s="2" t="str">
        <f>Hyperlink("https://www.diodes.com/datasheet/download/DMN3020UFDFQ.pdf")</f>
        <v>https://www.diodes.com/datasheet/download/DMN3020UFDFQ.pdf</v>
      </c>
      <c r="C99" t="str">
        <f>Hyperlink("https://www.diodes.com/part/view/DMN3020UFDFQ","DMN3020UFDFQ")</f>
        <v>DMN3020UFDFQ</v>
      </c>
      <c r="D99" t="s">
        <v>354</v>
      </c>
      <c r="E99" t="s">
        <v>27</v>
      </c>
      <c r="F99" t="s">
        <v>28</v>
      </c>
      <c r="G99" t="s">
        <v>29</v>
      </c>
      <c r="H99" t="s">
        <v>27</v>
      </c>
      <c r="I99">
        <v>30</v>
      </c>
      <c r="J99">
        <v>12</v>
      </c>
      <c r="K99">
        <v>10.4</v>
      </c>
      <c r="L99">
        <v>15</v>
      </c>
      <c r="M99">
        <v>2.03</v>
      </c>
      <c r="P99">
        <v>19</v>
      </c>
      <c r="Q99">
        <v>25</v>
      </c>
      <c r="R99">
        <v>40</v>
      </c>
      <c r="S99">
        <v>0.4</v>
      </c>
      <c r="T99">
        <v>1</v>
      </c>
      <c r="U99">
        <v>15</v>
      </c>
      <c r="V99" t="s">
        <v>366</v>
      </c>
      <c r="W99">
        <v>1304</v>
      </c>
      <c r="X99">
        <v>15</v>
      </c>
      <c r="Y99" t="s">
        <v>300</v>
      </c>
    </row>
    <row r="100" spans="1:25">
      <c r="A100" t="s">
        <v>367</v>
      </c>
      <c r="B100" s="2" t="str">
        <f>Hyperlink("https://www.diodes.com/datasheet/download/DMN3026LVTQ.pdf")</f>
        <v>https://www.diodes.com/datasheet/download/DMN3026LVTQ.pdf</v>
      </c>
      <c r="C100" t="str">
        <f>Hyperlink("https://www.diodes.com/part/view/DMN3026LVTQ","DMN3026LVTQ")</f>
        <v>DMN3026LVTQ</v>
      </c>
      <c r="D100" t="s">
        <v>354</v>
      </c>
      <c r="E100" t="s">
        <v>27</v>
      </c>
      <c r="F100" t="s">
        <v>28</v>
      </c>
      <c r="G100" t="s">
        <v>29</v>
      </c>
      <c r="H100" t="s">
        <v>34</v>
      </c>
      <c r="I100">
        <v>30</v>
      </c>
      <c r="J100">
        <v>20</v>
      </c>
      <c r="K100">
        <v>6.6</v>
      </c>
      <c r="M100">
        <v>1.5</v>
      </c>
      <c r="O100">
        <v>23</v>
      </c>
      <c r="P100">
        <v>30</v>
      </c>
      <c r="T100">
        <v>2</v>
      </c>
      <c r="U100">
        <v>5.7</v>
      </c>
      <c r="V100">
        <v>12.5</v>
      </c>
      <c r="W100">
        <v>643</v>
      </c>
      <c r="X100">
        <v>15</v>
      </c>
      <c r="Y100" t="s">
        <v>102</v>
      </c>
    </row>
    <row r="101" spans="1:25">
      <c r="A101" t="s">
        <v>368</v>
      </c>
      <c r="B101" s="2" t="str">
        <f>Hyperlink("https://www.diodes.com/datasheet/download/DMN3028LQ.pdf")</f>
        <v>https://www.diodes.com/datasheet/download/DMN3028LQ.pdf</v>
      </c>
      <c r="C101" t="str">
        <f>Hyperlink("https://www.diodes.com/part/view/DMN3028LQ","DMN3028LQ")</f>
        <v>DMN3028LQ</v>
      </c>
      <c r="D101" t="s">
        <v>26</v>
      </c>
      <c r="E101" t="s">
        <v>27</v>
      </c>
      <c r="F101" t="s">
        <v>28</v>
      </c>
      <c r="G101" t="s">
        <v>29</v>
      </c>
      <c r="H101" t="s">
        <v>27</v>
      </c>
      <c r="I101">
        <v>30</v>
      </c>
      <c r="J101">
        <v>20</v>
      </c>
      <c r="K101">
        <v>6.2</v>
      </c>
      <c r="M101">
        <v>1.4</v>
      </c>
      <c r="O101">
        <v>25</v>
      </c>
      <c r="P101">
        <v>28</v>
      </c>
      <c r="Q101">
        <v>68</v>
      </c>
      <c r="T101">
        <v>1.8</v>
      </c>
      <c r="U101">
        <v>7.8</v>
      </c>
      <c r="V101">
        <v>10.9</v>
      </c>
      <c r="W101">
        <v>680</v>
      </c>
      <c r="X101">
        <v>15</v>
      </c>
      <c r="Y101" t="s">
        <v>30</v>
      </c>
    </row>
    <row r="102" spans="1:25">
      <c r="A102" t="s">
        <v>369</v>
      </c>
      <c r="B102" s="2" t="str">
        <f>Hyperlink("https://www.diodes.com/datasheet/download/DMN3032LFDBQ.pdf")</f>
        <v>https://www.diodes.com/datasheet/download/DMN3032LFDBQ.pdf</v>
      </c>
      <c r="C102" t="str">
        <f>Hyperlink("https://www.diodes.com/part/view/DMN3032LFDBQ","DMN3032LFDBQ")</f>
        <v>DMN3032LFDBQ</v>
      </c>
      <c r="D102" t="s">
        <v>32</v>
      </c>
      <c r="E102" t="s">
        <v>27</v>
      </c>
      <c r="F102" t="s">
        <v>28</v>
      </c>
      <c r="G102" t="s">
        <v>33</v>
      </c>
      <c r="H102" t="s">
        <v>34</v>
      </c>
      <c r="I102">
        <v>30</v>
      </c>
      <c r="J102">
        <v>20</v>
      </c>
      <c r="K102">
        <v>6.2</v>
      </c>
      <c r="M102">
        <v>1.7</v>
      </c>
      <c r="O102">
        <v>30</v>
      </c>
      <c r="P102">
        <v>42</v>
      </c>
      <c r="T102">
        <v>2</v>
      </c>
      <c r="U102">
        <v>5</v>
      </c>
      <c r="V102">
        <v>10.6</v>
      </c>
      <c r="W102">
        <v>500</v>
      </c>
      <c r="X102">
        <v>15</v>
      </c>
      <c r="Y102" t="s">
        <v>87</v>
      </c>
    </row>
    <row r="103" spans="1:25">
      <c r="A103" t="s">
        <v>370</v>
      </c>
      <c r="B103" s="2" t="str">
        <f>Hyperlink("https://www.diodes.com/datasheet/download/DMN3032LFDBWQ.pdf")</f>
        <v>https://www.diodes.com/datasheet/download/DMN3032LFDBWQ.pdf</v>
      </c>
      <c r="C103" t="str">
        <f>Hyperlink("https://www.diodes.com/part/view/DMN3032LFDBWQ","DMN3032LFDBWQ")</f>
        <v>DMN3032LFDBWQ</v>
      </c>
      <c r="D103" t="s">
        <v>32</v>
      </c>
      <c r="E103" t="s">
        <v>27</v>
      </c>
      <c r="F103" t="s">
        <v>28</v>
      </c>
      <c r="G103" t="s">
        <v>33</v>
      </c>
      <c r="H103" t="s">
        <v>34</v>
      </c>
      <c r="I103">
        <v>30</v>
      </c>
      <c r="J103">
        <v>20</v>
      </c>
      <c r="K103">
        <v>5.5</v>
      </c>
      <c r="M103">
        <v>1.37</v>
      </c>
      <c r="O103">
        <v>30</v>
      </c>
      <c r="P103">
        <v>42</v>
      </c>
      <c r="T103">
        <v>2</v>
      </c>
      <c r="U103">
        <v>5</v>
      </c>
      <c r="V103">
        <v>10.6</v>
      </c>
      <c r="W103">
        <v>500</v>
      </c>
      <c r="X103">
        <v>15</v>
      </c>
      <c r="Y103" t="s">
        <v>371</v>
      </c>
    </row>
    <row r="104" spans="1:25">
      <c r="A104" t="s">
        <v>372</v>
      </c>
      <c r="B104" s="2" t="str">
        <f>Hyperlink("https://www.diodes.com/datasheet/download/DMN3032LQ.pdf")</f>
        <v>https://www.diodes.com/datasheet/download/DMN3032LQ.pdf</v>
      </c>
      <c r="C104" t="str">
        <f>Hyperlink("https://www.diodes.com/part/view/DMN3032LQ","DMN3032LQ")</f>
        <v>DMN3032LQ</v>
      </c>
      <c r="D104" t="s">
        <v>26</v>
      </c>
      <c r="E104" t="s">
        <v>27</v>
      </c>
      <c r="F104" t="s">
        <v>28</v>
      </c>
      <c r="G104" t="s">
        <v>29</v>
      </c>
      <c r="H104" t="s">
        <v>34</v>
      </c>
      <c r="I104">
        <v>30</v>
      </c>
      <c r="J104">
        <v>20</v>
      </c>
      <c r="K104">
        <v>5.4</v>
      </c>
      <c r="M104">
        <v>1.3</v>
      </c>
      <c r="O104">
        <v>31</v>
      </c>
      <c r="P104">
        <v>45</v>
      </c>
      <c r="S104">
        <v>1</v>
      </c>
      <c r="T104">
        <v>2</v>
      </c>
      <c r="U104">
        <v>5</v>
      </c>
      <c r="W104">
        <v>481</v>
      </c>
      <c r="X104">
        <v>15</v>
      </c>
      <c r="Y104" t="s">
        <v>30</v>
      </c>
    </row>
    <row r="105" spans="1:25">
      <c r="A105" t="s">
        <v>373</v>
      </c>
      <c r="B105" s="2" t="str">
        <f>Hyperlink("https://www.diodes.com/datasheet/download/DMN3033LSDQ.pdf")</f>
        <v>https://www.diodes.com/datasheet/download/DMN3033LSDQ.pdf</v>
      </c>
      <c r="C105" t="str">
        <f>Hyperlink("https://www.diodes.com/part/view/DMN3033LSDQ","DMN3033LSDQ")</f>
        <v>DMN3033LSDQ</v>
      </c>
      <c r="D105" t="s">
        <v>32</v>
      </c>
      <c r="E105" t="s">
        <v>27</v>
      </c>
      <c r="F105" t="s">
        <v>28</v>
      </c>
      <c r="G105" t="s">
        <v>33</v>
      </c>
      <c r="H105" t="s">
        <v>34</v>
      </c>
      <c r="I105">
        <v>30</v>
      </c>
      <c r="J105">
        <v>20</v>
      </c>
      <c r="K105">
        <v>6.9</v>
      </c>
      <c r="M105">
        <v>2</v>
      </c>
      <c r="O105">
        <v>20</v>
      </c>
      <c r="P105">
        <v>27</v>
      </c>
      <c r="T105">
        <v>2.1</v>
      </c>
      <c r="U105">
        <v>6.4</v>
      </c>
      <c r="V105">
        <v>13</v>
      </c>
      <c r="W105">
        <v>725</v>
      </c>
      <c r="X105">
        <v>15</v>
      </c>
      <c r="Y105" t="s">
        <v>147</v>
      </c>
    </row>
    <row r="106" spans="1:25">
      <c r="A106" t="s">
        <v>374</v>
      </c>
      <c r="B106" s="2" t="str">
        <f>Hyperlink("https://www.diodes.com/datasheet/download/DMN3033LSNQ.pdf")</f>
        <v>https://www.diodes.com/datasheet/download/DMN3033LSNQ.pdf</v>
      </c>
      <c r="C106" t="str">
        <f>Hyperlink("https://www.diodes.com/part/view/DMN3033LSNQ","DMN3033LSNQ")</f>
        <v>DMN3033LSNQ</v>
      </c>
      <c r="D106" t="s">
        <v>26</v>
      </c>
      <c r="E106" t="s">
        <v>27</v>
      </c>
      <c r="F106" t="s">
        <v>28</v>
      </c>
      <c r="G106" t="s">
        <v>29</v>
      </c>
      <c r="H106" t="s">
        <v>34</v>
      </c>
      <c r="I106">
        <v>30</v>
      </c>
      <c r="J106">
        <v>20</v>
      </c>
      <c r="K106">
        <v>6</v>
      </c>
      <c r="M106">
        <v>1.4</v>
      </c>
      <c r="O106">
        <v>30</v>
      </c>
      <c r="P106">
        <v>40</v>
      </c>
      <c r="T106">
        <v>2.1</v>
      </c>
      <c r="U106" t="s">
        <v>375</v>
      </c>
      <c r="W106">
        <v>755</v>
      </c>
      <c r="X106">
        <v>10</v>
      </c>
      <c r="Y106" t="s">
        <v>275</v>
      </c>
    </row>
    <row r="107" spans="1:25">
      <c r="A107" t="s">
        <v>376</v>
      </c>
      <c r="B107" s="2" t="str">
        <f>Hyperlink("https://www.diodes.com/datasheet/download/DMN3055LFDBQ.pdf")</f>
        <v>https://www.diodes.com/datasheet/download/DMN3055LFDBQ.pdf</v>
      </c>
      <c r="C107" t="str">
        <f>Hyperlink("https://www.diodes.com/part/view/DMN3055LFDBQ","DMN3055LFDBQ")</f>
        <v>DMN3055LFDBQ</v>
      </c>
      <c r="D107" t="s">
        <v>32</v>
      </c>
      <c r="E107" t="s">
        <v>27</v>
      </c>
      <c r="F107" t="s">
        <v>28</v>
      </c>
      <c r="G107" t="s">
        <v>33</v>
      </c>
      <c r="H107" t="s">
        <v>34</v>
      </c>
      <c r="I107">
        <v>30</v>
      </c>
      <c r="J107">
        <v>12</v>
      </c>
      <c r="K107">
        <v>5</v>
      </c>
      <c r="M107">
        <v>1.36</v>
      </c>
      <c r="P107">
        <v>40</v>
      </c>
      <c r="Q107">
        <v>75</v>
      </c>
      <c r="T107">
        <v>1.5</v>
      </c>
      <c r="U107">
        <v>5.3</v>
      </c>
      <c r="V107">
        <v>11.2</v>
      </c>
      <c r="Y107" t="s">
        <v>87</v>
      </c>
    </row>
    <row r="108" spans="1:25">
      <c r="A108" t="s">
        <v>377</v>
      </c>
      <c r="B108" s="2" t="str">
        <f>Hyperlink("https://www.diodes.com/datasheet/download/DMN3060LWQ.pdf")</f>
        <v>https://www.diodes.com/datasheet/download/DMN3060LWQ.pdf</v>
      </c>
      <c r="C108" t="str">
        <f>Hyperlink("https://www.diodes.com/part/view/DMN3060LWQ","DMN3060LWQ")</f>
        <v>DMN3060LWQ</v>
      </c>
      <c r="D108" t="s">
        <v>26</v>
      </c>
      <c r="E108" t="s">
        <v>27</v>
      </c>
      <c r="F108" t="s">
        <v>28</v>
      </c>
      <c r="G108" t="s">
        <v>29</v>
      </c>
      <c r="H108" t="s">
        <v>34</v>
      </c>
      <c r="I108">
        <v>30</v>
      </c>
      <c r="J108">
        <v>12</v>
      </c>
      <c r="K108">
        <v>2.6</v>
      </c>
      <c r="M108">
        <v>0.64</v>
      </c>
      <c r="O108">
        <v>60</v>
      </c>
      <c r="P108">
        <v>100</v>
      </c>
      <c r="T108">
        <v>1.8</v>
      </c>
      <c r="U108">
        <v>5.6</v>
      </c>
      <c r="W108">
        <v>395</v>
      </c>
      <c r="X108">
        <v>15</v>
      </c>
      <c r="Y108" t="s">
        <v>46</v>
      </c>
    </row>
    <row r="109" spans="1:25">
      <c r="A109" t="s">
        <v>378</v>
      </c>
      <c r="B109" s="2" t="str">
        <f>Hyperlink("https://www.diodes.com/datasheet/download/DMN3061SQ.pdf")</f>
        <v>https://www.diodes.com/datasheet/download/DMN3061SQ.pdf</v>
      </c>
      <c r="C109" t="str">
        <f>Hyperlink("https://www.diodes.com/part/view/DMN3061SQ","DMN3061SQ")</f>
        <v>DMN3061SQ</v>
      </c>
      <c r="D109" t="s">
        <v>317</v>
      </c>
      <c r="E109" t="s">
        <v>27</v>
      </c>
      <c r="F109" t="s">
        <v>28</v>
      </c>
      <c r="G109" t="s">
        <v>29</v>
      </c>
      <c r="H109" t="s">
        <v>34</v>
      </c>
      <c r="I109">
        <v>30</v>
      </c>
      <c r="J109">
        <v>20</v>
      </c>
      <c r="K109">
        <v>2.3</v>
      </c>
      <c r="M109">
        <v>0.77</v>
      </c>
      <c r="O109">
        <v>59</v>
      </c>
      <c r="P109">
        <v>98</v>
      </c>
      <c r="S109">
        <v>0.5</v>
      </c>
      <c r="T109">
        <v>1.8</v>
      </c>
      <c r="U109">
        <v>2.9</v>
      </c>
      <c r="V109">
        <v>5.5</v>
      </c>
      <c r="W109">
        <v>223</v>
      </c>
      <c r="X109">
        <v>15</v>
      </c>
      <c r="Y109" t="s">
        <v>30</v>
      </c>
    </row>
    <row r="110" spans="1:25">
      <c r="A110" t="s">
        <v>379</v>
      </c>
      <c r="B110" s="2" t="str">
        <f>Hyperlink("https://www.diodes.com/datasheet/download/DMN3061SVTQ.pdf")</f>
        <v>https://www.diodes.com/datasheet/download/DMN3061SVTQ.pdf</v>
      </c>
      <c r="C110" t="str">
        <f>Hyperlink("https://www.diodes.com/part/view/DMN3061SVTQ","DMN3061SVTQ")</f>
        <v>DMN3061SVTQ</v>
      </c>
      <c r="D110" t="s">
        <v>32</v>
      </c>
      <c r="E110" t="s">
        <v>27</v>
      </c>
      <c r="F110" t="s">
        <v>28</v>
      </c>
      <c r="G110" t="s">
        <v>33</v>
      </c>
      <c r="H110" t="s">
        <v>34</v>
      </c>
      <c r="I110">
        <v>30</v>
      </c>
      <c r="J110">
        <v>20</v>
      </c>
      <c r="K110">
        <v>3.4</v>
      </c>
      <c r="M110">
        <v>1.08</v>
      </c>
      <c r="O110">
        <v>60</v>
      </c>
      <c r="P110">
        <v>100</v>
      </c>
      <c r="S110">
        <v>0.5</v>
      </c>
      <c r="T110">
        <v>1.8</v>
      </c>
      <c r="U110">
        <v>3.5</v>
      </c>
      <c r="V110">
        <v>6.6</v>
      </c>
      <c r="W110">
        <v>278</v>
      </c>
      <c r="X110">
        <v>15</v>
      </c>
      <c r="Y110" t="s">
        <v>102</v>
      </c>
    </row>
    <row r="111" spans="1:25">
      <c r="A111" t="s">
        <v>380</v>
      </c>
      <c r="B111" s="2" t="str">
        <f>Hyperlink("https://www.diodes.com/datasheet/download/DMN3061SWQ.pdf")</f>
        <v>https://www.diodes.com/datasheet/download/DMN3061SWQ.pdf</v>
      </c>
      <c r="C111" t="str">
        <f>Hyperlink("https://www.diodes.com/part/view/DMN3061SWQ","DMN3061SWQ")</f>
        <v>DMN3061SWQ</v>
      </c>
      <c r="D111" t="s">
        <v>26</v>
      </c>
      <c r="E111" t="s">
        <v>27</v>
      </c>
      <c r="F111" t="s">
        <v>28</v>
      </c>
      <c r="G111" t="s">
        <v>29</v>
      </c>
      <c r="H111" t="s">
        <v>34</v>
      </c>
      <c r="I111">
        <v>30</v>
      </c>
      <c r="J111">
        <v>20</v>
      </c>
      <c r="K111">
        <v>2.7</v>
      </c>
      <c r="M111">
        <v>0.65</v>
      </c>
      <c r="O111">
        <v>60</v>
      </c>
      <c r="P111">
        <v>100</v>
      </c>
      <c r="T111">
        <v>1.8</v>
      </c>
      <c r="U111">
        <v>3.5</v>
      </c>
      <c r="W111">
        <v>278</v>
      </c>
      <c r="X111">
        <v>15</v>
      </c>
      <c r="Y111" t="s">
        <v>46</v>
      </c>
    </row>
    <row r="112" spans="1:25">
      <c r="A112" t="s">
        <v>381</v>
      </c>
      <c r="B112" s="2" t="str">
        <f>Hyperlink("https://www.diodes.com/datasheet/download/DMN3066LQ.pdf")</f>
        <v>https://www.diodes.com/datasheet/download/DMN3066LQ.pdf</v>
      </c>
      <c r="C112" t="str">
        <f>Hyperlink("https://www.diodes.com/part/view/DMN3066LQ","DMN3066LQ")</f>
        <v>DMN3066LQ</v>
      </c>
      <c r="D112" t="s">
        <v>26</v>
      </c>
      <c r="E112" t="s">
        <v>27</v>
      </c>
      <c r="F112" t="s">
        <v>28</v>
      </c>
      <c r="G112" t="s">
        <v>29</v>
      </c>
      <c r="H112" t="s">
        <v>27</v>
      </c>
      <c r="I112">
        <v>30</v>
      </c>
      <c r="J112">
        <v>12</v>
      </c>
      <c r="K112">
        <v>3.6</v>
      </c>
      <c r="M112">
        <v>1.33</v>
      </c>
      <c r="P112">
        <v>67</v>
      </c>
      <c r="Q112">
        <v>98</v>
      </c>
      <c r="S112">
        <v>0.5</v>
      </c>
      <c r="T112">
        <v>1.5</v>
      </c>
      <c r="U112">
        <v>4.1</v>
      </c>
      <c r="W112">
        <v>353</v>
      </c>
      <c r="X112">
        <v>10</v>
      </c>
      <c r="Y112" t="s">
        <v>30</v>
      </c>
    </row>
    <row r="113" spans="1:25">
      <c r="A113" t="s">
        <v>382</v>
      </c>
      <c r="B113" s="2" t="str">
        <f>Hyperlink("https://www.diodes.com/datasheet/download/DMN3066LVTQ.pdf")</f>
        <v>https://www.diodes.com/datasheet/download/DMN3066LVTQ.pdf</v>
      </c>
      <c r="C113" t="str">
        <f>Hyperlink("https://www.diodes.com/part/view/DMN3066LVTQ","DMN3066LVTQ")</f>
        <v>DMN3066LVTQ</v>
      </c>
      <c r="D113" t="s">
        <v>317</v>
      </c>
      <c r="E113" t="s">
        <v>27</v>
      </c>
      <c r="F113" t="s">
        <v>28</v>
      </c>
      <c r="G113" t="s">
        <v>29</v>
      </c>
      <c r="H113" t="s">
        <v>27</v>
      </c>
      <c r="I113">
        <v>30</v>
      </c>
      <c r="J113">
        <v>12</v>
      </c>
      <c r="K113">
        <v>3.6</v>
      </c>
      <c r="M113">
        <v>1.3</v>
      </c>
      <c r="P113">
        <v>67</v>
      </c>
      <c r="Q113">
        <v>98</v>
      </c>
      <c r="S113">
        <v>0.5</v>
      </c>
      <c r="T113">
        <v>1.5</v>
      </c>
      <c r="U113">
        <v>4</v>
      </c>
      <c r="W113">
        <v>328</v>
      </c>
      <c r="X113">
        <v>10</v>
      </c>
      <c r="Y113" t="s">
        <v>102</v>
      </c>
    </row>
    <row r="114" spans="1:25">
      <c r="A114" t="s">
        <v>383</v>
      </c>
      <c r="B114" s="2" t="str">
        <f>Hyperlink("https://www.diodes.com/datasheet/download/DMN3112SQ.pdf")</f>
        <v>https://www.diodes.com/datasheet/download/DMN3112SQ.pdf</v>
      </c>
      <c r="C114" t="str">
        <f>Hyperlink("https://www.diodes.com/part/view/DMN3112SQ","DMN3112SQ")</f>
        <v>DMN3112SQ</v>
      </c>
      <c r="D114" t="s">
        <v>26</v>
      </c>
      <c r="E114" t="s">
        <v>27</v>
      </c>
      <c r="F114" t="s">
        <v>28</v>
      </c>
      <c r="G114" t="s">
        <v>29</v>
      </c>
      <c r="H114" t="s">
        <v>34</v>
      </c>
      <c r="I114">
        <v>30</v>
      </c>
      <c r="J114">
        <v>20</v>
      </c>
      <c r="K114">
        <v>5.8</v>
      </c>
      <c r="M114">
        <v>1.4</v>
      </c>
      <c r="O114">
        <v>57</v>
      </c>
      <c r="P114">
        <v>112</v>
      </c>
      <c r="T114">
        <v>2.2</v>
      </c>
      <c r="W114">
        <v>268</v>
      </c>
      <c r="X114">
        <v>5</v>
      </c>
      <c r="Y114" t="s">
        <v>30</v>
      </c>
    </row>
    <row r="115" spans="1:25">
      <c r="A115" t="s">
        <v>384</v>
      </c>
      <c r="B115" s="2" t="str">
        <f>Hyperlink("https://www.diodes.com/datasheet/download/DMN3190LDWQ.pdf")</f>
        <v>https://www.diodes.com/datasheet/download/DMN3190LDWQ.pdf</v>
      </c>
      <c r="C115" t="str">
        <f>Hyperlink("https://www.diodes.com/part/view/DMN3190LDWQ","DMN3190LDWQ")</f>
        <v>DMN3190LDWQ</v>
      </c>
      <c r="D115" t="s">
        <v>32</v>
      </c>
      <c r="E115" t="s">
        <v>27</v>
      </c>
      <c r="F115" t="s">
        <v>28</v>
      </c>
      <c r="G115" t="s">
        <v>33</v>
      </c>
      <c r="H115" t="s">
        <v>27</v>
      </c>
      <c r="I115">
        <v>30</v>
      </c>
      <c r="J115">
        <v>20</v>
      </c>
      <c r="K115">
        <v>1</v>
      </c>
      <c r="M115">
        <v>0.4</v>
      </c>
      <c r="O115">
        <v>190</v>
      </c>
      <c r="P115">
        <v>335</v>
      </c>
      <c r="T115">
        <v>2.8</v>
      </c>
      <c r="U115">
        <v>0.9</v>
      </c>
      <c r="V115">
        <v>2</v>
      </c>
      <c r="W115">
        <v>87</v>
      </c>
      <c r="X115">
        <v>20</v>
      </c>
      <c r="Y115" t="s">
        <v>36</v>
      </c>
    </row>
    <row r="116" spans="1:25">
      <c r="A116" t="s">
        <v>385</v>
      </c>
      <c r="B116" s="2" t="str">
        <f>Hyperlink("https://www.diodes.com/datasheet/download/DMN31D5UDAQ.pdf")</f>
        <v>https://www.diodes.com/datasheet/download/DMN31D5UDAQ.pdf</v>
      </c>
      <c r="C116" t="str">
        <f>Hyperlink("https://www.diodes.com/part/view/DMN31D5UDAQ","DMN31D5UDAQ")</f>
        <v>DMN31D5UDAQ</v>
      </c>
      <c r="D116" t="s">
        <v>386</v>
      </c>
      <c r="E116" t="s">
        <v>27</v>
      </c>
      <c r="F116" t="s">
        <v>28</v>
      </c>
      <c r="G116" t="s">
        <v>33</v>
      </c>
      <c r="H116" t="s">
        <v>27</v>
      </c>
      <c r="I116">
        <v>30</v>
      </c>
      <c r="J116">
        <v>12</v>
      </c>
      <c r="K116">
        <v>0.4</v>
      </c>
      <c r="M116">
        <v>0.37</v>
      </c>
      <c r="P116">
        <v>1500</v>
      </c>
      <c r="Q116">
        <v>2000</v>
      </c>
      <c r="R116">
        <v>3000</v>
      </c>
      <c r="S116">
        <v>0.4</v>
      </c>
      <c r="T116">
        <v>1</v>
      </c>
      <c r="U116">
        <v>0.38</v>
      </c>
      <c r="W116">
        <v>22.6</v>
      </c>
      <c r="X116">
        <v>15</v>
      </c>
      <c r="Y116" t="s">
        <v>192</v>
      </c>
    </row>
    <row r="117" spans="1:25">
      <c r="A117" t="s">
        <v>387</v>
      </c>
      <c r="B117" s="2" t="str">
        <f>Hyperlink("https://www.diodes.com/datasheet/download/DMN31D5UFZQ.pdf")</f>
        <v>https://www.diodes.com/datasheet/download/DMN31D5UFZQ.pdf</v>
      </c>
      <c r="C117" t="str">
        <f>Hyperlink("https://www.diodes.com/part/view/DMN31D5UFZQ","DMN31D5UFZQ")</f>
        <v>DMN31D5UFZQ</v>
      </c>
      <c r="D117" t="s">
        <v>26</v>
      </c>
      <c r="E117" t="s">
        <v>27</v>
      </c>
      <c r="F117" t="s">
        <v>28</v>
      </c>
      <c r="G117" t="s">
        <v>29</v>
      </c>
      <c r="H117" t="s">
        <v>27</v>
      </c>
      <c r="I117">
        <v>30</v>
      </c>
      <c r="J117">
        <v>12</v>
      </c>
      <c r="K117">
        <v>0.41</v>
      </c>
      <c r="M117">
        <v>0.4</v>
      </c>
      <c r="P117">
        <v>1500</v>
      </c>
      <c r="Q117">
        <v>2000</v>
      </c>
      <c r="R117">
        <v>3000</v>
      </c>
      <c r="T117">
        <v>1</v>
      </c>
      <c r="U117">
        <v>0.38</v>
      </c>
      <c r="W117">
        <v>22.6</v>
      </c>
      <c r="X117">
        <v>15</v>
      </c>
      <c r="Y117" t="s">
        <v>347</v>
      </c>
    </row>
    <row r="118" spans="1:25">
      <c r="A118" t="s">
        <v>388</v>
      </c>
      <c r="B118" s="2" t="str">
        <f>Hyperlink("https://www.diodes.com/datasheet/download/DMN32D0LVQ.pdf")</f>
        <v>https://www.diodes.com/datasheet/download/DMN32D0LVQ.pdf</v>
      </c>
      <c r="C118" t="str">
        <f>Hyperlink("https://www.diodes.com/part/view/DMN32D0LVQ","DMN32D0LVQ")</f>
        <v>DMN32D0LVQ</v>
      </c>
      <c r="D118" t="s">
        <v>389</v>
      </c>
      <c r="E118" t="s">
        <v>27</v>
      </c>
      <c r="F118" t="s">
        <v>28</v>
      </c>
      <c r="G118" t="s">
        <v>33</v>
      </c>
      <c r="H118" t="s">
        <v>27</v>
      </c>
      <c r="I118">
        <v>30</v>
      </c>
      <c r="J118">
        <v>10</v>
      </c>
      <c r="K118">
        <v>0.68</v>
      </c>
      <c r="M118">
        <v>0.48</v>
      </c>
      <c r="P118">
        <v>1200</v>
      </c>
      <c r="Q118">
        <v>1500</v>
      </c>
      <c r="R118">
        <v>2200</v>
      </c>
      <c r="S118">
        <v>0.6</v>
      </c>
      <c r="T118">
        <v>1.2</v>
      </c>
      <c r="U118">
        <v>0.62</v>
      </c>
      <c r="W118">
        <v>44.8</v>
      </c>
      <c r="X118">
        <v>15</v>
      </c>
      <c r="Y118" t="s">
        <v>112</v>
      </c>
    </row>
    <row r="119" spans="1:25">
      <c r="A119" t="s">
        <v>390</v>
      </c>
      <c r="B119" s="2" t="str">
        <f>Hyperlink("https://www.diodes.com/datasheet/download/DMN3300UQ.pdf")</f>
        <v>https://www.diodes.com/datasheet/download/DMN3300UQ.pdf</v>
      </c>
      <c r="C119" t="str">
        <f>Hyperlink("https://www.diodes.com/part/view/DMN3300UQ","DMN3300UQ")</f>
        <v>DMN3300UQ</v>
      </c>
      <c r="D119" t="s">
        <v>26</v>
      </c>
      <c r="E119" t="s">
        <v>27</v>
      </c>
      <c r="F119" t="s">
        <v>28</v>
      </c>
      <c r="G119" t="s">
        <v>29</v>
      </c>
      <c r="H119" t="s">
        <v>34</v>
      </c>
      <c r="I119">
        <v>30</v>
      </c>
      <c r="J119">
        <v>12</v>
      </c>
      <c r="K119">
        <v>2</v>
      </c>
      <c r="M119">
        <v>1.3</v>
      </c>
      <c r="P119">
        <v>150</v>
      </c>
      <c r="Q119">
        <v>200</v>
      </c>
      <c r="R119">
        <v>250</v>
      </c>
      <c r="T119">
        <v>1</v>
      </c>
      <c r="W119">
        <v>193</v>
      </c>
      <c r="X119">
        <v>10</v>
      </c>
      <c r="Y119" t="s">
        <v>30</v>
      </c>
    </row>
    <row r="120" spans="1:25">
      <c r="A120" t="s">
        <v>391</v>
      </c>
      <c r="B120" s="2" t="str">
        <f>Hyperlink("https://www.diodes.com/datasheet/download/DMN3350LDWQ.pdf")</f>
        <v>https://www.diodes.com/datasheet/download/DMN3350LDWQ.pdf</v>
      </c>
      <c r="C120" t="str">
        <f>Hyperlink("https://www.diodes.com/part/view/DMN3350LDWQ","DMN3350LDWQ")</f>
        <v>DMN3350LDWQ</v>
      </c>
      <c r="D120" t="s">
        <v>342</v>
      </c>
      <c r="E120" t="s">
        <v>27</v>
      </c>
      <c r="F120" t="s">
        <v>28</v>
      </c>
      <c r="G120" t="s">
        <v>33</v>
      </c>
      <c r="H120" t="s">
        <v>27</v>
      </c>
      <c r="I120">
        <v>30</v>
      </c>
      <c r="J120">
        <v>20</v>
      </c>
      <c r="K120">
        <v>0.89</v>
      </c>
      <c r="M120">
        <v>0.48</v>
      </c>
      <c r="O120">
        <v>400</v>
      </c>
      <c r="P120">
        <v>700</v>
      </c>
      <c r="S120">
        <v>0.8</v>
      </c>
      <c r="T120">
        <v>1.6</v>
      </c>
      <c r="U120">
        <v>1.1</v>
      </c>
      <c r="W120">
        <v>38.4</v>
      </c>
      <c r="X120">
        <v>15</v>
      </c>
      <c r="Y120" t="s">
        <v>36</v>
      </c>
    </row>
    <row r="121" spans="1:25">
      <c r="A121" t="s">
        <v>392</v>
      </c>
      <c r="B121" s="2" t="str">
        <f>Hyperlink("https://www.diodes.com/datasheet/download/DMN33D8LDWQ.pdf")</f>
        <v>https://www.diodes.com/datasheet/download/DMN33D8LDWQ.pdf</v>
      </c>
      <c r="C121" t="str">
        <f>Hyperlink("https://www.diodes.com/part/view/DMN33D8LDWQ","DMN33D8LDWQ")</f>
        <v>DMN33D8LDWQ</v>
      </c>
      <c r="D121" t="s">
        <v>32</v>
      </c>
      <c r="E121" t="s">
        <v>27</v>
      </c>
      <c r="F121" t="s">
        <v>28</v>
      </c>
      <c r="G121" t="s">
        <v>33</v>
      </c>
      <c r="H121" t="s">
        <v>27</v>
      </c>
      <c r="I121">
        <v>30</v>
      </c>
      <c r="J121">
        <v>20</v>
      </c>
      <c r="K121">
        <v>0.25</v>
      </c>
      <c r="M121">
        <v>0.35</v>
      </c>
      <c r="O121">
        <v>2400</v>
      </c>
      <c r="P121">
        <v>3000</v>
      </c>
      <c r="Q121">
        <v>7000</v>
      </c>
      <c r="T121">
        <v>1.5</v>
      </c>
      <c r="U121">
        <v>0.55</v>
      </c>
      <c r="V121">
        <v>1.23</v>
      </c>
      <c r="W121">
        <v>48</v>
      </c>
      <c r="X121">
        <v>5</v>
      </c>
      <c r="Y121" t="s">
        <v>36</v>
      </c>
    </row>
    <row r="122" spans="1:25">
      <c r="A122" t="s">
        <v>393</v>
      </c>
      <c r="B122" s="2" t="str">
        <f>Hyperlink("https://www.diodes.com/datasheet/download/DMN33D8LTQ.pdf")</f>
        <v>https://www.diodes.com/datasheet/download/DMN33D8LTQ.pdf</v>
      </c>
      <c r="C122" t="str">
        <f>Hyperlink("https://www.diodes.com/part/view/DMN33D8LTQ","DMN33D8LTQ")</f>
        <v>DMN33D8LTQ</v>
      </c>
      <c r="D122" t="s">
        <v>26</v>
      </c>
      <c r="E122" t="s">
        <v>27</v>
      </c>
      <c r="F122" t="s">
        <v>28</v>
      </c>
      <c r="G122" t="s">
        <v>29</v>
      </c>
      <c r="H122" t="s">
        <v>27</v>
      </c>
      <c r="I122">
        <v>30</v>
      </c>
      <c r="J122">
        <v>20</v>
      </c>
      <c r="K122">
        <v>0.2</v>
      </c>
      <c r="M122">
        <v>0.3</v>
      </c>
      <c r="P122" t="s">
        <v>394</v>
      </c>
      <c r="Q122">
        <v>7000</v>
      </c>
      <c r="T122">
        <v>1.5</v>
      </c>
      <c r="U122">
        <v>0.55</v>
      </c>
      <c r="V122">
        <v>1.3</v>
      </c>
      <c r="W122">
        <v>48</v>
      </c>
      <c r="X122">
        <v>5</v>
      </c>
      <c r="Y122" t="s">
        <v>42</v>
      </c>
    </row>
    <row r="123" spans="1:25">
      <c r="A123" t="s">
        <v>395</v>
      </c>
      <c r="B123" s="2" t="str">
        <f>Hyperlink("https://www.diodes.com/datasheet/download/DMN33D8LVQ.pdf")</f>
        <v>https://www.diodes.com/datasheet/download/DMN33D8LVQ.pdf</v>
      </c>
      <c r="C123" t="str">
        <f>Hyperlink("https://www.diodes.com/part/view/DMN33D8LVQ","DMN33D8LVQ")</f>
        <v>DMN33D8LVQ</v>
      </c>
      <c r="D123" t="s">
        <v>342</v>
      </c>
      <c r="E123" t="s">
        <v>27</v>
      </c>
      <c r="F123" t="s">
        <v>28</v>
      </c>
      <c r="G123" t="s">
        <v>33</v>
      </c>
      <c r="H123" t="s">
        <v>27</v>
      </c>
      <c r="I123">
        <v>30</v>
      </c>
      <c r="J123">
        <v>20</v>
      </c>
      <c r="K123">
        <v>0.35</v>
      </c>
      <c r="M123">
        <v>0.43</v>
      </c>
      <c r="O123">
        <v>2400</v>
      </c>
      <c r="P123">
        <v>3000</v>
      </c>
      <c r="Q123">
        <v>7000</v>
      </c>
      <c r="S123">
        <v>0.8</v>
      </c>
      <c r="T123">
        <v>1.5</v>
      </c>
      <c r="U123">
        <v>0.5</v>
      </c>
      <c r="W123">
        <v>48</v>
      </c>
      <c r="X123">
        <v>5</v>
      </c>
      <c r="Y123" t="s">
        <v>112</v>
      </c>
    </row>
    <row r="124" spans="1:25">
      <c r="A124" t="s">
        <v>396</v>
      </c>
      <c r="B124" s="2" t="str">
        <f>Hyperlink("https://www.diodes.com/datasheet/download/DMN3401LDWQ.pdf")</f>
        <v>https://www.diodes.com/datasheet/download/DMN3401LDWQ.pdf</v>
      </c>
      <c r="C124" t="str">
        <f>Hyperlink("https://www.diodes.com/part/view/DMN3401LDWQ","DMN3401LDWQ")</f>
        <v>DMN3401LDWQ</v>
      </c>
      <c r="D124" t="s">
        <v>32</v>
      </c>
      <c r="E124" t="s">
        <v>27</v>
      </c>
      <c r="F124" t="s">
        <v>28</v>
      </c>
      <c r="G124" t="s">
        <v>33</v>
      </c>
      <c r="H124" t="s">
        <v>27</v>
      </c>
      <c r="I124">
        <v>30</v>
      </c>
      <c r="J124">
        <v>20</v>
      </c>
      <c r="K124">
        <v>0.8</v>
      </c>
      <c r="M124">
        <v>0.35</v>
      </c>
      <c r="O124">
        <v>400</v>
      </c>
      <c r="P124">
        <v>700</v>
      </c>
      <c r="T124">
        <v>1.6</v>
      </c>
      <c r="U124">
        <v>0.5</v>
      </c>
      <c r="V124">
        <v>1.2</v>
      </c>
      <c r="W124">
        <v>50</v>
      </c>
      <c r="X124">
        <v>15</v>
      </c>
      <c r="Y124" t="s">
        <v>36</v>
      </c>
    </row>
    <row r="125" spans="1:25">
      <c r="A125" t="s">
        <v>397</v>
      </c>
      <c r="B125" s="2" t="str">
        <f>Hyperlink("https://www.diodes.com/datasheet/download/DMN3401LVQ.pdf")</f>
        <v>https://www.diodes.com/datasheet/download/DMN3401LVQ.pdf</v>
      </c>
      <c r="C125" t="str">
        <f>Hyperlink("https://www.diodes.com/part/view/DMN3401LVQ","DMN3401LVQ")</f>
        <v>DMN3401LVQ</v>
      </c>
      <c r="D125" t="s">
        <v>342</v>
      </c>
      <c r="E125" t="s">
        <v>27</v>
      </c>
      <c r="F125" t="s">
        <v>28</v>
      </c>
      <c r="G125" t="s">
        <v>33</v>
      </c>
      <c r="H125" t="s">
        <v>27</v>
      </c>
      <c r="I125">
        <v>30</v>
      </c>
      <c r="J125">
        <v>20</v>
      </c>
      <c r="K125">
        <v>0.8</v>
      </c>
      <c r="M125">
        <v>0.5</v>
      </c>
      <c r="O125">
        <v>400</v>
      </c>
      <c r="P125">
        <v>700</v>
      </c>
      <c r="S125">
        <v>0.8</v>
      </c>
      <c r="T125">
        <v>1.6</v>
      </c>
      <c r="U125">
        <v>0.5</v>
      </c>
      <c r="W125">
        <v>50</v>
      </c>
      <c r="X125">
        <v>15</v>
      </c>
      <c r="Y125" t="s">
        <v>112</v>
      </c>
    </row>
    <row r="126" spans="1:25">
      <c r="A126" t="s">
        <v>398</v>
      </c>
      <c r="B126" s="2" t="str">
        <f>Hyperlink("https://www.diodes.com/datasheet/download/DMN3732UFB4Q.pdf")</f>
        <v>https://www.diodes.com/datasheet/download/DMN3732UFB4Q.pdf</v>
      </c>
      <c r="C126" t="str">
        <f>Hyperlink("https://www.diodes.com/part/view/DMN3732UFB4Q","DMN3732UFB4Q")</f>
        <v>DMN3732UFB4Q</v>
      </c>
      <c r="D126" t="s">
        <v>354</v>
      </c>
      <c r="E126" t="s">
        <v>27</v>
      </c>
      <c r="F126" t="s">
        <v>28</v>
      </c>
      <c r="G126" t="s">
        <v>29</v>
      </c>
      <c r="H126" t="s">
        <v>27</v>
      </c>
      <c r="I126">
        <v>30</v>
      </c>
      <c r="J126">
        <v>8</v>
      </c>
      <c r="K126">
        <v>1.3</v>
      </c>
      <c r="M126">
        <v>1.12</v>
      </c>
      <c r="P126">
        <v>460</v>
      </c>
      <c r="Q126">
        <v>560</v>
      </c>
      <c r="R126">
        <v>730</v>
      </c>
      <c r="S126">
        <v>0.45</v>
      </c>
      <c r="T126">
        <v>0.95</v>
      </c>
      <c r="U126">
        <v>0.9</v>
      </c>
      <c r="W126">
        <v>40.8</v>
      </c>
      <c r="X126">
        <v>25</v>
      </c>
      <c r="Y126" t="s">
        <v>331</v>
      </c>
    </row>
    <row r="127" spans="1:25">
      <c r="A127" t="s">
        <v>399</v>
      </c>
      <c r="B127" s="2" t="str">
        <f>Hyperlink("https://www.diodes.com/datasheet/download/DMN3732UQ.pdf")</f>
        <v>https://www.diodes.com/datasheet/download/DMN3732UQ.pdf</v>
      </c>
      <c r="C127" t="str">
        <f>Hyperlink("https://www.diodes.com/part/view/DMN3732UQ","DMN3732UQ")</f>
        <v>DMN3732UQ</v>
      </c>
      <c r="D127" t="s">
        <v>352</v>
      </c>
      <c r="E127" t="s">
        <v>27</v>
      </c>
      <c r="F127" t="s">
        <v>28</v>
      </c>
      <c r="G127" t="s">
        <v>29</v>
      </c>
      <c r="H127" t="s">
        <v>27</v>
      </c>
      <c r="I127">
        <v>30</v>
      </c>
      <c r="J127">
        <v>8</v>
      </c>
      <c r="K127">
        <v>1</v>
      </c>
      <c r="M127">
        <v>0.65</v>
      </c>
      <c r="P127">
        <v>460</v>
      </c>
      <c r="Q127">
        <v>560</v>
      </c>
      <c r="R127">
        <v>730</v>
      </c>
      <c r="S127">
        <v>0.45</v>
      </c>
      <c r="T127">
        <v>0.95</v>
      </c>
      <c r="U127">
        <v>0.9</v>
      </c>
      <c r="W127">
        <v>40.8</v>
      </c>
      <c r="X127">
        <v>25</v>
      </c>
      <c r="Y127" t="s">
        <v>30</v>
      </c>
    </row>
    <row r="128" spans="1:25">
      <c r="A128" t="s">
        <v>400</v>
      </c>
      <c r="B128" s="2" t="str">
        <f>Hyperlink("https://www.diodes.com/datasheet/download/DMN3732UVTQ.pdf")</f>
        <v>https://www.diodes.com/datasheet/download/DMN3732UVTQ.pdf</v>
      </c>
      <c r="C128" t="str">
        <f>Hyperlink("https://www.diodes.com/part/view/DMN3732UVTQ","DMN3732UVTQ")</f>
        <v>DMN3732UVTQ</v>
      </c>
      <c r="D128" t="s">
        <v>342</v>
      </c>
      <c r="E128" t="s">
        <v>27</v>
      </c>
      <c r="F128" t="s">
        <v>28</v>
      </c>
      <c r="G128" t="s">
        <v>33</v>
      </c>
      <c r="H128" t="s">
        <v>34</v>
      </c>
      <c r="I128">
        <v>30</v>
      </c>
      <c r="J128">
        <v>8</v>
      </c>
      <c r="K128">
        <v>1.1</v>
      </c>
      <c r="M128">
        <v>0.8</v>
      </c>
      <c r="P128">
        <v>460</v>
      </c>
      <c r="Q128">
        <v>560</v>
      </c>
      <c r="R128">
        <v>730</v>
      </c>
      <c r="S128">
        <v>0.45</v>
      </c>
      <c r="T128">
        <v>0.95</v>
      </c>
      <c r="U128">
        <v>0.9</v>
      </c>
      <c r="W128">
        <v>40.8</v>
      </c>
      <c r="X128">
        <v>25</v>
      </c>
      <c r="Y128" t="s">
        <v>102</v>
      </c>
    </row>
    <row r="129" spans="1:25">
      <c r="A129" t="s">
        <v>401</v>
      </c>
      <c r="B129" s="2" t="str">
        <f>Hyperlink("https://www.diodes.com/datasheet/download/DMN39M1LFVWQ.pdf")</f>
        <v>https://www.diodes.com/datasheet/download/DMN39M1LFVWQ.pdf</v>
      </c>
      <c r="C129" t="str">
        <f>Hyperlink("https://www.diodes.com/part/view/DMN39M1LFVWQ","DMN39M1LFVWQ")</f>
        <v>DMN39M1LFVWQ</v>
      </c>
      <c r="D129" t="s">
        <v>352</v>
      </c>
      <c r="E129" t="s">
        <v>27</v>
      </c>
      <c r="F129" t="s">
        <v>28</v>
      </c>
      <c r="G129" t="s">
        <v>29</v>
      </c>
      <c r="H129" t="s">
        <v>34</v>
      </c>
      <c r="I129">
        <v>30</v>
      </c>
      <c r="J129">
        <v>20</v>
      </c>
      <c r="L129">
        <v>87</v>
      </c>
      <c r="M129">
        <v>2.7</v>
      </c>
      <c r="N129">
        <v>2.2</v>
      </c>
      <c r="O129">
        <v>5</v>
      </c>
      <c r="P129">
        <v>7.4</v>
      </c>
      <c r="S129">
        <v>1</v>
      </c>
      <c r="T129">
        <v>2.5</v>
      </c>
      <c r="U129">
        <v>19</v>
      </c>
      <c r="V129">
        <v>40</v>
      </c>
      <c r="W129">
        <v>2387</v>
      </c>
      <c r="X129">
        <v>15</v>
      </c>
      <c r="Y129" t="s">
        <v>358</v>
      </c>
    </row>
    <row r="130" spans="1:25">
      <c r="A130" t="s">
        <v>402</v>
      </c>
      <c r="B130" s="2" t="str">
        <f>Hyperlink("https://www.diodes.com/datasheet/download/DMN39M1LSSQ.pdf")</f>
        <v>https://www.diodes.com/datasheet/download/DMN39M1LSSQ.pdf</v>
      </c>
      <c r="C130" t="str">
        <f>Hyperlink("https://www.diodes.com/part/view/DMN39M1LSSQ","DMN39M1LSSQ")</f>
        <v>DMN39M1LSSQ</v>
      </c>
      <c r="D130" t="s">
        <v>352</v>
      </c>
      <c r="E130" t="s">
        <v>27</v>
      </c>
      <c r="F130" t="s">
        <v>28</v>
      </c>
      <c r="G130" t="s">
        <v>29</v>
      </c>
      <c r="H130" t="s">
        <v>34</v>
      </c>
      <c r="I130">
        <v>30</v>
      </c>
      <c r="J130">
        <v>20</v>
      </c>
      <c r="K130">
        <v>87</v>
      </c>
      <c r="M130">
        <v>1.9</v>
      </c>
      <c r="O130">
        <v>5.5</v>
      </c>
      <c r="P130">
        <v>7.5</v>
      </c>
      <c r="S130">
        <v>1</v>
      </c>
      <c r="T130">
        <v>2.5</v>
      </c>
      <c r="U130">
        <v>21</v>
      </c>
      <c r="V130">
        <v>42</v>
      </c>
      <c r="W130">
        <v>2311</v>
      </c>
      <c r="X130">
        <v>15</v>
      </c>
      <c r="Y130" t="s">
        <v>147</v>
      </c>
    </row>
    <row r="131" spans="1:25">
      <c r="A131" t="s">
        <v>403</v>
      </c>
      <c r="B131" s="2" t="str">
        <f>Hyperlink("https://www.diodes.com/datasheet/download/DMN4020LFDEQ.pdf")</f>
        <v>https://www.diodes.com/datasheet/download/DMN4020LFDEQ.pdf</v>
      </c>
      <c r="C131" t="str">
        <f>Hyperlink("https://www.diodes.com/part/view/DMN4020LFDEQ","DMN4020LFDEQ")</f>
        <v>DMN4020LFDEQ</v>
      </c>
      <c r="D131" t="s">
        <v>404</v>
      </c>
      <c r="E131" t="s">
        <v>27</v>
      </c>
      <c r="F131" t="s">
        <v>28</v>
      </c>
      <c r="G131" t="s">
        <v>29</v>
      </c>
      <c r="H131" t="s">
        <v>34</v>
      </c>
      <c r="I131">
        <v>40</v>
      </c>
      <c r="J131">
        <v>20</v>
      </c>
      <c r="K131">
        <v>8.6</v>
      </c>
      <c r="M131">
        <v>2.35</v>
      </c>
      <c r="O131">
        <v>21</v>
      </c>
      <c r="P131">
        <v>28</v>
      </c>
      <c r="T131">
        <v>2.4</v>
      </c>
      <c r="U131">
        <v>12.7</v>
      </c>
      <c r="V131">
        <v>25.3</v>
      </c>
      <c r="W131">
        <v>1201</v>
      </c>
      <c r="X131">
        <v>20</v>
      </c>
      <c r="Y131" t="s">
        <v>313</v>
      </c>
    </row>
    <row r="132" spans="1:25">
      <c r="A132" t="s">
        <v>405</v>
      </c>
      <c r="B132" s="2" t="str">
        <f>Hyperlink("https://www.diodes.com/datasheet/download/DMN4026SSDQ.pdf")</f>
        <v>https://www.diodes.com/datasheet/download/DMN4026SSDQ.pdf</v>
      </c>
      <c r="C132" t="str">
        <f>Hyperlink("https://www.diodes.com/part/view/DMN4026SSDQ","DMN4026SSDQ")</f>
        <v>DMN4026SSDQ</v>
      </c>
      <c r="D132" t="s">
        <v>406</v>
      </c>
      <c r="E132" t="s">
        <v>27</v>
      </c>
      <c r="F132" t="s">
        <v>28</v>
      </c>
      <c r="G132" t="s">
        <v>33</v>
      </c>
      <c r="H132" t="s">
        <v>34</v>
      </c>
      <c r="I132">
        <v>40</v>
      </c>
      <c r="J132">
        <v>20</v>
      </c>
      <c r="K132">
        <v>7</v>
      </c>
      <c r="M132">
        <v>1.8</v>
      </c>
      <c r="O132">
        <v>24</v>
      </c>
      <c r="P132">
        <v>32</v>
      </c>
      <c r="S132">
        <v>1</v>
      </c>
      <c r="T132">
        <v>3</v>
      </c>
      <c r="U132">
        <v>8.8</v>
      </c>
      <c r="V132">
        <v>19.1</v>
      </c>
      <c r="W132">
        <v>1060</v>
      </c>
      <c r="X132">
        <v>20</v>
      </c>
      <c r="Y132" t="s">
        <v>147</v>
      </c>
    </row>
    <row r="133" spans="1:25">
      <c r="A133" t="s">
        <v>407</v>
      </c>
      <c r="B133" s="2" t="str">
        <f>Hyperlink("https://www.diodes.com/datasheet/download/DMN4030LK3Q.pdf")</f>
        <v>https://www.diodes.com/datasheet/download/DMN4030LK3Q.pdf</v>
      </c>
      <c r="C133" t="str">
        <f>Hyperlink("https://www.diodes.com/part/view/DMN4030LK3Q","DMN4030LK3Q")</f>
        <v>DMN4030LK3Q</v>
      </c>
      <c r="D133" t="s">
        <v>404</v>
      </c>
      <c r="E133" t="s">
        <v>27</v>
      </c>
      <c r="F133" t="s">
        <v>28</v>
      </c>
      <c r="G133" t="s">
        <v>29</v>
      </c>
      <c r="H133" t="s">
        <v>34</v>
      </c>
      <c r="I133">
        <v>40</v>
      </c>
      <c r="J133">
        <v>20</v>
      </c>
      <c r="K133">
        <v>9.6</v>
      </c>
      <c r="M133">
        <v>4.18</v>
      </c>
      <c r="O133">
        <v>30</v>
      </c>
      <c r="P133">
        <v>50</v>
      </c>
      <c r="T133">
        <v>3</v>
      </c>
      <c r="U133">
        <v>6.5</v>
      </c>
      <c r="V133">
        <v>12.9</v>
      </c>
      <c r="Y133" t="s">
        <v>306</v>
      </c>
    </row>
    <row r="134" spans="1:25">
      <c r="A134" t="s">
        <v>408</v>
      </c>
      <c r="B134" s="2" t="str">
        <f>Hyperlink("https://www.diodes.com/datasheet/download/DMN4031SSDQ.pdf")</f>
        <v>https://www.diodes.com/datasheet/download/DMN4031SSDQ.pdf</v>
      </c>
      <c r="C134" t="str">
        <f>Hyperlink("https://www.diodes.com/part/view/DMN4031SSDQ","DMN4031SSDQ")</f>
        <v>DMN4031SSDQ</v>
      </c>
      <c r="D134" t="s">
        <v>32</v>
      </c>
      <c r="E134" t="s">
        <v>27</v>
      </c>
      <c r="F134" t="s">
        <v>28</v>
      </c>
      <c r="G134" t="s">
        <v>33</v>
      </c>
      <c r="H134" t="s">
        <v>34</v>
      </c>
      <c r="I134">
        <v>40</v>
      </c>
      <c r="J134">
        <v>20</v>
      </c>
      <c r="K134">
        <v>7</v>
      </c>
      <c r="M134">
        <v>2.6</v>
      </c>
      <c r="O134">
        <v>31</v>
      </c>
      <c r="P134">
        <v>50</v>
      </c>
      <c r="T134">
        <v>3</v>
      </c>
      <c r="U134">
        <v>8.4</v>
      </c>
      <c r="V134">
        <v>18.6</v>
      </c>
      <c r="W134">
        <v>945</v>
      </c>
      <c r="X134">
        <v>20</v>
      </c>
      <c r="Y134" t="s">
        <v>147</v>
      </c>
    </row>
    <row r="135" spans="1:25">
      <c r="A135" t="s">
        <v>409</v>
      </c>
      <c r="B135" s="2" t="str">
        <f>Hyperlink("https://www.diodes.com/datasheet/download/DMN4034SSSQ.pdf")</f>
        <v>https://www.diodes.com/datasheet/download/DMN4034SSSQ.pdf</v>
      </c>
      <c r="C135" t="str">
        <f>Hyperlink("https://www.diodes.com/part/view/DMN4034SSSQ","DMN4034SSSQ")</f>
        <v>DMN4034SSSQ</v>
      </c>
      <c r="D135" t="s">
        <v>404</v>
      </c>
      <c r="E135" t="s">
        <v>27</v>
      </c>
      <c r="F135" t="s">
        <v>28</v>
      </c>
      <c r="G135" t="s">
        <v>29</v>
      </c>
      <c r="H135" t="s">
        <v>34</v>
      </c>
      <c r="I135">
        <v>40</v>
      </c>
      <c r="J135">
        <v>20</v>
      </c>
      <c r="K135">
        <v>6.5</v>
      </c>
      <c r="M135">
        <v>2.1</v>
      </c>
      <c r="O135">
        <v>34</v>
      </c>
      <c r="P135">
        <v>59</v>
      </c>
      <c r="T135">
        <v>3</v>
      </c>
      <c r="U135">
        <v>7.7</v>
      </c>
      <c r="V135">
        <v>15.5</v>
      </c>
      <c r="Y135" t="s">
        <v>147</v>
      </c>
    </row>
    <row r="136" spans="1:25">
      <c r="A136" t="s">
        <v>410</v>
      </c>
      <c r="B136" s="2" t="str">
        <f>Hyperlink("https://www.diodes.com/datasheet/download/DMN4035LQ.pdf")</f>
        <v>https://www.diodes.com/datasheet/download/DMN4035LQ.pdf</v>
      </c>
      <c r="C136" t="str">
        <f>Hyperlink("https://www.diodes.com/part/view/DMN4035LQ","DMN4035LQ")</f>
        <v>DMN4035LQ</v>
      </c>
      <c r="D136" t="s">
        <v>26</v>
      </c>
      <c r="E136" t="s">
        <v>27</v>
      </c>
      <c r="F136" t="s">
        <v>28</v>
      </c>
      <c r="G136" t="s">
        <v>29</v>
      </c>
      <c r="H136" t="s">
        <v>34</v>
      </c>
      <c r="I136">
        <v>40</v>
      </c>
      <c r="J136">
        <v>20</v>
      </c>
      <c r="K136">
        <v>4.6</v>
      </c>
      <c r="M136">
        <v>1.4</v>
      </c>
      <c r="O136">
        <v>42</v>
      </c>
      <c r="P136">
        <v>52</v>
      </c>
      <c r="T136">
        <v>3</v>
      </c>
      <c r="U136">
        <v>5.9</v>
      </c>
      <c r="V136">
        <v>12.5</v>
      </c>
      <c r="W136">
        <v>574</v>
      </c>
      <c r="X136">
        <v>20</v>
      </c>
      <c r="Y136" t="s">
        <v>30</v>
      </c>
    </row>
    <row r="137" spans="1:25">
      <c r="A137" t="s">
        <v>411</v>
      </c>
      <c r="B137" s="2" t="str">
        <f>Hyperlink("https://www.diodes.com/datasheet/download/DMN4060SVTQ.pdf")</f>
        <v>https://www.diodes.com/datasheet/download/DMN4060SVTQ.pdf</v>
      </c>
      <c r="C137" t="str">
        <f>Hyperlink("https://www.diodes.com/part/view/DMN4060SVTQ","DMN4060SVTQ")</f>
        <v>DMN4060SVTQ</v>
      </c>
      <c r="D137" t="s">
        <v>412</v>
      </c>
      <c r="E137" t="s">
        <v>27</v>
      </c>
      <c r="F137" t="s">
        <v>28</v>
      </c>
      <c r="G137" t="s">
        <v>29</v>
      </c>
      <c r="H137" t="s">
        <v>34</v>
      </c>
      <c r="I137">
        <v>45</v>
      </c>
      <c r="J137">
        <v>20</v>
      </c>
      <c r="K137">
        <v>4.3</v>
      </c>
      <c r="M137">
        <v>1.7</v>
      </c>
      <c r="O137">
        <v>46</v>
      </c>
      <c r="P137">
        <v>62</v>
      </c>
      <c r="S137">
        <v>1</v>
      </c>
      <c r="T137">
        <v>3</v>
      </c>
      <c r="U137">
        <v>10</v>
      </c>
      <c r="V137">
        <v>20</v>
      </c>
      <c r="W137">
        <v>1159</v>
      </c>
      <c r="X137">
        <v>25</v>
      </c>
      <c r="Y137" t="s">
        <v>102</v>
      </c>
    </row>
    <row r="138" spans="1:25">
      <c r="A138" t="s">
        <v>413</v>
      </c>
      <c r="B138" s="2" t="str">
        <f>Hyperlink("https://www.diodes.com/datasheet/download/DMN4800LSSQ.pdf")</f>
        <v>https://www.diodes.com/datasheet/download/DMN4800LSSQ.pdf</v>
      </c>
      <c r="C138" t="str">
        <f>Hyperlink("https://www.diodes.com/part/view/DMN4800LSSQ","DMN4800LSSQ")</f>
        <v>DMN4800LSSQ</v>
      </c>
      <c r="D138" t="s">
        <v>354</v>
      </c>
      <c r="E138" t="s">
        <v>27</v>
      </c>
      <c r="F138" t="s">
        <v>28</v>
      </c>
      <c r="G138" t="s">
        <v>29</v>
      </c>
      <c r="H138" t="s">
        <v>34</v>
      </c>
      <c r="I138">
        <v>30</v>
      </c>
      <c r="J138">
        <v>25</v>
      </c>
      <c r="K138">
        <v>8.6</v>
      </c>
      <c r="M138">
        <v>1.7</v>
      </c>
      <c r="O138">
        <v>14</v>
      </c>
      <c r="P138">
        <v>20</v>
      </c>
      <c r="T138">
        <v>1.6</v>
      </c>
      <c r="U138" t="s">
        <v>414</v>
      </c>
      <c r="W138">
        <v>798</v>
      </c>
      <c r="X138">
        <v>10</v>
      </c>
      <c r="Y138" t="s">
        <v>147</v>
      </c>
    </row>
    <row r="139" spans="1:25">
      <c r="A139" t="s">
        <v>415</v>
      </c>
      <c r="B139" s="2" t="str">
        <f>Hyperlink("https://www.diodes.com/datasheet/download/DMN52D0UDMQ.pdf")</f>
        <v>https://www.diodes.com/datasheet/download/DMN52D0UDMQ.pdf</v>
      </c>
      <c r="C139" t="str">
        <f>Hyperlink("https://www.diodes.com/part/view/DMN52D0UDMQ","DMN52D0UDMQ")</f>
        <v>DMN52D0UDMQ</v>
      </c>
      <c r="D139" t="s">
        <v>416</v>
      </c>
      <c r="E139" t="s">
        <v>27</v>
      </c>
      <c r="F139" t="s">
        <v>28</v>
      </c>
      <c r="G139" t="s">
        <v>33</v>
      </c>
      <c r="H139" t="s">
        <v>27</v>
      </c>
      <c r="I139">
        <v>50</v>
      </c>
      <c r="J139">
        <v>12</v>
      </c>
      <c r="K139" t="s">
        <v>417</v>
      </c>
      <c r="M139">
        <v>0.74</v>
      </c>
      <c r="P139" t="s">
        <v>418</v>
      </c>
      <c r="Q139">
        <v>2500</v>
      </c>
      <c r="R139">
        <v>4000</v>
      </c>
      <c r="S139">
        <v>0.49</v>
      </c>
      <c r="T139">
        <v>1</v>
      </c>
      <c r="U139">
        <v>0.9</v>
      </c>
      <c r="V139">
        <v>1.6</v>
      </c>
      <c r="W139">
        <v>42.4</v>
      </c>
      <c r="X139">
        <v>25</v>
      </c>
      <c r="Y139" t="s">
        <v>419</v>
      </c>
    </row>
    <row r="140" spans="1:25">
      <c r="A140" t="s">
        <v>420</v>
      </c>
      <c r="B140" s="2" t="str">
        <f>Hyperlink("https://www.diodes.com/datasheet/download/DMN52D0UDWQ.pdf")</f>
        <v>https://www.diodes.com/datasheet/download/DMN52D0UDWQ.pdf</v>
      </c>
      <c r="C140" t="str">
        <f>Hyperlink("https://www.diodes.com/part/view/DMN52D0UDWQ","DMN52D0UDWQ")</f>
        <v>DMN52D0UDWQ</v>
      </c>
      <c r="D140" t="s">
        <v>416</v>
      </c>
      <c r="E140" t="s">
        <v>27</v>
      </c>
      <c r="F140" t="s">
        <v>28</v>
      </c>
      <c r="G140" t="s">
        <v>33</v>
      </c>
      <c r="H140" t="s">
        <v>27</v>
      </c>
      <c r="I140">
        <v>50</v>
      </c>
      <c r="J140">
        <v>12</v>
      </c>
      <c r="K140" t="s">
        <v>421</v>
      </c>
      <c r="M140">
        <v>0.5</v>
      </c>
      <c r="P140" t="s">
        <v>422</v>
      </c>
      <c r="Q140">
        <v>2500</v>
      </c>
      <c r="R140">
        <v>4000</v>
      </c>
      <c r="S140">
        <v>0.49</v>
      </c>
      <c r="T140">
        <v>1</v>
      </c>
      <c r="U140">
        <v>0.7</v>
      </c>
      <c r="V140">
        <v>1.5</v>
      </c>
      <c r="W140">
        <v>42.3</v>
      </c>
      <c r="X140">
        <v>25</v>
      </c>
      <c r="Y140" t="s">
        <v>36</v>
      </c>
    </row>
    <row r="141" spans="1:25">
      <c r="A141" t="s">
        <v>423</v>
      </c>
      <c r="B141" s="2" t="str">
        <f>Hyperlink("https://www.diodes.com/datasheet/download/DMN52D0UQ.pdf")</f>
        <v>https://www.diodes.com/datasheet/download/DMN52D0UQ.pdf</v>
      </c>
      <c r="C141" t="str">
        <f>Hyperlink("https://www.diodes.com/part/view/DMN52D0UQ","DMN52D0UQ")</f>
        <v>DMN52D0UQ</v>
      </c>
      <c r="D141" t="s">
        <v>416</v>
      </c>
      <c r="E141" t="s">
        <v>27</v>
      </c>
      <c r="F141" t="s">
        <v>28</v>
      </c>
      <c r="G141" t="s">
        <v>29</v>
      </c>
      <c r="H141" t="s">
        <v>27</v>
      </c>
      <c r="I141">
        <v>50</v>
      </c>
      <c r="J141">
        <v>12</v>
      </c>
      <c r="K141" t="s">
        <v>424</v>
      </c>
      <c r="M141">
        <v>0.7</v>
      </c>
      <c r="P141" t="s">
        <v>425</v>
      </c>
      <c r="Q141">
        <v>2500</v>
      </c>
      <c r="R141">
        <v>4000</v>
      </c>
      <c r="S141">
        <v>0.49</v>
      </c>
      <c r="T141">
        <v>1</v>
      </c>
      <c r="U141">
        <v>0.8</v>
      </c>
      <c r="V141">
        <v>1.5</v>
      </c>
      <c r="W141">
        <v>39</v>
      </c>
      <c r="X141">
        <v>25</v>
      </c>
      <c r="Y141" t="s">
        <v>30</v>
      </c>
    </row>
    <row r="142" spans="1:25">
      <c r="A142" t="s">
        <v>426</v>
      </c>
      <c r="B142" s="2" t="str">
        <f>Hyperlink("https://www.diodes.com/datasheet/download/DMN52D0UVQ.pdf")</f>
        <v>https://www.diodes.com/datasheet/download/DMN52D0UVQ.pdf</v>
      </c>
      <c r="C142" t="str">
        <f>Hyperlink("https://www.diodes.com/part/view/DMN52D0UVQ","DMN52D0UVQ")</f>
        <v>DMN52D0UVQ</v>
      </c>
      <c r="D142" t="s">
        <v>416</v>
      </c>
      <c r="E142" t="s">
        <v>27</v>
      </c>
      <c r="F142" t="s">
        <v>28</v>
      </c>
      <c r="G142" t="s">
        <v>33</v>
      </c>
      <c r="H142" t="s">
        <v>27</v>
      </c>
      <c r="I142">
        <v>50</v>
      </c>
      <c r="J142">
        <v>12</v>
      </c>
      <c r="K142" t="s">
        <v>427</v>
      </c>
      <c r="M142">
        <v>0.89</v>
      </c>
      <c r="P142" t="s">
        <v>418</v>
      </c>
      <c r="Q142">
        <v>2500</v>
      </c>
      <c r="R142">
        <v>4000</v>
      </c>
      <c r="S142">
        <v>0.49</v>
      </c>
      <c r="T142">
        <v>1</v>
      </c>
      <c r="U142">
        <v>0.8</v>
      </c>
      <c r="V142">
        <v>1.5</v>
      </c>
      <c r="W142">
        <v>39</v>
      </c>
      <c r="X142">
        <v>25</v>
      </c>
      <c r="Y142" t="s">
        <v>112</v>
      </c>
    </row>
    <row r="143" spans="1:25">
      <c r="A143" t="s">
        <v>428</v>
      </c>
      <c r="B143" s="2" t="str">
        <f>Hyperlink("https://www.diodes.com/datasheet/download/DMN52D0UVTQ.pdf")</f>
        <v>https://www.diodes.com/datasheet/download/DMN52D0UVTQ.pdf</v>
      </c>
      <c r="C143" t="str">
        <f>Hyperlink("https://www.diodes.com/part/view/DMN52D0UVTQ","DMN52D0UVTQ")</f>
        <v>DMN52D0UVTQ</v>
      </c>
      <c r="D143" t="s">
        <v>416</v>
      </c>
      <c r="E143" t="s">
        <v>27</v>
      </c>
      <c r="F143" t="s">
        <v>28</v>
      </c>
      <c r="G143" t="s">
        <v>33</v>
      </c>
      <c r="H143" t="s">
        <v>27</v>
      </c>
      <c r="I143">
        <v>50</v>
      </c>
      <c r="J143">
        <v>12</v>
      </c>
      <c r="K143" t="s">
        <v>429</v>
      </c>
      <c r="M143">
        <v>0.7</v>
      </c>
      <c r="P143" t="s">
        <v>418</v>
      </c>
      <c r="Q143">
        <v>2500</v>
      </c>
      <c r="R143">
        <v>4000</v>
      </c>
      <c r="S143">
        <v>0.49</v>
      </c>
      <c r="T143">
        <v>1</v>
      </c>
      <c r="U143">
        <v>0.7</v>
      </c>
      <c r="V143">
        <v>1.4</v>
      </c>
      <c r="W143">
        <v>41</v>
      </c>
      <c r="X143">
        <v>25</v>
      </c>
      <c r="Y143" t="s">
        <v>102</v>
      </c>
    </row>
    <row r="144" spans="1:25">
      <c r="A144" t="s">
        <v>430</v>
      </c>
      <c r="B144" s="2" t="str">
        <f>Hyperlink("https://www.diodes.com/datasheet/download/DMN52D0UWQ.pdf")</f>
        <v>https://www.diodes.com/datasheet/download/DMN52D0UWQ.pdf</v>
      </c>
      <c r="C144" t="str">
        <f>Hyperlink("https://www.diodes.com/part/view/DMN52D0UWQ","DMN52D0UWQ")</f>
        <v>DMN52D0UWQ</v>
      </c>
      <c r="D144" t="s">
        <v>416</v>
      </c>
      <c r="E144" t="s">
        <v>27</v>
      </c>
      <c r="F144" t="s">
        <v>28</v>
      </c>
      <c r="G144" t="s">
        <v>29</v>
      </c>
      <c r="H144" t="s">
        <v>27</v>
      </c>
      <c r="I144">
        <v>50</v>
      </c>
      <c r="J144">
        <v>12</v>
      </c>
      <c r="K144" t="s">
        <v>431</v>
      </c>
      <c r="M144">
        <v>0.6</v>
      </c>
      <c r="P144" t="s">
        <v>422</v>
      </c>
      <c r="Q144">
        <v>2500</v>
      </c>
      <c r="R144">
        <v>4000</v>
      </c>
      <c r="S144">
        <v>0.49</v>
      </c>
      <c r="T144">
        <v>1</v>
      </c>
      <c r="U144">
        <v>0.8</v>
      </c>
      <c r="V144">
        <v>1.4</v>
      </c>
      <c r="W144">
        <v>39</v>
      </c>
      <c r="X144">
        <v>25</v>
      </c>
      <c r="Y144" t="s">
        <v>46</v>
      </c>
    </row>
    <row r="145" spans="1:25">
      <c r="A145" t="s">
        <v>432</v>
      </c>
      <c r="B145" s="2" t="str">
        <f>Hyperlink("https://www.diodes.com/datasheet/download/DMN53D0LDWQ.pdf")</f>
        <v>https://www.diodes.com/datasheet/download/DMN53D0LDWQ.pdf</v>
      </c>
      <c r="C145" t="str">
        <f>Hyperlink("https://www.diodes.com/part/view/DMN53D0LDWQ","DMN53D0LDWQ")</f>
        <v>DMN53D0LDWQ</v>
      </c>
      <c r="D145" t="s">
        <v>433</v>
      </c>
      <c r="E145" t="s">
        <v>27</v>
      </c>
      <c r="F145" t="s">
        <v>28</v>
      </c>
      <c r="G145" t="s">
        <v>33</v>
      </c>
      <c r="H145" t="s">
        <v>27</v>
      </c>
      <c r="I145">
        <v>50</v>
      </c>
      <c r="J145">
        <v>20</v>
      </c>
      <c r="K145">
        <v>0.46</v>
      </c>
      <c r="M145">
        <v>0.5</v>
      </c>
      <c r="O145">
        <v>1600</v>
      </c>
      <c r="P145">
        <v>2500</v>
      </c>
      <c r="Q145">
        <v>4500</v>
      </c>
      <c r="T145">
        <v>1.5</v>
      </c>
      <c r="U145">
        <v>0.7</v>
      </c>
      <c r="V145">
        <v>1.4</v>
      </c>
      <c r="W145">
        <v>49.5</v>
      </c>
      <c r="X145">
        <v>25</v>
      </c>
      <c r="Y145" t="s">
        <v>36</v>
      </c>
    </row>
    <row r="146" spans="1:25">
      <c r="A146" t="s">
        <v>434</v>
      </c>
      <c r="B146" s="2" t="str">
        <f>Hyperlink("https://www.diodes.com/datasheet/download/DMN53D0LQ.pdf")</f>
        <v>https://www.diodes.com/datasheet/download/DMN53D0LQ.pdf</v>
      </c>
      <c r="C146" t="str">
        <f>Hyperlink("https://www.diodes.com/part/view/DMN53D0LQ","DMN53D0LQ")</f>
        <v>DMN53D0LQ</v>
      </c>
      <c r="D146" t="s">
        <v>26</v>
      </c>
      <c r="E146" t="s">
        <v>27</v>
      </c>
      <c r="F146" t="s">
        <v>28</v>
      </c>
      <c r="G146" t="s">
        <v>29</v>
      </c>
      <c r="H146" t="s">
        <v>27</v>
      </c>
      <c r="I146">
        <v>50</v>
      </c>
      <c r="J146">
        <v>20</v>
      </c>
      <c r="K146">
        <v>0.5</v>
      </c>
      <c r="M146">
        <v>0.54</v>
      </c>
      <c r="O146">
        <v>1600</v>
      </c>
      <c r="P146">
        <v>2500</v>
      </c>
      <c r="Q146">
        <v>4500</v>
      </c>
      <c r="T146">
        <v>1.5</v>
      </c>
      <c r="U146">
        <v>0.6</v>
      </c>
      <c r="W146">
        <v>46</v>
      </c>
      <c r="X146">
        <v>25</v>
      </c>
      <c r="Y146" t="s">
        <v>30</v>
      </c>
    </row>
    <row r="147" spans="1:25">
      <c r="A147" t="s">
        <v>435</v>
      </c>
      <c r="B147" s="2" t="str">
        <f>Hyperlink("https://www.diodes.com/datasheet/download/DMN53D0LTQ.pdf")</f>
        <v>https://www.diodes.com/datasheet/download/DMN53D0LTQ.pdf</v>
      </c>
      <c r="C147" t="str">
        <f>Hyperlink("https://www.diodes.com/part/view/DMN53D0LTQ","DMN53D0LTQ")</f>
        <v>DMN53D0LTQ</v>
      </c>
      <c r="D147" t="s">
        <v>40</v>
      </c>
      <c r="E147" t="s">
        <v>27</v>
      </c>
      <c r="F147" t="s">
        <v>28</v>
      </c>
      <c r="G147" t="s">
        <v>29</v>
      </c>
      <c r="H147" t="s">
        <v>27</v>
      </c>
      <c r="I147">
        <v>50</v>
      </c>
      <c r="J147">
        <v>20</v>
      </c>
      <c r="K147">
        <v>0.35</v>
      </c>
      <c r="M147">
        <v>0.3</v>
      </c>
      <c r="O147">
        <v>1600</v>
      </c>
      <c r="P147">
        <v>2500</v>
      </c>
      <c r="Q147">
        <v>4500</v>
      </c>
      <c r="S147">
        <v>0.8</v>
      </c>
      <c r="T147">
        <v>1.5</v>
      </c>
      <c r="U147">
        <v>0.6</v>
      </c>
      <c r="V147">
        <v>1.4</v>
      </c>
      <c r="W147">
        <v>46</v>
      </c>
      <c r="X147">
        <v>25</v>
      </c>
      <c r="Y147" t="s">
        <v>42</v>
      </c>
    </row>
    <row r="148" spans="1:25">
      <c r="A148" t="s">
        <v>436</v>
      </c>
      <c r="B148" s="2" t="str">
        <f>Hyperlink("https://www.diodes.com/datasheet/download/DMN6010SCTBQ.pdf")</f>
        <v>https://www.diodes.com/datasheet/download/DMN6010SCTBQ.pdf</v>
      </c>
      <c r="C148" t="str">
        <f>Hyperlink("https://www.diodes.com/part/view/DMN6010SCTBQ","DMN6010SCTBQ")</f>
        <v>DMN6010SCTBQ</v>
      </c>
      <c r="D148" t="s">
        <v>437</v>
      </c>
      <c r="E148" t="s">
        <v>27</v>
      </c>
      <c r="F148" t="s">
        <v>28</v>
      </c>
      <c r="G148" t="s">
        <v>29</v>
      </c>
      <c r="H148" t="s">
        <v>34</v>
      </c>
      <c r="I148">
        <v>60</v>
      </c>
      <c r="J148">
        <v>20</v>
      </c>
      <c r="L148">
        <v>128</v>
      </c>
      <c r="N148">
        <v>312</v>
      </c>
      <c r="O148">
        <v>10</v>
      </c>
      <c r="S148">
        <v>2</v>
      </c>
      <c r="T148">
        <v>4</v>
      </c>
      <c r="V148">
        <v>46</v>
      </c>
      <c r="W148">
        <v>2692</v>
      </c>
      <c r="X148">
        <v>25</v>
      </c>
      <c r="Y148" t="s">
        <v>438</v>
      </c>
    </row>
    <row r="149" spans="1:25">
      <c r="A149" t="s">
        <v>439</v>
      </c>
      <c r="B149" s="2" t="str">
        <f>Hyperlink("https://www.diodes.com/datasheet/download/DMN6013LFGQ.pdf")</f>
        <v>https://www.diodes.com/datasheet/download/DMN6013LFGQ.pdf</v>
      </c>
      <c r="C149" t="str">
        <f>Hyperlink("https://www.diodes.com/part/view/DMN6013LFGQ","DMN6013LFGQ")</f>
        <v>DMN6013LFGQ</v>
      </c>
      <c r="D149" t="s">
        <v>437</v>
      </c>
      <c r="E149" t="s">
        <v>27</v>
      </c>
      <c r="F149" t="s">
        <v>28</v>
      </c>
      <c r="G149" t="s">
        <v>29</v>
      </c>
      <c r="H149" t="s">
        <v>34</v>
      </c>
      <c r="I149">
        <v>60</v>
      </c>
      <c r="J149">
        <v>20</v>
      </c>
      <c r="K149">
        <v>10.3</v>
      </c>
      <c r="L149">
        <v>45</v>
      </c>
      <c r="M149">
        <v>2.1</v>
      </c>
      <c r="N149">
        <v>40</v>
      </c>
      <c r="O149">
        <v>13</v>
      </c>
      <c r="P149">
        <v>18</v>
      </c>
      <c r="T149">
        <v>3</v>
      </c>
      <c r="U149">
        <v>26.6</v>
      </c>
      <c r="V149">
        <v>55.4</v>
      </c>
      <c r="W149">
        <v>2577</v>
      </c>
      <c r="X149">
        <v>30</v>
      </c>
      <c r="Y149" t="s">
        <v>282</v>
      </c>
    </row>
    <row r="150" spans="1:25">
      <c r="A150" t="s">
        <v>440</v>
      </c>
      <c r="B150" s="2" t="str">
        <f>Hyperlink("https://www.diodes.com/datasheet/download/DMN601DWKQ.pdf")</f>
        <v>https://www.diodes.com/datasheet/download/DMN601DWKQ.pdf</v>
      </c>
      <c r="C150" t="str">
        <f>Hyperlink("https://www.diodes.com/part/view/DMN601DWKQ","DMN601DWKQ")</f>
        <v>DMN601DWKQ</v>
      </c>
      <c r="D150" t="s">
        <v>389</v>
      </c>
      <c r="E150" t="s">
        <v>27</v>
      </c>
      <c r="F150" t="s">
        <v>28</v>
      </c>
      <c r="G150" t="s">
        <v>33</v>
      </c>
      <c r="H150" t="s">
        <v>27</v>
      </c>
      <c r="I150">
        <v>60</v>
      </c>
      <c r="J150">
        <v>20</v>
      </c>
      <c r="K150">
        <v>0.305</v>
      </c>
      <c r="M150">
        <v>0.2</v>
      </c>
      <c r="O150">
        <v>2000</v>
      </c>
      <c r="P150" t="s">
        <v>441</v>
      </c>
      <c r="T150">
        <v>2.5</v>
      </c>
      <c r="U150">
        <v>0.304</v>
      </c>
      <c r="W150">
        <v>30</v>
      </c>
      <c r="X150">
        <v>25</v>
      </c>
      <c r="Y150" t="s">
        <v>36</v>
      </c>
    </row>
    <row r="151" spans="1:25">
      <c r="A151" t="s">
        <v>442</v>
      </c>
      <c r="B151" s="2" t="str">
        <f>Hyperlink("https://www.diodes.com/datasheet/download/DMN601LTQ.pdf")</f>
        <v>https://www.diodes.com/datasheet/download/DMN601LTQ.pdf</v>
      </c>
      <c r="C151" t="str">
        <f>Hyperlink("https://www.diodes.com/part/view/DMN601LTQ","DMN601LTQ")</f>
        <v>DMN601LTQ</v>
      </c>
      <c r="D151" t="s">
        <v>443</v>
      </c>
      <c r="E151" t="s">
        <v>27</v>
      </c>
      <c r="F151" t="s">
        <v>28</v>
      </c>
      <c r="G151" t="s">
        <v>29</v>
      </c>
      <c r="H151" t="s">
        <v>27</v>
      </c>
      <c r="I151">
        <v>60</v>
      </c>
      <c r="J151">
        <v>20</v>
      </c>
      <c r="K151">
        <v>0.356</v>
      </c>
      <c r="M151">
        <v>0.5</v>
      </c>
      <c r="O151">
        <v>2000</v>
      </c>
      <c r="P151" t="s">
        <v>444</v>
      </c>
      <c r="S151">
        <v>1</v>
      </c>
      <c r="T151">
        <v>2.5</v>
      </c>
      <c r="U151">
        <v>0.7</v>
      </c>
      <c r="V151">
        <v>1.3</v>
      </c>
      <c r="W151">
        <v>47</v>
      </c>
      <c r="X151">
        <v>30</v>
      </c>
      <c r="Y151" t="s">
        <v>42</v>
      </c>
    </row>
    <row r="152" spans="1:25">
      <c r="A152" t="s">
        <v>445</v>
      </c>
      <c r="B152" s="2" t="str">
        <f>Hyperlink("https://www.diodes.com/datasheet/download/DMN601TKQ.pdf")</f>
        <v>https://www.diodes.com/datasheet/download/DMN601TKQ.pdf</v>
      </c>
      <c r="C152" t="str">
        <f>Hyperlink("https://www.diodes.com/part/view/DMN601TKQ","DMN601TKQ")</f>
        <v>DMN601TKQ</v>
      </c>
      <c r="D152" t="s">
        <v>443</v>
      </c>
      <c r="E152" t="s">
        <v>27</v>
      </c>
      <c r="F152" t="s">
        <v>28</v>
      </c>
      <c r="G152" t="s">
        <v>29</v>
      </c>
      <c r="H152" t="s">
        <v>27</v>
      </c>
      <c r="I152">
        <v>60</v>
      </c>
      <c r="J152">
        <v>20</v>
      </c>
      <c r="K152">
        <v>0.343</v>
      </c>
      <c r="M152">
        <v>0.5</v>
      </c>
      <c r="O152">
        <v>2000</v>
      </c>
      <c r="P152" t="s">
        <v>444</v>
      </c>
      <c r="S152">
        <v>1</v>
      </c>
      <c r="T152">
        <v>2.5</v>
      </c>
      <c r="U152">
        <v>0.51</v>
      </c>
      <c r="V152">
        <v>1.04</v>
      </c>
      <c r="W152">
        <v>41</v>
      </c>
      <c r="X152">
        <v>30</v>
      </c>
      <c r="Y152" t="s">
        <v>42</v>
      </c>
    </row>
    <row r="153" spans="1:25">
      <c r="A153" t="s">
        <v>446</v>
      </c>
      <c r="B153" s="2" t="str">
        <f>Hyperlink("https://www.diodes.com/datasheet/download/DMN601VKQ.pdf")</f>
        <v>https://www.diodes.com/datasheet/download/DMN601VKQ.pdf</v>
      </c>
      <c r="C153" t="str">
        <f>Hyperlink("https://www.diodes.com/part/view/DMN601VKQ","DMN601VKQ")</f>
        <v>DMN601VKQ</v>
      </c>
      <c r="D153" t="s">
        <v>389</v>
      </c>
      <c r="E153" t="s">
        <v>27</v>
      </c>
      <c r="F153" t="s">
        <v>28</v>
      </c>
      <c r="G153" t="s">
        <v>33</v>
      </c>
      <c r="H153" t="s">
        <v>27</v>
      </c>
      <c r="I153">
        <v>60</v>
      </c>
      <c r="J153">
        <v>20</v>
      </c>
      <c r="K153">
        <v>0.305</v>
      </c>
      <c r="M153">
        <v>0.25</v>
      </c>
      <c r="O153">
        <v>2000</v>
      </c>
      <c r="P153">
        <v>3000</v>
      </c>
      <c r="T153">
        <v>2.5</v>
      </c>
      <c r="X153">
        <v>25</v>
      </c>
      <c r="Y153" t="s">
        <v>112</v>
      </c>
    </row>
    <row r="154" spans="1:25">
      <c r="A154" t="s">
        <v>447</v>
      </c>
      <c r="B154" s="2" t="str">
        <f>Hyperlink("https://www.diodes.com/datasheet/download/DMN601WKQ.pdf")</f>
        <v>https://www.diodes.com/datasheet/download/DMN601WKQ.pdf</v>
      </c>
      <c r="C154" t="str">
        <f>Hyperlink("https://www.diodes.com/part/view/DMN601WKQ","DMN601WKQ")</f>
        <v>DMN601WKQ</v>
      </c>
      <c r="D154" t="s">
        <v>437</v>
      </c>
      <c r="E154" t="s">
        <v>27</v>
      </c>
      <c r="F154" t="s">
        <v>28</v>
      </c>
      <c r="G154" t="s">
        <v>29</v>
      </c>
      <c r="H154" t="s">
        <v>27</v>
      </c>
      <c r="I154">
        <v>60</v>
      </c>
      <c r="J154">
        <v>20</v>
      </c>
      <c r="K154">
        <v>0.3</v>
      </c>
      <c r="M154">
        <v>0.2</v>
      </c>
      <c r="O154">
        <v>2000</v>
      </c>
      <c r="P154">
        <v>3000</v>
      </c>
      <c r="T154">
        <v>2.5</v>
      </c>
      <c r="X154">
        <v>25</v>
      </c>
      <c r="Y154" t="s">
        <v>46</v>
      </c>
    </row>
    <row r="155" spans="1:25">
      <c r="A155" t="s">
        <v>448</v>
      </c>
      <c r="B155" s="2" t="str">
        <f>Hyperlink("https://www.diodes.com/datasheet/download/DMN6040SFDEQ.pdf")</f>
        <v>https://www.diodes.com/datasheet/download/DMN6040SFDEQ.pdf</v>
      </c>
      <c r="C155" t="str">
        <f>Hyperlink("https://www.diodes.com/part/view/DMN6040SFDEQ","DMN6040SFDEQ")</f>
        <v>DMN6040SFDEQ</v>
      </c>
      <c r="D155" t="s">
        <v>437</v>
      </c>
      <c r="E155" t="s">
        <v>27</v>
      </c>
      <c r="F155" t="s">
        <v>28</v>
      </c>
      <c r="G155" t="s">
        <v>29</v>
      </c>
      <c r="H155" t="s">
        <v>34</v>
      </c>
      <c r="I155">
        <v>60</v>
      </c>
      <c r="J155">
        <v>20</v>
      </c>
      <c r="K155">
        <v>5.3</v>
      </c>
      <c r="M155">
        <v>2.03</v>
      </c>
      <c r="O155">
        <v>38</v>
      </c>
      <c r="P155">
        <v>47</v>
      </c>
      <c r="T155">
        <v>3</v>
      </c>
      <c r="U155">
        <v>10.4</v>
      </c>
      <c r="V155">
        <v>22.4</v>
      </c>
      <c r="W155">
        <v>1287</v>
      </c>
      <c r="X155">
        <v>25</v>
      </c>
      <c r="Y155" t="s">
        <v>313</v>
      </c>
    </row>
    <row r="156" spans="1:25">
      <c r="A156" t="s">
        <v>449</v>
      </c>
      <c r="B156" s="2" t="str">
        <f>Hyperlink("https://www.diodes.com/datasheet/download/DMN6040SK3Q.pdf")</f>
        <v>https://www.diodes.com/datasheet/download/DMN6040SK3Q.pdf</v>
      </c>
      <c r="C156" t="str">
        <f>Hyperlink("https://www.diodes.com/part/view/DMN6040SK3Q","DMN6040SK3Q")</f>
        <v>DMN6040SK3Q</v>
      </c>
      <c r="D156" t="s">
        <v>26</v>
      </c>
      <c r="E156" t="s">
        <v>27</v>
      </c>
      <c r="F156" t="s">
        <v>28</v>
      </c>
      <c r="G156" t="s">
        <v>29</v>
      </c>
      <c r="H156" t="s">
        <v>34</v>
      </c>
      <c r="I156">
        <v>60</v>
      </c>
      <c r="J156">
        <v>20</v>
      </c>
      <c r="L156">
        <v>20</v>
      </c>
      <c r="M156">
        <v>2.84</v>
      </c>
      <c r="N156">
        <v>42</v>
      </c>
      <c r="O156">
        <v>40</v>
      </c>
      <c r="P156">
        <v>50</v>
      </c>
      <c r="T156">
        <v>3</v>
      </c>
      <c r="U156">
        <v>10.4</v>
      </c>
      <c r="V156">
        <v>22.4</v>
      </c>
      <c r="W156">
        <v>1287</v>
      </c>
      <c r="X156">
        <v>25</v>
      </c>
      <c r="Y156" t="s">
        <v>306</v>
      </c>
    </row>
    <row r="157" spans="1:25">
      <c r="A157" t="s">
        <v>450</v>
      </c>
      <c r="B157" s="2" t="str">
        <f>Hyperlink("https://www.diodes.com/datasheet/download/DMN6040SSDQ.pdf")</f>
        <v>https://www.diodes.com/datasheet/download/DMN6040SSDQ.pdf</v>
      </c>
      <c r="C157" t="str">
        <f>Hyperlink("https://www.diodes.com/part/view/DMN6040SSDQ","DMN6040SSDQ")</f>
        <v>DMN6040SSDQ</v>
      </c>
      <c r="D157" t="s">
        <v>32</v>
      </c>
      <c r="E157" t="s">
        <v>27</v>
      </c>
      <c r="F157" t="s">
        <v>28</v>
      </c>
      <c r="G157" t="s">
        <v>33</v>
      </c>
      <c r="H157" t="s">
        <v>34</v>
      </c>
      <c r="I157">
        <v>60</v>
      </c>
      <c r="J157">
        <v>20</v>
      </c>
      <c r="K157">
        <v>5</v>
      </c>
      <c r="M157">
        <v>1.7</v>
      </c>
      <c r="O157">
        <v>40</v>
      </c>
      <c r="P157">
        <v>55</v>
      </c>
      <c r="T157">
        <v>3</v>
      </c>
      <c r="U157">
        <v>10.4</v>
      </c>
      <c r="V157">
        <v>22.4</v>
      </c>
      <c r="W157">
        <v>1287</v>
      </c>
      <c r="X157">
        <v>25</v>
      </c>
      <c r="Y157" t="s">
        <v>147</v>
      </c>
    </row>
    <row r="158" spans="1:25">
      <c r="A158" t="s">
        <v>451</v>
      </c>
      <c r="B158" s="2" t="str">
        <f>Hyperlink("https://www.diodes.com/datasheet/download/DMN6040SSSQ.pdf")</f>
        <v>https://www.diodes.com/datasheet/download/DMN6040SSSQ.pdf</v>
      </c>
      <c r="C158" t="str">
        <f>Hyperlink("https://www.diodes.com/part/view/DMN6040SSSQ","DMN6040SSSQ")</f>
        <v>DMN6040SSSQ</v>
      </c>
      <c r="D158" t="s">
        <v>317</v>
      </c>
      <c r="E158" t="s">
        <v>27</v>
      </c>
      <c r="F158" t="s">
        <v>28</v>
      </c>
      <c r="G158" t="s">
        <v>29</v>
      </c>
      <c r="H158" t="s">
        <v>34</v>
      </c>
      <c r="I158">
        <v>60</v>
      </c>
      <c r="J158">
        <v>20</v>
      </c>
      <c r="K158">
        <v>5.5</v>
      </c>
      <c r="M158">
        <v>2</v>
      </c>
      <c r="O158">
        <v>40</v>
      </c>
      <c r="P158">
        <v>55</v>
      </c>
      <c r="S158">
        <v>1</v>
      </c>
      <c r="T158">
        <v>3</v>
      </c>
      <c r="U158">
        <v>10.4</v>
      </c>
      <c r="V158">
        <v>22.4</v>
      </c>
      <c r="W158">
        <v>1287</v>
      </c>
      <c r="X158">
        <v>25</v>
      </c>
      <c r="Y158" t="s">
        <v>147</v>
      </c>
    </row>
    <row r="159" spans="1:25">
      <c r="A159" t="s">
        <v>452</v>
      </c>
      <c r="B159" s="2" t="str">
        <f>Hyperlink("https://www.diodes.com/datasheet/download/DMN6040SVTQ.pdf")</f>
        <v>https://www.diodes.com/datasheet/download/DMN6040SVTQ.pdf</v>
      </c>
      <c r="C159" t="str">
        <f>Hyperlink("https://www.diodes.com/part/view/DMN6040SVTQ","DMN6040SVTQ")</f>
        <v>DMN6040SVTQ</v>
      </c>
      <c r="D159" t="s">
        <v>26</v>
      </c>
      <c r="E159" t="s">
        <v>27</v>
      </c>
      <c r="F159" t="s">
        <v>28</v>
      </c>
      <c r="G159" t="s">
        <v>29</v>
      </c>
      <c r="H159" t="s">
        <v>34</v>
      </c>
      <c r="I159">
        <v>60</v>
      </c>
      <c r="J159">
        <v>20</v>
      </c>
      <c r="K159">
        <v>5</v>
      </c>
      <c r="M159">
        <v>1.8</v>
      </c>
      <c r="O159">
        <v>44</v>
      </c>
      <c r="P159">
        <v>60</v>
      </c>
      <c r="T159">
        <v>3</v>
      </c>
      <c r="U159">
        <v>10.4</v>
      </c>
      <c r="V159">
        <v>22.4</v>
      </c>
      <c r="W159">
        <v>1287</v>
      </c>
      <c r="X159">
        <v>25</v>
      </c>
      <c r="Y159" t="s">
        <v>102</v>
      </c>
    </row>
    <row r="160" spans="1:25">
      <c r="A160" t="s">
        <v>453</v>
      </c>
      <c r="B160" s="2" t="str">
        <f>Hyperlink("https://www.diodes.com/datasheet/download/DMN6041SVTQ.pdf")</f>
        <v>https://www.diodes.com/datasheet/download/DMN6041SVTQ.pdf</v>
      </c>
      <c r="C160" t="str">
        <f>Hyperlink("https://www.diodes.com/part/view/DMN6041SVTQ","DMN6041SVTQ")</f>
        <v>DMN6041SVTQ</v>
      </c>
      <c r="D160" t="s">
        <v>443</v>
      </c>
      <c r="E160" t="s">
        <v>27</v>
      </c>
      <c r="F160" t="s">
        <v>28</v>
      </c>
      <c r="G160" t="s">
        <v>29</v>
      </c>
      <c r="H160" t="s">
        <v>34</v>
      </c>
      <c r="I160">
        <v>60</v>
      </c>
      <c r="J160">
        <v>20</v>
      </c>
      <c r="K160">
        <v>4.1</v>
      </c>
      <c r="M160">
        <v>1.7</v>
      </c>
      <c r="O160">
        <v>48</v>
      </c>
      <c r="P160">
        <v>60</v>
      </c>
      <c r="S160">
        <v>1</v>
      </c>
      <c r="T160">
        <v>3</v>
      </c>
      <c r="U160">
        <v>10</v>
      </c>
      <c r="V160">
        <v>21</v>
      </c>
      <c r="W160">
        <v>1190</v>
      </c>
      <c r="X160">
        <v>30</v>
      </c>
      <c r="Y160" t="s">
        <v>102</v>
      </c>
    </row>
    <row r="161" spans="1:25">
      <c r="A161" t="s">
        <v>454</v>
      </c>
      <c r="B161" s="2" t="str">
        <f>Hyperlink("https://www.diodes.com/datasheet/download/DMN6066SSDQ.pdf")</f>
        <v>https://www.diodes.com/datasheet/download/DMN6066SSDQ.pdf</v>
      </c>
      <c r="C161" t="str">
        <f>Hyperlink("https://www.diodes.com/part/view/DMN6066SSDQ","DMN6066SSDQ")</f>
        <v>DMN6066SSDQ</v>
      </c>
      <c r="D161" t="s">
        <v>455</v>
      </c>
      <c r="E161" t="s">
        <v>27</v>
      </c>
      <c r="F161" t="s">
        <v>28</v>
      </c>
      <c r="G161" t="s">
        <v>33</v>
      </c>
      <c r="H161" t="s">
        <v>34</v>
      </c>
      <c r="I161">
        <v>60</v>
      </c>
      <c r="J161">
        <v>20</v>
      </c>
      <c r="K161">
        <v>4.4</v>
      </c>
      <c r="M161">
        <v>1.6</v>
      </c>
      <c r="O161">
        <v>66</v>
      </c>
      <c r="P161">
        <v>97</v>
      </c>
      <c r="S161">
        <v>1</v>
      </c>
      <c r="T161">
        <v>3</v>
      </c>
      <c r="U161">
        <v>5.4</v>
      </c>
      <c r="V161">
        <v>10.3</v>
      </c>
      <c r="W161">
        <v>502</v>
      </c>
      <c r="X161">
        <v>30</v>
      </c>
      <c r="Y161" t="s">
        <v>147</v>
      </c>
    </row>
    <row r="162" spans="1:25">
      <c r="A162" t="s">
        <v>456</v>
      </c>
      <c r="B162" s="2" t="str">
        <f>Hyperlink("https://www.diodes.com/datasheet/download/DMN6068LK3Q.pdf")</f>
        <v>https://www.diodes.com/datasheet/download/DMN6068LK3Q.pdf</v>
      </c>
      <c r="C162" t="str">
        <f>Hyperlink("https://www.diodes.com/part/view/DMN6068LK3Q","DMN6068LK3Q")</f>
        <v>DMN6068LK3Q</v>
      </c>
      <c r="D162" t="s">
        <v>437</v>
      </c>
      <c r="E162" t="s">
        <v>27</v>
      </c>
      <c r="F162" t="s">
        <v>28</v>
      </c>
      <c r="G162" t="s">
        <v>29</v>
      </c>
      <c r="H162" t="s">
        <v>34</v>
      </c>
      <c r="I162">
        <v>60</v>
      </c>
      <c r="J162">
        <v>20</v>
      </c>
      <c r="K162">
        <v>6</v>
      </c>
      <c r="M162">
        <v>4.12</v>
      </c>
      <c r="O162">
        <v>68</v>
      </c>
      <c r="P162">
        <v>100</v>
      </c>
      <c r="T162">
        <v>3</v>
      </c>
      <c r="U162">
        <v>5.55</v>
      </c>
      <c r="V162">
        <v>10.3</v>
      </c>
      <c r="W162">
        <v>502</v>
      </c>
      <c r="X162">
        <v>30</v>
      </c>
      <c r="Y162" t="s">
        <v>306</v>
      </c>
    </row>
    <row r="163" spans="1:25">
      <c r="A163" t="s">
        <v>457</v>
      </c>
      <c r="B163" s="2" t="str">
        <f>Hyperlink("https://www.diodes.com/datasheet/download/DMN6068SEQ.pdf")</f>
        <v>https://www.diodes.com/datasheet/download/DMN6068SEQ.pdf</v>
      </c>
      <c r="C163" t="str">
        <f>Hyperlink("https://www.diodes.com/part/view/DMN6068SEQ","DMN6068SEQ")</f>
        <v>DMN6068SEQ</v>
      </c>
      <c r="D163" t="s">
        <v>26</v>
      </c>
      <c r="E163" t="s">
        <v>27</v>
      </c>
      <c r="F163" t="s">
        <v>28</v>
      </c>
      <c r="G163" t="s">
        <v>29</v>
      </c>
      <c r="H163" t="s">
        <v>34</v>
      </c>
      <c r="I163">
        <v>60</v>
      </c>
      <c r="J163">
        <v>20</v>
      </c>
      <c r="K163">
        <v>4.1</v>
      </c>
      <c r="M163">
        <v>2</v>
      </c>
      <c r="O163">
        <v>68</v>
      </c>
      <c r="P163">
        <v>100</v>
      </c>
      <c r="T163">
        <v>3</v>
      </c>
      <c r="U163">
        <v>5.55</v>
      </c>
      <c r="V163">
        <v>10.3</v>
      </c>
      <c r="W163">
        <v>502</v>
      </c>
      <c r="Y163" t="s">
        <v>458</v>
      </c>
    </row>
    <row r="164" spans="1:25">
      <c r="A164" t="s">
        <v>459</v>
      </c>
      <c r="B164" s="2" t="str">
        <f>Hyperlink("https://www.diodes.com/datasheet/download/DMN6069SEQ.pdf")</f>
        <v>https://www.diodes.com/datasheet/download/DMN6069SEQ.pdf</v>
      </c>
      <c r="C164" t="str">
        <f>Hyperlink("https://www.diodes.com/part/view/DMN6069SEQ","DMN6069SEQ")</f>
        <v>DMN6069SEQ</v>
      </c>
      <c r="D164" t="s">
        <v>443</v>
      </c>
      <c r="E164" t="s">
        <v>27</v>
      </c>
      <c r="F164" t="s">
        <v>28</v>
      </c>
      <c r="G164" t="s">
        <v>29</v>
      </c>
      <c r="H164" t="s">
        <v>34</v>
      </c>
      <c r="I164">
        <v>60</v>
      </c>
      <c r="J164">
        <v>20</v>
      </c>
      <c r="K164">
        <v>4.3</v>
      </c>
      <c r="L164">
        <v>10</v>
      </c>
      <c r="M164">
        <v>2.2</v>
      </c>
      <c r="N164">
        <v>11</v>
      </c>
      <c r="O164">
        <v>69</v>
      </c>
      <c r="P164">
        <v>100</v>
      </c>
      <c r="S164">
        <v>1</v>
      </c>
      <c r="T164">
        <v>3</v>
      </c>
      <c r="U164">
        <v>7.2</v>
      </c>
      <c r="V164">
        <v>16</v>
      </c>
      <c r="W164">
        <v>825</v>
      </c>
      <c r="X164">
        <v>30</v>
      </c>
      <c r="Y164" t="s">
        <v>458</v>
      </c>
    </row>
    <row r="165" spans="1:25">
      <c r="A165" t="s">
        <v>460</v>
      </c>
      <c r="B165" s="2" t="str">
        <f>Hyperlink("https://www.diodes.com/datasheet/download/DMN6069SFGQ.pdf")</f>
        <v>https://www.diodes.com/datasheet/download/DMN6069SFGQ.pdf</v>
      </c>
      <c r="C165" t="str">
        <f>Hyperlink("https://www.diodes.com/part/view/DMN6069SFGQ","DMN6069SFGQ")</f>
        <v>DMN6069SFGQ</v>
      </c>
      <c r="D165" t="s">
        <v>26</v>
      </c>
      <c r="E165" t="s">
        <v>27</v>
      </c>
      <c r="F165" t="s">
        <v>28</v>
      </c>
      <c r="G165" t="s">
        <v>29</v>
      </c>
      <c r="H165" t="s">
        <v>34</v>
      </c>
      <c r="I165">
        <v>60</v>
      </c>
      <c r="J165">
        <v>20</v>
      </c>
      <c r="K165">
        <v>5.6</v>
      </c>
      <c r="L165">
        <v>18</v>
      </c>
      <c r="M165">
        <v>2.4</v>
      </c>
      <c r="O165">
        <v>50</v>
      </c>
      <c r="P165">
        <v>63</v>
      </c>
      <c r="T165">
        <v>3</v>
      </c>
      <c r="U165">
        <v>6.4</v>
      </c>
      <c r="V165">
        <v>14</v>
      </c>
      <c r="W165">
        <v>740</v>
      </c>
      <c r="X165">
        <v>30</v>
      </c>
      <c r="Y165" t="s">
        <v>282</v>
      </c>
    </row>
    <row r="166" spans="1:25">
      <c r="A166" t="s">
        <v>461</v>
      </c>
      <c r="B166" s="2" t="str">
        <f>Hyperlink("https://www.diodes.com/datasheet/download/DMN6069SFVWQ.pdf")</f>
        <v>https://www.diodes.com/datasheet/download/DMN6069SFVWQ.pdf</v>
      </c>
      <c r="C166" t="str">
        <f>Hyperlink("https://www.diodes.com/part/view/DMN6069SFVWQ","DMN6069SFVWQ")</f>
        <v>DMN6069SFVWQ</v>
      </c>
      <c r="D166" t="s">
        <v>462</v>
      </c>
      <c r="E166" t="s">
        <v>27</v>
      </c>
      <c r="F166" t="s">
        <v>28</v>
      </c>
      <c r="G166" t="s">
        <v>29</v>
      </c>
      <c r="H166" t="s">
        <v>34</v>
      </c>
      <c r="I166">
        <v>60</v>
      </c>
      <c r="J166">
        <v>20</v>
      </c>
      <c r="K166">
        <v>4</v>
      </c>
      <c r="M166">
        <v>2.5</v>
      </c>
      <c r="O166">
        <v>69</v>
      </c>
      <c r="P166">
        <v>100</v>
      </c>
      <c r="S166">
        <v>1</v>
      </c>
      <c r="T166">
        <v>3</v>
      </c>
      <c r="U166">
        <v>6.4</v>
      </c>
      <c r="V166">
        <v>14</v>
      </c>
      <c r="Y166" t="s">
        <v>282</v>
      </c>
    </row>
    <row r="167" spans="1:25">
      <c r="A167" t="s">
        <v>463</v>
      </c>
      <c r="B167" s="2" t="str">
        <f>Hyperlink("https://www.diodes.com/datasheet/download/DMN6070SSDQ.pdf")</f>
        <v>https://www.diodes.com/datasheet/download/DMN6070SSDQ.pdf</v>
      </c>
      <c r="C167" t="str">
        <f>Hyperlink("https://www.diodes.com/part/view/DMN6070SSDQ","DMN6070SSDQ")</f>
        <v>DMN6070SSDQ</v>
      </c>
      <c r="D167" t="s">
        <v>464</v>
      </c>
      <c r="E167" t="s">
        <v>27</v>
      </c>
      <c r="F167" t="s">
        <v>28</v>
      </c>
      <c r="G167" t="s">
        <v>33</v>
      </c>
      <c r="H167" t="s">
        <v>34</v>
      </c>
      <c r="I167">
        <v>60</v>
      </c>
      <c r="J167">
        <v>20</v>
      </c>
      <c r="K167">
        <v>3.3</v>
      </c>
      <c r="M167">
        <v>1.2</v>
      </c>
      <c r="O167">
        <v>87</v>
      </c>
      <c r="P167">
        <v>100</v>
      </c>
      <c r="T167">
        <v>3</v>
      </c>
      <c r="U167">
        <v>5.6</v>
      </c>
      <c r="V167">
        <v>12.3</v>
      </c>
      <c r="W167">
        <v>588</v>
      </c>
      <c r="X167">
        <v>30</v>
      </c>
      <c r="Y167" t="s">
        <v>147</v>
      </c>
    </row>
    <row r="168" spans="1:25">
      <c r="A168" t="s">
        <v>465</v>
      </c>
      <c r="B168" s="2" t="str">
        <f>Hyperlink("https://www.diodes.com/datasheet/download/DMN6075SQ.pdf")</f>
        <v>https://www.diodes.com/datasheet/download/DMN6075SQ.pdf</v>
      </c>
      <c r="C168" t="str">
        <f>Hyperlink("https://www.diodes.com/part/view/DMN6075SQ","DMN6075SQ")</f>
        <v>DMN6075SQ</v>
      </c>
      <c r="D168" t="s">
        <v>437</v>
      </c>
      <c r="E168" t="s">
        <v>27</v>
      </c>
      <c r="F168" t="s">
        <v>28</v>
      </c>
      <c r="G168" t="s">
        <v>29</v>
      </c>
      <c r="H168" t="s">
        <v>34</v>
      </c>
      <c r="I168">
        <v>60</v>
      </c>
      <c r="J168">
        <v>20</v>
      </c>
      <c r="K168">
        <v>2.5</v>
      </c>
      <c r="M168">
        <v>1.15</v>
      </c>
      <c r="O168">
        <v>85</v>
      </c>
      <c r="P168">
        <v>120</v>
      </c>
      <c r="T168">
        <v>3</v>
      </c>
      <c r="U168">
        <v>5.6</v>
      </c>
      <c r="V168">
        <v>12.3</v>
      </c>
      <c r="W168">
        <v>606</v>
      </c>
      <c r="X168">
        <v>20</v>
      </c>
      <c r="Y168" t="s">
        <v>30</v>
      </c>
    </row>
    <row r="169" spans="1:25">
      <c r="A169" t="s">
        <v>466</v>
      </c>
      <c r="B169" s="2" t="str">
        <f>Hyperlink("https://www.diodes.com/datasheet/download/DMN6140LQ.pdf")</f>
        <v>https://www.diodes.com/datasheet/download/DMN6140LQ.pdf</v>
      </c>
      <c r="C169" t="str">
        <f>Hyperlink("https://www.diodes.com/part/view/DMN6140LQ","DMN6140LQ")</f>
        <v>DMN6140LQ</v>
      </c>
      <c r="D169" t="s">
        <v>437</v>
      </c>
      <c r="E169" t="s">
        <v>27</v>
      </c>
      <c r="F169" t="s">
        <v>28</v>
      </c>
      <c r="G169" t="s">
        <v>29</v>
      </c>
      <c r="H169" t="s">
        <v>34</v>
      </c>
      <c r="I169">
        <v>60</v>
      </c>
      <c r="J169">
        <v>20</v>
      </c>
      <c r="K169">
        <v>2.3</v>
      </c>
      <c r="M169">
        <v>1.3</v>
      </c>
      <c r="O169">
        <v>140</v>
      </c>
      <c r="P169">
        <v>170</v>
      </c>
      <c r="T169">
        <v>3</v>
      </c>
      <c r="U169" t="s">
        <v>467</v>
      </c>
      <c r="V169">
        <v>8.6</v>
      </c>
      <c r="W169">
        <v>315</v>
      </c>
      <c r="X169">
        <v>40</v>
      </c>
      <c r="Y169" t="s">
        <v>30</v>
      </c>
    </row>
    <row r="170" spans="1:25">
      <c r="A170" t="s">
        <v>468</v>
      </c>
      <c r="B170" s="2" t="str">
        <f>Hyperlink("https://www.diodes.com/datasheet/download/DMN61D8LQ.pdf")</f>
        <v>https://www.diodes.com/datasheet/download/DMN61D8LQ.pdf</v>
      </c>
      <c r="C170" t="str">
        <f>Hyperlink("https://www.diodes.com/part/view/DMN61D8LQ","DMN61D8LQ")</f>
        <v>DMN61D8LQ</v>
      </c>
      <c r="D170" t="s">
        <v>469</v>
      </c>
      <c r="E170" t="s">
        <v>27</v>
      </c>
      <c r="F170" t="s">
        <v>28</v>
      </c>
      <c r="G170" t="s">
        <v>29</v>
      </c>
      <c r="H170" t="s">
        <v>27</v>
      </c>
      <c r="I170">
        <v>60</v>
      </c>
      <c r="J170">
        <v>12</v>
      </c>
      <c r="K170">
        <v>0.47</v>
      </c>
      <c r="M170">
        <v>0.61</v>
      </c>
      <c r="P170" t="s">
        <v>470</v>
      </c>
      <c r="Q170" t="s">
        <v>471</v>
      </c>
      <c r="T170">
        <v>2</v>
      </c>
      <c r="U170" t="s">
        <v>472</v>
      </c>
      <c r="W170">
        <v>12.9</v>
      </c>
      <c r="X170">
        <v>12</v>
      </c>
      <c r="Y170" t="s">
        <v>30</v>
      </c>
    </row>
    <row r="171" spans="1:25">
      <c r="A171" t="s">
        <v>473</v>
      </c>
      <c r="B171" s="2" t="str">
        <f>Hyperlink("https://www.diodes.com/datasheet/download/DMN61D8LVTQ.pdf")</f>
        <v>https://www.diodes.com/datasheet/download/DMN61D8LVTQ.pdf</v>
      </c>
      <c r="C171" t="str">
        <f>Hyperlink("https://www.diodes.com/part/view/DMN61D8LVTQ","DMN61D8LVTQ")</f>
        <v>DMN61D8LVTQ</v>
      </c>
      <c r="D171" t="s">
        <v>469</v>
      </c>
      <c r="E171" t="s">
        <v>27</v>
      </c>
      <c r="F171" t="s">
        <v>28</v>
      </c>
      <c r="G171" t="s">
        <v>33</v>
      </c>
      <c r="H171" t="s">
        <v>27</v>
      </c>
      <c r="I171">
        <v>60</v>
      </c>
      <c r="J171">
        <v>12</v>
      </c>
      <c r="K171">
        <v>0.63</v>
      </c>
      <c r="M171">
        <v>1.09</v>
      </c>
      <c r="P171" t="s">
        <v>470</v>
      </c>
      <c r="Q171" t="s">
        <v>471</v>
      </c>
      <c r="T171">
        <v>2</v>
      </c>
      <c r="U171" t="s">
        <v>472</v>
      </c>
      <c r="W171">
        <v>12.9</v>
      </c>
      <c r="X171">
        <v>12</v>
      </c>
      <c r="Y171" t="s">
        <v>102</v>
      </c>
    </row>
    <row r="172" spans="1:25">
      <c r="A172" t="s">
        <v>474</v>
      </c>
      <c r="B172" s="2" t="str">
        <f>Hyperlink("https://www.diodes.com/datasheet/download/DMN61D9UDWQ.pdf")</f>
        <v>https://www.diodes.com/datasheet/download/DMN61D9UDWQ.pdf</v>
      </c>
      <c r="C172" t="str">
        <f>Hyperlink("https://www.diodes.com/part/view/DMN61D9UDWQ","DMN61D9UDWQ")</f>
        <v>DMN61D9UDWQ</v>
      </c>
      <c r="D172" t="s">
        <v>32</v>
      </c>
      <c r="E172" t="s">
        <v>27</v>
      </c>
      <c r="F172" t="s">
        <v>28</v>
      </c>
      <c r="G172" t="s">
        <v>33</v>
      </c>
      <c r="H172" t="s">
        <v>27</v>
      </c>
      <c r="I172">
        <v>60</v>
      </c>
      <c r="J172">
        <v>20</v>
      </c>
      <c r="K172">
        <v>0.318</v>
      </c>
      <c r="M172">
        <v>0.44</v>
      </c>
      <c r="P172" t="s">
        <v>475</v>
      </c>
      <c r="Q172">
        <v>2500</v>
      </c>
      <c r="R172">
        <v>3500</v>
      </c>
      <c r="T172">
        <v>1</v>
      </c>
      <c r="U172">
        <v>0.6</v>
      </c>
      <c r="Y172" t="s">
        <v>36</v>
      </c>
    </row>
    <row r="173" spans="1:25">
      <c r="A173" t="s">
        <v>476</v>
      </c>
      <c r="B173" s="2" t="str">
        <f>Hyperlink("https://www.diodes.com/datasheet/download/DMN62D0UDWQ.pdf")</f>
        <v>https://www.diodes.com/datasheet/download/DMN62D0UDWQ.pdf</v>
      </c>
      <c r="C173" t="str">
        <f>Hyperlink("https://www.diodes.com/part/view/DMN62D0UDWQ","DMN62D0UDWQ")</f>
        <v>DMN62D0UDWQ</v>
      </c>
      <c r="D173" t="s">
        <v>32</v>
      </c>
      <c r="E173" t="s">
        <v>27</v>
      </c>
      <c r="F173" t="s">
        <v>28</v>
      </c>
      <c r="G173" t="s">
        <v>33</v>
      </c>
      <c r="H173" t="s">
        <v>27</v>
      </c>
      <c r="I173">
        <v>60</v>
      </c>
      <c r="J173">
        <v>20</v>
      </c>
      <c r="K173">
        <v>0.35</v>
      </c>
      <c r="M173">
        <v>0.41</v>
      </c>
      <c r="P173">
        <v>2000</v>
      </c>
      <c r="Q173">
        <v>2500</v>
      </c>
      <c r="R173">
        <v>3500</v>
      </c>
      <c r="T173">
        <v>1.1</v>
      </c>
      <c r="U173">
        <v>0.5</v>
      </c>
      <c r="W173">
        <v>32</v>
      </c>
      <c r="X173">
        <v>30</v>
      </c>
      <c r="Y173" t="s">
        <v>36</v>
      </c>
    </row>
    <row r="174" spans="1:25">
      <c r="A174" t="s">
        <v>477</v>
      </c>
      <c r="B174" s="2" t="str">
        <f>Hyperlink("https://www.diodes.com/datasheet/download/DMN62D1LFDQ.pdf")</f>
        <v>https://www.diodes.com/datasheet/download/DMN62D1LFDQ.pdf</v>
      </c>
      <c r="C174" t="str">
        <f>Hyperlink("https://www.diodes.com/part/view/DMN62D1LFDQ","DMN62D1LFDQ")</f>
        <v>DMN62D1LFDQ</v>
      </c>
      <c r="D174" t="s">
        <v>26</v>
      </c>
      <c r="E174" t="s">
        <v>27</v>
      </c>
      <c r="F174" t="s">
        <v>28</v>
      </c>
      <c r="G174" t="s">
        <v>29</v>
      </c>
      <c r="H174" t="s">
        <v>27</v>
      </c>
      <c r="I174">
        <v>60</v>
      </c>
      <c r="J174">
        <v>20</v>
      </c>
      <c r="K174">
        <v>0.4</v>
      </c>
      <c r="M174">
        <v>0.5</v>
      </c>
      <c r="P174" t="s">
        <v>478</v>
      </c>
      <c r="Q174">
        <v>2500</v>
      </c>
      <c r="R174">
        <v>3000</v>
      </c>
      <c r="T174">
        <v>1</v>
      </c>
      <c r="U174">
        <v>0.55</v>
      </c>
      <c r="W174">
        <v>36</v>
      </c>
      <c r="X174">
        <v>25</v>
      </c>
      <c r="Y174" t="s">
        <v>334</v>
      </c>
    </row>
    <row r="175" spans="1:25">
      <c r="A175" t="s">
        <v>479</v>
      </c>
      <c r="B175" s="2" t="str">
        <f>Hyperlink("https://www.diodes.com/datasheet/download/DMN62D1SFBWQ.pdf")</f>
        <v>https://www.diodes.com/datasheet/download/DMN62D1SFBWQ.pdf</v>
      </c>
      <c r="C175" t="str">
        <f>Hyperlink("https://www.diodes.com/part/view/DMN62D1SFBWQ","DMN62D1SFBWQ")</f>
        <v>DMN62D1SFBWQ</v>
      </c>
      <c r="D175" t="s">
        <v>443</v>
      </c>
      <c r="E175" t="s">
        <v>27</v>
      </c>
      <c r="F175" t="s">
        <v>28</v>
      </c>
      <c r="G175" t="s">
        <v>29</v>
      </c>
      <c r="H175" t="s">
        <v>27</v>
      </c>
      <c r="I175">
        <v>60</v>
      </c>
      <c r="J175">
        <v>20</v>
      </c>
      <c r="K175">
        <v>0.538</v>
      </c>
      <c r="M175">
        <v>0.8</v>
      </c>
      <c r="O175">
        <v>1400</v>
      </c>
      <c r="P175">
        <v>1600</v>
      </c>
      <c r="S175">
        <v>1.3</v>
      </c>
      <c r="T175">
        <v>2.3</v>
      </c>
      <c r="U175">
        <v>0.8</v>
      </c>
      <c r="V175">
        <v>1.4</v>
      </c>
      <c r="W175">
        <v>43</v>
      </c>
      <c r="X175">
        <v>40</v>
      </c>
      <c r="Y175" t="s">
        <v>480</v>
      </c>
    </row>
    <row r="176" spans="1:25">
      <c r="A176" t="s">
        <v>481</v>
      </c>
      <c r="B176" s="2" t="str">
        <f>Hyperlink("https://www.diodes.com/datasheet/download/DMN62D2UDMQ.pdf")</f>
        <v>https://www.diodes.com/datasheet/download/DMN62D2UDMQ.pdf</v>
      </c>
      <c r="C176" t="str">
        <f>Hyperlink("https://www.diodes.com/part/view/DMN62D2UDMQ","DMN62D2UDMQ")</f>
        <v>DMN62D2UDMQ</v>
      </c>
      <c r="D176" t="s">
        <v>455</v>
      </c>
      <c r="E176" t="s">
        <v>27</v>
      </c>
      <c r="F176" t="s">
        <v>28</v>
      </c>
      <c r="G176" t="s">
        <v>29</v>
      </c>
      <c r="H176" t="s">
        <v>27</v>
      </c>
      <c r="I176">
        <v>60</v>
      </c>
      <c r="J176">
        <v>20</v>
      </c>
      <c r="K176">
        <v>0.44</v>
      </c>
      <c r="M176">
        <v>0.8</v>
      </c>
      <c r="P176" t="s">
        <v>422</v>
      </c>
      <c r="Q176">
        <v>2500</v>
      </c>
      <c r="R176">
        <v>4000</v>
      </c>
      <c r="S176">
        <v>0.5</v>
      </c>
      <c r="T176">
        <v>1</v>
      </c>
      <c r="U176">
        <v>0.8</v>
      </c>
      <c r="W176">
        <v>41</v>
      </c>
      <c r="X176">
        <v>30</v>
      </c>
      <c r="Y176" t="s">
        <v>419</v>
      </c>
    </row>
    <row r="177" spans="1:25">
      <c r="A177" t="s">
        <v>482</v>
      </c>
      <c r="B177" s="2" t="str">
        <f>Hyperlink("https://www.diodes.com/datasheet/download/DMN62D2UDWQ.pdf")</f>
        <v>https://www.diodes.com/datasheet/download/DMN62D2UDWQ.pdf</v>
      </c>
      <c r="C177" t="str">
        <f>Hyperlink("https://www.diodes.com/part/view/DMN62D2UDWQ","DMN62D2UDWQ")</f>
        <v>DMN62D2UDWQ</v>
      </c>
      <c r="D177" t="s">
        <v>342</v>
      </c>
      <c r="E177" t="s">
        <v>27</v>
      </c>
      <c r="F177" t="s">
        <v>28</v>
      </c>
      <c r="G177" t="s">
        <v>33</v>
      </c>
      <c r="H177" t="s">
        <v>27</v>
      </c>
      <c r="I177">
        <v>60</v>
      </c>
      <c r="J177">
        <v>20</v>
      </c>
      <c r="K177">
        <v>0.34</v>
      </c>
      <c r="M177">
        <v>0.5</v>
      </c>
      <c r="P177" t="s">
        <v>422</v>
      </c>
      <c r="Q177">
        <v>2500</v>
      </c>
      <c r="R177">
        <v>4000</v>
      </c>
      <c r="S177">
        <v>0.5</v>
      </c>
      <c r="T177">
        <v>1</v>
      </c>
      <c r="U177">
        <v>0.8</v>
      </c>
      <c r="W177">
        <v>41</v>
      </c>
      <c r="X177">
        <v>30</v>
      </c>
      <c r="Y177" t="s">
        <v>36</v>
      </c>
    </row>
    <row r="178" spans="1:25">
      <c r="A178" t="s">
        <v>483</v>
      </c>
      <c r="B178" s="2" t="str">
        <f>Hyperlink("https://www.diodes.com/datasheet/download/DMN62D2UQ.pdf")</f>
        <v>https://www.diodes.com/datasheet/download/DMN62D2UQ.pdf</v>
      </c>
      <c r="C178" t="str">
        <f>Hyperlink("https://www.diodes.com/part/view/DMN62D2UQ","DMN62D2UQ")</f>
        <v>DMN62D2UQ</v>
      </c>
      <c r="D178" t="s">
        <v>443</v>
      </c>
      <c r="E178" t="s">
        <v>27</v>
      </c>
      <c r="F178" t="s">
        <v>28</v>
      </c>
      <c r="G178" t="s">
        <v>29</v>
      </c>
      <c r="H178" t="s">
        <v>27</v>
      </c>
      <c r="I178">
        <v>60</v>
      </c>
      <c r="J178">
        <v>20</v>
      </c>
      <c r="K178">
        <v>0.39</v>
      </c>
      <c r="M178">
        <v>0.6</v>
      </c>
      <c r="P178" t="s">
        <v>422</v>
      </c>
      <c r="Q178">
        <v>2500</v>
      </c>
      <c r="R178">
        <v>4000</v>
      </c>
      <c r="S178">
        <v>0.5</v>
      </c>
      <c r="T178">
        <v>1</v>
      </c>
      <c r="U178">
        <v>0.8</v>
      </c>
      <c r="W178">
        <v>41</v>
      </c>
      <c r="X178">
        <v>30</v>
      </c>
      <c r="Y178" t="s">
        <v>30</v>
      </c>
    </row>
    <row r="179" spans="1:25">
      <c r="A179" t="s">
        <v>484</v>
      </c>
      <c r="B179" s="2" t="str">
        <f>Hyperlink("https://www.diodes.com/datasheet/download/DMN62D2UTQ.pdf")</f>
        <v>https://www.diodes.com/datasheet/download/DMN62D2UTQ.pdf</v>
      </c>
      <c r="C179" t="str">
        <f>Hyperlink("https://www.diodes.com/part/view/DMN62D2UTQ","DMN62D2UTQ")</f>
        <v>DMN62D2UTQ</v>
      </c>
      <c r="D179" t="s">
        <v>443</v>
      </c>
      <c r="E179" t="s">
        <v>27</v>
      </c>
      <c r="F179" t="s">
        <v>28</v>
      </c>
      <c r="G179" t="s">
        <v>29</v>
      </c>
      <c r="H179" t="s">
        <v>27</v>
      </c>
      <c r="I179">
        <v>60</v>
      </c>
      <c r="J179">
        <v>20</v>
      </c>
      <c r="K179">
        <v>0.334</v>
      </c>
      <c r="M179">
        <v>0.5</v>
      </c>
      <c r="P179" t="s">
        <v>422</v>
      </c>
      <c r="Q179">
        <v>2500</v>
      </c>
      <c r="R179">
        <v>4000</v>
      </c>
      <c r="S179">
        <v>0.5</v>
      </c>
      <c r="T179">
        <v>1</v>
      </c>
      <c r="U179">
        <v>0.8</v>
      </c>
      <c r="W179">
        <v>41</v>
      </c>
      <c r="X179">
        <v>30</v>
      </c>
      <c r="Y179" t="s">
        <v>42</v>
      </c>
    </row>
    <row r="180" spans="1:25">
      <c r="A180" t="s">
        <v>485</v>
      </c>
      <c r="B180" s="2" t="str">
        <f>Hyperlink("https://www.diodes.com/datasheet/download/DMN62D2UVQ.pdf")</f>
        <v>https://www.diodes.com/datasheet/download/DMN62D2UVQ.pdf</v>
      </c>
      <c r="C180" t="str">
        <f>Hyperlink("https://www.diodes.com/part/view/DMN62D2UVQ","DMN62D2UVQ")</f>
        <v>DMN62D2UVQ</v>
      </c>
      <c r="D180" t="s">
        <v>455</v>
      </c>
      <c r="E180" t="s">
        <v>27</v>
      </c>
      <c r="F180" t="s">
        <v>28</v>
      </c>
      <c r="G180" t="s">
        <v>29</v>
      </c>
      <c r="H180" t="s">
        <v>27</v>
      </c>
      <c r="I180">
        <v>60</v>
      </c>
      <c r="J180">
        <v>20</v>
      </c>
      <c r="K180">
        <v>0.45</v>
      </c>
      <c r="M180">
        <v>0.8</v>
      </c>
      <c r="P180" t="s">
        <v>422</v>
      </c>
      <c r="Q180">
        <v>2500</v>
      </c>
      <c r="R180">
        <v>4000</v>
      </c>
      <c r="S180">
        <v>0.5</v>
      </c>
      <c r="T180">
        <v>1</v>
      </c>
      <c r="U180">
        <v>0.8</v>
      </c>
      <c r="W180">
        <v>41</v>
      </c>
      <c r="X180">
        <v>30</v>
      </c>
      <c r="Y180" t="s">
        <v>112</v>
      </c>
    </row>
    <row r="181" spans="1:25">
      <c r="A181" t="s">
        <v>486</v>
      </c>
      <c r="B181" s="2" t="str">
        <f>Hyperlink("https://www.diodes.com/datasheet/download/DMN62D2UVTQ.pdf")</f>
        <v>https://www.diodes.com/datasheet/download/DMN62D2UVTQ.pdf</v>
      </c>
      <c r="C181" t="str">
        <f>Hyperlink("https://www.diodes.com/part/view/DMN62D2UVTQ","DMN62D2UVTQ")</f>
        <v>DMN62D2UVTQ</v>
      </c>
      <c r="D181" t="s">
        <v>443</v>
      </c>
      <c r="E181" t="s">
        <v>27</v>
      </c>
      <c r="F181" t="s">
        <v>28</v>
      </c>
      <c r="G181" t="s">
        <v>29</v>
      </c>
      <c r="H181" t="s">
        <v>27</v>
      </c>
      <c r="I181">
        <v>60</v>
      </c>
      <c r="J181">
        <v>20</v>
      </c>
      <c r="K181">
        <v>0.455</v>
      </c>
      <c r="M181">
        <v>0.9</v>
      </c>
      <c r="P181" t="s">
        <v>418</v>
      </c>
      <c r="Q181">
        <v>2500</v>
      </c>
      <c r="R181">
        <v>4000</v>
      </c>
      <c r="S181">
        <v>0.5</v>
      </c>
      <c r="T181">
        <v>1</v>
      </c>
      <c r="U181">
        <v>0.8</v>
      </c>
      <c r="W181">
        <v>41</v>
      </c>
      <c r="X181">
        <v>30</v>
      </c>
      <c r="Y181" t="s">
        <v>102</v>
      </c>
    </row>
    <row r="182" spans="1:25">
      <c r="A182" t="s">
        <v>487</v>
      </c>
      <c r="B182" s="2" t="str">
        <f>Hyperlink("https://www.diodes.com/datasheet/download/DMN62D2UWQ.pdf")</f>
        <v>https://www.diodes.com/datasheet/download/DMN62D2UWQ.pdf</v>
      </c>
      <c r="C182" t="str">
        <f>Hyperlink("https://www.diodes.com/part/view/DMN62D2UWQ","DMN62D2UWQ")</f>
        <v>DMN62D2UWQ</v>
      </c>
      <c r="D182" t="s">
        <v>443</v>
      </c>
      <c r="E182" t="s">
        <v>27</v>
      </c>
      <c r="F182" t="s">
        <v>28</v>
      </c>
      <c r="G182" t="s">
        <v>29</v>
      </c>
      <c r="H182" t="s">
        <v>27</v>
      </c>
      <c r="I182">
        <v>60</v>
      </c>
      <c r="J182">
        <v>20</v>
      </c>
      <c r="K182">
        <v>0.391</v>
      </c>
      <c r="M182">
        <v>0.6</v>
      </c>
      <c r="P182" t="s">
        <v>422</v>
      </c>
      <c r="Q182">
        <v>2500</v>
      </c>
      <c r="R182">
        <v>4000</v>
      </c>
      <c r="S182">
        <v>0.5</v>
      </c>
      <c r="T182">
        <v>1</v>
      </c>
      <c r="U182">
        <v>0.8</v>
      </c>
      <c r="W182">
        <v>41</v>
      </c>
      <c r="X182">
        <v>30</v>
      </c>
      <c r="Y182" t="s">
        <v>46</v>
      </c>
    </row>
    <row r="183" spans="1:25">
      <c r="A183" t="s">
        <v>488</v>
      </c>
      <c r="B183" s="2" t="str">
        <f>Hyperlink("https://www.diodes.com/datasheet/download/DMN63D1LVQ.pdf")</f>
        <v>https://www.diodes.com/datasheet/download/DMN63D1LVQ.pdf</v>
      </c>
      <c r="C183" t="str">
        <f>Hyperlink("https://www.diodes.com/part/view/DMN63D1LVQ","DMN63D1LVQ")</f>
        <v>DMN63D1LVQ</v>
      </c>
      <c r="D183" t="s">
        <v>342</v>
      </c>
      <c r="E183" t="s">
        <v>27</v>
      </c>
      <c r="F183" t="s">
        <v>28</v>
      </c>
      <c r="G183" t="s">
        <v>33</v>
      </c>
      <c r="H183" t="s">
        <v>27</v>
      </c>
      <c r="I183">
        <v>60</v>
      </c>
      <c r="J183">
        <v>20</v>
      </c>
      <c r="K183">
        <v>0.477</v>
      </c>
      <c r="M183">
        <v>0.94</v>
      </c>
      <c r="O183">
        <v>2000</v>
      </c>
      <c r="P183" t="s">
        <v>444</v>
      </c>
      <c r="S183">
        <v>1</v>
      </c>
      <c r="T183">
        <v>2.5</v>
      </c>
      <c r="U183">
        <v>0.51</v>
      </c>
      <c r="V183">
        <v>1.04</v>
      </c>
      <c r="W183">
        <v>41</v>
      </c>
      <c r="X183">
        <v>30</v>
      </c>
      <c r="Y183" t="s">
        <v>112</v>
      </c>
    </row>
    <row r="184" spans="1:25">
      <c r="A184" t="s">
        <v>489</v>
      </c>
      <c r="B184" s="2" t="str">
        <f>Hyperlink("https://www.diodes.com/datasheet/download/DMN65D8LDWQ.pdf")</f>
        <v>https://www.diodes.com/datasheet/download/DMN65D8LDWQ.pdf</v>
      </c>
      <c r="C184" t="str">
        <f>Hyperlink("https://www.diodes.com/part/view/DMN65D8LDWQ","DMN65D8LDWQ")</f>
        <v>DMN65D8LDWQ</v>
      </c>
      <c r="D184" t="s">
        <v>32</v>
      </c>
      <c r="E184" t="s">
        <v>27</v>
      </c>
      <c r="F184" t="s">
        <v>28</v>
      </c>
      <c r="G184" t="s">
        <v>33</v>
      </c>
      <c r="H184" t="s">
        <v>27</v>
      </c>
      <c r="I184">
        <v>60</v>
      </c>
      <c r="J184">
        <v>20</v>
      </c>
      <c r="K184">
        <v>0.2</v>
      </c>
      <c r="M184">
        <v>0.4</v>
      </c>
      <c r="O184">
        <v>6000</v>
      </c>
      <c r="P184" t="s">
        <v>490</v>
      </c>
      <c r="T184">
        <v>2</v>
      </c>
      <c r="U184">
        <v>0.43</v>
      </c>
      <c r="V184">
        <v>0.87</v>
      </c>
      <c r="W184">
        <v>22</v>
      </c>
      <c r="X184">
        <v>25</v>
      </c>
      <c r="Y184" t="s">
        <v>36</v>
      </c>
    </row>
    <row r="185" spans="1:25">
      <c r="A185" t="s">
        <v>491</v>
      </c>
      <c r="B185" s="2" t="str">
        <f>Hyperlink("https://www.diodes.com/datasheet/download/DMN65D8LQ.pdf")</f>
        <v>https://www.diodes.com/datasheet/download/DMN65D8LQ.pdf</v>
      </c>
      <c r="C185" t="str">
        <f>Hyperlink("https://www.diodes.com/part/view/DMN65D8LQ","DMN65D8LQ")</f>
        <v>DMN65D8LQ</v>
      </c>
      <c r="D185" t="s">
        <v>26</v>
      </c>
      <c r="E185" t="s">
        <v>27</v>
      </c>
      <c r="F185" t="s">
        <v>28</v>
      </c>
      <c r="G185" t="s">
        <v>29</v>
      </c>
      <c r="H185" t="s">
        <v>27</v>
      </c>
      <c r="I185">
        <v>60</v>
      </c>
      <c r="J185">
        <v>20</v>
      </c>
      <c r="K185">
        <v>0.31</v>
      </c>
      <c r="M185">
        <v>0.54</v>
      </c>
      <c r="O185">
        <v>3000</v>
      </c>
      <c r="P185" t="s">
        <v>492</v>
      </c>
      <c r="T185">
        <v>2</v>
      </c>
      <c r="U185">
        <v>0.43</v>
      </c>
      <c r="V185">
        <v>0.87</v>
      </c>
      <c r="W185">
        <v>22</v>
      </c>
      <c r="Y185" t="s">
        <v>30</v>
      </c>
    </row>
    <row r="186" spans="1:25">
      <c r="A186" t="s">
        <v>493</v>
      </c>
      <c r="B186" s="2" t="str">
        <f>Hyperlink("https://www.diodes.com/datasheet/download/DMN66D0LDWQ.pdf")</f>
        <v>https://www.diodes.com/datasheet/download/DMN66D0LDWQ.pdf</v>
      </c>
      <c r="C186" t="str">
        <f>Hyperlink("https://www.diodes.com/part/view/DMN66D0LDWQ","DMN66D0LDWQ")</f>
        <v>DMN66D0LDWQ</v>
      </c>
      <c r="D186" t="s">
        <v>32</v>
      </c>
      <c r="E186" t="s">
        <v>27</v>
      </c>
      <c r="F186" t="s">
        <v>28</v>
      </c>
      <c r="G186" t="s">
        <v>33</v>
      </c>
      <c r="H186" t="s">
        <v>27</v>
      </c>
      <c r="I186">
        <v>60</v>
      </c>
      <c r="J186">
        <v>20</v>
      </c>
      <c r="K186">
        <v>0.217</v>
      </c>
      <c r="M186">
        <v>0.47</v>
      </c>
      <c r="O186">
        <v>5000</v>
      </c>
      <c r="P186" t="s">
        <v>494</v>
      </c>
      <c r="T186">
        <v>2</v>
      </c>
      <c r="U186">
        <v>0.5</v>
      </c>
      <c r="V186">
        <v>0.9</v>
      </c>
      <c r="W186">
        <v>29.3</v>
      </c>
      <c r="X186">
        <v>25</v>
      </c>
      <c r="Y186" t="s">
        <v>36</v>
      </c>
    </row>
    <row r="187" spans="1:25">
      <c r="A187" t="s">
        <v>495</v>
      </c>
      <c r="B187" s="2" t="str">
        <f>Hyperlink("https://www.diodes.com/datasheet/download/DMNH10H028SK3Q.pdf")</f>
        <v>https://www.diodes.com/datasheet/download/DMNH10H028SK3Q.pdf</v>
      </c>
      <c r="C187" t="str">
        <f>Hyperlink("https://www.diodes.com/part/view/DMNH10H028SK3Q","DMNH10H028SK3Q")</f>
        <v>DMNH10H028SK3Q</v>
      </c>
      <c r="D187" t="s">
        <v>496</v>
      </c>
      <c r="E187" t="s">
        <v>27</v>
      </c>
      <c r="F187" t="s">
        <v>28</v>
      </c>
      <c r="G187" t="s">
        <v>29</v>
      </c>
      <c r="H187" t="s">
        <v>34</v>
      </c>
      <c r="I187">
        <v>100</v>
      </c>
      <c r="J187">
        <v>20</v>
      </c>
      <c r="L187">
        <v>55</v>
      </c>
      <c r="M187">
        <v>3.7</v>
      </c>
      <c r="N187">
        <v>125</v>
      </c>
      <c r="O187">
        <v>28</v>
      </c>
      <c r="T187">
        <v>4</v>
      </c>
      <c r="V187">
        <v>36</v>
      </c>
      <c r="W187">
        <v>2245</v>
      </c>
      <c r="X187">
        <v>50</v>
      </c>
      <c r="Y187" t="s">
        <v>306</v>
      </c>
    </row>
    <row r="188" spans="1:25">
      <c r="A188" t="s">
        <v>497</v>
      </c>
      <c r="B188" s="2" t="str">
        <f>Hyperlink("https://www.diodes.com/datasheet/download/DMNH10H028SPSQ.pdf")</f>
        <v>https://www.diodes.com/datasheet/download/DMNH10H028SPSQ.pdf</v>
      </c>
      <c r="C188" t="str">
        <f>Hyperlink("https://www.diodes.com/part/view/DMNH10H028SPSQ","DMNH10H028SPSQ")</f>
        <v>DMNH10H028SPSQ</v>
      </c>
      <c r="D188" t="s">
        <v>496</v>
      </c>
      <c r="E188" t="s">
        <v>27</v>
      </c>
      <c r="F188" t="s">
        <v>28</v>
      </c>
      <c r="G188" t="s">
        <v>29</v>
      </c>
      <c r="H188" t="s">
        <v>34</v>
      </c>
      <c r="I188">
        <v>100</v>
      </c>
      <c r="J188">
        <v>20</v>
      </c>
      <c r="L188">
        <v>63</v>
      </c>
      <c r="M188">
        <v>2.9</v>
      </c>
      <c r="N188">
        <v>166</v>
      </c>
      <c r="O188">
        <v>28</v>
      </c>
      <c r="T188">
        <v>4</v>
      </c>
      <c r="V188">
        <v>36</v>
      </c>
      <c r="W188">
        <v>2245</v>
      </c>
      <c r="X188">
        <v>50</v>
      </c>
      <c r="Y188" t="s">
        <v>498</v>
      </c>
    </row>
    <row r="189" spans="1:25">
      <c r="A189" t="s">
        <v>499</v>
      </c>
      <c r="B189" s="2" t="str">
        <f>Hyperlink("https://www.diodes.com/datasheet/download/DMNH10H028SPSWQ.pdf")</f>
        <v>https://www.diodes.com/datasheet/download/DMNH10H028SPSWQ.pdf</v>
      </c>
      <c r="C189" t="str">
        <f>Hyperlink("https://www.diodes.com/part/view/DMNH10H028SPSWQ","DMNH10H028SPSWQ")</f>
        <v>DMNH10H028SPSWQ</v>
      </c>
      <c r="D189" t="s">
        <v>500</v>
      </c>
      <c r="E189" t="s">
        <v>27</v>
      </c>
      <c r="F189" t="s">
        <v>28</v>
      </c>
      <c r="G189" t="s">
        <v>29</v>
      </c>
      <c r="H189" t="s">
        <v>34</v>
      </c>
      <c r="I189">
        <v>100</v>
      </c>
      <c r="J189">
        <v>20</v>
      </c>
      <c r="L189">
        <v>40</v>
      </c>
      <c r="M189">
        <v>2.9</v>
      </c>
      <c r="O189">
        <v>28</v>
      </c>
      <c r="S189">
        <v>2</v>
      </c>
      <c r="T189">
        <v>4</v>
      </c>
      <c r="U189" t="s">
        <v>501</v>
      </c>
      <c r="V189">
        <v>36</v>
      </c>
      <c r="W189">
        <v>2245</v>
      </c>
      <c r="X189">
        <v>50</v>
      </c>
      <c r="Y189" t="s">
        <v>502</v>
      </c>
    </row>
    <row r="190" spans="1:25">
      <c r="A190" t="s">
        <v>503</v>
      </c>
      <c r="B190" s="2" t="str">
        <f>Hyperlink("https://www.diodes.com/datasheet/download/DMNH4005SCTQ.pdf")</f>
        <v>https://www.diodes.com/datasheet/download/DMNH4005SCTQ.pdf</v>
      </c>
      <c r="C190" t="str">
        <f>Hyperlink("https://www.diodes.com/part/view/DMNH4005SCTQ","DMNH4005SCTQ")</f>
        <v>DMNH4005SCTQ</v>
      </c>
      <c r="D190" t="s">
        <v>504</v>
      </c>
      <c r="E190" t="s">
        <v>27</v>
      </c>
      <c r="F190" t="s">
        <v>28</v>
      </c>
      <c r="G190" t="s">
        <v>29</v>
      </c>
      <c r="H190" t="s">
        <v>34</v>
      </c>
      <c r="I190">
        <v>40</v>
      </c>
      <c r="J190">
        <v>20</v>
      </c>
      <c r="L190">
        <v>150</v>
      </c>
      <c r="N190">
        <v>165</v>
      </c>
      <c r="O190">
        <v>4</v>
      </c>
      <c r="T190">
        <v>3</v>
      </c>
      <c r="U190">
        <v>23</v>
      </c>
      <c r="V190">
        <v>48</v>
      </c>
      <c r="W190">
        <v>2846</v>
      </c>
      <c r="X190">
        <v>20</v>
      </c>
      <c r="Y190" t="s">
        <v>505</v>
      </c>
    </row>
    <row r="191" spans="1:25">
      <c r="A191" t="s">
        <v>506</v>
      </c>
      <c r="B191" s="2" t="str">
        <f>Hyperlink("https://www.diodes.com/datasheet/download/DMNH4005SPSQ.pdf")</f>
        <v>https://www.diodes.com/datasheet/download/DMNH4005SPSQ.pdf</v>
      </c>
      <c r="C191" t="str">
        <f>Hyperlink("https://www.diodes.com/part/view/DMNH4005SPSQ","DMNH4005SPSQ")</f>
        <v>DMNH4005SPSQ</v>
      </c>
      <c r="D191" t="s">
        <v>504</v>
      </c>
      <c r="E191" t="s">
        <v>27</v>
      </c>
      <c r="F191" t="s">
        <v>28</v>
      </c>
      <c r="G191" t="s">
        <v>29</v>
      </c>
      <c r="H191" t="s">
        <v>34</v>
      </c>
      <c r="I191">
        <v>40</v>
      </c>
      <c r="J191">
        <v>20</v>
      </c>
      <c r="L191">
        <v>80</v>
      </c>
      <c r="M191">
        <v>2.8</v>
      </c>
      <c r="O191">
        <v>4</v>
      </c>
      <c r="T191">
        <v>3</v>
      </c>
      <c r="U191">
        <v>23</v>
      </c>
      <c r="V191">
        <v>48</v>
      </c>
      <c r="W191">
        <v>2847</v>
      </c>
      <c r="X191">
        <v>20</v>
      </c>
      <c r="Y191" t="s">
        <v>498</v>
      </c>
    </row>
    <row r="192" spans="1:25">
      <c r="A192" t="s">
        <v>507</v>
      </c>
      <c r="B192" s="2" t="str">
        <f>Hyperlink("https://www.diodes.com/datasheet/download/DMNH4005SPSWQ.pdf")</f>
        <v>https://www.diodes.com/datasheet/download/DMNH4005SPSWQ.pdf</v>
      </c>
      <c r="C192" t="str">
        <f>Hyperlink("https://www.diodes.com/part/view/DMNH4005SPSWQ","DMNH4005SPSWQ")</f>
        <v>DMNH4005SPSWQ</v>
      </c>
      <c r="D192" t="s">
        <v>508</v>
      </c>
      <c r="E192" t="s">
        <v>27</v>
      </c>
      <c r="F192" t="s">
        <v>28</v>
      </c>
      <c r="G192" t="s">
        <v>29</v>
      </c>
      <c r="H192" t="s">
        <v>34</v>
      </c>
      <c r="I192">
        <v>40</v>
      </c>
      <c r="J192">
        <v>20</v>
      </c>
      <c r="L192">
        <v>80</v>
      </c>
      <c r="M192">
        <v>2.8</v>
      </c>
      <c r="O192">
        <v>4</v>
      </c>
      <c r="S192">
        <v>1</v>
      </c>
      <c r="T192">
        <v>3</v>
      </c>
      <c r="U192">
        <v>23</v>
      </c>
      <c r="V192">
        <v>48</v>
      </c>
      <c r="W192">
        <v>2847</v>
      </c>
      <c r="X192">
        <v>20</v>
      </c>
      <c r="Y192" t="s">
        <v>502</v>
      </c>
    </row>
    <row r="193" spans="1:25">
      <c r="A193" t="s">
        <v>509</v>
      </c>
      <c r="B193" s="2" t="str">
        <f>Hyperlink("https://www.diodes.com/datasheet/download/DMNH4006SK3Q.pdf")</f>
        <v>https://www.diodes.com/datasheet/download/DMNH4006SK3Q.pdf</v>
      </c>
      <c r="C193" t="str">
        <f>Hyperlink("https://www.diodes.com/part/view/DMNH4006SK3Q","DMNH4006SK3Q")</f>
        <v>DMNH4006SK3Q</v>
      </c>
      <c r="D193" t="s">
        <v>504</v>
      </c>
      <c r="E193" t="s">
        <v>27</v>
      </c>
      <c r="F193" t="s">
        <v>28</v>
      </c>
      <c r="G193" t="s">
        <v>29</v>
      </c>
      <c r="H193" t="s">
        <v>34</v>
      </c>
      <c r="I193">
        <v>40</v>
      </c>
      <c r="J193">
        <v>20</v>
      </c>
      <c r="K193">
        <v>20</v>
      </c>
      <c r="L193">
        <v>140</v>
      </c>
      <c r="M193">
        <v>3.6</v>
      </c>
      <c r="O193">
        <v>6</v>
      </c>
      <c r="T193">
        <v>4</v>
      </c>
      <c r="V193">
        <v>51</v>
      </c>
      <c r="W193">
        <v>2280</v>
      </c>
      <c r="X193">
        <v>25</v>
      </c>
      <c r="Y193" t="s">
        <v>306</v>
      </c>
    </row>
    <row r="194" spans="1:25">
      <c r="A194" t="s">
        <v>510</v>
      </c>
      <c r="B194" s="2" t="str">
        <f>Hyperlink("https://www.diodes.com/datasheet/download/DMNH4006SPSQ.pdf")</f>
        <v>https://www.diodes.com/datasheet/download/DMNH4006SPSQ.pdf</v>
      </c>
      <c r="C194" t="str">
        <f>Hyperlink("https://www.diodes.com/part/view/DMNH4006SPSQ","DMNH4006SPSQ")</f>
        <v>DMNH4006SPSQ</v>
      </c>
      <c r="D194" t="s">
        <v>504</v>
      </c>
      <c r="E194" t="s">
        <v>27</v>
      </c>
      <c r="F194" t="s">
        <v>28</v>
      </c>
      <c r="G194" t="s">
        <v>29</v>
      </c>
      <c r="H194" t="s">
        <v>34</v>
      </c>
      <c r="I194">
        <v>40</v>
      </c>
      <c r="J194">
        <v>20</v>
      </c>
      <c r="L194">
        <v>110</v>
      </c>
      <c r="M194">
        <v>3</v>
      </c>
      <c r="O194">
        <v>7</v>
      </c>
      <c r="T194">
        <v>4</v>
      </c>
      <c r="V194">
        <v>50.9</v>
      </c>
      <c r="W194">
        <v>2280</v>
      </c>
      <c r="X194">
        <v>25</v>
      </c>
      <c r="Y194" t="s">
        <v>498</v>
      </c>
    </row>
    <row r="195" spans="1:25">
      <c r="A195" t="s">
        <v>511</v>
      </c>
      <c r="B195" s="2" t="str">
        <f>Hyperlink("https://www.diodes.com/datasheet/download/DMNH4006SPSWQ.pdf")</f>
        <v>https://www.diodes.com/datasheet/download/DMNH4006SPSWQ.pdf</v>
      </c>
      <c r="C195" t="str">
        <f>Hyperlink("https://www.diodes.com/part/view/DMNH4006SPSWQ","DMNH4006SPSWQ")</f>
        <v>DMNH4006SPSWQ</v>
      </c>
      <c r="D195" t="s">
        <v>508</v>
      </c>
      <c r="E195" t="s">
        <v>27</v>
      </c>
      <c r="F195" t="s">
        <v>28</v>
      </c>
      <c r="G195" t="s">
        <v>29</v>
      </c>
      <c r="H195" t="s">
        <v>34</v>
      </c>
      <c r="I195">
        <v>40</v>
      </c>
      <c r="J195">
        <v>20</v>
      </c>
      <c r="L195">
        <v>110</v>
      </c>
      <c r="M195">
        <v>3</v>
      </c>
      <c r="O195">
        <v>7</v>
      </c>
      <c r="S195">
        <v>2</v>
      </c>
      <c r="T195">
        <v>4</v>
      </c>
      <c r="V195">
        <v>50.9</v>
      </c>
      <c r="W195">
        <v>2280</v>
      </c>
      <c r="X195">
        <v>25</v>
      </c>
      <c r="Y195" t="s">
        <v>502</v>
      </c>
    </row>
    <row r="196" spans="1:25">
      <c r="A196" t="s">
        <v>512</v>
      </c>
      <c r="B196" s="2" t="str">
        <f>Hyperlink("https://www.diodes.com/datasheet/download/DMNH4011SK3Q.pdf")</f>
        <v>https://www.diodes.com/datasheet/download/DMNH4011SK3Q.pdf</v>
      </c>
      <c r="C196" t="str">
        <f>Hyperlink("https://www.diodes.com/part/view/DMNH4011SK3Q","DMNH4011SK3Q")</f>
        <v>DMNH4011SK3Q</v>
      </c>
      <c r="D196" t="s">
        <v>504</v>
      </c>
      <c r="E196" t="s">
        <v>27</v>
      </c>
      <c r="F196" t="s">
        <v>28</v>
      </c>
      <c r="G196" t="s">
        <v>29</v>
      </c>
      <c r="H196" t="s">
        <v>34</v>
      </c>
      <c r="I196">
        <v>40</v>
      </c>
      <c r="J196">
        <v>20</v>
      </c>
      <c r="L196">
        <v>50</v>
      </c>
      <c r="M196">
        <v>2.6</v>
      </c>
      <c r="N196">
        <v>50</v>
      </c>
      <c r="O196">
        <v>10</v>
      </c>
      <c r="T196">
        <v>4</v>
      </c>
      <c r="V196">
        <v>25.5</v>
      </c>
      <c r="W196">
        <v>1405</v>
      </c>
      <c r="X196">
        <v>20</v>
      </c>
      <c r="Y196" t="s">
        <v>306</v>
      </c>
    </row>
    <row r="197" spans="1:25">
      <c r="A197" t="s">
        <v>513</v>
      </c>
      <c r="B197" s="2" t="str">
        <f>Hyperlink("https://www.diodes.com/datasheet/download/DMNH4011SPSQ.pdf")</f>
        <v>https://www.diodes.com/datasheet/download/DMNH4011SPSQ.pdf</v>
      </c>
      <c r="C197" t="str">
        <f>Hyperlink("https://www.diodes.com/part/view/DMNH4011SPSQ","DMNH4011SPSQ")</f>
        <v>DMNH4011SPSQ</v>
      </c>
      <c r="D197" t="s">
        <v>504</v>
      </c>
      <c r="E197" t="s">
        <v>27</v>
      </c>
      <c r="F197" t="s">
        <v>28</v>
      </c>
      <c r="G197" t="s">
        <v>29</v>
      </c>
      <c r="H197" t="s">
        <v>34</v>
      </c>
      <c r="I197">
        <v>40</v>
      </c>
      <c r="J197">
        <v>20</v>
      </c>
      <c r="K197">
        <v>13</v>
      </c>
      <c r="L197">
        <v>100</v>
      </c>
      <c r="M197">
        <v>2.5</v>
      </c>
      <c r="N197">
        <v>150</v>
      </c>
      <c r="O197">
        <v>10</v>
      </c>
      <c r="T197">
        <v>4</v>
      </c>
      <c r="V197">
        <v>25.5</v>
      </c>
      <c r="W197">
        <v>1405</v>
      </c>
      <c r="X197">
        <v>20</v>
      </c>
      <c r="Y197" t="s">
        <v>498</v>
      </c>
    </row>
    <row r="198" spans="1:25">
      <c r="A198" t="s">
        <v>514</v>
      </c>
      <c r="B198" s="2" t="str">
        <f>Hyperlink("https://www.diodes.com/datasheet/download/DMNH4011SPSWQ.pdf")</f>
        <v>https://www.diodes.com/datasheet/download/DMNH4011SPSWQ.pdf</v>
      </c>
      <c r="C198" t="str">
        <f>Hyperlink("https://www.diodes.com/part/view/DMNH4011SPSWQ","DMNH4011SPSWQ")</f>
        <v>DMNH4011SPSWQ</v>
      </c>
      <c r="D198" t="s">
        <v>515</v>
      </c>
      <c r="E198" t="s">
        <v>27</v>
      </c>
      <c r="F198" t="s">
        <v>28</v>
      </c>
      <c r="G198" t="s">
        <v>29</v>
      </c>
      <c r="H198" t="s">
        <v>34</v>
      </c>
      <c r="I198">
        <v>40</v>
      </c>
      <c r="J198">
        <v>20</v>
      </c>
      <c r="K198">
        <v>13</v>
      </c>
      <c r="L198">
        <v>80</v>
      </c>
      <c r="M198">
        <v>2.5</v>
      </c>
      <c r="N198">
        <v>150</v>
      </c>
      <c r="O198">
        <v>10</v>
      </c>
      <c r="S198">
        <v>2</v>
      </c>
      <c r="T198">
        <v>4</v>
      </c>
      <c r="V198">
        <v>25.5</v>
      </c>
      <c r="W198">
        <v>1405</v>
      </c>
      <c r="X198">
        <v>20</v>
      </c>
      <c r="Y198" t="s">
        <v>502</v>
      </c>
    </row>
    <row r="199" spans="1:25">
      <c r="A199" t="s">
        <v>516</v>
      </c>
      <c r="B199" s="2" t="str">
        <f>Hyperlink("https://www.diodes.com/datasheet/download/DMNH4015SSDQ.pdf")</f>
        <v>https://www.diodes.com/datasheet/download/DMNH4015SSDQ.pdf</v>
      </c>
      <c r="C199" t="str">
        <f>Hyperlink("https://www.diodes.com/part/view/DMNH4015SSDQ","DMNH4015SSDQ")</f>
        <v>DMNH4015SSDQ</v>
      </c>
      <c r="D199" t="s">
        <v>517</v>
      </c>
      <c r="E199" t="s">
        <v>27</v>
      </c>
      <c r="F199" t="s">
        <v>28</v>
      </c>
      <c r="G199" t="s">
        <v>33</v>
      </c>
      <c r="H199" t="s">
        <v>34</v>
      </c>
      <c r="I199">
        <v>40</v>
      </c>
      <c r="J199">
        <v>20</v>
      </c>
      <c r="K199">
        <v>8.6</v>
      </c>
      <c r="M199">
        <v>2</v>
      </c>
      <c r="O199">
        <v>15</v>
      </c>
      <c r="P199">
        <v>20</v>
      </c>
      <c r="T199">
        <v>3</v>
      </c>
      <c r="U199">
        <v>15</v>
      </c>
      <c r="V199">
        <v>33</v>
      </c>
      <c r="W199">
        <v>1938</v>
      </c>
      <c r="X199">
        <v>15</v>
      </c>
      <c r="Y199" t="s">
        <v>147</v>
      </c>
    </row>
    <row r="200" spans="1:25">
      <c r="A200" t="s">
        <v>518</v>
      </c>
      <c r="B200" s="2" t="str">
        <f>Hyperlink("https://www.diodes.com/datasheet/download/DMNH4026SSDQ.pdf")</f>
        <v>https://www.diodes.com/datasheet/download/DMNH4026SSDQ.pdf</v>
      </c>
      <c r="C200" t="str">
        <f>Hyperlink("https://www.diodes.com/part/view/DMNH4026SSDQ","DMNH4026SSDQ")</f>
        <v>DMNH4026SSDQ</v>
      </c>
      <c r="D200" t="s">
        <v>517</v>
      </c>
      <c r="E200" t="s">
        <v>27</v>
      </c>
      <c r="F200" t="s">
        <v>28</v>
      </c>
      <c r="G200" t="s">
        <v>33</v>
      </c>
      <c r="H200" t="s">
        <v>34</v>
      </c>
      <c r="I200">
        <v>40</v>
      </c>
      <c r="J200">
        <v>20</v>
      </c>
      <c r="K200">
        <v>7.5</v>
      </c>
      <c r="M200">
        <v>2</v>
      </c>
      <c r="O200">
        <v>24</v>
      </c>
      <c r="P200">
        <v>32</v>
      </c>
      <c r="T200">
        <v>3</v>
      </c>
      <c r="U200">
        <v>8.8</v>
      </c>
      <c r="V200">
        <v>19.1</v>
      </c>
      <c r="W200">
        <v>1060</v>
      </c>
      <c r="X200">
        <v>20</v>
      </c>
      <c r="Y200" t="s">
        <v>147</v>
      </c>
    </row>
    <row r="201" spans="1:25">
      <c r="A201" t="s">
        <v>519</v>
      </c>
      <c r="B201" s="2" t="str">
        <f>Hyperlink("https://www.diodes.com/datasheet/download/DMNH6008SCTQ.pdf")</f>
        <v>https://www.diodes.com/datasheet/download/DMNH6008SCTQ.pdf</v>
      </c>
      <c r="C201" t="str">
        <f>Hyperlink("https://www.diodes.com/part/view/DMNH6008SCTQ","DMNH6008SCTQ")</f>
        <v>DMNH6008SCTQ</v>
      </c>
      <c r="D201" t="s">
        <v>520</v>
      </c>
      <c r="E201" t="s">
        <v>27</v>
      </c>
      <c r="F201" t="s">
        <v>28</v>
      </c>
      <c r="G201" t="s">
        <v>29</v>
      </c>
      <c r="H201" t="s">
        <v>34</v>
      </c>
      <c r="I201">
        <v>60</v>
      </c>
      <c r="J201">
        <v>20</v>
      </c>
      <c r="L201">
        <v>130</v>
      </c>
      <c r="N201">
        <v>210</v>
      </c>
      <c r="O201">
        <v>8</v>
      </c>
      <c r="T201">
        <v>4</v>
      </c>
      <c r="U201">
        <v>21</v>
      </c>
      <c r="V201">
        <v>40</v>
      </c>
      <c r="W201">
        <v>2596</v>
      </c>
      <c r="X201">
        <v>30</v>
      </c>
      <c r="Y201" t="s">
        <v>505</v>
      </c>
    </row>
    <row r="202" spans="1:25">
      <c r="A202" t="s">
        <v>521</v>
      </c>
      <c r="B202" s="2" t="str">
        <f>Hyperlink("https://www.diodes.com/datasheet/download/DMNH6008SPSQ.pdf")</f>
        <v>https://www.diodes.com/datasheet/download/DMNH6008SPSQ.pdf</v>
      </c>
      <c r="C202" t="str">
        <f>Hyperlink("https://www.diodes.com/part/view/DMNH6008SPSQ","DMNH6008SPSQ")</f>
        <v>DMNH6008SPSQ</v>
      </c>
      <c r="D202" t="s">
        <v>522</v>
      </c>
      <c r="E202" t="s">
        <v>27</v>
      </c>
      <c r="F202" t="s">
        <v>28</v>
      </c>
      <c r="G202" t="s">
        <v>29</v>
      </c>
      <c r="H202" t="s">
        <v>34</v>
      </c>
      <c r="I202">
        <v>60</v>
      </c>
      <c r="J202">
        <v>20</v>
      </c>
      <c r="K202">
        <v>16.5</v>
      </c>
      <c r="L202">
        <v>88</v>
      </c>
      <c r="M202">
        <v>3.3</v>
      </c>
      <c r="O202">
        <v>8</v>
      </c>
      <c r="T202">
        <v>4</v>
      </c>
      <c r="U202">
        <v>21.2</v>
      </c>
      <c r="V202">
        <v>40.1</v>
      </c>
      <c r="W202">
        <v>2597</v>
      </c>
      <c r="X202">
        <v>30</v>
      </c>
      <c r="Y202" t="s">
        <v>498</v>
      </c>
    </row>
    <row r="203" spans="1:25">
      <c r="A203" t="s">
        <v>523</v>
      </c>
      <c r="B203" s="2" t="str">
        <f>Hyperlink("https://www.diodes.com/datasheet/download/DMNH6008SPSWQ.pdf")</f>
        <v>https://www.diodes.com/datasheet/download/DMNH6008SPSWQ.pdf</v>
      </c>
      <c r="C203" t="str">
        <f>Hyperlink("https://www.diodes.com/part/view/DMNH6008SPSWQ","DMNH6008SPSWQ")</f>
        <v>DMNH6008SPSWQ</v>
      </c>
      <c r="D203" t="s">
        <v>524</v>
      </c>
      <c r="E203" t="s">
        <v>27</v>
      </c>
      <c r="F203" t="s">
        <v>28</v>
      </c>
      <c r="G203" t="s">
        <v>29</v>
      </c>
      <c r="H203" t="s">
        <v>34</v>
      </c>
      <c r="I203">
        <v>60</v>
      </c>
      <c r="J203">
        <v>20</v>
      </c>
      <c r="K203">
        <v>16.5</v>
      </c>
      <c r="L203">
        <v>88</v>
      </c>
      <c r="M203">
        <v>3.3</v>
      </c>
      <c r="O203">
        <v>8</v>
      </c>
      <c r="S203">
        <v>2</v>
      </c>
      <c r="T203">
        <v>4</v>
      </c>
      <c r="U203">
        <v>21.2</v>
      </c>
      <c r="V203">
        <v>40.1</v>
      </c>
      <c r="W203">
        <v>2597</v>
      </c>
      <c r="X203">
        <v>30</v>
      </c>
      <c r="Y203" t="s">
        <v>502</v>
      </c>
    </row>
    <row r="204" spans="1:25">
      <c r="A204" t="s">
        <v>525</v>
      </c>
      <c r="B204" s="2" t="str">
        <f>Hyperlink("https://www.diodes.com/datasheet/download/DMNH6010SCTBQ.pdf")</f>
        <v>https://www.diodes.com/datasheet/download/DMNH6010SCTBQ.pdf</v>
      </c>
      <c r="C204" t="str">
        <f>Hyperlink("https://www.diodes.com/part/view/DMNH6010SCTBQ","DMNH6010SCTBQ")</f>
        <v>DMNH6010SCTBQ</v>
      </c>
      <c r="D204" t="s">
        <v>520</v>
      </c>
      <c r="E204" t="s">
        <v>27</v>
      </c>
      <c r="F204" t="s">
        <v>28</v>
      </c>
      <c r="G204" t="s">
        <v>29</v>
      </c>
      <c r="H204" t="s">
        <v>34</v>
      </c>
      <c r="I204">
        <v>60</v>
      </c>
      <c r="J204">
        <v>20</v>
      </c>
      <c r="L204">
        <v>133</v>
      </c>
      <c r="N204">
        <v>375</v>
      </c>
      <c r="O204">
        <v>10</v>
      </c>
      <c r="S204">
        <v>2</v>
      </c>
      <c r="T204">
        <v>4</v>
      </c>
      <c r="V204">
        <v>46</v>
      </c>
      <c r="W204">
        <v>2692</v>
      </c>
      <c r="X204">
        <v>25</v>
      </c>
      <c r="Y204" t="s">
        <v>438</v>
      </c>
    </row>
    <row r="205" spans="1:25">
      <c r="A205" t="s">
        <v>526</v>
      </c>
      <c r="B205" s="2" t="str">
        <f>Hyperlink("https://www.diodes.com/datasheet/download/DMNH6011LK3Q.pdf")</f>
        <v>https://www.diodes.com/datasheet/download/DMNH6011LK3Q.pdf</v>
      </c>
      <c r="C205" t="str">
        <f>Hyperlink("https://www.diodes.com/part/view/DMNH6011LK3Q","DMNH6011LK3Q")</f>
        <v>DMNH6011LK3Q</v>
      </c>
      <c r="D205" t="s">
        <v>527</v>
      </c>
      <c r="E205" t="s">
        <v>27</v>
      </c>
      <c r="F205" t="s">
        <v>28</v>
      </c>
      <c r="G205" t="s">
        <v>29</v>
      </c>
      <c r="H205" t="s">
        <v>34</v>
      </c>
      <c r="I205">
        <v>55</v>
      </c>
      <c r="J205">
        <v>12</v>
      </c>
      <c r="L205">
        <v>80</v>
      </c>
      <c r="M205">
        <v>3</v>
      </c>
      <c r="O205">
        <v>12</v>
      </c>
      <c r="P205">
        <v>18</v>
      </c>
      <c r="T205">
        <v>2</v>
      </c>
      <c r="U205">
        <v>23.4</v>
      </c>
      <c r="V205">
        <v>49.1</v>
      </c>
      <c r="W205">
        <v>2746</v>
      </c>
      <c r="X205">
        <v>30</v>
      </c>
      <c r="Y205" t="s">
        <v>306</v>
      </c>
    </row>
    <row r="206" spans="1:25">
      <c r="A206" t="s">
        <v>528</v>
      </c>
      <c r="B206" s="2" t="str">
        <f>Hyperlink("https://www.diodes.com/datasheet/download/DMNH6012LK3Q.pdf")</f>
        <v>https://www.diodes.com/datasheet/download/DMNH6012LK3Q.pdf</v>
      </c>
      <c r="C206" t="str">
        <f>Hyperlink("https://www.diodes.com/part/view/DMNH6012LK3Q","DMNH6012LK3Q")</f>
        <v>DMNH6012LK3Q</v>
      </c>
      <c r="D206" t="s">
        <v>520</v>
      </c>
      <c r="E206" t="s">
        <v>27</v>
      </c>
      <c r="F206" t="s">
        <v>28</v>
      </c>
      <c r="G206" t="s">
        <v>29</v>
      </c>
      <c r="H206" t="s">
        <v>34</v>
      </c>
      <c r="I206">
        <v>60</v>
      </c>
      <c r="J206">
        <v>20</v>
      </c>
      <c r="L206">
        <v>80</v>
      </c>
      <c r="M206">
        <v>3.8</v>
      </c>
      <c r="O206">
        <v>12</v>
      </c>
      <c r="P206">
        <v>18</v>
      </c>
      <c r="T206">
        <v>3</v>
      </c>
      <c r="U206">
        <v>16.3</v>
      </c>
      <c r="V206">
        <v>35.2</v>
      </c>
      <c r="W206">
        <v>1926</v>
      </c>
      <c r="X206">
        <v>30</v>
      </c>
      <c r="Y206" t="s">
        <v>306</v>
      </c>
    </row>
    <row r="207" spans="1:25">
      <c r="A207" t="s">
        <v>529</v>
      </c>
      <c r="B207" s="2" t="str">
        <f>Hyperlink("https://www.diodes.com/datasheet/download/DMNH6012SPSQ.pdf")</f>
        <v>https://www.diodes.com/datasheet/download/DMNH6012SPSQ.pdf</v>
      </c>
      <c r="C207" t="str">
        <f>Hyperlink("https://www.diodes.com/part/view/DMNH6012SPSQ","DMNH6012SPSQ")</f>
        <v>DMNH6012SPSQ</v>
      </c>
      <c r="D207" t="s">
        <v>520</v>
      </c>
      <c r="E207" t="s">
        <v>27</v>
      </c>
      <c r="F207" t="s">
        <v>28</v>
      </c>
      <c r="G207" t="s">
        <v>29</v>
      </c>
      <c r="H207" t="s">
        <v>34</v>
      </c>
      <c r="I207">
        <v>60</v>
      </c>
      <c r="J207">
        <v>20</v>
      </c>
      <c r="L207">
        <v>50</v>
      </c>
      <c r="M207">
        <v>3.1</v>
      </c>
      <c r="O207">
        <v>11</v>
      </c>
      <c r="T207">
        <v>4</v>
      </c>
      <c r="U207">
        <v>16.3</v>
      </c>
      <c r="V207">
        <v>35.2</v>
      </c>
      <c r="W207">
        <v>1926</v>
      </c>
      <c r="X207">
        <v>30</v>
      </c>
      <c r="Y207" t="s">
        <v>498</v>
      </c>
    </row>
    <row r="208" spans="1:25">
      <c r="A208" t="s">
        <v>530</v>
      </c>
      <c r="B208" s="2" t="str">
        <f>Hyperlink("https://www.diodes.com/datasheet/download/DMNH6012SPSWQ.pdf")</f>
        <v>https://www.diodes.com/datasheet/download/DMNH6012SPSWQ.pdf</v>
      </c>
      <c r="C208" t="str">
        <f>Hyperlink("https://www.diodes.com/part/view/DMNH6012SPSWQ","DMNH6012SPSWQ")</f>
        <v>DMNH6012SPSWQ</v>
      </c>
      <c r="D208" t="s">
        <v>524</v>
      </c>
      <c r="E208" t="s">
        <v>27</v>
      </c>
      <c r="F208" t="s">
        <v>28</v>
      </c>
      <c r="G208" t="s">
        <v>29</v>
      </c>
      <c r="H208" t="s">
        <v>34</v>
      </c>
      <c r="I208">
        <v>60</v>
      </c>
      <c r="J208">
        <v>20</v>
      </c>
      <c r="L208">
        <v>50</v>
      </c>
      <c r="M208">
        <v>3.1</v>
      </c>
      <c r="O208">
        <v>11</v>
      </c>
      <c r="S208">
        <v>2</v>
      </c>
      <c r="T208">
        <v>4</v>
      </c>
      <c r="U208">
        <v>16.3</v>
      </c>
      <c r="V208">
        <v>35.2</v>
      </c>
      <c r="W208">
        <v>1926</v>
      </c>
      <c r="X208">
        <v>30</v>
      </c>
      <c r="Y208" t="s">
        <v>502</v>
      </c>
    </row>
    <row r="209" spans="1:25">
      <c r="A209" t="s">
        <v>531</v>
      </c>
      <c r="B209" s="2" t="str">
        <f>Hyperlink("https://www.diodes.com/datasheet/download/DMNH6021SK3Q.pdf")</f>
        <v>https://www.diodes.com/datasheet/download/DMNH6021SK3Q.pdf</v>
      </c>
      <c r="C209" t="str">
        <f>Hyperlink("https://www.diodes.com/part/view/DMNH6021SK3Q","DMNH6021SK3Q")</f>
        <v>DMNH6021SK3Q</v>
      </c>
      <c r="D209" t="s">
        <v>520</v>
      </c>
      <c r="E209" t="s">
        <v>27</v>
      </c>
      <c r="F209" t="s">
        <v>28</v>
      </c>
      <c r="G209" t="s">
        <v>29</v>
      </c>
      <c r="H209" t="s">
        <v>34</v>
      </c>
      <c r="I209">
        <v>60</v>
      </c>
      <c r="J209">
        <v>20</v>
      </c>
      <c r="L209">
        <v>50</v>
      </c>
      <c r="M209">
        <v>3.7</v>
      </c>
      <c r="O209">
        <v>23</v>
      </c>
      <c r="P209">
        <v>28</v>
      </c>
      <c r="T209">
        <v>3</v>
      </c>
      <c r="U209">
        <v>12.1</v>
      </c>
      <c r="V209">
        <v>20.1</v>
      </c>
      <c r="W209">
        <v>1143</v>
      </c>
      <c r="X209">
        <v>25</v>
      </c>
      <c r="Y209" t="s">
        <v>306</v>
      </c>
    </row>
    <row r="210" spans="1:25">
      <c r="A210" t="s">
        <v>532</v>
      </c>
      <c r="B210" s="2" t="str">
        <f>Hyperlink("https://www.diodes.com/datasheet/download/DMNH6021SPDQ.pdf")</f>
        <v>https://www.diodes.com/datasheet/download/DMNH6021SPDQ.pdf</v>
      </c>
      <c r="C210" t="str">
        <f>Hyperlink("https://www.diodes.com/part/view/DMNH6021SPDQ","DMNH6021SPDQ")</f>
        <v>DMNH6021SPDQ</v>
      </c>
      <c r="D210" t="s">
        <v>533</v>
      </c>
      <c r="E210" t="s">
        <v>27</v>
      </c>
      <c r="F210" t="s">
        <v>28</v>
      </c>
      <c r="G210" t="s">
        <v>33</v>
      </c>
      <c r="H210" t="s">
        <v>34</v>
      </c>
      <c r="I210">
        <v>60</v>
      </c>
      <c r="J210">
        <v>20</v>
      </c>
      <c r="K210">
        <v>8.2</v>
      </c>
      <c r="L210">
        <v>32</v>
      </c>
      <c r="M210">
        <v>2.8</v>
      </c>
      <c r="O210">
        <v>25</v>
      </c>
      <c r="P210">
        <v>40</v>
      </c>
      <c r="T210">
        <v>3</v>
      </c>
      <c r="V210">
        <v>20.1</v>
      </c>
      <c r="W210">
        <v>1143</v>
      </c>
      <c r="X210">
        <v>25</v>
      </c>
      <c r="Y210" t="s">
        <v>534</v>
      </c>
    </row>
    <row r="211" spans="1:25">
      <c r="A211" t="s">
        <v>535</v>
      </c>
      <c r="B211" s="2" t="str">
        <f>Hyperlink("https://www.diodes.com/datasheet/download/DMNH6021SPDWQ.pdf")</f>
        <v>https://www.diodes.com/datasheet/download/DMNH6021SPDWQ.pdf</v>
      </c>
      <c r="C211" t="str">
        <f>Hyperlink("https://www.diodes.com/part/view/DMNH6021SPDWQ","DMNH6021SPDWQ")</f>
        <v>DMNH6021SPDWQ</v>
      </c>
      <c r="D211" t="s">
        <v>520</v>
      </c>
      <c r="E211" t="s">
        <v>27</v>
      </c>
      <c r="F211" t="s">
        <v>28</v>
      </c>
      <c r="G211" t="s">
        <v>33</v>
      </c>
      <c r="H211" t="s">
        <v>34</v>
      </c>
      <c r="I211">
        <v>60</v>
      </c>
      <c r="J211">
        <v>20</v>
      </c>
      <c r="K211">
        <v>8.2</v>
      </c>
      <c r="L211">
        <v>32</v>
      </c>
      <c r="M211">
        <v>2.8</v>
      </c>
      <c r="O211">
        <v>25</v>
      </c>
      <c r="P211">
        <v>40</v>
      </c>
      <c r="T211">
        <v>3</v>
      </c>
      <c r="V211">
        <v>20.1</v>
      </c>
      <c r="W211">
        <v>1143</v>
      </c>
      <c r="X211">
        <v>25</v>
      </c>
      <c r="Y211" t="s">
        <v>498</v>
      </c>
    </row>
    <row r="212" spans="1:25">
      <c r="A212" t="s">
        <v>536</v>
      </c>
      <c r="B212" s="2" t="str">
        <f>Hyperlink("https://www.diodes.com/datasheet/download/DMNH6021SPSQ.pdf")</f>
        <v>https://www.diodes.com/datasheet/download/DMNH6021SPSQ.pdf</v>
      </c>
      <c r="C212" t="str">
        <f>Hyperlink("https://www.diodes.com/part/view/DMNH6021SPSQ","DMNH6021SPSQ")</f>
        <v>DMNH6021SPSQ</v>
      </c>
      <c r="D212" t="s">
        <v>520</v>
      </c>
      <c r="E212" t="s">
        <v>27</v>
      </c>
      <c r="F212" t="s">
        <v>28</v>
      </c>
      <c r="G212" t="s">
        <v>29</v>
      </c>
      <c r="H212" t="s">
        <v>34</v>
      </c>
      <c r="I212">
        <v>60</v>
      </c>
      <c r="J212">
        <v>20</v>
      </c>
      <c r="L212">
        <v>55</v>
      </c>
      <c r="M212">
        <v>3</v>
      </c>
      <c r="N212">
        <v>53</v>
      </c>
      <c r="O212">
        <v>23</v>
      </c>
      <c r="P212">
        <v>28</v>
      </c>
      <c r="T212">
        <v>3</v>
      </c>
      <c r="U212">
        <v>9.5</v>
      </c>
      <c r="V212">
        <v>19.7</v>
      </c>
      <c r="W212">
        <v>1016</v>
      </c>
      <c r="X212">
        <v>30</v>
      </c>
      <c r="Y212" t="s">
        <v>498</v>
      </c>
    </row>
    <row r="213" spans="1:25">
      <c r="A213" t="s">
        <v>537</v>
      </c>
      <c r="B213" s="2" t="str">
        <f>Hyperlink("https://www.diodes.com/datasheet/download/DMNH6021SPSWQ.pdf")</f>
        <v>https://www.diodes.com/datasheet/download/DMNH6021SPSWQ.pdf</v>
      </c>
      <c r="C213" t="str">
        <f>Hyperlink("https://www.diodes.com/part/view/DMNH6021SPSWQ","DMNH6021SPSWQ")</f>
        <v>DMNH6021SPSWQ</v>
      </c>
      <c r="D213" t="s">
        <v>520</v>
      </c>
      <c r="E213" t="s">
        <v>27</v>
      </c>
      <c r="F213" t="s">
        <v>28</v>
      </c>
      <c r="G213" t="s">
        <v>29</v>
      </c>
      <c r="H213" t="s">
        <v>34</v>
      </c>
      <c r="I213">
        <v>60</v>
      </c>
      <c r="J213">
        <v>20</v>
      </c>
      <c r="L213">
        <v>44</v>
      </c>
      <c r="M213">
        <v>3</v>
      </c>
      <c r="N213">
        <v>44</v>
      </c>
      <c r="O213">
        <v>23</v>
      </c>
      <c r="P213">
        <v>28</v>
      </c>
      <c r="T213">
        <v>3</v>
      </c>
      <c r="U213">
        <v>9.7</v>
      </c>
      <c r="V213">
        <v>20.1</v>
      </c>
      <c r="W213">
        <v>1132</v>
      </c>
      <c r="X213">
        <v>30</v>
      </c>
      <c r="Y213" t="s">
        <v>498</v>
      </c>
    </row>
    <row r="214" spans="1:25">
      <c r="A214" t="s">
        <v>538</v>
      </c>
      <c r="B214" s="2" t="str">
        <f>Hyperlink("https://www.diodes.com/datasheet/download/DMNH6022SSDQ.pdf")</f>
        <v>https://www.diodes.com/datasheet/download/DMNH6022SSDQ.pdf</v>
      </c>
      <c r="C214" t="str">
        <f>Hyperlink("https://www.diodes.com/part/view/DMNH6022SSDQ","DMNH6022SSDQ")</f>
        <v>DMNH6022SSDQ</v>
      </c>
      <c r="D214" t="s">
        <v>539</v>
      </c>
      <c r="E214" t="s">
        <v>27</v>
      </c>
      <c r="F214" t="s">
        <v>28</v>
      </c>
      <c r="G214" t="s">
        <v>33</v>
      </c>
      <c r="H214" t="s">
        <v>34</v>
      </c>
      <c r="I214">
        <v>60</v>
      </c>
      <c r="J214">
        <v>20</v>
      </c>
      <c r="K214">
        <v>7.1</v>
      </c>
      <c r="L214">
        <v>22.6</v>
      </c>
      <c r="M214">
        <v>2.1</v>
      </c>
      <c r="O214">
        <v>27</v>
      </c>
      <c r="T214">
        <v>3</v>
      </c>
      <c r="U214">
        <v>14</v>
      </c>
      <c r="V214">
        <v>32</v>
      </c>
      <c r="W214">
        <v>2127</v>
      </c>
      <c r="X214">
        <v>25</v>
      </c>
      <c r="Y214" t="s">
        <v>147</v>
      </c>
    </row>
    <row r="215" spans="1:25">
      <c r="A215" t="s">
        <v>540</v>
      </c>
      <c r="B215" s="2" t="str">
        <f>Hyperlink("https://www.diodes.com/datasheet/download/DMNH6035SPDWQ.pdf")</f>
        <v>https://www.diodes.com/datasheet/download/DMNH6035SPDWQ.pdf</v>
      </c>
      <c r="C215" t="str">
        <f>Hyperlink("https://www.diodes.com/part/view/DMNH6035SPDWQ","DMNH6035SPDWQ")</f>
        <v>DMNH6035SPDWQ</v>
      </c>
      <c r="D215" t="s">
        <v>541</v>
      </c>
      <c r="E215" t="s">
        <v>27</v>
      </c>
      <c r="F215" t="s">
        <v>28</v>
      </c>
      <c r="G215" t="s">
        <v>33</v>
      </c>
      <c r="H215" t="s">
        <v>34</v>
      </c>
      <c r="I215">
        <v>60</v>
      </c>
      <c r="J215">
        <v>20</v>
      </c>
      <c r="L215">
        <v>33</v>
      </c>
      <c r="M215">
        <v>2.4</v>
      </c>
      <c r="N215">
        <v>68</v>
      </c>
      <c r="O215">
        <v>35</v>
      </c>
      <c r="P215">
        <v>44</v>
      </c>
      <c r="T215">
        <v>3</v>
      </c>
      <c r="V215">
        <v>16</v>
      </c>
      <c r="W215">
        <v>879</v>
      </c>
      <c r="X215">
        <v>25</v>
      </c>
      <c r="Y215" t="s">
        <v>542</v>
      </c>
    </row>
    <row r="216" spans="1:25">
      <c r="A216" t="s">
        <v>543</v>
      </c>
      <c r="B216" s="2" t="str">
        <f>Hyperlink("https://www.diodes.com/datasheet/download/DMNH6042SK3Q.pdf")</f>
        <v>https://www.diodes.com/datasheet/download/DMNH6042SK3Q.pdf</v>
      </c>
      <c r="C216" t="str">
        <f>Hyperlink("https://www.diodes.com/part/view/DMNH6042SK3Q","DMNH6042SK3Q")</f>
        <v>DMNH6042SK3Q</v>
      </c>
      <c r="D216" t="s">
        <v>520</v>
      </c>
      <c r="E216" t="s">
        <v>27</v>
      </c>
      <c r="F216" t="s">
        <v>28</v>
      </c>
      <c r="G216" t="s">
        <v>29</v>
      </c>
      <c r="H216" t="s">
        <v>34</v>
      </c>
      <c r="I216">
        <v>60</v>
      </c>
      <c r="J216">
        <v>20</v>
      </c>
      <c r="L216">
        <v>25</v>
      </c>
      <c r="M216">
        <v>3.5</v>
      </c>
      <c r="O216">
        <v>50</v>
      </c>
      <c r="P216">
        <v>65</v>
      </c>
      <c r="T216">
        <v>3</v>
      </c>
      <c r="U216">
        <v>4.2</v>
      </c>
      <c r="V216">
        <v>8.8</v>
      </c>
      <c r="W216">
        <v>584</v>
      </c>
      <c r="X216">
        <v>25</v>
      </c>
      <c r="Y216" t="s">
        <v>306</v>
      </c>
    </row>
    <row r="217" spans="1:25">
      <c r="A217" t="s">
        <v>544</v>
      </c>
      <c r="B217" s="2" t="str">
        <f>Hyperlink("https://www.diodes.com/datasheet/download/DMNH6042SPDQ.pdf")</f>
        <v>https://www.diodes.com/datasheet/download/DMNH6042SPDQ.pdf</v>
      </c>
      <c r="C217" t="str">
        <f>Hyperlink("https://www.diodes.com/part/view/DMNH6042SPDQ","DMNH6042SPDQ")</f>
        <v>DMNH6042SPDQ</v>
      </c>
      <c r="D217" t="s">
        <v>533</v>
      </c>
      <c r="E217" t="s">
        <v>27</v>
      </c>
      <c r="F217" t="s">
        <v>28</v>
      </c>
      <c r="G217" t="s">
        <v>33</v>
      </c>
      <c r="H217" t="s">
        <v>34</v>
      </c>
      <c r="I217">
        <v>60</v>
      </c>
      <c r="J217">
        <v>20</v>
      </c>
      <c r="K217">
        <v>5.7</v>
      </c>
      <c r="L217">
        <v>24</v>
      </c>
      <c r="M217">
        <v>2.5</v>
      </c>
      <c r="O217">
        <v>50</v>
      </c>
      <c r="P217">
        <v>65</v>
      </c>
      <c r="T217">
        <v>3</v>
      </c>
      <c r="U217">
        <v>4.2</v>
      </c>
      <c r="V217">
        <v>8.8</v>
      </c>
      <c r="W217">
        <v>584</v>
      </c>
      <c r="X217">
        <v>25</v>
      </c>
      <c r="Y217" t="s">
        <v>534</v>
      </c>
    </row>
    <row r="218" spans="1:25">
      <c r="A218" t="s">
        <v>545</v>
      </c>
      <c r="B218" s="2" t="str">
        <f>Hyperlink("https://www.diodes.com/datasheet/download/DMNH6042SPSQ.pdf")</f>
        <v>https://www.diodes.com/datasheet/download/DMNH6042SPSQ.pdf</v>
      </c>
      <c r="C218" t="str">
        <f>Hyperlink("https://www.diodes.com/part/view/DMNH6042SPSQ","DMNH6042SPSQ")</f>
        <v>DMNH6042SPSQ</v>
      </c>
      <c r="D218" t="s">
        <v>520</v>
      </c>
      <c r="E218" t="s">
        <v>27</v>
      </c>
      <c r="F218" t="s">
        <v>28</v>
      </c>
      <c r="G218" t="s">
        <v>29</v>
      </c>
      <c r="H218" t="s">
        <v>34</v>
      </c>
      <c r="I218">
        <v>60</v>
      </c>
      <c r="J218">
        <v>20</v>
      </c>
      <c r="L218">
        <v>24</v>
      </c>
      <c r="M218">
        <v>2.9</v>
      </c>
      <c r="O218">
        <v>50</v>
      </c>
      <c r="P218">
        <v>65</v>
      </c>
      <c r="T218">
        <v>3</v>
      </c>
      <c r="U218">
        <v>4.2</v>
      </c>
      <c r="V218">
        <v>8.8</v>
      </c>
      <c r="W218">
        <v>584</v>
      </c>
      <c r="X218">
        <v>25</v>
      </c>
      <c r="Y218" t="s">
        <v>498</v>
      </c>
    </row>
    <row r="219" spans="1:25">
      <c r="A219" t="s">
        <v>546</v>
      </c>
      <c r="B219" s="2" t="str">
        <f>Hyperlink("https://www.diodes.com/datasheet/download/DMNH6042SPSWQ.pdf")</f>
        <v>https://www.diodes.com/datasheet/download/DMNH6042SPSWQ.pdf</v>
      </c>
      <c r="C219" t="str">
        <f>Hyperlink("https://www.diodes.com/part/view/DMNH6042SPSWQ","DMNH6042SPSWQ")</f>
        <v>DMNH6042SPSWQ</v>
      </c>
      <c r="D219" t="s">
        <v>524</v>
      </c>
      <c r="E219" t="s">
        <v>27</v>
      </c>
      <c r="F219" t="s">
        <v>28</v>
      </c>
      <c r="G219" t="s">
        <v>29</v>
      </c>
      <c r="H219" t="s">
        <v>34</v>
      </c>
      <c r="I219">
        <v>60</v>
      </c>
      <c r="J219">
        <v>20</v>
      </c>
      <c r="L219">
        <v>24</v>
      </c>
      <c r="M219">
        <v>2.9</v>
      </c>
      <c r="O219">
        <v>50</v>
      </c>
      <c r="P219">
        <v>65</v>
      </c>
      <c r="S219">
        <v>1</v>
      </c>
      <c r="T219">
        <v>3</v>
      </c>
      <c r="U219">
        <v>4.2</v>
      </c>
      <c r="V219">
        <v>8.8</v>
      </c>
      <c r="W219">
        <v>25</v>
      </c>
      <c r="X219">
        <v>584</v>
      </c>
      <c r="Y219" t="s">
        <v>502</v>
      </c>
    </row>
    <row r="220" spans="1:25">
      <c r="A220" t="s">
        <v>547</v>
      </c>
      <c r="B220" s="2" t="str">
        <f>Hyperlink("https://www.diodes.com/datasheet/download/DMNH6042SSDQ.pdf")</f>
        <v>https://www.diodes.com/datasheet/download/DMNH6042SSDQ.pdf</v>
      </c>
      <c r="C220" t="str">
        <f>Hyperlink("https://www.diodes.com/part/view/DMNH6042SSDQ","DMNH6042SSDQ")</f>
        <v>DMNH6042SSDQ</v>
      </c>
      <c r="D220" t="s">
        <v>548</v>
      </c>
      <c r="E220" t="s">
        <v>27</v>
      </c>
      <c r="F220" t="s">
        <v>28</v>
      </c>
      <c r="G220" t="s">
        <v>33</v>
      </c>
      <c r="H220" t="s">
        <v>34</v>
      </c>
      <c r="I220">
        <v>60</v>
      </c>
      <c r="J220">
        <v>20</v>
      </c>
      <c r="K220">
        <v>5.3</v>
      </c>
      <c r="L220">
        <v>16.7</v>
      </c>
      <c r="M220">
        <v>2.1</v>
      </c>
      <c r="O220">
        <v>50</v>
      </c>
      <c r="P220">
        <v>65</v>
      </c>
      <c r="T220">
        <v>3</v>
      </c>
      <c r="U220">
        <v>4.2</v>
      </c>
      <c r="V220">
        <v>8.8</v>
      </c>
      <c r="W220">
        <v>584</v>
      </c>
      <c r="X220">
        <v>25</v>
      </c>
      <c r="Y220" t="s">
        <v>147</v>
      </c>
    </row>
    <row r="221" spans="1:25">
      <c r="A221" t="s">
        <v>549</v>
      </c>
      <c r="B221" s="2" t="str">
        <f>Hyperlink("https://www.diodes.com/datasheet/download/DMNH6065SPDWQ.pdf")</f>
        <v>https://www.diodes.com/datasheet/download/DMNH6065SPDWQ.pdf</v>
      </c>
      <c r="C221" t="str">
        <f>Hyperlink("https://www.diodes.com/part/view/DMNH6065SPDWQ","DMNH6065SPDWQ")</f>
        <v>DMNH6065SPDWQ</v>
      </c>
      <c r="D221" t="s">
        <v>522</v>
      </c>
      <c r="E221" t="s">
        <v>27</v>
      </c>
      <c r="F221" t="s">
        <v>28</v>
      </c>
      <c r="G221" t="s">
        <v>33</v>
      </c>
      <c r="H221" t="s">
        <v>34</v>
      </c>
      <c r="I221">
        <v>60</v>
      </c>
      <c r="J221">
        <v>20</v>
      </c>
      <c r="L221">
        <v>27</v>
      </c>
      <c r="M221">
        <v>2.4</v>
      </c>
      <c r="N221">
        <v>68</v>
      </c>
      <c r="O221">
        <v>65</v>
      </c>
      <c r="P221">
        <v>79</v>
      </c>
      <c r="T221">
        <v>3</v>
      </c>
      <c r="U221">
        <v>4.6</v>
      </c>
      <c r="V221">
        <v>9.5</v>
      </c>
      <c r="W221">
        <v>466</v>
      </c>
      <c r="X221">
        <v>25</v>
      </c>
      <c r="Y221" t="s">
        <v>498</v>
      </c>
    </row>
    <row r="222" spans="1:25">
      <c r="A222" t="s">
        <v>550</v>
      </c>
      <c r="B222" s="2" t="str">
        <f>Hyperlink("https://www.diodes.com/datasheet/download/DMNH6065SSDQ.pdf")</f>
        <v>https://www.diodes.com/datasheet/download/DMNH6065SSDQ.pdf</v>
      </c>
      <c r="C222" t="str">
        <f>Hyperlink("https://www.diodes.com/part/view/DMNH6065SSDQ","DMNH6065SSDQ")</f>
        <v>DMNH6065SSDQ</v>
      </c>
      <c r="D222" t="s">
        <v>464</v>
      </c>
      <c r="E222" t="s">
        <v>27</v>
      </c>
      <c r="F222" t="s">
        <v>28</v>
      </c>
      <c r="G222" t="s">
        <v>33</v>
      </c>
      <c r="H222" t="s">
        <v>34</v>
      </c>
      <c r="I222">
        <v>60</v>
      </c>
      <c r="J222">
        <v>20</v>
      </c>
      <c r="K222">
        <v>3.8</v>
      </c>
      <c r="M222">
        <v>1.5</v>
      </c>
      <c r="O222">
        <v>65</v>
      </c>
      <c r="P222">
        <v>88</v>
      </c>
      <c r="S222">
        <v>1</v>
      </c>
      <c r="T222">
        <v>3</v>
      </c>
      <c r="U222">
        <v>5.6</v>
      </c>
      <c r="V222">
        <v>11.3</v>
      </c>
      <c r="Y222" t="s">
        <v>147</v>
      </c>
    </row>
    <row r="223" spans="1:25">
      <c r="A223" t="s">
        <v>551</v>
      </c>
      <c r="B223" s="2" t="str">
        <f>Hyperlink("https://www.diodes.com/datasheet/download/DMNH6069SFVWQ.pdf")</f>
        <v>https://www.diodes.com/datasheet/download/DMNH6069SFVWQ.pdf</v>
      </c>
      <c r="C223" t="str">
        <f>Hyperlink("https://www.diodes.com/part/view/DMNH6069SFVWQ","DMNH6069SFVWQ")</f>
        <v>DMNH6069SFVWQ</v>
      </c>
      <c r="D223" t="s">
        <v>552</v>
      </c>
      <c r="E223" t="s">
        <v>27</v>
      </c>
      <c r="F223" t="s">
        <v>28</v>
      </c>
      <c r="G223" t="s">
        <v>29</v>
      </c>
      <c r="H223" t="s">
        <v>34</v>
      </c>
      <c r="I223">
        <v>60</v>
      </c>
      <c r="J223">
        <v>20</v>
      </c>
      <c r="K223">
        <v>5</v>
      </c>
      <c r="L223">
        <v>18</v>
      </c>
      <c r="M223">
        <v>3</v>
      </c>
      <c r="N223">
        <v>38</v>
      </c>
      <c r="O223">
        <v>50</v>
      </c>
      <c r="P223">
        <v>63</v>
      </c>
      <c r="S223">
        <v>1</v>
      </c>
      <c r="T223">
        <v>3</v>
      </c>
      <c r="U223">
        <v>6.4</v>
      </c>
      <c r="V223">
        <v>14</v>
      </c>
      <c r="W223">
        <v>740</v>
      </c>
      <c r="X223">
        <v>30</v>
      </c>
      <c r="Y223" t="s">
        <v>358</v>
      </c>
    </row>
    <row r="224" spans="1:25">
      <c r="A224" t="s">
        <v>553</v>
      </c>
      <c r="B224" s="2" t="str">
        <f>Hyperlink("https://www.diodes.com/datasheet/download/DMP1009UFDFQ.pdf")</f>
        <v>https://www.diodes.com/datasheet/download/DMP1009UFDFQ.pdf</v>
      </c>
      <c r="C224" t="str">
        <f>Hyperlink("https://www.diodes.com/part/view/DMP1009UFDFQ","DMP1009UFDFQ")</f>
        <v>DMP1009UFDFQ</v>
      </c>
      <c r="D224" t="s">
        <v>554</v>
      </c>
      <c r="E224" t="s">
        <v>27</v>
      </c>
      <c r="F224" t="s">
        <v>28</v>
      </c>
      <c r="G224" t="s">
        <v>57</v>
      </c>
      <c r="H224" t="s">
        <v>34</v>
      </c>
      <c r="I224">
        <v>12</v>
      </c>
      <c r="J224">
        <v>8</v>
      </c>
      <c r="K224">
        <v>11</v>
      </c>
      <c r="M224">
        <v>2</v>
      </c>
      <c r="P224">
        <v>11</v>
      </c>
      <c r="Q224">
        <v>19</v>
      </c>
      <c r="R224">
        <v>30</v>
      </c>
      <c r="T224">
        <v>1</v>
      </c>
      <c r="U224">
        <v>26</v>
      </c>
      <c r="W224">
        <v>1860</v>
      </c>
      <c r="X224">
        <v>10</v>
      </c>
      <c r="Y224" t="s">
        <v>300</v>
      </c>
    </row>
    <row r="225" spans="1:25">
      <c r="A225" t="s">
        <v>555</v>
      </c>
      <c r="B225" s="2" t="str">
        <f>Hyperlink("https://www.diodes.com/datasheet/download/DMP1011LFVQ.pdf")</f>
        <v>https://www.diodes.com/datasheet/download/DMP1011LFVQ.pdf</v>
      </c>
      <c r="C225" t="str">
        <f>Hyperlink("https://www.diodes.com/part/view/DMP1011LFVQ","DMP1011LFVQ")</f>
        <v>DMP1011LFVQ</v>
      </c>
      <c r="D225" t="s">
        <v>56</v>
      </c>
      <c r="E225" t="s">
        <v>27</v>
      </c>
      <c r="F225" t="s">
        <v>28</v>
      </c>
      <c r="G225" t="s">
        <v>57</v>
      </c>
      <c r="H225" t="s">
        <v>27</v>
      </c>
      <c r="I225">
        <v>12</v>
      </c>
      <c r="J225">
        <v>6</v>
      </c>
      <c r="K225">
        <v>13</v>
      </c>
      <c r="L225">
        <v>19</v>
      </c>
      <c r="M225">
        <v>1.05</v>
      </c>
      <c r="N225">
        <v>2.16</v>
      </c>
      <c r="P225">
        <v>11.7</v>
      </c>
      <c r="Q225">
        <v>18.6</v>
      </c>
      <c r="S225">
        <v>0.6</v>
      </c>
      <c r="T225">
        <v>1.2</v>
      </c>
      <c r="U225">
        <v>7.1</v>
      </c>
      <c r="W225">
        <v>913</v>
      </c>
      <c r="X225">
        <v>6</v>
      </c>
      <c r="Y225" t="s">
        <v>356</v>
      </c>
    </row>
    <row r="226" spans="1:25">
      <c r="A226" t="s">
        <v>556</v>
      </c>
      <c r="B226" s="2" t="str">
        <f>Hyperlink("https://www.diodes.com/datasheet/download/DMP1012USSQ.pdf")</f>
        <v>https://www.diodes.com/datasheet/download/DMP1012USSQ.pdf</v>
      </c>
      <c r="C226" t="str">
        <f>Hyperlink("https://www.diodes.com/part/view/DMP1012USSQ","DMP1012USSQ")</f>
        <v>DMP1012USSQ</v>
      </c>
      <c r="D226" t="s">
        <v>557</v>
      </c>
      <c r="E226" t="s">
        <v>27</v>
      </c>
      <c r="F226" t="s">
        <v>28</v>
      </c>
      <c r="G226" t="s">
        <v>57</v>
      </c>
      <c r="H226" t="s">
        <v>34</v>
      </c>
      <c r="I226">
        <v>12</v>
      </c>
      <c r="J226">
        <v>8</v>
      </c>
      <c r="K226">
        <v>8.5</v>
      </c>
      <c r="M226">
        <v>1.6</v>
      </c>
      <c r="P226">
        <v>13.5</v>
      </c>
      <c r="Q226">
        <v>18.5</v>
      </c>
      <c r="S226">
        <v>0.4</v>
      </c>
      <c r="T226">
        <v>1</v>
      </c>
      <c r="U226">
        <v>19.5</v>
      </c>
      <c r="V226" t="s">
        <v>558</v>
      </c>
      <c r="W226">
        <v>1344</v>
      </c>
      <c r="X226">
        <v>10</v>
      </c>
      <c r="Y226" t="s">
        <v>147</v>
      </c>
    </row>
    <row r="227" spans="1:25">
      <c r="A227" t="s">
        <v>559</v>
      </c>
      <c r="B227" s="2" t="str">
        <f>Hyperlink("https://www.diodes.com/datasheet/download/DMP1022UFDEQ+.pdf")</f>
        <v>https://www.diodes.com/datasheet/download/DMP1022UFDEQ+.pdf</v>
      </c>
      <c r="C227" t="str">
        <f>Hyperlink("https://www.diodes.com/part/view/DMP1022UFDEQ","DMP1022UFDEQ")</f>
        <v>DMP1022UFDEQ</v>
      </c>
      <c r="D227" t="s">
        <v>554</v>
      </c>
      <c r="E227" t="s">
        <v>27</v>
      </c>
      <c r="F227" t="s">
        <v>28</v>
      </c>
      <c r="G227" t="s">
        <v>57</v>
      </c>
      <c r="H227" t="s">
        <v>27</v>
      </c>
      <c r="I227">
        <v>12</v>
      </c>
      <c r="J227">
        <v>8</v>
      </c>
      <c r="K227">
        <v>9.1</v>
      </c>
      <c r="M227">
        <v>2.03</v>
      </c>
      <c r="P227">
        <v>16</v>
      </c>
      <c r="Q227">
        <v>21.5</v>
      </c>
      <c r="R227">
        <v>26</v>
      </c>
      <c r="T227">
        <v>0.8</v>
      </c>
      <c r="U227">
        <v>25.3</v>
      </c>
      <c r="W227">
        <v>2953</v>
      </c>
      <c r="X227">
        <v>4</v>
      </c>
      <c r="Y227" t="s">
        <v>313</v>
      </c>
    </row>
    <row r="228" spans="1:25">
      <c r="A228" t="s">
        <v>560</v>
      </c>
      <c r="B228" s="2" t="str">
        <f>Hyperlink("https://www.diodes.com/datasheet/download/DMP1045UQ.pdf")</f>
        <v>https://www.diodes.com/datasheet/download/DMP1045UQ.pdf</v>
      </c>
      <c r="C228" t="str">
        <f>Hyperlink("https://www.diodes.com/part/view/DMP1045UQ","DMP1045UQ")</f>
        <v>DMP1045UQ</v>
      </c>
      <c r="D228" t="s">
        <v>56</v>
      </c>
      <c r="E228" t="s">
        <v>27</v>
      </c>
      <c r="F228" t="s">
        <v>28</v>
      </c>
      <c r="G228" t="s">
        <v>57</v>
      </c>
      <c r="H228" t="s">
        <v>27</v>
      </c>
      <c r="I228">
        <v>12</v>
      </c>
      <c r="J228">
        <v>8</v>
      </c>
      <c r="K228">
        <v>5.2</v>
      </c>
      <c r="M228">
        <v>1.3</v>
      </c>
      <c r="P228">
        <v>31</v>
      </c>
      <c r="Q228">
        <v>45</v>
      </c>
      <c r="R228">
        <v>75</v>
      </c>
      <c r="S228">
        <v>0.3</v>
      </c>
      <c r="T228">
        <v>1</v>
      </c>
      <c r="U228">
        <v>15.8</v>
      </c>
      <c r="W228">
        <v>1357</v>
      </c>
      <c r="X228">
        <v>10</v>
      </c>
      <c r="Y228" t="s">
        <v>30</v>
      </c>
    </row>
    <row r="229" spans="1:25">
      <c r="A229" t="s">
        <v>561</v>
      </c>
      <c r="B229" s="2" t="str">
        <f>Hyperlink("https://www.diodes.com/datasheet/download/DMP1070UFY4Q.pdf")</f>
        <v>https://www.diodes.com/datasheet/download/DMP1070UFY4Q.pdf</v>
      </c>
      <c r="C229" t="str">
        <f>Hyperlink("https://www.diodes.com/part/view/DMP1070UFY4Q","DMP1070UFY4Q")</f>
        <v>DMP1070UFY4Q</v>
      </c>
      <c r="D229" t="s">
        <v>562</v>
      </c>
      <c r="E229" t="s">
        <v>27</v>
      </c>
      <c r="F229" t="s">
        <v>28</v>
      </c>
      <c r="G229" t="s">
        <v>57</v>
      </c>
      <c r="H229" t="s">
        <v>27</v>
      </c>
      <c r="I229">
        <v>12</v>
      </c>
      <c r="J229">
        <v>8</v>
      </c>
      <c r="K229">
        <v>5</v>
      </c>
      <c r="M229">
        <v>1.9</v>
      </c>
      <c r="P229">
        <v>48</v>
      </c>
      <c r="Q229">
        <v>60</v>
      </c>
      <c r="R229">
        <v>90</v>
      </c>
      <c r="S229">
        <v>0.2</v>
      </c>
      <c r="T229">
        <v>1</v>
      </c>
      <c r="U229">
        <v>11.7</v>
      </c>
      <c r="W229">
        <v>929</v>
      </c>
      <c r="X229">
        <v>10</v>
      </c>
      <c r="Y229" t="s">
        <v>279</v>
      </c>
    </row>
    <row r="230" spans="1:25">
      <c r="A230" t="s">
        <v>563</v>
      </c>
      <c r="B230" s="2" t="str">
        <f>Hyperlink("https://www.diodes.com/datasheet/download/DMP1070UQ.pdf")</f>
        <v>https://www.diodes.com/datasheet/download/DMP1070UQ.pdf</v>
      </c>
      <c r="C230" t="str">
        <f>Hyperlink("https://www.diodes.com/part/view/DMP1070UQ","DMP1070UQ")</f>
        <v>DMP1070UQ</v>
      </c>
      <c r="D230" t="s">
        <v>562</v>
      </c>
      <c r="E230" t="s">
        <v>27</v>
      </c>
      <c r="F230" t="s">
        <v>28</v>
      </c>
      <c r="G230" t="s">
        <v>57</v>
      </c>
      <c r="H230" t="s">
        <v>27</v>
      </c>
      <c r="I230">
        <v>12</v>
      </c>
      <c r="J230">
        <v>8</v>
      </c>
      <c r="K230">
        <v>5.4</v>
      </c>
      <c r="M230">
        <v>1.4</v>
      </c>
      <c r="P230">
        <v>31</v>
      </c>
      <c r="Q230">
        <v>45</v>
      </c>
      <c r="R230">
        <v>75</v>
      </c>
      <c r="S230">
        <v>0.3</v>
      </c>
      <c r="T230">
        <v>1</v>
      </c>
      <c r="U230">
        <v>11.5</v>
      </c>
      <c r="W230">
        <v>143</v>
      </c>
      <c r="X230">
        <v>10</v>
      </c>
      <c r="Y230" t="s">
        <v>30</v>
      </c>
    </row>
    <row r="231" spans="1:25">
      <c r="A231" t="s">
        <v>564</v>
      </c>
      <c r="B231" s="2" t="str">
        <f>Hyperlink("https://www.diodes.com/datasheet/download/DMP10H400SEQ.pdf")</f>
        <v>https://www.diodes.com/datasheet/download/DMP10H400SEQ.pdf</v>
      </c>
      <c r="C231" t="str">
        <f>Hyperlink("https://www.diodes.com/part/view/DMP10H400SEQ","DMP10H400SEQ")</f>
        <v>DMP10H400SEQ</v>
      </c>
      <c r="D231" t="s">
        <v>565</v>
      </c>
      <c r="E231" t="s">
        <v>27</v>
      </c>
      <c r="F231" t="s">
        <v>28</v>
      </c>
      <c r="G231" t="s">
        <v>57</v>
      </c>
      <c r="H231" t="s">
        <v>34</v>
      </c>
      <c r="I231">
        <v>100</v>
      </c>
      <c r="J231">
        <v>20</v>
      </c>
      <c r="K231">
        <v>2.3</v>
      </c>
      <c r="M231">
        <v>2</v>
      </c>
      <c r="O231">
        <v>250</v>
      </c>
      <c r="P231">
        <v>300</v>
      </c>
      <c r="T231">
        <v>3</v>
      </c>
      <c r="U231">
        <v>8.4</v>
      </c>
      <c r="V231">
        <v>17.5</v>
      </c>
      <c r="W231">
        <v>1239</v>
      </c>
      <c r="X231">
        <v>25</v>
      </c>
      <c r="Y231" t="s">
        <v>458</v>
      </c>
    </row>
    <row r="232" spans="1:25">
      <c r="A232" t="s">
        <v>566</v>
      </c>
      <c r="B232" s="2" t="str">
        <f>Hyperlink("https://www.diodes.com/datasheet/download/DMP10H4D2SQ.pdf")</f>
        <v>https://www.diodes.com/datasheet/download/DMP10H4D2SQ.pdf</v>
      </c>
      <c r="C232" t="str">
        <f>Hyperlink("https://www.diodes.com/part/view/DMP10H4D2SQ","DMP10H4D2SQ")</f>
        <v>DMP10H4D2SQ</v>
      </c>
      <c r="D232" t="s">
        <v>443</v>
      </c>
      <c r="E232" t="s">
        <v>27</v>
      </c>
      <c r="F232" t="s">
        <v>28</v>
      </c>
      <c r="G232" t="s">
        <v>57</v>
      </c>
      <c r="H232" t="s">
        <v>27</v>
      </c>
      <c r="I232">
        <v>100</v>
      </c>
      <c r="J232">
        <v>20</v>
      </c>
      <c r="K232">
        <v>0.27</v>
      </c>
      <c r="M232">
        <v>0.44</v>
      </c>
      <c r="O232">
        <v>4200</v>
      </c>
      <c r="P232" t="s">
        <v>567</v>
      </c>
      <c r="Q232" t="s">
        <v>568</v>
      </c>
      <c r="S232">
        <v>1</v>
      </c>
      <c r="T232">
        <v>3</v>
      </c>
      <c r="V232">
        <v>1.8</v>
      </c>
      <c r="W232">
        <v>87</v>
      </c>
      <c r="X232">
        <v>25</v>
      </c>
      <c r="Y232" t="s">
        <v>30</v>
      </c>
    </row>
    <row r="233" spans="1:25">
      <c r="A233" t="s">
        <v>569</v>
      </c>
      <c r="B233" s="2" t="str">
        <f>Hyperlink("https://www.diodes.com/datasheet/download/DMP2006UFGQ.pdf")</f>
        <v>https://www.diodes.com/datasheet/download/DMP2006UFGQ.pdf</v>
      </c>
      <c r="C233" t="str">
        <f>Hyperlink("https://www.diodes.com/part/view/DMP2006UFGQ","DMP2006UFGQ")</f>
        <v>DMP2006UFGQ</v>
      </c>
      <c r="D233" t="s">
        <v>263</v>
      </c>
      <c r="E233" t="s">
        <v>27</v>
      </c>
      <c r="F233" t="s">
        <v>28</v>
      </c>
      <c r="G233" t="s">
        <v>57</v>
      </c>
      <c r="H233" t="s">
        <v>34</v>
      </c>
      <c r="I233">
        <v>20</v>
      </c>
      <c r="J233">
        <v>10</v>
      </c>
      <c r="K233">
        <v>17.5</v>
      </c>
      <c r="M233">
        <v>2.3</v>
      </c>
      <c r="P233">
        <v>5.5</v>
      </c>
      <c r="Q233">
        <v>7.5</v>
      </c>
      <c r="R233">
        <v>12</v>
      </c>
      <c r="S233">
        <v>0.4</v>
      </c>
      <c r="T233">
        <v>1</v>
      </c>
      <c r="U233">
        <v>64</v>
      </c>
      <c r="V233">
        <v>140</v>
      </c>
      <c r="W233">
        <v>5404</v>
      </c>
      <c r="X233">
        <v>10</v>
      </c>
      <c r="Y233" t="s">
        <v>282</v>
      </c>
    </row>
    <row r="234" spans="1:25">
      <c r="A234" t="s">
        <v>570</v>
      </c>
      <c r="B234" s="2" t="str">
        <f>Hyperlink("https://www.diodes.com/datasheet/download/DMP2021UTSQ.pdf")</f>
        <v>https://www.diodes.com/datasheet/download/DMP2021UTSQ.pdf</v>
      </c>
      <c r="C234" t="str">
        <f>Hyperlink("https://www.diodes.com/part/view/DMP2021UTSQ","DMP2021UTSQ")</f>
        <v>DMP2021UTSQ</v>
      </c>
      <c r="D234" t="s">
        <v>56</v>
      </c>
      <c r="E234" t="s">
        <v>27</v>
      </c>
      <c r="F234" t="s">
        <v>28</v>
      </c>
      <c r="G234" t="s">
        <v>57</v>
      </c>
      <c r="H234" t="s">
        <v>27</v>
      </c>
      <c r="I234">
        <v>20</v>
      </c>
      <c r="J234">
        <v>10</v>
      </c>
      <c r="K234">
        <v>7.4</v>
      </c>
      <c r="M234">
        <v>1.3</v>
      </c>
      <c r="P234">
        <v>16</v>
      </c>
      <c r="Q234">
        <v>22</v>
      </c>
      <c r="R234">
        <v>40</v>
      </c>
      <c r="S234">
        <v>0.35</v>
      </c>
      <c r="T234">
        <v>1</v>
      </c>
      <c r="U234">
        <v>34</v>
      </c>
      <c r="V234" t="s">
        <v>571</v>
      </c>
      <c r="W234">
        <v>2760</v>
      </c>
      <c r="X234">
        <v>15</v>
      </c>
      <c r="Y234" t="s">
        <v>572</v>
      </c>
    </row>
    <row r="235" spans="1:25">
      <c r="A235" t="s">
        <v>573</v>
      </c>
      <c r="B235" s="2" t="str">
        <f>Hyperlink("https://www.diodes.com/datasheet/download/DMP2022LSSQ.pdf")</f>
        <v>https://www.diodes.com/datasheet/download/DMP2022LSSQ.pdf</v>
      </c>
      <c r="C235" t="str">
        <f>Hyperlink("https://www.diodes.com/part/view/DMP2022LSSQ","DMP2022LSSQ")</f>
        <v>DMP2022LSSQ</v>
      </c>
      <c r="D235" t="s">
        <v>56</v>
      </c>
      <c r="E235" t="s">
        <v>27</v>
      </c>
      <c r="F235" t="s">
        <v>28</v>
      </c>
      <c r="G235" t="s">
        <v>57</v>
      </c>
      <c r="H235" t="s">
        <v>34</v>
      </c>
      <c r="I235">
        <v>20</v>
      </c>
      <c r="J235">
        <v>12</v>
      </c>
      <c r="K235">
        <v>9.3</v>
      </c>
      <c r="M235">
        <v>1.6</v>
      </c>
      <c r="O235">
        <v>13</v>
      </c>
      <c r="P235">
        <v>16</v>
      </c>
      <c r="Q235">
        <v>22</v>
      </c>
      <c r="S235">
        <v>0.6</v>
      </c>
      <c r="T235">
        <v>1.1</v>
      </c>
      <c r="U235">
        <v>28.1</v>
      </c>
      <c r="V235">
        <v>60.2</v>
      </c>
      <c r="W235">
        <v>2575</v>
      </c>
      <c r="X235">
        <v>10</v>
      </c>
      <c r="Y235" t="s">
        <v>147</v>
      </c>
    </row>
    <row r="236" spans="1:25">
      <c r="A236" t="s">
        <v>574</v>
      </c>
      <c r="B236" s="2" t="str">
        <f>Hyperlink("https://www.diodes.com/datasheet/download/DMP2035UVTQ.pdf")</f>
        <v>https://www.diodes.com/datasheet/download/DMP2035UVTQ.pdf</v>
      </c>
      <c r="C236" t="str">
        <f>Hyperlink("https://www.diodes.com/part/view/DMP2035UVTQ","DMP2035UVTQ")</f>
        <v>DMP2035UVTQ</v>
      </c>
      <c r="D236" t="s">
        <v>56</v>
      </c>
      <c r="E236" t="s">
        <v>27</v>
      </c>
      <c r="F236" t="s">
        <v>28</v>
      </c>
      <c r="G236" t="s">
        <v>57</v>
      </c>
      <c r="H236" t="s">
        <v>27</v>
      </c>
      <c r="I236">
        <v>20</v>
      </c>
      <c r="J236">
        <v>12</v>
      </c>
      <c r="K236">
        <v>6</v>
      </c>
      <c r="M236">
        <v>2</v>
      </c>
      <c r="P236">
        <v>35</v>
      </c>
      <c r="Q236">
        <v>45</v>
      </c>
      <c r="R236">
        <v>62</v>
      </c>
      <c r="S236">
        <v>0.4</v>
      </c>
      <c r="T236">
        <v>1.5</v>
      </c>
      <c r="U236">
        <v>15.4</v>
      </c>
      <c r="W236">
        <v>1610</v>
      </c>
      <c r="X236">
        <v>10</v>
      </c>
      <c r="Y236" t="s">
        <v>102</v>
      </c>
    </row>
    <row r="237" spans="1:25">
      <c r="A237" t="s">
        <v>575</v>
      </c>
      <c r="B237" s="2" t="str">
        <f>Hyperlink("https://www.diodes.com/datasheet/download/DMP2036UVTQ.pdf")</f>
        <v>https://www.diodes.com/datasheet/download/DMP2036UVTQ.pdf</v>
      </c>
      <c r="C237" t="str">
        <f>Hyperlink("https://www.diodes.com/part/view/DMP2036UVTQ","DMP2036UVTQ")</f>
        <v>DMP2036UVTQ</v>
      </c>
      <c r="D237" t="s">
        <v>562</v>
      </c>
      <c r="E237" t="s">
        <v>27</v>
      </c>
      <c r="F237" t="s">
        <v>28</v>
      </c>
      <c r="G237" t="s">
        <v>57</v>
      </c>
      <c r="H237" t="s">
        <v>27</v>
      </c>
      <c r="I237">
        <v>20</v>
      </c>
      <c r="J237">
        <v>8</v>
      </c>
      <c r="K237">
        <v>6</v>
      </c>
      <c r="M237">
        <v>1.5</v>
      </c>
      <c r="P237">
        <v>30</v>
      </c>
      <c r="Q237">
        <v>39</v>
      </c>
      <c r="S237">
        <v>0.4</v>
      </c>
      <c r="T237">
        <v>1</v>
      </c>
      <c r="U237">
        <v>20.5</v>
      </c>
      <c r="W237">
        <v>1808</v>
      </c>
      <c r="X237">
        <v>15</v>
      </c>
      <c r="Y237" t="s">
        <v>102</v>
      </c>
    </row>
    <row r="238" spans="1:25">
      <c r="A238" t="s">
        <v>576</v>
      </c>
      <c r="B238" s="2" t="str">
        <f>Hyperlink("https://www.diodes.com/datasheet/download/DMP2040UVTQ.pdf")</f>
        <v>https://www.diodes.com/datasheet/download/DMP2040UVTQ.pdf</v>
      </c>
      <c r="C238" t="str">
        <f>Hyperlink("https://www.diodes.com/part/view/DMP2040UVTQ","DMP2040UVTQ")</f>
        <v>DMP2040UVTQ</v>
      </c>
      <c r="D238" t="s">
        <v>562</v>
      </c>
      <c r="E238" t="s">
        <v>27</v>
      </c>
      <c r="F238" t="s">
        <v>28</v>
      </c>
      <c r="G238" t="s">
        <v>57</v>
      </c>
      <c r="H238" t="s">
        <v>34</v>
      </c>
      <c r="I238">
        <v>20</v>
      </c>
      <c r="J238">
        <v>12</v>
      </c>
      <c r="K238">
        <v>5.5</v>
      </c>
      <c r="M238">
        <v>1.5</v>
      </c>
      <c r="P238">
        <v>38</v>
      </c>
      <c r="Q238">
        <v>52</v>
      </c>
      <c r="S238">
        <v>0.6</v>
      </c>
      <c r="T238">
        <v>1.5</v>
      </c>
      <c r="U238">
        <v>8.6</v>
      </c>
      <c r="W238">
        <v>834</v>
      </c>
      <c r="X238">
        <v>10</v>
      </c>
      <c r="Y238" t="s">
        <v>102</v>
      </c>
    </row>
    <row r="239" spans="1:25">
      <c r="A239" t="s">
        <v>577</v>
      </c>
      <c r="B239" s="2" t="str">
        <f>Hyperlink("https://www.diodes.com/datasheet/download/DMP2045UQ.pdf")</f>
        <v>https://www.diodes.com/datasheet/download/DMP2045UQ.pdf</v>
      </c>
      <c r="C239" t="str">
        <f>Hyperlink("https://www.diodes.com/part/view/DMP2045UQ","DMP2045UQ")</f>
        <v>DMP2045UQ</v>
      </c>
      <c r="D239" t="s">
        <v>56</v>
      </c>
      <c r="E239" t="s">
        <v>27</v>
      </c>
      <c r="F239" t="s">
        <v>28</v>
      </c>
      <c r="G239" t="s">
        <v>57</v>
      </c>
      <c r="H239" t="s">
        <v>27</v>
      </c>
      <c r="I239">
        <v>20</v>
      </c>
      <c r="J239">
        <v>8</v>
      </c>
      <c r="K239">
        <v>4.3</v>
      </c>
      <c r="M239">
        <v>1.2</v>
      </c>
      <c r="P239">
        <v>45</v>
      </c>
      <c r="Q239">
        <v>58</v>
      </c>
      <c r="R239">
        <v>90</v>
      </c>
      <c r="S239">
        <v>0.3</v>
      </c>
      <c r="T239">
        <v>1</v>
      </c>
      <c r="U239">
        <v>6.8</v>
      </c>
      <c r="W239">
        <v>634</v>
      </c>
      <c r="X239">
        <v>10</v>
      </c>
      <c r="Y239" t="s">
        <v>30</v>
      </c>
    </row>
    <row r="240" spans="1:25">
      <c r="A240" t="s">
        <v>578</v>
      </c>
      <c r="B240" s="2" t="str">
        <f>Hyperlink("https://www.diodes.com/datasheet/download/DMP2065UQ.pdf")</f>
        <v>https://www.diodes.com/datasheet/download/DMP2065UQ.pdf</v>
      </c>
      <c r="C240" t="str">
        <f>Hyperlink("https://www.diodes.com/part/view/DMP2065UQ","DMP2065UQ")</f>
        <v>DMP2065UQ</v>
      </c>
      <c r="D240" t="s">
        <v>263</v>
      </c>
      <c r="E240" t="s">
        <v>27</v>
      </c>
      <c r="F240" t="s">
        <v>28</v>
      </c>
      <c r="G240" t="s">
        <v>57</v>
      </c>
      <c r="H240" t="s">
        <v>34</v>
      </c>
      <c r="I240">
        <v>20</v>
      </c>
      <c r="J240">
        <v>12</v>
      </c>
      <c r="K240">
        <v>4</v>
      </c>
      <c r="M240">
        <v>1.5</v>
      </c>
      <c r="P240">
        <v>60</v>
      </c>
      <c r="Q240">
        <v>90</v>
      </c>
      <c r="R240">
        <v>113</v>
      </c>
      <c r="T240">
        <v>0.9</v>
      </c>
      <c r="U240">
        <v>10.2</v>
      </c>
      <c r="Y240" t="s">
        <v>30</v>
      </c>
    </row>
    <row r="241" spans="1:25">
      <c r="A241" t="s">
        <v>579</v>
      </c>
      <c r="B241" s="2" t="str">
        <f>Hyperlink("https://www.diodes.com/datasheet/download/DMP2067LVTQ.pdf")</f>
        <v>https://www.diodes.com/datasheet/download/DMP2067LVTQ.pdf</v>
      </c>
      <c r="C241" t="str">
        <f>Hyperlink("https://www.diodes.com/part/view/DMP2067LVTQ","DMP2067LVTQ")</f>
        <v>DMP2067LVTQ</v>
      </c>
      <c r="D241" t="s">
        <v>562</v>
      </c>
      <c r="E241" t="s">
        <v>27</v>
      </c>
      <c r="F241" t="s">
        <v>28</v>
      </c>
      <c r="G241" t="s">
        <v>57</v>
      </c>
      <c r="H241" t="s">
        <v>34</v>
      </c>
      <c r="I241">
        <v>20</v>
      </c>
      <c r="J241">
        <v>8</v>
      </c>
      <c r="K241">
        <v>4.2</v>
      </c>
      <c r="M241">
        <v>1.2</v>
      </c>
      <c r="P241">
        <v>45</v>
      </c>
      <c r="Q241">
        <v>65</v>
      </c>
      <c r="S241">
        <v>0.4</v>
      </c>
      <c r="T241">
        <v>1.5</v>
      </c>
      <c r="U241">
        <v>15</v>
      </c>
      <c r="V241" t="s">
        <v>580</v>
      </c>
      <c r="W241">
        <v>1575</v>
      </c>
      <c r="X241">
        <v>10</v>
      </c>
      <c r="Y241" t="s">
        <v>102</v>
      </c>
    </row>
    <row r="242" spans="1:25">
      <c r="A242" t="s">
        <v>581</v>
      </c>
      <c r="B242" s="2" t="str">
        <f>Hyperlink("https://www.diodes.com/datasheet/download/DMP2068UFY4Q.pdf")</f>
        <v>https://www.diodes.com/datasheet/download/DMP2068UFY4Q.pdf</v>
      </c>
      <c r="C242" t="str">
        <f>Hyperlink("https://www.diodes.com/part/view/DMP2068UFY4Q","DMP2068UFY4Q")</f>
        <v>DMP2068UFY4Q</v>
      </c>
      <c r="D242" t="s">
        <v>562</v>
      </c>
      <c r="E242" t="s">
        <v>27</v>
      </c>
      <c r="F242" t="s">
        <v>28</v>
      </c>
      <c r="G242" t="s">
        <v>57</v>
      </c>
      <c r="H242" t="s">
        <v>27</v>
      </c>
      <c r="I242">
        <v>16</v>
      </c>
      <c r="J242">
        <v>8</v>
      </c>
      <c r="K242">
        <v>4.8</v>
      </c>
      <c r="M242">
        <v>1.3</v>
      </c>
      <c r="P242">
        <v>39</v>
      </c>
      <c r="Q242">
        <v>65</v>
      </c>
      <c r="R242">
        <v>103</v>
      </c>
      <c r="S242">
        <v>0.3</v>
      </c>
      <c r="T242">
        <v>1</v>
      </c>
      <c r="U242">
        <v>11</v>
      </c>
      <c r="W242">
        <v>973</v>
      </c>
      <c r="X242">
        <v>10</v>
      </c>
      <c r="Y242" t="s">
        <v>279</v>
      </c>
    </row>
    <row r="243" spans="1:25">
      <c r="A243" t="s">
        <v>582</v>
      </c>
      <c r="B243" s="2" t="str">
        <f>Hyperlink("https://www.diodes.com/datasheet/download/DMP2069UFY4Q.pdf")</f>
        <v>https://www.diodes.com/datasheet/download/DMP2069UFY4Q.pdf</v>
      </c>
      <c r="C243" t="str">
        <f>Hyperlink("https://www.diodes.com/part/view/DMP2069UFY4Q","DMP2069UFY4Q")</f>
        <v>DMP2069UFY4Q</v>
      </c>
      <c r="D243" t="s">
        <v>56</v>
      </c>
      <c r="E243" t="s">
        <v>27</v>
      </c>
      <c r="F243" t="s">
        <v>28</v>
      </c>
      <c r="G243" t="s">
        <v>57</v>
      </c>
      <c r="H243" t="s">
        <v>27</v>
      </c>
      <c r="I243">
        <v>20</v>
      </c>
      <c r="J243">
        <v>8</v>
      </c>
      <c r="K243">
        <v>2.5</v>
      </c>
      <c r="M243">
        <v>0.53</v>
      </c>
      <c r="P243">
        <v>54</v>
      </c>
      <c r="Q243">
        <v>69</v>
      </c>
      <c r="R243">
        <v>90</v>
      </c>
      <c r="T243">
        <v>1</v>
      </c>
      <c r="W243">
        <v>214</v>
      </c>
      <c r="X243">
        <v>10</v>
      </c>
      <c r="Y243" t="s">
        <v>279</v>
      </c>
    </row>
    <row r="244" spans="1:25">
      <c r="A244" t="s">
        <v>583</v>
      </c>
      <c r="B244" s="2" t="str">
        <f>Hyperlink("https://www.diodes.com/datasheet/download/DMP2070UFY4Q.pdf")</f>
        <v>https://www.diodes.com/datasheet/download/DMP2070UFY4Q.pdf</v>
      </c>
      <c r="C244" t="str">
        <f>Hyperlink("https://www.diodes.com/part/view/DMP2070UFY4Q","DMP2070UFY4Q")</f>
        <v>DMP2070UFY4Q</v>
      </c>
      <c r="D244" t="s">
        <v>562</v>
      </c>
      <c r="E244" t="s">
        <v>27</v>
      </c>
      <c r="F244" t="s">
        <v>28</v>
      </c>
      <c r="G244" t="s">
        <v>57</v>
      </c>
      <c r="H244" t="s">
        <v>27</v>
      </c>
      <c r="I244">
        <v>20</v>
      </c>
      <c r="J244">
        <v>8</v>
      </c>
      <c r="K244">
        <v>4.7</v>
      </c>
      <c r="M244">
        <v>1.8</v>
      </c>
      <c r="P244">
        <v>54</v>
      </c>
      <c r="Q244">
        <v>69</v>
      </c>
      <c r="R244">
        <v>90</v>
      </c>
      <c r="S244">
        <v>0.3</v>
      </c>
      <c r="T244">
        <v>1</v>
      </c>
      <c r="U244">
        <v>10.2</v>
      </c>
      <c r="W244">
        <v>915</v>
      </c>
      <c r="X244">
        <v>10</v>
      </c>
      <c r="Y244" t="s">
        <v>279</v>
      </c>
    </row>
    <row r="245" spans="1:25">
      <c r="A245" t="s">
        <v>584</v>
      </c>
      <c r="B245" s="2" t="str">
        <f>Hyperlink("https://www.diodes.com/datasheet/download/DMP2070UQ.pdf")</f>
        <v>https://www.diodes.com/datasheet/download/DMP2070UQ.pdf</v>
      </c>
      <c r="C245" t="str">
        <f>Hyperlink("https://www.diodes.com/part/view/DMP2070UQ","DMP2070UQ")</f>
        <v>DMP2070UQ</v>
      </c>
      <c r="D245" t="s">
        <v>56</v>
      </c>
      <c r="E245" t="s">
        <v>27</v>
      </c>
      <c r="F245" t="s">
        <v>28</v>
      </c>
      <c r="G245" t="s">
        <v>57</v>
      </c>
      <c r="H245" t="s">
        <v>27</v>
      </c>
      <c r="I245">
        <v>20</v>
      </c>
      <c r="J245">
        <v>8</v>
      </c>
      <c r="L245">
        <v>4.6</v>
      </c>
      <c r="M245">
        <v>1.4</v>
      </c>
      <c r="P245">
        <v>44</v>
      </c>
      <c r="Q245">
        <v>57</v>
      </c>
      <c r="S245">
        <v>0.45</v>
      </c>
      <c r="T245">
        <v>0.95</v>
      </c>
      <c r="U245">
        <v>8.2</v>
      </c>
      <c r="W245">
        <v>118</v>
      </c>
      <c r="X245">
        <v>10</v>
      </c>
      <c r="Y245" t="s">
        <v>30</v>
      </c>
    </row>
    <row r="246" spans="1:25">
      <c r="A246" t="s">
        <v>585</v>
      </c>
      <c r="B246" s="2" t="str">
        <f>Hyperlink("https://www.diodes.com/datasheet/download/DMP2109UVTQ.pdf")</f>
        <v>https://www.diodes.com/datasheet/download/DMP2109UVTQ.pdf</v>
      </c>
      <c r="C246" t="str">
        <f>Hyperlink("https://www.diodes.com/part/view/DMP2109UVTQ","DMP2109UVTQ")</f>
        <v>DMP2109UVTQ</v>
      </c>
      <c r="D246" t="s">
        <v>562</v>
      </c>
      <c r="E246" t="s">
        <v>27</v>
      </c>
      <c r="F246" t="s">
        <v>28</v>
      </c>
      <c r="G246" t="s">
        <v>57</v>
      </c>
      <c r="H246" t="s">
        <v>34</v>
      </c>
      <c r="I246">
        <v>20</v>
      </c>
      <c r="J246">
        <v>10</v>
      </c>
      <c r="K246">
        <v>3.7</v>
      </c>
      <c r="M246">
        <v>1.2</v>
      </c>
      <c r="P246">
        <v>80</v>
      </c>
      <c r="Q246">
        <v>110</v>
      </c>
      <c r="S246">
        <v>0.45</v>
      </c>
      <c r="T246">
        <v>1</v>
      </c>
      <c r="U246">
        <v>6</v>
      </c>
      <c r="W246">
        <v>443</v>
      </c>
      <c r="X246">
        <v>10</v>
      </c>
      <c r="Y246" t="s">
        <v>102</v>
      </c>
    </row>
    <row r="247" spans="1:25">
      <c r="A247" t="s">
        <v>586</v>
      </c>
      <c r="B247" s="2" t="str">
        <f>Hyperlink("https://www.diodes.com/datasheet/download/DMP2110UFDBQ.pdf")</f>
        <v>https://www.diodes.com/datasheet/download/DMP2110UFDBQ.pdf</v>
      </c>
      <c r="C247" t="str">
        <f>Hyperlink("https://www.diodes.com/part/view/DMP2110UFDBQ","DMP2110UFDBQ")</f>
        <v>DMP2110UFDBQ</v>
      </c>
      <c r="D247" t="s">
        <v>587</v>
      </c>
      <c r="E247" t="s">
        <v>27</v>
      </c>
      <c r="F247" t="s">
        <v>28</v>
      </c>
      <c r="G247" t="s">
        <v>53</v>
      </c>
      <c r="H247" t="s">
        <v>34</v>
      </c>
      <c r="I247">
        <v>20</v>
      </c>
      <c r="J247">
        <v>12</v>
      </c>
      <c r="K247">
        <v>3.1</v>
      </c>
      <c r="M247">
        <v>1.1</v>
      </c>
      <c r="P247">
        <v>75</v>
      </c>
      <c r="Q247">
        <v>110</v>
      </c>
      <c r="R247">
        <v>168</v>
      </c>
      <c r="T247">
        <v>1</v>
      </c>
      <c r="U247">
        <v>6</v>
      </c>
      <c r="Y247" t="s">
        <v>87</v>
      </c>
    </row>
    <row r="248" spans="1:25">
      <c r="A248" t="s">
        <v>588</v>
      </c>
      <c r="B248" s="2" t="str">
        <f>Hyperlink("https://www.diodes.com/datasheet/download/DMP2110UQ.pdf")</f>
        <v>https://www.diodes.com/datasheet/download/DMP2110UQ.pdf</v>
      </c>
      <c r="C248" t="str">
        <f>Hyperlink("https://www.diodes.com/part/view/DMP2110UQ","DMP2110UQ")</f>
        <v>DMP2110UQ</v>
      </c>
      <c r="D248" t="s">
        <v>56</v>
      </c>
      <c r="E248" t="s">
        <v>27</v>
      </c>
      <c r="F248" t="s">
        <v>28</v>
      </c>
      <c r="G248" t="s">
        <v>57</v>
      </c>
      <c r="H248" t="s">
        <v>34</v>
      </c>
      <c r="I248">
        <v>20</v>
      </c>
      <c r="J248">
        <v>10</v>
      </c>
      <c r="K248">
        <v>3.5</v>
      </c>
      <c r="M248">
        <v>1.2</v>
      </c>
      <c r="P248">
        <v>80</v>
      </c>
      <c r="Q248">
        <v>110</v>
      </c>
      <c r="S248">
        <v>0.45</v>
      </c>
      <c r="T248">
        <v>1</v>
      </c>
      <c r="U248">
        <v>6</v>
      </c>
      <c r="W248">
        <v>443</v>
      </c>
      <c r="X248">
        <v>10</v>
      </c>
      <c r="Y248" t="s">
        <v>30</v>
      </c>
    </row>
    <row r="249" spans="1:25">
      <c r="A249" t="s">
        <v>589</v>
      </c>
      <c r="B249" s="2" t="str">
        <f>Hyperlink("https://www.diodes.com/datasheet/download/DMP2110UVTQ.pdf")</f>
        <v>https://www.diodes.com/datasheet/download/DMP2110UVTQ.pdf</v>
      </c>
      <c r="C249" t="str">
        <f>Hyperlink("https://www.diodes.com/part/view/DMP2110UVTQ","DMP2110UVTQ")</f>
        <v>DMP2110UVTQ</v>
      </c>
      <c r="D249" t="s">
        <v>587</v>
      </c>
      <c r="E249" t="s">
        <v>27</v>
      </c>
      <c r="F249" t="s">
        <v>28</v>
      </c>
      <c r="G249" t="s">
        <v>53</v>
      </c>
      <c r="H249" t="s">
        <v>34</v>
      </c>
      <c r="I249">
        <v>20</v>
      </c>
      <c r="J249">
        <v>10</v>
      </c>
      <c r="K249">
        <v>1.8</v>
      </c>
      <c r="M249">
        <v>1.1</v>
      </c>
      <c r="P249">
        <v>150</v>
      </c>
      <c r="Q249">
        <v>200</v>
      </c>
      <c r="R249">
        <v>240</v>
      </c>
      <c r="S249">
        <v>0.45</v>
      </c>
      <c r="T249">
        <v>1</v>
      </c>
      <c r="U249">
        <v>6</v>
      </c>
      <c r="W249">
        <v>440</v>
      </c>
      <c r="X249">
        <v>10</v>
      </c>
      <c r="Y249" t="s">
        <v>102</v>
      </c>
    </row>
    <row r="250" spans="1:25">
      <c r="A250" t="s">
        <v>590</v>
      </c>
      <c r="B250" s="2" t="str">
        <f>Hyperlink("https://www.diodes.com/datasheet/download/DMP2123LQ.pdf")</f>
        <v>https://www.diodes.com/datasheet/download/DMP2123LQ.pdf</v>
      </c>
      <c r="C250" t="str">
        <f>Hyperlink("https://www.diodes.com/part/view/DMP2123LQ","DMP2123LQ")</f>
        <v>DMP2123LQ</v>
      </c>
      <c r="D250" t="s">
        <v>263</v>
      </c>
      <c r="E250" t="s">
        <v>27</v>
      </c>
      <c r="F250" t="s">
        <v>28</v>
      </c>
      <c r="G250" t="s">
        <v>57</v>
      </c>
      <c r="H250" t="s">
        <v>34</v>
      </c>
      <c r="I250">
        <v>20</v>
      </c>
      <c r="J250">
        <v>12</v>
      </c>
      <c r="K250">
        <v>3</v>
      </c>
      <c r="M250">
        <v>1.4</v>
      </c>
      <c r="P250">
        <v>72</v>
      </c>
      <c r="Q250">
        <v>123</v>
      </c>
      <c r="S250">
        <v>0.6</v>
      </c>
      <c r="T250">
        <v>1.25</v>
      </c>
      <c r="U250">
        <v>7.3</v>
      </c>
      <c r="W250">
        <v>443</v>
      </c>
      <c r="X250">
        <v>16</v>
      </c>
      <c r="Y250" t="s">
        <v>30</v>
      </c>
    </row>
    <row r="251" spans="1:25">
      <c r="A251" t="s">
        <v>591</v>
      </c>
      <c r="B251" s="2" t="str">
        <f>Hyperlink("https://www.diodes.com/datasheet/download/DMP2160UWQ.pdf")</f>
        <v>https://www.diodes.com/datasheet/download/DMP2160UWQ.pdf</v>
      </c>
      <c r="C251" t="str">
        <f>Hyperlink("https://www.diodes.com/part/view/DMP2160UWQ","DMP2160UWQ")</f>
        <v>DMP2160UWQ</v>
      </c>
      <c r="D251" t="s">
        <v>56</v>
      </c>
      <c r="E251" t="s">
        <v>27</v>
      </c>
      <c r="F251" t="s">
        <v>28</v>
      </c>
      <c r="G251" t="s">
        <v>57</v>
      </c>
      <c r="H251" t="s">
        <v>34</v>
      </c>
      <c r="I251">
        <v>20</v>
      </c>
      <c r="J251">
        <v>10</v>
      </c>
      <c r="K251">
        <v>1.5</v>
      </c>
      <c r="M251">
        <v>0.35</v>
      </c>
      <c r="P251">
        <v>100</v>
      </c>
      <c r="Q251">
        <v>120</v>
      </c>
      <c r="T251">
        <v>0.9</v>
      </c>
      <c r="W251">
        <v>627</v>
      </c>
      <c r="X251">
        <v>10</v>
      </c>
      <c r="Y251" t="s">
        <v>46</v>
      </c>
    </row>
    <row r="252" spans="1:25">
      <c r="A252" t="s">
        <v>592</v>
      </c>
      <c r="B252" s="2" t="str">
        <f>Hyperlink("https://www.diodes.com/datasheet/download/DMP21D1UTQ.pdf")</f>
        <v>https://www.diodes.com/datasheet/download/DMP21D1UTQ.pdf</v>
      </c>
      <c r="C252" t="str">
        <f>Hyperlink("https://www.diodes.com/part/view/DMP21D1UTQ","DMP21D1UTQ")</f>
        <v>DMP21D1UTQ</v>
      </c>
      <c r="D252" t="s">
        <v>562</v>
      </c>
      <c r="E252" t="s">
        <v>27</v>
      </c>
      <c r="F252" t="s">
        <v>28</v>
      </c>
      <c r="G252" t="s">
        <v>57</v>
      </c>
      <c r="H252" t="s">
        <v>27</v>
      </c>
      <c r="I252">
        <v>20</v>
      </c>
      <c r="J252">
        <v>8</v>
      </c>
      <c r="K252">
        <v>0.63</v>
      </c>
      <c r="M252">
        <v>0.44</v>
      </c>
      <c r="P252">
        <v>710</v>
      </c>
      <c r="Q252">
        <v>930</v>
      </c>
      <c r="R252">
        <v>1250</v>
      </c>
      <c r="S252">
        <v>0.5</v>
      </c>
      <c r="T252">
        <v>1</v>
      </c>
      <c r="U252">
        <v>1.4</v>
      </c>
      <c r="W252">
        <v>33</v>
      </c>
      <c r="X252">
        <v>10</v>
      </c>
      <c r="Y252" t="s">
        <v>42</v>
      </c>
    </row>
    <row r="253" spans="1:25">
      <c r="A253" t="s">
        <v>593</v>
      </c>
      <c r="B253" s="2" t="str">
        <f>Hyperlink("https://www.diodes.com/datasheet/download/DMP2240UWQ.pdf")</f>
        <v>https://www.diodes.com/datasheet/download/DMP2240UWQ.pdf</v>
      </c>
      <c r="C253" t="str">
        <f>Hyperlink("https://www.diodes.com/part/view/DMP2240UWQ","DMP2240UWQ")</f>
        <v>DMP2240UWQ</v>
      </c>
      <c r="D253" t="s">
        <v>263</v>
      </c>
      <c r="E253" t="s">
        <v>27</v>
      </c>
      <c r="F253" t="s">
        <v>28</v>
      </c>
      <c r="G253" t="s">
        <v>57</v>
      </c>
      <c r="H253" t="s">
        <v>34</v>
      </c>
      <c r="I253">
        <v>20</v>
      </c>
      <c r="J253">
        <v>12</v>
      </c>
      <c r="K253">
        <v>1.5</v>
      </c>
      <c r="M253">
        <v>0.25</v>
      </c>
      <c r="P253">
        <v>150</v>
      </c>
      <c r="Q253">
        <v>200</v>
      </c>
      <c r="R253">
        <v>240</v>
      </c>
      <c r="S253">
        <v>0.45</v>
      </c>
      <c r="T253">
        <v>1</v>
      </c>
      <c r="W253">
        <v>320</v>
      </c>
      <c r="X253">
        <v>16</v>
      </c>
      <c r="Y253" t="s">
        <v>46</v>
      </c>
    </row>
    <row r="254" spans="1:25">
      <c r="A254" t="s">
        <v>594</v>
      </c>
      <c r="B254" s="2" t="str">
        <f>Hyperlink("https://www.diodes.com/datasheet/download/DMP22D5UFB4Q.pdf")</f>
        <v>https://www.diodes.com/datasheet/download/DMP22D5UFB4Q.pdf</v>
      </c>
      <c r="C254" t="str">
        <f>Hyperlink("https://www.diodes.com/part/view/DMP22D5UFB4Q","DMP22D5UFB4Q")</f>
        <v>DMP22D5UFB4Q</v>
      </c>
      <c r="D254" t="s">
        <v>595</v>
      </c>
      <c r="E254" t="s">
        <v>27</v>
      </c>
      <c r="F254" t="s">
        <v>28</v>
      </c>
      <c r="G254" t="s">
        <v>57</v>
      </c>
      <c r="H254" t="s">
        <v>27</v>
      </c>
      <c r="I254">
        <v>20</v>
      </c>
      <c r="J254">
        <v>8</v>
      </c>
      <c r="K254">
        <v>0.4</v>
      </c>
      <c r="M254">
        <v>1.18</v>
      </c>
      <c r="P254">
        <v>1900</v>
      </c>
      <c r="Q254">
        <v>2400</v>
      </c>
      <c r="R254">
        <v>3400</v>
      </c>
      <c r="S254">
        <v>0.4</v>
      </c>
      <c r="T254">
        <v>1</v>
      </c>
      <c r="U254">
        <v>0.3</v>
      </c>
      <c r="W254">
        <v>17</v>
      </c>
      <c r="X254">
        <v>15</v>
      </c>
      <c r="Y254" t="s">
        <v>331</v>
      </c>
    </row>
    <row r="255" spans="1:25">
      <c r="A255" t="s">
        <v>596</v>
      </c>
      <c r="B255" s="2" t="str">
        <f>Hyperlink("https://www.diodes.com/datasheet/download/DMP22D6UFB4Q.pdf")</f>
        <v>https://www.diodes.com/datasheet/download/DMP22D6UFB4Q.pdf</v>
      </c>
      <c r="C255" t="str">
        <f>Hyperlink("https://www.diodes.com/part/view/DMP22D6UFB4Q","DMP22D6UFB4Q")</f>
        <v>DMP22D6UFB4Q</v>
      </c>
      <c r="D255" t="s">
        <v>595</v>
      </c>
      <c r="E255" t="s">
        <v>27</v>
      </c>
      <c r="F255" t="s">
        <v>28</v>
      </c>
      <c r="G255" t="s">
        <v>57</v>
      </c>
      <c r="H255" t="s">
        <v>27</v>
      </c>
      <c r="I255">
        <v>20</v>
      </c>
      <c r="J255">
        <v>8</v>
      </c>
      <c r="K255">
        <v>1</v>
      </c>
      <c r="M255">
        <v>1</v>
      </c>
      <c r="P255">
        <v>1900</v>
      </c>
      <c r="Q255">
        <v>2400</v>
      </c>
      <c r="R255">
        <v>3400</v>
      </c>
      <c r="S255">
        <v>0.4</v>
      </c>
      <c r="T255">
        <v>1</v>
      </c>
      <c r="U255">
        <v>0.5</v>
      </c>
      <c r="W255">
        <v>22.2</v>
      </c>
      <c r="X255">
        <v>15</v>
      </c>
      <c r="Y255" t="s">
        <v>331</v>
      </c>
    </row>
    <row r="256" spans="1:25">
      <c r="A256" t="s">
        <v>597</v>
      </c>
      <c r="B256" s="2" t="str">
        <f>Hyperlink("https://www.diodes.com/datasheet/download/DMP26M1UPSWQ.pdf")</f>
        <v>https://www.diodes.com/datasheet/download/DMP26M1UPSWQ.pdf</v>
      </c>
      <c r="C256" t="str">
        <f>Hyperlink("https://www.diodes.com/part/view/DMP26M1UPSWQ","DMP26M1UPSWQ")</f>
        <v>DMP26M1UPSWQ</v>
      </c>
      <c r="D256" t="s">
        <v>595</v>
      </c>
      <c r="E256" t="s">
        <v>27</v>
      </c>
      <c r="F256" t="s">
        <v>28</v>
      </c>
      <c r="G256" t="s">
        <v>57</v>
      </c>
      <c r="H256" t="s">
        <v>34</v>
      </c>
      <c r="I256">
        <v>20</v>
      </c>
      <c r="J256">
        <v>10</v>
      </c>
      <c r="L256">
        <v>83</v>
      </c>
      <c r="M256">
        <v>2.6</v>
      </c>
      <c r="P256">
        <v>6</v>
      </c>
      <c r="Q256">
        <v>8</v>
      </c>
      <c r="S256">
        <v>0.4</v>
      </c>
      <c r="T256">
        <v>1</v>
      </c>
      <c r="U256">
        <v>75</v>
      </c>
      <c r="V256">
        <v>164</v>
      </c>
      <c r="W256">
        <v>5392</v>
      </c>
      <c r="X256">
        <v>10</v>
      </c>
      <c r="Y256" t="s">
        <v>502</v>
      </c>
    </row>
    <row r="257" spans="1:25">
      <c r="A257" t="s">
        <v>598</v>
      </c>
      <c r="B257" s="2" t="str">
        <f>Hyperlink("https://www.diodes.com/datasheet/download/DMP27M1UPSWQ.pdf")</f>
        <v>https://www.diodes.com/datasheet/download/DMP27M1UPSWQ.pdf</v>
      </c>
      <c r="C257" t="str">
        <f>Hyperlink("https://www.diodes.com/part/view/DMP27M1UPSWQ","DMP27M1UPSWQ")</f>
        <v>DMP27M1UPSWQ</v>
      </c>
      <c r="D257" t="s">
        <v>595</v>
      </c>
      <c r="E257" t="s">
        <v>27</v>
      </c>
      <c r="F257" t="s">
        <v>28</v>
      </c>
      <c r="G257" t="s">
        <v>57</v>
      </c>
      <c r="H257" t="s">
        <v>34</v>
      </c>
      <c r="I257">
        <v>20</v>
      </c>
      <c r="J257">
        <v>12</v>
      </c>
      <c r="L257">
        <v>84</v>
      </c>
      <c r="M257">
        <v>1.95</v>
      </c>
      <c r="N257">
        <v>3.57</v>
      </c>
      <c r="O257">
        <v>5.5</v>
      </c>
      <c r="P257">
        <v>7</v>
      </c>
      <c r="Q257">
        <v>9</v>
      </c>
      <c r="S257">
        <v>0.4</v>
      </c>
      <c r="T257">
        <v>1.3</v>
      </c>
      <c r="U257">
        <v>55</v>
      </c>
      <c r="V257">
        <v>123</v>
      </c>
      <c r="W257">
        <v>4777</v>
      </c>
      <c r="X257">
        <v>10</v>
      </c>
      <c r="Y257" t="s">
        <v>502</v>
      </c>
    </row>
    <row r="258" spans="1:25">
      <c r="A258" t="s">
        <v>599</v>
      </c>
      <c r="B258" s="2" t="str">
        <f>Hyperlink("https://www.diodes.com/datasheet/download/DMP2900UDWQ.pdf")</f>
        <v>https://www.diodes.com/datasheet/download/DMP2900UDWQ.pdf</v>
      </c>
      <c r="C258" t="str">
        <f>Hyperlink("https://www.diodes.com/part/view/DMP2900UDWQ","DMP2900UDWQ")</f>
        <v>DMP2900UDWQ</v>
      </c>
      <c r="D258" t="s">
        <v>600</v>
      </c>
      <c r="E258" t="s">
        <v>27</v>
      </c>
      <c r="F258" t="s">
        <v>28</v>
      </c>
      <c r="G258" t="s">
        <v>53</v>
      </c>
      <c r="H258" t="s">
        <v>27</v>
      </c>
      <c r="I258">
        <v>20</v>
      </c>
      <c r="J258">
        <v>6</v>
      </c>
      <c r="K258">
        <v>0.63</v>
      </c>
      <c r="M258">
        <v>0.46</v>
      </c>
      <c r="P258">
        <v>750</v>
      </c>
      <c r="Q258">
        <v>1050</v>
      </c>
      <c r="R258">
        <v>1500</v>
      </c>
      <c r="S258">
        <v>0.5</v>
      </c>
      <c r="T258">
        <v>1</v>
      </c>
      <c r="U258">
        <v>0.7</v>
      </c>
      <c r="W258">
        <v>49</v>
      </c>
      <c r="X258">
        <v>16</v>
      </c>
      <c r="Y258" t="s">
        <v>36</v>
      </c>
    </row>
    <row r="259" spans="1:25">
      <c r="A259" t="s">
        <v>601</v>
      </c>
      <c r="B259" s="2" t="str">
        <f>Hyperlink("https://www.diodes.com/datasheet/download/DMP2900UFBQ.pdf")</f>
        <v>https://www.diodes.com/datasheet/download/DMP2900UFBQ.pdf</v>
      </c>
      <c r="C259" t="str">
        <f>Hyperlink("https://www.diodes.com/part/view/DMP2900UFBQ","DMP2900UFBQ")</f>
        <v>DMP2900UFBQ</v>
      </c>
      <c r="D259" t="s">
        <v>56</v>
      </c>
      <c r="E259" t="s">
        <v>27</v>
      </c>
      <c r="F259" t="s">
        <v>28</v>
      </c>
      <c r="G259" t="s">
        <v>57</v>
      </c>
      <c r="H259" t="s">
        <v>27</v>
      </c>
      <c r="I259">
        <v>20</v>
      </c>
      <c r="J259">
        <v>6</v>
      </c>
      <c r="K259">
        <v>0.99</v>
      </c>
      <c r="M259">
        <v>1.1</v>
      </c>
      <c r="P259">
        <v>750</v>
      </c>
      <c r="Q259">
        <v>1050</v>
      </c>
      <c r="R259">
        <v>1500</v>
      </c>
      <c r="S259">
        <v>0.5</v>
      </c>
      <c r="T259">
        <v>1</v>
      </c>
      <c r="U259">
        <v>0.7</v>
      </c>
      <c r="W259">
        <v>49</v>
      </c>
      <c r="X259">
        <v>16</v>
      </c>
      <c r="Y259" t="s">
        <v>339</v>
      </c>
    </row>
    <row r="260" spans="1:25">
      <c r="A260" t="s">
        <v>602</v>
      </c>
      <c r="B260" s="2" t="str">
        <f>Hyperlink("https://www.diodes.com/datasheet/download/DMP2900UTQ.pdf")</f>
        <v>https://www.diodes.com/datasheet/download/DMP2900UTQ.pdf</v>
      </c>
      <c r="C260" t="str">
        <f>Hyperlink("https://www.diodes.com/part/view/DMP2900UTQ","DMP2900UTQ")</f>
        <v>DMP2900UTQ</v>
      </c>
      <c r="D260" t="s">
        <v>562</v>
      </c>
      <c r="E260" t="s">
        <v>27</v>
      </c>
      <c r="F260" t="s">
        <v>28</v>
      </c>
      <c r="G260" t="s">
        <v>57</v>
      </c>
      <c r="H260" t="s">
        <v>27</v>
      </c>
      <c r="I260">
        <v>20</v>
      </c>
      <c r="J260">
        <v>6</v>
      </c>
      <c r="K260">
        <v>0.5</v>
      </c>
      <c r="M260">
        <v>0.32</v>
      </c>
      <c r="P260">
        <v>700</v>
      </c>
      <c r="Q260">
        <v>900</v>
      </c>
      <c r="R260">
        <v>1300</v>
      </c>
      <c r="S260">
        <v>0.5</v>
      </c>
      <c r="T260">
        <v>1</v>
      </c>
      <c r="U260">
        <v>0.7</v>
      </c>
      <c r="W260">
        <v>49</v>
      </c>
      <c r="X260">
        <v>16</v>
      </c>
      <c r="Y260" t="s">
        <v>42</v>
      </c>
    </row>
    <row r="261" spans="1:25">
      <c r="A261" t="s">
        <v>603</v>
      </c>
      <c r="B261" s="2" t="str">
        <f>Hyperlink("https://www.diodes.com/datasheet/download/DMP2900UVQ.pdf")</f>
        <v>https://www.diodes.com/datasheet/download/DMP2900UVQ.pdf</v>
      </c>
      <c r="C261" t="str">
        <f>Hyperlink("https://www.diodes.com/part/view/DMP2900UVQ","DMP2900UVQ")</f>
        <v>DMP2900UVQ</v>
      </c>
      <c r="D261" t="s">
        <v>52</v>
      </c>
      <c r="E261" t="s">
        <v>27</v>
      </c>
      <c r="F261" t="s">
        <v>28</v>
      </c>
      <c r="G261" t="s">
        <v>53</v>
      </c>
      <c r="H261" t="s">
        <v>27</v>
      </c>
      <c r="I261">
        <v>20</v>
      </c>
      <c r="J261">
        <v>6</v>
      </c>
      <c r="K261">
        <v>0.85</v>
      </c>
      <c r="M261">
        <v>0.8</v>
      </c>
      <c r="P261">
        <v>750</v>
      </c>
      <c r="Q261">
        <v>1050</v>
      </c>
      <c r="R261">
        <v>1500</v>
      </c>
      <c r="S261">
        <v>0.5</v>
      </c>
      <c r="T261">
        <v>1</v>
      </c>
      <c r="U261">
        <v>0.7</v>
      </c>
      <c r="W261">
        <v>49</v>
      </c>
      <c r="X261">
        <v>16</v>
      </c>
      <c r="Y261" t="s">
        <v>112</v>
      </c>
    </row>
    <row r="262" spans="1:25">
      <c r="A262" t="s">
        <v>604</v>
      </c>
      <c r="B262" s="2" t="str">
        <f>Hyperlink("https://www.diodes.com/datasheet/download/DMP2900UWQ.pdf")</f>
        <v>https://www.diodes.com/datasheet/download/DMP2900UWQ.pdf</v>
      </c>
      <c r="C262" t="str">
        <f>Hyperlink("https://www.diodes.com/part/view/DMP2900UWQ","DMP2900UWQ")</f>
        <v>DMP2900UWQ</v>
      </c>
      <c r="D262" t="s">
        <v>562</v>
      </c>
      <c r="E262" t="s">
        <v>27</v>
      </c>
      <c r="F262" t="s">
        <v>28</v>
      </c>
      <c r="G262" t="s">
        <v>57</v>
      </c>
      <c r="H262" t="s">
        <v>27</v>
      </c>
      <c r="I262">
        <v>20</v>
      </c>
      <c r="J262">
        <v>6</v>
      </c>
      <c r="K262">
        <v>0.6</v>
      </c>
      <c r="M262">
        <v>0.5</v>
      </c>
      <c r="P262">
        <v>750</v>
      </c>
      <c r="Q262">
        <v>1050</v>
      </c>
      <c r="R262">
        <v>1500</v>
      </c>
      <c r="S262">
        <v>0.5</v>
      </c>
      <c r="T262">
        <v>1</v>
      </c>
      <c r="U262">
        <v>0.7</v>
      </c>
      <c r="W262">
        <v>49</v>
      </c>
      <c r="X262">
        <v>16</v>
      </c>
      <c r="Y262" t="s">
        <v>46</v>
      </c>
    </row>
    <row r="263" spans="1:25">
      <c r="A263" t="s">
        <v>605</v>
      </c>
      <c r="B263" s="2" t="str">
        <f>Hyperlink("https://www.diodes.com/datasheet/download/DMP3006LPSWQ.pdf")</f>
        <v>https://www.diodes.com/datasheet/download/DMP3006LPSWQ.pdf</v>
      </c>
      <c r="C263" t="str">
        <f>Hyperlink("https://www.diodes.com/part/view/DMP3006LPSWQ","DMP3006LPSWQ")</f>
        <v>DMP3006LPSWQ</v>
      </c>
      <c r="D263" t="s">
        <v>562</v>
      </c>
      <c r="E263" t="s">
        <v>27</v>
      </c>
      <c r="F263" t="s">
        <v>28</v>
      </c>
      <c r="G263" t="s">
        <v>57</v>
      </c>
      <c r="H263" t="s">
        <v>27</v>
      </c>
      <c r="I263">
        <v>30</v>
      </c>
      <c r="J263">
        <v>20</v>
      </c>
      <c r="K263">
        <v>15</v>
      </c>
      <c r="L263">
        <v>92</v>
      </c>
      <c r="M263">
        <v>1.6</v>
      </c>
      <c r="O263">
        <v>7.5</v>
      </c>
      <c r="P263">
        <v>11</v>
      </c>
      <c r="S263">
        <v>1.1</v>
      </c>
      <c r="T263">
        <v>2.1</v>
      </c>
      <c r="U263">
        <v>51</v>
      </c>
      <c r="V263">
        <v>106</v>
      </c>
      <c r="W263">
        <v>5639</v>
      </c>
      <c r="X263">
        <v>15</v>
      </c>
      <c r="Y263" t="s">
        <v>502</v>
      </c>
    </row>
    <row r="264" spans="1:25">
      <c r="A264" t="s">
        <v>606</v>
      </c>
      <c r="B264" s="2" t="str">
        <f>Hyperlink("https://www.diodes.com/datasheet/download/DMP3007LK3Q.pdf")</f>
        <v>https://www.diodes.com/datasheet/download/DMP3007LK3Q.pdf</v>
      </c>
      <c r="C264" t="str">
        <f>Hyperlink("https://www.diodes.com/part/view/DMP3007LK3Q","DMP3007LK3Q")</f>
        <v>DMP3007LK3Q</v>
      </c>
      <c r="D264" t="s">
        <v>56</v>
      </c>
      <c r="E264" t="s">
        <v>27</v>
      </c>
      <c r="F264" t="s">
        <v>28</v>
      </c>
      <c r="G264" t="s">
        <v>57</v>
      </c>
      <c r="H264" t="s">
        <v>27</v>
      </c>
      <c r="I264">
        <v>30</v>
      </c>
      <c r="J264">
        <v>20</v>
      </c>
      <c r="K264">
        <v>18.5</v>
      </c>
      <c r="N264">
        <v>3</v>
      </c>
      <c r="O264">
        <v>7</v>
      </c>
      <c r="P264">
        <v>10</v>
      </c>
      <c r="T264">
        <v>2.8</v>
      </c>
      <c r="U264">
        <v>31.2</v>
      </c>
      <c r="V264">
        <v>64.2</v>
      </c>
      <c r="W264">
        <v>2826</v>
      </c>
      <c r="X264">
        <v>15</v>
      </c>
      <c r="Y264" t="s">
        <v>306</v>
      </c>
    </row>
    <row r="265" spans="1:25">
      <c r="A265" t="s">
        <v>607</v>
      </c>
      <c r="B265" s="2" t="str">
        <f>Hyperlink("https://www.diodes.com/datasheet/download/DMP3007SCGQ.pdf")</f>
        <v>https://www.diodes.com/datasheet/download/DMP3007SCGQ.pdf</v>
      </c>
      <c r="C265" t="str">
        <f>Hyperlink("https://www.diodes.com/part/view/DMP3007SCGQ","DMP3007SCGQ")</f>
        <v>DMP3007SCGQ</v>
      </c>
      <c r="D265" t="s">
        <v>274</v>
      </c>
      <c r="E265" t="s">
        <v>27</v>
      </c>
      <c r="F265" t="s">
        <v>28</v>
      </c>
      <c r="G265" t="s">
        <v>57</v>
      </c>
      <c r="H265" t="s">
        <v>27</v>
      </c>
      <c r="I265">
        <v>30</v>
      </c>
      <c r="J265">
        <v>25</v>
      </c>
      <c r="L265">
        <v>50</v>
      </c>
      <c r="M265">
        <v>2.4</v>
      </c>
      <c r="O265">
        <v>6.8</v>
      </c>
      <c r="P265">
        <v>13</v>
      </c>
      <c r="T265">
        <v>3</v>
      </c>
      <c r="U265">
        <v>31.2</v>
      </c>
      <c r="V265">
        <v>64.2</v>
      </c>
      <c r="W265">
        <v>2826</v>
      </c>
      <c r="X265">
        <v>15</v>
      </c>
      <c r="Y265" t="s">
        <v>608</v>
      </c>
    </row>
    <row r="266" spans="1:25">
      <c r="A266" t="s">
        <v>609</v>
      </c>
      <c r="B266" s="2" t="str">
        <f>Hyperlink("https://www.diodes.com/datasheet/download/DMP3007SPSQ.pdf")</f>
        <v>https://www.diodes.com/datasheet/download/DMP3007SPSQ.pdf</v>
      </c>
      <c r="C266" t="str">
        <f>Hyperlink("https://www.diodes.com/part/view/DMP3007SPSQ","DMP3007SPSQ")</f>
        <v>DMP3007SPSQ</v>
      </c>
      <c r="D266" t="s">
        <v>56</v>
      </c>
      <c r="E266" t="s">
        <v>27</v>
      </c>
      <c r="F266" t="s">
        <v>28</v>
      </c>
      <c r="G266" t="s">
        <v>57</v>
      </c>
      <c r="H266" t="s">
        <v>27</v>
      </c>
      <c r="I266">
        <v>30</v>
      </c>
      <c r="J266">
        <v>25</v>
      </c>
      <c r="L266">
        <v>90</v>
      </c>
      <c r="M266">
        <v>2.7</v>
      </c>
      <c r="N266">
        <v>80</v>
      </c>
      <c r="O266">
        <v>7</v>
      </c>
      <c r="P266">
        <v>16</v>
      </c>
      <c r="T266">
        <v>3</v>
      </c>
      <c r="U266">
        <v>31.2</v>
      </c>
      <c r="V266">
        <v>64.2</v>
      </c>
      <c r="W266">
        <v>2826</v>
      </c>
      <c r="X266">
        <v>15</v>
      </c>
      <c r="Y266" t="s">
        <v>498</v>
      </c>
    </row>
    <row r="267" spans="1:25">
      <c r="A267" t="s">
        <v>610</v>
      </c>
      <c r="B267" s="2" t="str">
        <f>Hyperlink("https://www.diodes.com/datasheet/download/DMP3008SFGQ.pdf")</f>
        <v>https://www.diodes.com/datasheet/download/DMP3008SFGQ.pdf</v>
      </c>
      <c r="C267" t="str">
        <f>Hyperlink("https://www.diodes.com/part/view/DMP3008SFGQ","DMP3008SFGQ")</f>
        <v>DMP3008SFGQ</v>
      </c>
      <c r="D267" t="s">
        <v>274</v>
      </c>
      <c r="E267" t="s">
        <v>27</v>
      </c>
      <c r="F267" t="s">
        <v>28</v>
      </c>
      <c r="G267" t="s">
        <v>57</v>
      </c>
      <c r="H267" t="s">
        <v>34</v>
      </c>
      <c r="I267">
        <v>30</v>
      </c>
      <c r="J267">
        <v>20</v>
      </c>
      <c r="K267">
        <v>8.6</v>
      </c>
      <c r="M267">
        <v>2.2</v>
      </c>
      <c r="O267">
        <v>17</v>
      </c>
      <c r="P267">
        <v>25</v>
      </c>
      <c r="T267">
        <v>2.1</v>
      </c>
      <c r="U267">
        <v>23</v>
      </c>
      <c r="V267">
        <v>47</v>
      </c>
      <c r="W267">
        <v>2230</v>
      </c>
      <c r="X267">
        <v>15</v>
      </c>
      <c r="Y267" t="s">
        <v>282</v>
      </c>
    </row>
    <row r="268" spans="1:25">
      <c r="A268" t="s">
        <v>611</v>
      </c>
      <c r="B268" s="2" t="str">
        <f>Hyperlink("https://www.diodes.com/datasheet/download/DMP3011SFVWQ.pdf")</f>
        <v>https://www.diodes.com/datasheet/download/DMP3011SFVWQ.pdf</v>
      </c>
      <c r="C268" t="str">
        <f>Hyperlink("https://www.diodes.com/part/view/DMP3011SFVWQ","DMP3011SFVWQ")</f>
        <v>DMP3011SFVWQ</v>
      </c>
      <c r="D268" t="s">
        <v>274</v>
      </c>
      <c r="E268" t="s">
        <v>27</v>
      </c>
      <c r="F268" t="s">
        <v>28</v>
      </c>
      <c r="G268" t="s">
        <v>57</v>
      </c>
      <c r="H268" t="s">
        <v>27</v>
      </c>
      <c r="I268">
        <v>30</v>
      </c>
      <c r="J268">
        <v>25</v>
      </c>
      <c r="K268">
        <v>19.8</v>
      </c>
      <c r="L268">
        <v>50</v>
      </c>
      <c r="M268">
        <v>2.25</v>
      </c>
      <c r="O268">
        <v>10</v>
      </c>
      <c r="P268">
        <v>18</v>
      </c>
      <c r="S268">
        <v>1</v>
      </c>
      <c r="T268">
        <v>3</v>
      </c>
      <c r="U268" t="s">
        <v>612</v>
      </c>
      <c r="V268">
        <v>46</v>
      </c>
      <c r="W268">
        <v>2380</v>
      </c>
      <c r="X268">
        <v>15</v>
      </c>
      <c r="Y268" t="s">
        <v>358</v>
      </c>
    </row>
    <row r="269" spans="1:25">
      <c r="A269" t="s">
        <v>613</v>
      </c>
      <c r="B269" s="2" t="str">
        <f>Hyperlink("https://www.diodes.com/datasheet/download/DMP3021SFVWQ.pdf")</f>
        <v>https://www.diodes.com/datasheet/download/DMP3021SFVWQ.pdf</v>
      </c>
      <c r="C269" t="str">
        <f>Hyperlink("https://www.diodes.com/part/view/DMP3021SFVWQ","DMP3021SFVWQ")</f>
        <v>DMP3021SFVWQ</v>
      </c>
      <c r="D269" t="s">
        <v>274</v>
      </c>
      <c r="E269" t="s">
        <v>27</v>
      </c>
      <c r="F269" t="s">
        <v>28</v>
      </c>
      <c r="G269" t="s">
        <v>57</v>
      </c>
      <c r="H269" t="s">
        <v>27</v>
      </c>
      <c r="I269">
        <v>30</v>
      </c>
      <c r="J269">
        <v>25</v>
      </c>
      <c r="K269">
        <v>11</v>
      </c>
      <c r="L269">
        <v>42</v>
      </c>
      <c r="M269">
        <v>2.5</v>
      </c>
      <c r="O269">
        <v>15</v>
      </c>
      <c r="P269" t="s">
        <v>612</v>
      </c>
      <c r="S269">
        <v>1</v>
      </c>
      <c r="T269">
        <v>2.5</v>
      </c>
      <c r="U269" t="s">
        <v>614</v>
      </c>
      <c r="V269">
        <v>34</v>
      </c>
      <c r="W269">
        <v>1799</v>
      </c>
      <c r="X269">
        <v>15</v>
      </c>
      <c r="Y269" t="s">
        <v>358</v>
      </c>
    </row>
    <row r="270" spans="1:25">
      <c r="A270" t="s">
        <v>615</v>
      </c>
      <c r="B270" s="2" t="str">
        <f>Hyperlink("https://www.diodes.com/datasheet/download/DMP3027LFDEQ.pdf")</f>
        <v>https://www.diodes.com/datasheet/download/DMP3027LFDEQ.pdf</v>
      </c>
      <c r="C270" t="str">
        <f>Hyperlink("https://www.diodes.com/part/view/DMP3027LFDEQ","DMP3027LFDEQ")</f>
        <v>DMP3027LFDEQ</v>
      </c>
      <c r="D270" t="s">
        <v>616</v>
      </c>
      <c r="E270" t="s">
        <v>27</v>
      </c>
      <c r="F270" t="s">
        <v>28</v>
      </c>
      <c r="G270" t="s">
        <v>57</v>
      </c>
      <c r="H270" t="s">
        <v>34</v>
      </c>
      <c r="I270">
        <v>30</v>
      </c>
      <c r="J270">
        <v>20</v>
      </c>
      <c r="K270">
        <v>8.5</v>
      </c>
      <c r="M270">
        <v>2.6</v>
      </c>
      <c r="O270">
        <v>25</v>
      </c>
      <c r="P270">
        <v>38</v>
      </c>
      <c r="S270">
        <v>1.2</v>
      </c>
      <c r="T270">
        <v>2.4</v>
      </c>
      <c r="U270">
        <v>11.2</v>
      </c>
      <c r="V270">
        <v>21.8</v>
      </c>
      <c r="W270">
        <v>1142</v>
      </c>
      <c r="X270">
        <v>15</v>
      </c>
      <c r="Y270" t="s">
        <v>313</v>
      </c>
    </row>
    <row r="271" spans="1:25">
      <c r="A271" t="s">
        <v>617</v>
      </c>
      <c r="B271" s="2" t="str">
        <f>Hyperlink("https://www.diodes.com/datasheet/download/DMP3028LFDEQ.pdf")</f>
        <v>https://www.diodes.com/datasheet/download/DMP3028LFDEQ.pdf</v>
      </c>
      <c r="C271" t="str">
        <f>Hyperlink("https://www.diodes.com/part/view/DMP3028LFDEQ","DMP3028LFDEQ")</f>
        <v>DMP3028LFDEQ</v>
      </c>
      <c r="D271" t="s">
        <v>274</v>
      </c>
      <c r="E271" t="s">
        <v>27</v>
      </c>
      <c r="F271" t="s">
        <v>28</v>
      </c>
      <c r="G271" t="s">
        <v>57</v>
      </c>
      <c r="H271" t="s">
        <v>34</v>
      </c>
      <c r="I271">
        <v>30</v>
      </c>
      <c r="J271">
        <v>20</v>
      </c>
      <c r="K271">
        <v>6.8</v>
      </c>
      <c r="M271">
        <v>2.03</v>
      </c>
      <c r="O271">
        <v>25</v>
      </c>
      <c r="P271">
        <v>38</v>
      </c>
      <c r="T271">
        <v>2.4</v>
      </c>
      <c r="U271">
        <v>10.9</v>
      </c>
      <c r="V271">
        <v>22</v>
      </c>
      <c r="W271">
        <v>1241</v>
      </c>
      <c r="X271">
        <v>15</v>
      </c>
      <c r="Y271" t="s">
        <v>313</v>
      </c>
    </row>
    <row r="272" spans="1:25">
      <c r="A272" t="s">
        <v>618</v>
      </c>
      <c r="B272" s="2" t="str">
        <f>Hyperlink("https://www.diodes.com/datasheet/download/DMP3028LK3Q.pdf")</f>
        <v>https://www.diodes.com/datasheet/download/DMP3028LK3Q.pdf</v>
      </c>
      <c r="C272" t="str">
        <f>Hyperlink("https://www.diodes.com/part/view/DMP3028LK3Q","DMP3028LK3Q")</f>
        <v>DMP3028LK3Q</v>
      </c>
      <c r="D272" t="s">
        <v>274</v>
      </c>
      <c r="E272" t="s">
        <v>27</v>
      </c>
      <c r="F272" t="s">
        <v>28</v>
      </c>
      <c r="G272" t="s">
        <v>57</v>
      </c>
      <c r="H272" t="s">
        <v>34</v>
      </c>
      <c r="I272">
        <v>30</v>
      </c>
      <c r="J272">
        <v>20</v>
      </c>
      <c r="L272">
        <v>27</v>
      </c>
      <c r="M272">
        <v>2.8</v>
      </c>
      <c r="O272">
        <v>25</v>
      </c>
      <c r="P272">
        <v>38</v>
      </c>
      <c r="T272">
        <v>2.4</v>
      </c>
      <c r="U272">
        <v>11</v>
      </c>
      <c r="V272">
        <v>22</v>
      </c>
      <c r="W272">
        <v>1241</v>
      </c>
      <c r="X272">
        <v>15</v>
      </c>
      <c r="Y272" t="s">
        <v>306</v>
      </c>
    </row>
    <row r="273" spans="1:25">
      <c r="A273" t="s">
        <v>619</v>
      </c>
      <c r="B273" s="2" t="str">
        <f>Hyperlink("https://www.diodes.com/datasheet/download/DMP3028LPSQ.pdf")</f>
        <v>https://www.diodes.com/datasheet/download/DMP3028LPSQ.pdf</v>
      </c>
      <c r="C273" t="str">
        <f>Hyperlink("https://www.diodes.com/part/view/DMP3028LPSQ","DMP3028LPSQ")</f>
        <v>DMP3028LPSQ</v>
      </c>
      <c r="D273" t="s">
        <v>56</v>
      </c>
      <c r="E273" t="s">
        <v>27</v>
      </c>
      <c r="F273" t="s">
        <v>28</v>
      </c>
      <c r="G273" t="s">
        <v>57</v>
      </c>
      <c r="H273" t="s">
        <v>34</v>
      </c>
      <c r="I273">
        <v>30</v>
      </c>
      <c r="J273">
        <v>20</v>
      </c>
      <c r="L273">
        <v>21</v>
      </c>
      <c r="M273">
        <v>2.12</v>
      </c>
      <c r="N273">
        <v>35</v>
      </c>
      <c r="O273">
        <v>28</v>
      </c>
      <c r="P273">
        <v>38</v>
      </c>
      <c r="T273">
        <v>2.4</v>
      </c>
      <c r="U273">
        <v>11</v>
      </c>
      <c r="V273">
        <v>22</v>
      </c>
      <c r="W273">
        <v>1372</v>
      </c>
      <c r="X273">
        <v>15</v>
      </c>
      <c r="Y273" t="s">
        <v>498</v>
      </c>
    </row>
    <row r="274" spans="1:25">
      <c r="A274" t="s">
        <v>620</v>
      </c>
      <c r="B274" s="2" t="str">
        <f>Hyperlink("https://www.diodes.com/datasheet/download/DMP3028LSDQ.pdf")</f>
        <v>https://www.diodes.com/datasheet/download/DMP3028LSDQ.pdf</v>
      </c>
      <c r="C274" t="str">
        <f>Hyperlink("https://www.diodes.com/part/view/DMP3028LSDQ","DMP3028LSDQ")</f>
        <v>DMP3028LSDQ</v>
      </c>
      <c r="D274" t="s">
        <v>621</v>
      </c>
      <c r="E274" t="s">
        <v>27</v>
      </c>
      <c r="F274" t="s">
        <v>28</v>
      </c>
      <c r="G274" t="s">
        <v>53</v>
      </c>
      <c r="H274" t="s">
        <v>34</v>
      </c>
      <c r="I274">
        <v>30</v>
      </c>
      <c r="J274">
        <v>20</v>
      </c>
      <c r="K274">
        <v>6</v>
      </c>
      <c r="L274">
        <v>7.4</v>
      </c>
      <c r="N274">
        <v>14.5</v>
      </c>
      <c r="O274">
        <v>28</v>
      </c>
      <c r="P274">
        <v>45</v>
      </c>
      <c r="S274">
        <v>1</v>
      </c>
      <c r="T274">
        <v>3</v>
      </c>
      <c r="U274">
        <v>11</v>
      </c>
      <c r="V274">
        <v>22</v>
      </c>
      <c r="W274">
        <v>1241</v>
      </c>
      <c r="X274">
        <v>15</v>
      </c>
      <c r="Y274" t="s">
        <v>147</v>
      </c>
    </row>
    <row r="275" spans="1:25">
      <c r="A275" t="s">
        <v>622</v>
      </c>
      <c r="B275" s="2" t="str">
        <f>Hyperlink("https://www.diodes.com/datasheet/download/DMP3036SFVQ.pdf")</f>
        <v>https://www.diodes.com/datasheet/download/DMP3036SFVQ.pdf</v>
      </c>
      <c r="C275" t="str">
        <f>Hyperlink("https://www.diodes.com/part/view/DMP3036SFVQ","DMP3036SFVQ")</f>
        <v>DMP3036SFVQ</v>
      </c>
      <c r="D275" t="s">
        <v>274</v>
      </c>
      <c r="E275" t="s">
        <v>27</v>
      </c>
      <c r="F275" t="s">
        <v>28</v>
      </c>
      <c r="G275" t="s">
        <v>57</v>
      </c>
      <c r="H275" t="s">
        <v>34</v>
      </c>
      <c r="I275">
        <v>30</v>
      </c>
      <c r="J275">
        <v>25</v>
      </c>
      <c r="K275">
        <v>8.7</v>
      </c>
      <c r="L275">
        <v>30</v>
      </c>
      <c r="M275">
        <v>2.3</v>
      </c>
      <c r="O275">
        <v>20</v>
      </c>
      <c r="P275" t="s">
        <v>623</v>
      </c>
      <c r="S275">
        <v>1</v>
      </c>
      <c r="T275">
        <v>2.5</v>
      </c>
      <c r="U275" t="s">
        <v>624</v>
      </c>
      <c r="V275">
        <v>16.5</v>
      </c>
      <c r="W275">
        <v>1931</v>
      </c>
      <c r="X275">
        <v>15</v>
      </c>
      <c r="Y275" t="s">
        <v>356</v>
      </c>
    </row>
    <row r="276" spans="1:25">
      <c r="A276" t="s">
        <v>625</v>
      </c>
      <c r="B276" s="2" t="str">
        <f>Hyperlink("https://www.diodes.com/datasheet/download/DMP3037LSSQ.pdf")</f>
        <v>https://www.diodes.com/datasheet/download/DMP3037LSSQ.pdf</v>
      </c>
      <c r="C276" t="str">
        <f>Hyperlink("https://www.diodes.com/part/view/DMP3037LSSQ","DMP3037LSSQ")</f>
        <v>DMP3037LSSQ</v>
      </c>
      <c r="D276" t="s">
        <v>56</v>
      </c>
      <c r="E276" t="s">
        <v>27</v>
      </c>
      <c r="F276" t="s">
        <v>28</v>
      </c>
      <c r="G276" t="s">
        <v>57</v>
      </c>
      <c r="H276" t="s">
        <v>34</v>
      </c>
      <c r="I276">
        <v>30</v>
      </c>
      <c r="J276">
        <v>20</v>
      </c>
      <c r="K276">
        <v>5.8</v>
      </c>
      <c r="M276">
        <v>1.6</v>
      </c>
      <c r="O276">
        <v>32</v>
      </c>
      <c r="P276">
        <v>50</v>
      </c>
      <c r="T276">
        <v>2.4</v>
      </c>
      <c r="U276">
        <v>8.2</v>
      </c>
      <c r="V276">
        <v>17.3</v>
      </c>
      <c r="W276">
        <v>969</v>
      </c>
      <c r="X276">
        <v>15</v>
      </c>
      <c r="Y276" t="s">
        <v>147</v>
      </c>
    </row>
    <row r="277" spans="1:25">
      <c r="A277" t="s">
        <v>626</v>
      </c>
      <c r="B277" s="2" t="str">
        <f>Hyperlink("https://www.diodes.com/datasheet/download/DMP3045LFVWQ.pdf")</f>
        <v>https://www.diodes.com/datasheet/download/DMP3045LFVWQ.pdf</v>
      </c>
      <c r="C277" t="str">
        <f>Hyperlink("https://www.diodes.com/part/view/DMP3045LFVWQ","DMP3045LFVWQ")</f>
        <v>DMP3045LFVWQ</v>
      </c>
      <c r="D277" t="s">
        <v>274</v>
      </c>
      <c r="E277" t="s">
        <v>27</v>
      </c>
      <c r="F277" t="s">
        <v>28</v>
      </c>
      <c r="G277" t="s">
        <v>57</v>
      </c>
      <c r="H277" t="s">
        <v>27</v>
      </c>
      <c r="I277">
        <v>30</v>
      </c>
      <c r="J277">
        <v>20</v>
      </c>
      <c r="K277">
        <v>5.7</v>
      </c>
      <c r="L277">
        <v>19.9</v>
      </c>
      <c r="M277">
        <v>2.1</v>
      </c>
      <c r="O277">
        <v>42</v>
      </c>
      <c r="P277">
        <v>65</v>
      </c>
      <c r="S277">
        <v>1</v>
      </c>
      <c r="T277">
        <v>2.1</v>
      </c>
      <c r="U277">
        <v>6.6</v>
      </c>
      <c r="V277">
        <v>13.6</v>
      </c>
      <c r="W277">
        <v>782</v>
      </c>
      <c r="X277">
        <v>15</v>
      </c>
      <c r="Y277" t="s">
        <v>358</v>
      </c>
    </row>
    <row r="278" spans="1:25">
      <c r="A278" t="s">
        <v>627</v>
      </c>
      <c r="B278" s="2" t="str">
        <f>Hyperlink("https://www.diodes.com/datasheet/download/DMP3045LVTQ.pdf")</f>
        <v>https://www.diodes.com/datasheet/download/DMP3045LVTQ.pdf</v>
      </c>
      <c r="C278" t="str">
        <f>Hyperlink("https://www.diodes.com/part/view/DMP3045LVTQ","DMP3045LVTQ")</f>
        <v>DMP3045LVTQ</v>
      </c>
      <c r="D278" t="s">
        <v>562</v>
      </c>
      <c r="E278" t="s">
        <v>27</v>
      </c>
      <c r="F278" t="s">
        <v>28</v>
      </c>
      <c r="G278" t="s">
        <v>57</v>
      </c>
      <c r="H278" t="s">
        <v>27</v>
      </c>
      <c r="I278">
        <v>30</v>
      </c>
      <c r="J278">
        <v>20</v>
      </c>
      <c r="K278">
        <v>5.4</v>
      </c>
      <c r="M278">
        <v>1.2</v>
      </c>
      <c r="O278">
        <v>42</v>
      </c>
      <c r="P278">
        <v>65</v>
      </c>
      <c r="S278">
        <v>1</v>
      </c>
      <c r="T278">
        <v>2.1</v>
      </c>
      <c r="U278">
        <v>7</v>
      </c>
      <c r="V278">
        <v>14.3</v>
      </c>
      <c r="W278">
        <v>749</v>
      </c>
      <c r="X278">
        <v>15</v>
      </c>
      <c r="Y278" t="s">
        <v>102</v>
      </c>
    </row>
    <row r="279" spans="1:25">
      <c r="A279" t="s">
        <v>628</v>
      </c>
      <c r="B279" s="2" t="str">
        <f>Hyperlink("https://www.diodes.com/datasheet/download/DMP3050LVTQ.pdf")</f>
        <v>https://www.diodes.com/datasheet/download/DMP3050LVTQ.pdf</v>
      </c>
      <c r="C279" t="str">
        <f>Hyperlink("https://www.diodes.com/part/view/DMP3050LVTQ","DMP3050LVTQ")</f>
        <v>DMP3050LVTQ</v>
      </c>
      <c r="D279" t="s">
        <v>56</v>
      </c>
      <c r="E279" t="s">
        <v>27</v>
      </c>
      <c r="F279" t="s">
        <v>28</v>
      </c>
      <c r="G279" t="s">
        <v>57</v>
      </c>
      <c r="H279" t="s">
        <v>34</v>
      </c>
      <c r="I279">
        <v>30</v>
      </c>
      <c r="J279">
        <v>25</v>
      </c>
      <c r="K279">
        <v>4.5</v>
      </c>
      <c r="M279">
        <v>1.6</v>
      </c>
      <c r="O279">
        <v>50</v>
      </c>
      <c r="P279">
        <v>75</v>
      </c>
      <c r="S279">
        <v>1</v>
      </c>
      <c r="T279">
        <v>2</v>
      </c>
      <c r="U279">
        <v>5.1</v>
      </c>
      <c r="V279">
        <v>10.5</v>
      </c>
      <c r="W279">
        <v>620</v>
      </c>
      <c r="Y279" t="s">
        <v>102</v>
      </c>
    </row>
    <row r="280" spans="1:25">
      <c r="A280" t="s">
        <v>629</v>
      </c>
      <c r="B280" s="2" t="str">
        <f>Hyperlink("https://www.diodes.com/datasheet/download/DMP3056LSDQ.pdf")</f>
        <v>https://www.diodes.com/datasheet/download/DMP3056LSDQ.pdf</v>
      </c>
      <c r="C280" t="str">
        <f>Hyperlink("https://www.diodes.com/part/view/DMP3056LSDQ","DMP3056LSDQ")</f>
        <v>DMP3056LSDQ</v>
      </c>
      <c r="D280" t="s">
        <v>630</v>
      </c>
      <c r="E280" t="s">
        <v>27</v>
      </c>
      <c r="F280" t="s">
        <v>28</v>
      </c>
      <c r="G280" t="s">
        <v>53</v>
      </c>
      <c r="H280" t="s">
        <v>34</v>
      </c>
      <c r="I280">
        <v>30</v>
      </c>
      <c r="J280">
        <v>20</v>
      </c>
      <c r="K280">
        <v>6.9</v>
      </c>
      <c r="M280">
        <v>2.5</v>
      </c>
      <c r="O280">
        <v>45</v>
      </c>
      <c r="P280">
        <v>65</v>
      </c>
      <c r="T280">
        <v>2.1</v>
      </c>
      <c r="U280">
        <v>6.8</v>
      </c>
      <c r="V280">
        <v>13.7</v>
      </c>
      <c r="Y280" t="s">
        <v>147</v>
      </c>
    </row>
    <row r="281" spans="1:25">
      <c r="A281" t="s">
        <v>631</v>
      </c>
      <c r="B281" s="2" t="str">
        <f>Hyperlink("https://www.diodes.com/datasheet/download/DMP3056LSSQ.pdf")</f>
        <v>https://www.diodes.com/datasheet/download/DMP3056LSSQ.pdf</v>
      </c>
      <c r="C281" t="str">
        <f>Hyperlink("https://www.diodes.com/part/view/DMP3056LSSQ","DMP3056LSSQ")</f>
        <v>DMP3056LSSQ</v>
      </c>
      <c r="D281" t="s">
        <v>632</v>
      </c>
      <c r="E281" t="s">
        <v>27</v>
      </c>
      <c r="F281" t="s">
        <v>28</v>
      </c>
      <c r="G281" t="s">
        <v>57</v>
      </c>
      <c r="H281" t="s">
        <v>34</v>
      </c>
      <c r="I281">
        <v>30</v>
      </c>
      <c r="J281">
        <v>20</v>
      </c>
      <c r="K281">
        <v>4.9</v>
      </c>
      <c r="M281">
        <v>1.6</v>
      </c>
      <c r="O281">
        <v>45</v>
      </c>
      <c r="P281">
        <v>65</v>
      </c>
      <c r="T281">
        <v>2.1</v>
      </c>
      <c r="U281">
        <v>8.2</v>
      </c>
      <c r="V281">
        <v>17.3</v>
      </c>
      <c r="W281">
        <v>969</v>
      </c>
      <c r="X281">
        <v>15</v>
      </c>
      <c r="Y281" t="s">
        <v>147</v>
      </c>
    </row>
    <row r="282" spans="1:25">
      <c r="A282" t="s">
        <v>633</v>
      </c>
      <c r="B282" s="2" t="str">
        <f>Hyperlink("https://www.diodes.com/datasheet/download/DMP3096LQ.pdf")</f>
        <v>https://www.diodes.com/datasheet/download/DMP3096LQ.pdf</v>
      </c>
      <c r="C282" t="str">
        <f>Hyperlink("https://www.diodes.com/part/view/DMP3096LQ","DMP3096LQ")</f>
        <v>DMP3096LQ</v>
      </c>
      <c r="D282" t="s">
        <v>562</v>
      </c>
      <c r="E282" t="s">
        <v>27</v>
      </c>
      <c r="F282" t="s">
        <v>28</v>
      </c>
      <c r="G282" t="s">
        <v>57</v>
      </c>
      <c r="H282" t="s">
        <v>27</v>
      </c>
      <c r="I282">
        <v>30</v>
      </c>
      <c r="J282">
        <v>20</v>
      </c>
      <c r="K282">
        <v>3.4</v>
      </c>
      <c r="M282">
        <v>1.2</v>
      </c>
      <c r="O282">
        <v>70</v>
      </c>
      <c r="P282">
        <v>130</v>
      </c>
      <c r="S282">
        <v>1</v>
      </c>
      <c r="T282">
        <v>2.1</v>
      </c>
      <c r="U282">
        <v>3.8</v>
      </c>
      <c r="V282">
        <v>7.5</v>
      </c>
      <c r="W282">
        <v>366</v>
      </c>
      <c r="X282">
        <v>25</v>
      </c>
      <c r="Y282" t="s">
        <v>30</v>
      </c>
    </row>
    <row r="283" spans="1:25">
      <c r="A283" t="s">
        <v>634</v>
      </c>
      <c r="B283" s="2" t="str">
        <f>Hyperlink("https://www.diodes.com/datasheet/download/DMP3097LQ.pdf")</f>
        <v>https://www.diodes.com/datasheet/download/DMP3097LQ.pdf</v>
      </c>
      <c r="C283" t="str">
        <f>Hyperlink("https://www.diodes.com/part/view/DMP3097LQ","DMP3097LQ")</f>
        <v>DMP3097LQ</v>
      </c>
      <c r="D283" t="s">
        <v>56</v>
      </c>
      <c r="E283" t="s">
        <v>27</v>
      </c>
      <c r="F283" t="s">
        <v>28</v>
      </c>
      <c r="G283" t="s">
        <v>57</v>
      </c>
      <c r="H283" t="s">
        <v>34</v>
      </c>
      <c r="I283">
        <v>30</v>
      </c>
      <c r="J283">
        <v>20</v>
      </c>
      <c r="K283">
        <v>2.7</v>
      </c>
      <c r="M283">
        <v>1.57</v>
      </c>
      <c r="O283">
        <v>65</v>
      </c>
      <c r="P283">
        <v>99</v>
      </c>
      <c r="T283">
        <v>2.1</v>
      </c>
      <c r="U283">
        <v>6.6</v>
      </c>
      <c r="V283">
        <v>13.4</v>
      </c>
      <c r="Y283" t="s">
        <v>30</v>
      </c>
    </row>
    <row r="284" spans="1:25">
      <c r="A284" t="s">
        <v>635</v>
      </c>
      <c r="B284" s="2" t="str">
        <f>Hyperlink("https://www.diodes.com/datasheet/download/DMP3098LQ.pdf")</f>
        <v>https://www.diodes.com/datasheet/download/DMP3098LQ.pdf</v>
      </c>
      <c r="C284" t="str">
        <f>Hyperlink("https://www.diodes.com/part/view/DMP3098LQ","DMP3098LQ")</f>
        <v>DMP3098LQ</v>
      </c>
      <c r="D284" t="s">
        <v>274</v>
      </c>
      <c r="E284" t="s">
        <v>27</v>
      </c>
      <c r="F284" t="s">
        <v>28</v>
      </c>
      <c r="G284" t="s">
        <v>57</v>
      </c>
      <c r="H284" t="s">
        <v>34</v>
      </c>
      <c r="I284">
        <v>30</v>
      </c>
      <c r="J284">
        <v>20</v>
      </c>
      <c r="K284">
        <v>3.8</v>
      </c>
      <c r="M284">
        <v>1.08</v>
      </c>
      <c r="O284">
        <v>70</v>
      </c>
      <c r="P284">
        <v>120</v>
      </c>
      <c r="T284">
        <v>2.1</v>
      </c>
      <c r="U284">
        <v>4</v>
      </c>
      <c r="V284">
        <v>7.8</v>
      </c>
      <c r="W284">
        <v>336</v>
      </c>
      <c r="X284">
        <v>25</v>
      </c>
      <c r="Y284" t="s">
        <v>30</v>
      </c>
    </row>
    <row r="285" spans="1:25">
      <c r="A285" t="s">
        <v>636</v>
      </c>
      <c r="B285" s="2" t="str">
        <f>Hyperlink("https://www.diodes.com/datasheet/download/DMP3099LQ.pdf")</f>
        <v>https://www.diodes.com/datasheet/download/DMP3099LQ.pdf</v>
      </c>
      <c r="C285" t="str">
        <f>Hyperlink("https://www.diodes.com/part/view/DMP3099LQ","DMP3099LQ")</f>
        <v>DMP3099LQ</v>
      </c>
      <c r="D285" t="s">
        <v>56</v>
      </c>
      <c r="E285" t="s">
        <v>27</v>
      </c>
      <c r="F285" t="s">
        <v>28</v>
      </c>
      <c r="G285" t="s">
        <v>57</v>
      </c>
      <c r="H285" t="s">
        <v>34</v>
      </c>
      <c r="I285">
        <v>30</v>
      </c>
      <c r="J285">
        <v>20</v>
      </c>
      <c r="K285">
        <v>3.8</v>
      </c>
      <c r="M285">
        <v>1.08</v>
      </c>
      <c r="O285">
        <v>65</v>
      </c>
      <c r="P285">
        <v>99</v>
      </c>
      <c r="T285">
        <v>2.1</v>
      </c>
      <c r="U285">
        <v>5.2</v>
      </c>
      <c r="V285">
        <v>11</v>
      </c>
      <c r="Y285" t="s">
        <v>30</v>
      </c>
    </row>
    <row r="286" spans="1:25">
      <c r="A286" t="s">
        <v>637</v>
      </c>
      <c r="B286" s="2" t="str">
        <f>Hyperlink("https://www.diodes.com/datasheet/download/DMP3130LQ.pdf")</f>
        <v>https://www.diodes.com/datasheet/download/DMP3130LQ.pdf</v>
      </c>
      <c r="C286" t="str">
        <f>Hyperlink("https://www.diodes.com/part/view/DMP3130LQ","DMP3130LQ")</f>
        <v>DMP3130LQ</v>
      </c>
      <c r="D286" t="s">
        <v>56</v>
      </c>
      <c r="E286" t="s">
        <v>27</v>
      </c>
      <c r="F286" t="s">
        <v>28</v>
      </c>
      <c r="G286" t="s">
        <v>57</v>
      </c>
      <c r="H286" t="s">
        <v>34</v>
      </c>
      <c r="I286">
        <v>30</v>
      </c>
      <c r="J286">
        <v>12</v>
      </c>
      <c r="K286">
        <v>3.5</v>
      </c>
      <c r="M286">
        <v>1.3</v>
      </c>
      <c r="O286">
        <v>77</v>
      </c>
      <c r="P286">
        <v>95</v>
      </c>
      <c r="Q286">
        <v>150</v>
      </c>
      <c r="T286">
        <v>1.3</v>
      </c>
      <c r="U286">
        <v>5.9</v>
      </c>
      <c r="V286">
        <v>12</v>
      </c>
      <c r="W286">
        <v>432</v>
      </c>
      <c r="X286">
        <v>15</v>
      </c>
      <c r="Y286" t="s">
        <v>30</v>
      </c>
    </row>
    <row r="287" spans="1:25">
      <c r="A287" t="s">
        <v>638</v>
      </c>
      <c r="B287" s="2" t="str">
        <f>Hyperlink("https://www.diodes.com/datasheet/download/DMP3165LQ.pdf")</f>
        <v>https://www.diodes.com/datasheet/download/DMP3165LQ.pdf</v>
      </c>
      <c r="C287" t="str">
        <f>Hyperlink("https://www.diodes.com/part/view/DMP3165LQ","DMP3165LQ")</f>
        <v>DMP3165LQ</v>
      </c>
      <c r="D287" t="s">
        <v>56</v>
      </c>
      <c r="E287" t="s">
        <v>27</v>
      </c>
      <c r="F287" t="s">
        <v>28</v>
      </c>
      <c r="G287" t="s">
        <v>57</v>
      </c>
      <c r="H287" t="s">
        <v>34</v>
      </c>
      <c r="I287">
        <v>30</v>
      </c>
      <c r="J287">
        <v>20</v>
      </c>
      <c r="K287">
        <v>3.3</v>
      </c>
      <c r="M287">
        <v>1.3</v>
      </c>
      <c r="O287">
        <v>90</v>
      </c>
      <c r="P287">
        <v>134</v>
      </c>
      <c r="S287">
        <v>1.3</v>
      </c>
      <c r="T287">
        <v>2.1</v>
      </c>
      <c r="U287">
        <v>1</v>
      </c>
      <c r="V287">
        <v>2</v>
      </c>
      <c r="W287">
        <v>300</v>
      </c>
      <c r="X287">
        <v>10</v>
      </c>
      <c r="Y287" t="s">
        <v>30</v>
      </c>
    </row>
    <row r="288" spans="1:25">
      <c r="A288" t="s">
        <v>639</v>
      </c>
      <c r="B288" s="2" t="str">
        <f>Hyperlink("https://www.diodes.com/datasheet/download/DMP3165SVTQ.pdf")</f>
        <v>https://www.diodes.com/datasheet/download/DMP3165SVTQ.pdf</v>
      </c>
      <c r="C288" t="str">
        <f>Hyperlink("https://www.diodes.com/part/view/DMP3165SVTQ","DMP3165SVTQ")</f>
        <v>DMP3165SVTQ</v>
      </c>
      <c r="D288" t="s">
        <v>600</v>
      </c>
      <c r="E288" t="s">
        <v>27</v>
      </c>
      <c r="F288" t="s">
        <v>28</v>
      </c>
      <c r="G288" t="s">
        <v>53</v>
      </c>
      <c r="H288" t="s">
        <v>27</v>
      </c>
      <c r="I288">
        <v>30</v>
      </c>
      <c r="J288">
        <v>20</v>
      </c>
      <c r="K288">
        <v>2.7</v>
      </c>
      <c r="M288">
        <v>1.08</v>
      </c>
      <c r="O288">
        <v>95</v>
      </c>
      <c r="P288">
        <v>140</v>
      </c>
      <c r="S288">
        <v>0.5</v>
      </c>
      <c r="T288">
        <v>2.2</v>
      </c>
      <c r="U288">
        <v>3.5</v>
      </c>
      <c r="V288">
        <v>6.9</v>
      </c>
      <c r="W288">
        <v>287</v>
      </c>
      <c r="X288">
        <v>15</v>
      </c>
      <c r="Y288" t="s">
        <v>102</v>
      </c>
    </row>
    <row r="289" spans="1:25">
      <c r="A289" t="s">
        <v>640</v>
      </c>
      <c r="B289" s="2" t="str">
        <f>Hyperlink("https://www.diodes.com/datasheet/download/DMP31D1UDWQ.pdf")</f>
        <v>https://www.diodes.com/datasheet/download/DMP31D1UDWQ.pdf</v>
      </c>
      <c r="C289" t="str">
        <f>Hyperlink("https://www.diodes.com/part/view/DMP31D1UDWQ","DMP31D1UDWQ")</f>
        <v>DMP31D1UDWQ</v>
      </c>
      <c r="D289" t="s">
        <v>600</v>
      </c>
      <c r="E289" t="s">
        <v>27</v>
      </c>
      <c r="F289" t="s">
        <v>28</v>
      </c>
      <c r="G289" t="s">
        <v>53</v>
      </c>
      <c r="H289" t="s">
        <v>34</v>
      </c>
      <c r="I289">
        <v>30</v>
      </c>
      <c r="J289">
        <v>8</v>
      </c>
      <c r="K289">
        <v>0.6</v>
      </c>
      <c r="M289">
        <v>0.57</v>
      </c>
      <c r="P289">
        <v>1000</v>
      </c>
      <c r="Q289">
        <v>1500</v>
      </c>
      <c r="R289">
        <v>2000</v>
      </c>
      <c r="S289">
        <v>0.5</v>
      </c>
      <c r="T289">
        <v>1.1</v>
      </c>
      <c r="U289">
        <v>1</v>
      </c>
      <c r="W289">
        <v>54</v>
      </c>
      <c r="X289">
        <v>15</v>
      </c>
      <c r="Y289" t="s">
        <v>36</v>
      </c>
    </row>
    <row r="290" spans="1:25">
      <c r="A290" t="s">
        <v>641</v>
      </c>
      <c r="B290" s="2" t="str">
        <f>Hyperlink("https://www.diodes.com/datasheet/download/DMP31D1UFB4Q.pdf")</f>
        <v>https://www.diodes.com/datasheet/download/DMP31D1UFB4Q.pdf</v>
      </c>
      <c r="C290" t="str">
        <f>Hyperlink("https://www.diodes.com/part/view/DMP31D1UFB4Q","DMP31D1UFB4Q")</f>
        <v>DMP31D1UFB4Q</v>
      </c>
      <c r="D290" t="s">
        <v>616</v>
      </c>
      <c r="E290" t="s">
        <v>27</v>
      </c>
      <c r="F290" t="s">
        <v>28</v>
      </c>
      <c r="G290" t="s">
        <v>57</v>
      </c>
      <c r="H290" t="s">
        <v>27</v>
      </c>
      <c r="I290">
        <v>30</v>
      </c>
      <c r="J290">
        <v>8</v>
      </c>
      <c r="K290">
        <v>0.9</v>
      </c>
      <c r="M290">
        <v>1.2</v>
      </c>
      <c r="P290">
        <v>1000</v>
      </c>
      <c r="Q290">
        <v>1500</v>
      </c>
      <c r="R290">
        <v>2000</v>
      </c>
      <c r="S290">
        <v>0.5</v>
      </c>
      <c r="T290">
        <v>1.1</v>
      </c>
      <c r="U290">
        <v>1</v>
      </c>
      <c r="W290">
        <v>54</v>
      </c>
      <c r="X290">
        <v>15</v>
      </c>
      <c r="Y290" t="s">
        <v>331</v>
      </c>
    </row>
    <row r="291" spans="1:25">
      <c r="A291" t="s">
        <v>642</v>
      </c>
      <c r="B291" s="2" t="str">
        <f>Hyperlink("https://www.diodes.com/datasheet/download/DMP31D1UQ.pdf")</f>
        <v>https://www.diodes.com/datasheet/download/DMP31D1UQ.pdf</v>
      </c>
      <c r="C291" t="str">
        <f>Hyperlink("https://www.diodes.com/part/view/DMP31D1UQ","DMP31D1UQ")</f>
        <v>DMP31D1UQ</v>
      </c>
      <c r="D291" t="s">
        <v>616</v>
      </c>
      <c r="E291" t="s">
        <v>27</v>
      </c>
      <c r="F291" t="s">
        <v>28</v>
      </c>
      <c r="G291" t="s">
        <v>57</v>
      </c>
      <c r="H291" t="s">
        <v>27</v>
      </c>
      <c r="I291">
        <v>30</v>
      </c>
      <c r="J291">
        <v>8</v>
      </c>
      <c r="K291">
        <v>0.62</v>
      </c>
      <c r="M291">
        <v>0.58</v>
      </c>
      <c r="P291">
        <v>1000</v>
      </c>
      <c r="Q291">
        <v>1500</v>
      </c>
      <c r="R291">
        <v>2000</v>
      </c>
      <c r="S291">
        <v>0.5</v>
      </c>
      <c r="T291">
        <v>1.1</v>
      </c>
      <c r="U291">
        <v>1</v>
      </c>
      <c r="W291">
        <v>54</v>
      </c>
      <c r="X291">
        <v>15</v>
      </c>
      <c r="Y291" t="s">
        <v>30</v>
      </c>
    </row>
    <row r="292" spans="1:25">
      <c r="A292" t="s">
        <v>643</v>
      </c>
      <c r="B292" s="2" t="str">
        <f>Hyperlink("https://www.diodes.com/datasheet/download/DMP31D1UVTQ.pdf")</f>
        <v>https://www.diodes.com/datasheet/download/DMP31D1UVTQ.pdf</v>
      </c>
      <c r="C292" t="str">
        <f>Hyperlink("https://www.diodes.com/part/view/DMP31D1UVTQ","DMP31D1UVTQ")</f>
        <v>DMP31D1UVTQ</v>
      </c>
      <c r="D292" t="s">
        <v>600</v>
      </c>
      <c r="E292" t="s">
        <v>27</v>
      </c>
      <c r="F292" t="s">
        <v>28</v>
      </c>
      <c r="G292" t="s">
        <v>53</v>
      </c>
      <c r="H292" t="s">
        <v>34</v>
      </c>
      <c r="I292">
        <v>30</v>
      </c>
      <c r="J292">
        <v>8</v>
      </c>
      <c r="K292">
        <v>0.7</v>
      </c>
      <c r="M292">
        <v>0.9</v>
      </c>
      <c r="P292">
        <v>1000</v>
      </c>
      <c r="Q292">
        <v>1500</v>
      </c>
      <c r="R292">
        <v>2000</v>
      </c>
      <c r="S292">
        <v>0.5</v>
      </c>
      <c r="T292">
        <v>1.1</v>
      </c>
      <c r="U292">
        <v>1</v>
      </c>
      <c r="W292">
        <v>50</v>
      </c>
      <c r="X292">
        <v>15</v>
      </c>
      <c r="Y292" t="s">
        <v>102</v>
      </c>
    </row>
    <row r="293" spans="1:25">
      <c r="A293" t="s">
        <v>644</v>
      </c>
      <c r="B293" s="2" t="str">
        <f>Hyperlink("https://www.diodes.com/datasheet/download/DMP31D1UWQ.pdf")</f>
        <v>https://www.diodes.com/datasheet/download/DMP31D1UWQ.pdf</v>
      </c>
      <c r="C293" t="str">
        <f>Hyperlink("https://www.diodes.com/part/view/DMP31D1UWQ","DMP31D1UWQ")</f>
        <v>DMP31D1UWQ</v>
      </c>
      <c r="D293" t="s">
        <v>562</v>
      </c>
      <c r="E293" t="s">
        <v>27</v>
      </c>
      <c r="F293" t="s">
        <v>28</v>
      </c>
      <c r="G293" t="s">
        <v>57</v>
      </c>
      <c r="H293" t="s">
        <v>34</v>
      </c>
      <c r="I293">
        <v>30</v>
      </c>
      <c r="J293">
        <v>8</v>
      </c>
      <c r="K293">
        <v>0.6</v>
      </c>
      <c r="M293">
        <v>0.57</v>
      </c>
      <c r="P293">
        <v>1000</v>
      </c>
      <c r="Q293">
        <v>1500</v>
      </c>
      <c r="R293">
        <v>2000</v>
      </c>
      <c r="S293">
        <v>0.5</v>
      </c>
      <c r="T293">
        <v>1.1</v>
      </c>
      <c r="U293">
        <v>1</v>
      </c>
      <c r="W293">
        <v>54</v>
      </c>
      <c r="X293">
        <v>15</v>
      </c>
      <c r="Y293" t="s">
        <v>46</v>
      </c>
    </row>
    <row r="294" spans="1:25">
      <c r="A294" t="s">
        <v>645</v>
      </c>
      <c r="B294" s="2" t="str">
        <f>Hyperlink("https://www.diodes.com/datasheet/download/DMP31D7LDWQ.pdf")</f>
        <v>https://www.diodes.com/datasheet/download/DMP31D7LDWQ.pdf</v>
      </c>
      <c r="C294" t="str">
        <f>Hyperlink("https://www.diodes.com/part/view/DMP31D7LDWQ","DMP31D7LDWQ")</f>
        <v>DMP31D7LDWQ</v>
      </c>
      <c r="D294" t="s">
        <v>52</v>
      </c>
      <c r="E294" t="s">
        <v>27</v>
      </c>
      <c r="F294" t="s">
        <v>28</v>
      </c>
      <c r="G294" t="s">
        <v>53</v>
      </c>
      <c r="H294" t="s">
        <v>27</v>
      </c>
      <c r="I294">
        <v>30</v>
      </c>
      <c r="J294">
        <v>20</v>
      </c>
      <c r="K294">
        <v>0.55</v>
      </c>
      <c r="M294">
        <v>0.4</v>
      </c>
      <c r="O294">
        <v>900</v>
      </c>
      <c r="P294">
        <v>1700</v>
      </c>
      <c r="T294">
        <v>2.6</v>
      </c>
      <c r="U294">
        <v>0.36</v>
      </c>
      <c r="V294">
        <v>0.8</v>
      </c>
      <c r="Y294" t="s">
        <v>36</v>
      </c>
    </row>
    <row r="295" spans="1:25">
      <c r="A295" t="s">
        <v>646</v>
      </c>
      <c r="B295" s="2" t="str">
        <f>Hyperlink("https://www.diodes.com/datasheet/download/DMP31D7LFBQ.pdf")</f>
        <v>https://www.diodes.com/datasheet/download/DMP31D7LFBQ.pdf</v>
      </c>
      <c r="C295" t="str">
        <f>Hyperlink("https://www.diodes.com/part/view/DMP31D7LFBQ","DMP31D7LFBQ")</f>
        <v>DMP31D7LFBQ</v>
      </c>
      <c r="D295" t="s">
        <v>56</v>
      </c>
      <c r="E295" t="s">
        <v>27</v>
      </c>
      <c r="F295" t="s">
        <v>28</v>
      </c>
      <c r="G295" t="s">
        <v>57</v>
      </c>
      <c r="H295" t="s">
        <v>27</v>
      </c>
      <c r="I295">
        <v>30</v>
      </c>
      <c r="J295">
        <v>20</v>
      </c>
      <c r="K295">
        <v>0.81</v>
      </c>
      <c r="M295">
        <v>0.89</v>
      </c>
      <c r="O295">
        <v>900</v>
      </c>
      <c r="P295">
        <v>1700</v>
      </c>
      <c r="T295">
        <v>2.6</v>
      </c>
      <c r="U295">
        <v>0.36</v>
      </c>
      <c r="W295">
        <v>19</v>
      </c>
      <c r="X295">
        <v>15</v>
      </c>
      <c r="Y295" t="s">
        <v>339</v>
      </c>
    </row>
    <row r="296" spans="1:25">
      <c r="A296" t="s">
        <v>647</v>
      </c>
      <c r="B296" s="2" t="str">
        <f>Hyperlink("https://www.diodes.com/datasheet/download/DMP31D7LQ.pdf")</f>
        <v>https://www.diodes.com/datasheet/download/DMP31D7LQ.pdf</v>
      </c>
      <c r="C296" t="str">
        <f>Hyperlink("https://www.diodes.com/part/view/DMP31D7LQ","DMP31D7LQ")</f>
        <v>DMP31D7LQ</v>
      </c>
      <c r="D296" t="s">
        <v>56</v>
      </c>
      <c r="E296" t="s">
        <v>27</v>
      </c>
      <c r="F296" t="s">
        <v>28</v>
      </c>
      <c r="G296" t="s">
        <v>57</v>
      </c>
      <c r="H296" t="s">
        <v>27</v>
      </c>
      <c r="I296">
        <v>30</v>
      </c>
      <c r="J296">
        <v>20</v>
      </c>
      <c r="K296">
        <v>0.58</v>
      </c>
      <c r="M296">
        <v>0.46</v>
      </c>
      <c r="O296">
        <v>900</v>
      </c>
      <c r="P296">
        <v>1700</v>
      </c>
      <c r="S296">
        <v>1</v>
      </c>
      <c r="T296">
        <v>2.6</v>
      </c>
      <c r="U296">
        <v>0.36</v>
      </c>
      <c r="W296">
        <v>19</v>
      </c>
      <c r="X296">
        <v>15</v>
      </c>
      <c r="Y296" t="s">
        <v>30</v>
      </c>
    </row>
    <row r="297" spans="1:25">
      <c r="A297" t="s">
        <v>648</v>
      </c>
      <c r="B297" s="2" t="str">
        <f>Hyperlink("https://www.diodes.com/datasheet/download/DMP31D7LTQ.pdf")</f>
        <v>https://www.diodes.com/datasheet/download/DMP31D7LTQ.pdf</v>
      </c>
      <c r="C297" t="str">
        <f>Hyperlink("https://www.diodes.com/part/view/DMP31D7LTQ","DMP31D7LTQ")</f>
        <v>DMP31D7LTQ</v>
      </c>
      <c r="D297" t="s">
        <v>562</v>
      </c>
      <c r="E297" t="s">
        <v>27</v>
      </c>
      <c r="F297" t="s">
        <v>28</v>
      </c>
      <c r="G297" t="s">
        <v>57</v>
      </c>
      <c r="H297" t="s">
        <v>27</v>
      </c>
      <c r="I297">
        <v>30</v>
      </c>
      <c r="J297">
        <v>20</v>
      </c>
      <c r="K297">
        <v>0.36</v>
      </c>
      <c r="M297">
        <v>0.33</v>
      </c>
      <c r="O297">
        <v>900</v>
      </c>
      <c r="P297">
        <v>1700</v>
      </c>
      <c r="S297">
        <v>1</v>
      </c>
      <c r="T297">
        <v>2.6</v>
      </c>
      <c r="U297">
        <v>0.36</v>
      </c>
      <c r="W297">
        <v>19</v>
      </c>
      <c r="X297">
        <v>15</v>
      </c>
      <c r="Y297" t="s">
        <v>42</v>
      </c>
    </row>
    <row r="298" spans="1:25">
      <c r="A298" t="s">
        <v>649</v>
      </c>
      <c r="B298" s="2" t="str">
        <f>Hyperlink("https://www.diodes.com/datasheet/download/DMP31D7LVQ.pdf")</f>
        <v>https://www.diodes.com/datasheet/download/DMP31D7LVQ.pdf</v>
      </c>
      <c r="C298" t="str">
        <f>Hyperlink("https://www.diodes.com/part/view/DMP31D7LVQ","DMP31D7LVQ")</f>
        <v>DMP31D7LVQ</v>
      </c>
      <c r="D298" t="s">
        <v>52</v>
      </c>
      <c r="E298" t="s">
        <v>27</v>
      </c>
      <c r="F298" t="s">
        <v>28</v>
      </c>
      <c r="G298" t="s">
        <v>53</v>
      </c>
      <c r="H298" t="s">
        <v>27</v>
      </c>
      <c r="I298">
        <v>30</v>
      </c>
      <c r="J298">
        <v>20</v>
      </c>
      <c r="K298">
        <v>0.62</v>
      </c>
      <c r="M298">
        <v>0.8</v>
      </c>
      <c r="O298">
        <v>900</v>
      </c>
      <c r="P298">
        <v>1700</v>
      </c>
      <c r="S298">
        <v>1</v>
      </c>
      <c r="T298">
        <v>2.6</v>
      </c>
      <c r="U298">
        <v>0.36</v>
      </c>
      <c r="V298">
        <v>0.8</v>
      </c>
      <c r="W298">
        <v>19</v>
      </c>
      <c r="X298">
        <v>15</v>
      </c>
      <c r="Y298" t="s">
        <v>112</v>
      </c>
    </row>
    <row r="299" spans="1:25">
      <c r="A299" t="s">
        <v>650</v>
      </c>
      <c r="B299" s="2" t="str">
        <f>Hyperlink("https://www.diodes.com/datasheet/download/DMP31D7LWQ.pdf")</f>
        <v>https://www.diodes.com/datasheet/download/DMP31D7LWQ.pdf</v>
      </c>
      <c r="C299" t="str">
        <f>Hyperlink("https://www.diodes.com/part/view/DMP31D7LWQ","DMP31D7LWQ")</f>
        <v>DMP31D7LWQ</v>
      </c>
      <c r="D299" t="s">
        <v>562</v>
      </c>
      <c r="E299" t="s">
        <v>27</v>
      </c>
      <c r="F299" t="s">
        <v>28</v>
      </c>
      <c r="G299" t="s">
        <v>57</v>
      </c>
      <c r="H299" t="s">
        <v>27</v>
      </c>
      <c r="I299">
        <v>30</v>
      </c>
      <c r="J299">
        <v>20</v>
      </c>
      <c r="K299">
        <v>0.52</v>
      </c>
      <c r="M299">
        <v>0.37</v>
      </c>
      <c r="O299">
        <v>900</v>
      </c>
      <c r="P299">
        <v>1700</v>
      </c>
      <c r="S299">
        <v>1</v>
      </c>
      <c r="T299">
        <v>2.6</v>
      </c>
      <c r="U299">
        <v>0.36</v>
      </c>
      <c r="W299">
        <v>19</v>
      </c>
      <c r="X299">
        <v>15</v>
      </c>
      <c r="Y299" t="s">
        <v>46</v>
      </c>
    </row>
    <row r="300" spans="1:25">
      <c r="A300" t="s">
        <v>651</v>
      </c>
      <c r="B300" s="2" t="str">
        <f>Hyperlink("https://www.diodes.com/datasheet/download/DMP32D9UDAQ.pdf")</f>
        <v>https://www.diodes.com/datasheet/download/DMP32D9UDAQ.pdf</v>
      </c>
      <c r="C300" t="str">
        <f>Hyperlink("https://www.diodes.com/part/view/DMP32D9UDAQ","DMP32D9UDAQ")</f>
        <v>DMP32D9UDAQ</v>
      </c>
      <c r="D300" t="s">
        <v>652</v>
      </c>
      <c r="E300" t="s">
        <v>27</v>
      </c>
      <c r="F300" t="s">
        <v>28</v>
      </c>
      <c r="G300" t="s">
        <v>53</v>
      </c>
      <c r="H300" t="s">
        <v>27</v>
      </c>
      <c r="I300">
        <v>30</v>
      </c>
      <c r="J300">
        <v>12</v>
      </c>
      <c r="K300">
        <v>0.22</v>
      </c>
      <c r="M300">
        <v>0.37</v>
      </c>
      <c r="P300">
        <v>5000</v>
      </c>
      <c r="Q300">
        <v>6000</v>
      </c>
      <c r="R300">
        <v>7000</v>
      </c>
      <c r="S300">
        <v>0.4</v>
      </c>
      <c r="T300">
        <v>1</v>
      </c>
      <c r="U300">
        <v>0.35</v>
      </c>
      <c r="W300">
        <v>21.8</v>
      </c>
      <c r="X300">
        <v>15</v>
      </c>
      <c r="Y300" t="s">
        <v>192</v>
      </c>
    </row>
    <row r="301" spans="1:25">
      <c r="A301" t="s">
        <v>653</v>
      </c>
      <c r="B301" s="2" t="str">
        <f>Hyperlink("https://www.diodes.com/datasheet/download/DMP4006SPSWQ.pdf")</f>
        <v>https://www.diodes.com/datasheet/download/DMP4006SPSWQ.pdf</v>
      </c>
      <c r="C301" t="str">
        <f>Hyperlink("https://www.diodes.com/part/view/DMP4006SPSWQ","DMP4006SPSWQ")</f>
        <v>DMP4006SPSWQ</v>
      </c>
      <c r="D301" t="s">
        <v>654</v>
      </c>
      <c r="E301" t="s">
        <v>27</v>
      </c>
      <c r="F301" t="s">
        <v>28</v>
      </c>
      <c r="G301" t="s">
        <v>57</v>
      </c>
      <c r="H301" t="s">
        <v>34</v>
      </c>
      <c r="I301">
        <v>40</v>
      </c>
      <c r="J301">
        <v>20</v>
      </c>
      <c r="L301">
        <v>115</v>
      </c>
      <c r="M301">
        <v>3.4</v>
      </c>
      <c r="N301">
        <v>104</v>
      </c>
      <c r="O301">
        <v>5.2</v>
      </c>
      <c r="P301" t="s">
        <v>655</v>
      </c>
      <c r="T301">
        <v>3</v>
      </c>
      <c r="W301">
        <v>6855</v>
      </c>
      <c r="X301">
        <v>20</v>
      </c>
      <c r="Y301" t="s">
        <v>502</v>
      </c>
    </row>
    <row r="302" spans="1:25">
      <c r="A302" t="s">
        <v>656</v>
      </c>
      <c r="B302" s="2" t="str">
        <f>Hyperlink("https://www.diodes.com/datasheet/download/DMP4009SPSWQ.pdf")</f>
        <v>https://www.diodes.com/datasheet/download/DMP4009SPSWQ.pdf</v>
      </c>
      <c r="C302" t="str">
        <f>Hyperlink("https://www.diodes.com/part/view/DMP4009SPSWQ","DMP4009SPSWQ")</f>
        <v>DMP4009SPSWQ</v>
      </c>
      <c r="D302" t="s">
        <v>657</v>
      </c>
      <c r="E302" t="s">
        <v>27</v>
      </c>
      <c r="F302" t="s">
        <v>28</v>
      </c>
      <c r="G302" t="s">
        <v>57</v>
      </c>
      <c r="H302" t="s">
        <v>34</v>
      </c>
      <c r="I302">
        <v>40</v>
      </c>
      <c r="J302">
        <v>20</v>
      </c>
      <c r="L302">
        <v>79</v>
      </c>
      <c r="M302">
        <v>3.9</v>
      </c>
      <c r="N302">
        <v>119</v>
      </c>
      <c r="O302">
        <v>11</v>
      </c>
      <c r="P302">
        <v>19</v>
      </c>
      <c r="S302" t="s">
        <v>658</v>
      </c>
      <c r="T302">
        <v>2.5</v>
      </c>
      <c r="U302">
        <v>53</v>
      </c>
      <c r="V302">
        <v>112</v>
      </c>
      <c r="W302">
        <v>5697</v>
      </c>
      <c r="X302">
        <v>20</v>
      </c>
      <c r="Y302" t="s">
        <v>502</v>
      </c>
    </row>
    <row r="303" spans="1:25">
      <c r="A303" t="s">
        <v>659</v>
      </c>
      <c r="B303" s="2" t="str">
        <f>Hyperlink("https://www.diodes.com/datasheet/download/DMP4009SSSQ.pdf")</f>
        <v>https://www.diodes.com/datasheet/download/DMP4009SSSQ.pdf</v>
      </c>
      <c r="C303" t="str">
        <f>Hyperlink("https://www.diodes.com/part/view/DMP4009SSSQ","DMP4009SSSQ")</f>
        <v>DMP4009SSSQ</v>
      </c>
      <c r="D303" t="s">
        <v>657</v>
      </c>
      <c r="E303" t="s">
        <v>27</v>
      </c>
      <c r="F303" t="s">
        <v>28</v>
      </c>
      <c r="G303" t="s">
        <v>57</v>
      </c>
      <c r="H303" t="s">
        <v>34</v>
      </c>
      <c r="I303">
        <v>40</v>
      </c>
      <c r="J303">
        <v>20</v>
      </c>
      <c r="K303">
        <v>10</v>
      </c>
      <c r="M303">
        <v>2.1</v>
      </c>
      <c r="O303">
        <v>11</v>
      </c>
      <c r="P303">
        <v>19</v>
      </c>
      <c r="S303">
        <v>1</v>
      </c>
      <c r="T303">
        <v>2.5</v>
      </c>
      <c r="U303">
        <v>53</v>
      </c>
      <c r="V303">
        <v>112</v>
      </c>
      <c r="W303">
        <v>5697</v>
      </c>
      <c r="X303">
        <v>20</v>
      </c>
      <c r="Y303" t="s">
        <v>147</v>
      </c>
    </row>
    <row r="304" spans="1:25">
      <c r="A304" t="s">
        <v>660</v>
      </c>
      <c r="B304" s="2" t="str">
        <f>Hyperlink("https://www.diodes.com/datasheet/download/DMP4010SK3Q.pdf")</f>
        <v>https://www.diodes.com/datasheet/download/DMP4010SK3Q.pdf</v>
      </c>
      <c r="C304" t="str">
        <f>Hyperlink("https://www.diodes.com/part/view/DMP4010SK3Q","DMP4010SK3Q")</f>
        <v>DMP4010SK3Q</v>
      </c>
      <c r="D304" t="s">
        <v>56</v>
      </c>
      <c r="E304" t="s">
        <v>27</v>
      </c>
      <c r="F304" t="s">
        <v>28</v>
      </c>
      <c r="G304" t="s">
        <v>57</v>
      </c>
      <c r="H304" t="s">
        <v>34</v>
      </c>
      <c r="I304">
        <v>40</v>
      </c>
      <c r="J304">
        <v>25</v>
      </c>
      <c r="K304">
        <v>15</v>
      </c>
      <c r="M304">
        <v>3.3</v>
      </c>
      <c r="O304">
        <v>9.9</v>
      </c>
      <c r="P304">
        <v>14</v>
      </c>
      <c r="T304">
        <v>2.5</v>
      </c>
      <c r="U304">
        <v>42.7</v>
      </c>
      <c r="V304">
        <v>91</v>
      </c>
      <c r="X304">
        <v>20</v>
      </c>
      <c r="Y304" t="s">
        <v>306</v>
      </c>
    </row>
    <row r="305" spans="1:25">
      <c r="A305" t="s">
        <v>661</v>
      </c>
      <c r="B305" s="2" t="str">
        <f>Hyperlink("https://www.diodes.com/datasheet/download/DMP4011SK3Q.pdf")</f>
        <v>https://www.diodes.com/datasheet/download/DMP4011SK3Q.pdf</v>
      </c>
      <c r="C305" t="str">
        <f>Hyperlink("https://www.diodes.com/part/view/DMP4011SK3Q","DMP4011SK3Q")</f>
        <v>DMP4011SK3Q</v>
      </c>
      <c r="D305" t="s">
        <v>56</v>
      </c>
      <c r="E305" t="s">
        <v>27</v>
      </c>
      <c r="F305" t="s">
        <v>28</v>
      </c>
      <c r="G305" t="s">
        <v>57</v>
      </c>
      <c r="H305" t="s">
        <v>34</v>
      </c>
      <c r="I305">
        <v>40</v>
      </c>
      <c r="J305">
        <v>20</v>
      </c>
      <c r="K305">
        <v>14</v>
      </c>
      <c r="M305">
        <v>3.1</v>
      </c>
      <c r="O305">
        <v>11</v>
      </c>
      <c r="P305">
        <v>19</v>
      </c>
      <c r="T305">
        <v>2.5</v>
      </c>
      <c r="U305">
        <v>25</v>
      </c>
      <c r="V305">
        <v>52</v>
      </c>
      <c r="X305">
        <v>20</v>
      </c>
      <c r="Y305" t="s">
        <v>306</v>
      </c>
    </row>
    <row r="306" spans="1:25">
      <c r="A306" t="s">
        <v>662</v>
      </c>
      <c r="B306" s="2" t="str">
        <f>Hyperlink("https://www.diodes.com/datasheet/download/DMP4011SPSQ.pdf")</f>
        <v>https://www.diodes.com/datasheet/download/DMP4011SPSQ.pdf</v>
      </c>
      <c r="C306" t="str">
        <f>Hyperlink("https://www.diodes.com/part/view/DMP4011SPSQ","DMP4011SPSQ")</f>
        <v>DMP4011SPSQ</v>
      </c>
      <c r="D306" t="s">
        <v>654</v>
      </c>
      <c r="E306" t="s">
        <v>27</v>
      </c>
      <c r="F306" t="s">
        <v>28</v>
      </c>
      <c r="G306" t="s">
        <v>57</v>
      </c>
      <c r="H306" t="s">
        <v>34</v>
      </c>
      <c r="I306">
        <v>40</v>
      </c>
      <c r="J306">
        <v>20</v>
      </c>
      <c r="K306">
        <v>11.7</v>
      </c>
      <c r="L306">
        <v>76</v>
      </c>
      <c r="M306">
        <v>2.3</v>
      </c>
      <c r="O306">
        <v>10</v>
      </c>
      <c r="P306">
        <v>14</v>
      </c>
      <c r="T306">
        <v>2.5</v>
      </c>
      <c r="U306">
        <v>25</v>
      </c>
      <c r="V306">
        <v>52</v>
      </c>
      <c r="W306">
        <v>2747</v>
      </c>
      <c r="X306">
        <v>20</v>
      </c>
      <c r="Y306" t="s">
        <v>498</v>
      </c>
    </row>
    <row r="307" spans="1:25">
      <c r="A307" t="s">
        <v>663</v>
      </c>
      <c r="B307" s="2" t="str">
        <f>Hyperlink("https://www.diodes.com/datasheet/download/DMP4011SPSWQ.pdf")</f>
        <v>https://www.diodes.com/datasheet/download/DMP4011SPSWQ.pdf</v>
      </c>
      <c r="C307" t="str">
        <f>Hyperlink("https://www.diodes.com/part/view/DMP4011SPSWQ","DMP4011SPSWQ")</f>
        <v>DMP4011SPSWQ</v>
      </c>
      <c r="D307" t="s">
        <v>657</v>
      </c>
      <c r="E307" t="s">
        <v>27</v>
      </c>
      <c r="F307" t="s">
        <v>28</v>
      </c>
      <c r="G307" t="s">
        <v>57</v>
      </c>
      <c r="H307" t="s">
        <v>34</v>
      </c>
      <c r="I307">
        <v>40</v>
      </c>
      <c r="J307">
        <v>20</v>
      </c>
      <c r="K307">
        <v>11.7</v>
      </c>
      <c r="L307">
        <v>76</v>
      </c>
      <c r="M307">
        <v>2.3</v>
      </c>
      <c r="O307">
        <v>10</v>
      </c>
      <c r="P307">
        <v>14</v>
      </c>
      <c r="S307">
        <v>1</v>
      </c>
      <c r="T307">
        <v>2.5</v>
      </c>
      <c r="U307">
        <v>25</v>
      </c>
      <c r="V307">
        <v>52</v>
      </c>
      <c r="W307">
        <v>2747</v>
      </c>
      <c r="X307">
        <v>20</v>
      </c>
      <c r="Y307" t="s">
        <v>502</v>
      </c>
    </row>
    <row r="308" spans="1:25">
      <c r="A308" t="s">
        <v>664</v>
      </c>
      <c r="B308" s="2" t="str">
        <f>Hyperlink("https://www.diodes.com/datasheet/download/DMP4013LFGQ.pdf")</f>
        <v>https://www.diodes.com/datasheet/download/DMP4013LFGQ.pdf</v>
      </c>
      <c r="C308" t="str">
        <f>Hyperlink("https://www.diodes.com/part/view/DMP4013LFGQ","DMP4013LFGQ")</f>
        <v>DMP4013LFGQ</v>
      </c>
      <c r="D308" t="s">
        <v>654</v>
      </c>
      <c r="E308" t="s">
        <v>27</v>
      </c>
      <c r="F308" t="s">
        <v>28</v>
      </c>
      <c r="G308" t="s">
        <v>57</v>
      </c>
      <c r="H308" t="s">
        <v>34</v>
      </c>
      <c r="I308">
        <v>40</v>
      </c>
      <c r="J308">
        <v>20</v>
      </c>
      <c r="K308">
        <v>10.3</v>
      </c>
      <c r="M308">
        <v>2.1</v>
      </c>
      <c r="O308">
        <v>13</v>
      </c>
      <c r="P308">
        <v>18</v>
      </c>
      <c r="T308">
        <v>3</v>
      </c>
      <c r="U308">
        <v>32.5</v>
      </c>
      <c r="V308">
        <v>68.6</v>
      </c>
      <c r="X308">
        <v>20</v>
      </c>
      <c r="Y308" t="s">
        <v>282</v>
      </c>
    </row>
    <row r="309" spans="1:25">
      <c r="A309" t="s">
        <v>665</v>
      </c>
      <c r="B309" s="2" t="str">
        <f>Hyperlink("https://www.diodes.com/datasheet/download/DMP4013SPSQ.pdf")</f>
        <v>https://www.diodes.com/datasheet/download/DMP4013SPSQ.pdf</v>
      </c>
      <c r="C309" t="str">
        <f>Hyperlink("https://www.diodes.com/part/view/DMP4013SPSQ","DMP4013SPSQ")</f>
        <v>DMP4013SPSQ</v>
      </c>
      <c r="D309" t="s">
        <v>56</v>
      </c>
      <c r="E309" t="s">
        <v>27</v>
      </c>
      <c r="F309" t="s">
        <v>28</v>
      </c>
      <c r="G309" t="s">
        <v>57</v>
      </c>
      <c r="H309" t="s">
        <v>34</v>
      </c>
      <c r="I309">
        <v>40</v>
      </c>
      <c r="J309">
        <v>20</v>
      </c>
      <c r="K309">
        <v>11</v>
      </c>
      <c r="M309">
        <v>3.4</v>
      </c>
      <c r="O309">
        <v>15</v>
      </c>
      <c r="P309">
        <v>23</v>
      </c>
      <c r="T309">
        <v>3</v>
      </c>
      <c r="U309">
        <v>31</v>
      </c>
      <c r="V309">
        <v>67</v>
      </c>
      <c r="X309">
        <v>20</v>
      </c>
      <c r="Y309" t="s">
        <v>498</v>
      </c>
    </row>
    <row r="310" spans="1:25">
      <c r="A310" t="s">
        <v>666</v>
      </c>
      <c r="B310" s="2" t="str">
        <f>Hyperlink("https://www.diodes.com/datasheet/download/DMP4013SPSWQ.pdf")</f>
        <v>https://www.diodes.com/datasheet/download/DMP4013SPSWQ.pdf</v>
      </c>
      <c r="C310" t="str">
        <f>Hyperlink("https://www.diodes.com/part/view/DMP4013SPSWQ","DMP4013SPSWQ")</f>
        <v>DMP4013SPSWQ</v>
      </c>
      <c r="D310" t="s">
        <v>562</v>
      </c>
      <c r="E310" t="s">
        <v>27</v>
      </c>
      <c r="F310" t="s">
        <v>28</v>
      </c>
      <c r="G310" t="s">
        <v>57</v>
      </c>
      <c r="H310" t="s">
        <v>34</v>
      </c>
      <c r="I310">
        <v>40</v>
      </c>
      <c r="J310">
        <v>20</v>
      </c>
      <c r="K310">
        <v>11</v>
      </c>
      <c r="L310">
        <v>61</v>
      </c>
      <c r="M310">
        <v>3.4</v>
      </c>
      <c r="O310">
        <v>15</v>
      </c>
      <c r="P310">
        <v>23</v>
      </c>
      <c r="S310">
        <v>1</v>
      </c>
      <c r="T310">
        <v>3</v>
      </c>
      <c r="U310">
        <v>31</v>
      </c>
      <c r="V310">
        <v>67</v>
      </c>
      <c r="W310">
        <v>4004</v>
      </c>
      <c r="X310">
        <v>20</v>
      </c>
      <c r="Y310" t="s">
        <v>502</v>
      </c>
    </row>
    <row r="311" spans="1:25">
      <c r="A311" t="s">
        <v>667</v>
      </c>
      <c r="B311" s="2" t="str">
        <f>Hyperlink("https://www.diodes.com/datasheet/download/DMP4015SK3Q.pdf")</f>
        <v>https://www.diodes.com/datasheet/download/DMP4015SK3Q.pdf</v>
      </c>
      <c r="C311" t="str">
        <f>Hyperlink("https://www.diodes.com/part/view/DMP4015SK3Q","DMP4015SK3Q")</f>
        <v>DMP4015SK3Q</v>
      </c>
      <c r="D311" t="s">
        <v>56</v>
      </c>
      <c r="E311" t="s">
        <v>27</v>
      </c>
      <c r="F311" t="s">
        <v>28</v>
      </c>
      <c r="G311" t="s">
        <v>57</v>
      </c>
      <c r="H311" t="s">
        <v>34</v>
      </c>
      <c r="I311">
        <v>40</v>
      </c>
      <c r="J311">
        <v>25</v>
      </c>
      <c r="K311">
        <v>14</v>
      </c>
      <c r="L311">
        <v>35</v>
      </c>
      <c r="M311">
        <v>3.5</v>
      </c>
      <c r="O311">
        <v>11</v>
      </c>
      <c r="P311">
        <v>15</v>
      </c>
      <c r="S311">
        <v>1.5</v>
      </c>
      <c r="T311">
        <v>2.5</v>
      </c>
      <c r="X311">
        <v>20</v>
      </c>
      <c r="Y311" t="s">
        <v>306</v>
      </c>
    </row>
    <row r="312" spans="1:25">
      <c r="A312" t="s">
        <v>668</v>
      </c>
      <c r="B312" s="2" t="str">
        <f>Hyperlink("https://www.diodes.com/datasheet/download/DMP4015SPSQ.pdf")</f>
        <v>https://www.diodes.com/datasheet/download/DMP4015SPSQ.pdf</v>
      </c>
      <c r="C312" t="str">
        <f>Hyperlink("https://www.diodes.com/part/view/DMP4015SPSQ","DMP4015SPSQ")</f>
        <v>DMP4015SPSQ</v>
      </c>
      <c r="D312" t="s">
        <v>654</v>
      </c>
      <c r="E312" t="s">
        <v>27</v>
      </c>
      <c r="F312" t="s">
        <v>28</v>
      </c>
      <c r="G312" t="s">
        <v>57</v>
      </c>
      <c r="H312" t="s">
        <v>34</v>
      </c>
      <c r="I312">
        <v>40</v>
      </c>
      <c r="J312">
        <v>25</v>
      </c>
      <c r="K312">
        <v>11</v>
      </c>
      <c r="M312">
        <v>2.1</v>
      </c>
      <c r="O312">
        <v>11</v>
      </c>
      <c r="P312">
        <v>15</v>
      </c>
      <c r="T312">
        <v>2.5</v>
      </c>
      <c r="U312">
        <v>47.5</v>
      </c>
      <c r="Y312" t="s">
        <v>498</v>
      </c>
    </row>
    <row r="313" spans="1:25">
      <c r="A313" t="s">
        <v>669</v>
      </c>
      <c r="B313" s="2" t="str">
        <f>Hyperlink("https://www.diodes.com/datasheet/download/DMP4015SPSWQ.pdf")</f>
        <v>https://www.diodes.com/datasheet/download/DMP4015SPSWQ.pdf</v>
      </c>
      <c r="C313" t="str">
        <f>Hyperlink("https://www.diodes.com/part/view/DMP4015SPSWQ","DMP4015SPSWQ")</f>
        <v>DMP4015SPSWQ</v>
      </c>
      <c r="D313" t="s">
        <v>654</v>
      </c>
      <c r="E313" t="s">
        <v>27</v>
      </c>
      <c r="F313" t="s">
        <v>28</v>
      </c>
      <c r="G313" t="s">
        <v>57</v>
      </c>
      <c r="H313" t="s">
        <v>34</v>
      </c>
      <c r="I313">
        <v>40</v>
      </c>
      <c r="J313">
        <v>25</v>
      </c>
      <c r="K313">
        <v>11</v>
      </c>
      <c r="M313">
        <v>2.1</v>
      </c>
      <c r="O313">
        <v>11</v>
      </c>
      <c r="P313">
        <v>15</v>
      </c>
      <c r="S313">
        <v>1.5</v>
      </c>
      <c r="T313">
        <v>2.5</v>
      </c>
      <c r="W313">
        <v>4234</v>
      </c>
      <c r="X313">
        <v>20</v>
      </c>
      <c r="Y313" t="s">
        <v>502</v>
      </c>
    </row>
    <row r="314" spans="1:25">
      <c r="A314" t="s">
        <v>670</v>
      </c>
      <c r="B314" s="2" t="str">
        <f>Hyperlink("https://www.diodes.com/datasheet/download/DMP4015SSSQ.pdf")</f>
        <v>https://www.diodes.com/datasheet/download/DMP4015SSSQ.pdf</v>
      </c>
      <c r="C314" t="str">
        <f>Hyperlink("https://www.diodes.com/part/view/DMP4015SSSQ","DMP4015SSSQ")</f>
        <v>DMP4015SSSQ</v>
      </c>
      <c r="D314" t="s">
        <v>56</v>
      </c>
      <c r="E314" t="s">
        <v>27</v>
      </c>
      <c r="F314" t="s">
        <v>28</v>
      </c>
      <c r="G314" t="s">
        <v>57</v>
      </c>
      <c r="H314" t="s">
        <v>34</v>
      </c>
      <c r="I314">
        <v>40</v>
      </c>
      <c r="J314">
        <v>25</v>
      </c>
      <c r="K314">
        <v>10.1</v>
      </c>
      <c r="M314">
        <v>1.82</v>
      </c>
      <c r="O314">
        <v>11</v>
      </c>
      <c r="P314">
        <v>15</v>
      </c>
      <c r="T314">
        <v>2.5</v>
      </c>
      <c r="U314" t="s">
        <v>671</v>
      </c>
      <c r="Y314" t="s">
        <v>147</v>
      </c>
    </row>
    <row r="315" spans="1:25">
      <c r="A315" t="s">
        <v>672</v>
      </c>
      <c r="B315" s="2" t="str">
        <f>Hyperlink("https://www.diodes.com/datasheet/download/DMP4016SK3Q.pdf")</f>
        <v>https://www.diodes.com/datasheet/download/DMP4016SK3Q.pdf</v>
      </c>
      <c r="C315" t="str">
        <f>Hyperlink("https://www.diodes.com/part/view/DMP4016SK3Q","DMP4016SK3Q")</f>
        <v>DMP4016SK3Q</v>
      </c>
      <c r="D315" t="s">
        <v>657</v>
      </c>
      <c r="E315" t="s">
        <v>27</v>
      </c>
      <c r="F315" t="s">
        <v>28</v>
      </c>
      <c r="G315" t="s">
        <v>57</v>
      </c>
      <c r="H315" t="s">
        <v>34</v>
      </c>
      <c r="I315">
        <v>40</v>
      </c>
      <c r="J315">
        <v>20</v>
      </c>
      <c r="L315">
        <v>75</v>
      </c>
      <c r="M315">
        <v>4</v>
      </c>
      <c r="N315">
        <v>113</v>
      </c>
      <c r="O315">
        <v>11</v>
      </c>
      <c r="P315">
        <v>15</v>
      </c>
      <c r="S315">
        <v>1.5</v>
      </c>
      <c r="T315">
        <v>2.5</v>
      </c>
      <c r="U315">
        <v>53</v>
      </c>
      <c r="V315">
        <v>112</v>
      </c>
      <c r="W315">
        <v>5697</v>
      </c>
      <c r="X315">
        <v>20</v>
      </c>
      <c r="Y315" t="s">
        <v>306</v>
      </c>
    </row>
    <row r="316" spans="1:25">
      <c r="A316" t="s">
        <v>673</v>
      </c>
      <c r="B316" s="2" t="str">
        <f>Hyperlink("https://www.diodes.com/datasheet/download/DMP4016SPSWQ.pdf")</f>
        <v>https://www.diodes.com/datasheet/download/DMP4016SPSWQ.pdf</v>
      </c>
      <c r="C316" t="str">
        <f>Hyperlink("https://www.diodes.com/part/view/DMP4016SPSWQ","DMP4016SPSWQ")</f>
        <v>DMP4016SPSWQ</v>
      </c>
      <c r="D316" t="s">
        <v>657</v>
      </c>
      <c r="E316" t="s">
        <v>27</v>
      </c>
      <c r="F316" t="s">
        <v>28</v>
      </c>
      <c r="G316" t="s">
        <v>57</v>
      </c>
      <c r="H316" t="s">
        <v>34</v>
      </c>
      <c r="I316">
        <v>40</v>
      </c>
      <c r="J316">
        <v>20</v>
      </c>
      <c r="L316">
        <v>86</v>
      </c>
      <c r="M316">
        <v>3.9</v>
      </c>
      <c r="N316">
        <v>119</v>
      </c>
      <c r="O316">
        <v>10</v>
      </c>
      <c r="P316">
        <v>14</v>
      </c>
      <c r="S316">
        <v>1.5</v>
      </c>
      <c r="T316">
        <v>2.5</v>
      </c>
      <c r="U316">
        <v>53</v>
      </c>
      <c r="V316">
        <v>112</v>
      </c>
      <c r="W316">
        <v>5697</v>
      </c>
      <c r="X316">
        <v>20</v>
      </c>
      <c r="Y316" t="s">
        <v>502</v>
      </c>
    </row>
    <row r="317" spans="1:25">
      <c r="A317" t="s">
        <v>674</v>
      </c>
      <c r="B317" s="2" t="str">
        <f>Hyperlink("https://www.diodes.com/datasheet/download/DMP4016SSSQ.pdf")</f>
        <v>https://www.diodes.com/datasheet/download/DMP4016SSSQ.pdf</v>
      </c>
      <c r="C317" t="str">
        <f>Hyperlink("https://www.diodes.com/part/view/DMP4016SSSQ","DMP4016SSSQ")</f>
        <v>DMP4016SSSQ</v>
      </c>
      <c r="D317" t="s">
        <v>657</v>
      </c>
      <c r="E317" t="s">
        <v>27</v>
      </c>
      <c r="F317" t="s">
        <v>28</v>
      </c>
      <c r="G317" t="s">
        <v>57</v>
      </c>
      <c r="H317" t="s">
        <v>34</v>
      </c>
      <c r="I317">
        <v>40</v>
      </c>
      <c r="J317">
        <v>20</v>
      </c>
      <c r="K317">
        <v>10.8</v>
      </c>
      <c r="M317">
        <v>2.1</v>
      </c>
      <c r="O317">
        <v>11</v>
      </c>
      <c r="P317">
        <v>15</v>
      </c>
      <c r="S317">
        <v>1.5</v>
      </c>
      <c r="T317">
        <v>2.5</v>
      </c>
      <c r="U317">
        <v>53</v>
      </c>
      <c r="V317">
        <v>112</v>
      </c>
      <c r="W317">
        <v>5697</v>
      </c>
      <c r="X317">
        <v>20</v>
      </c>
      <c r="Y317" t="s">
        <v>147</v>
      </c>
    </row>
    <row r="318" spans="1:25">
      <c r="A318" t="s">
        <v>675</v>
      </c>
      <c r="B318" s="2" t="str">
        <f>Hyperlink("https://www.diodes.com/datasheet/download/DMP4025LK3Q.pdf")</f>
        <v>https://www.diodes.com/datasheet/download/DMP4025LK3Q.pdf</v>
      </c>
      <c r="C318" t="str">
        <f>Hyperlink("https://www.diodes.com/part/view/DMP4025LK3Q","DMP4025LK3Q")</f>
        <v>DMP4025LK3Q</v>
      </c>
      <c r="D318" t="s">
        <v>654</v>
      </c>
      <c r="E318" t="s">
        <v>27</v>
      </c>
      <c r="F318" t="s">
        <v>28</v>
      </c>
      <c r="G318" t="s">
        <v>57</v>
      </c>
      <c r="H318" t="s">
        <v>34</v>
      </c>
      <c r="I318">
        <v>40</v>
      </c>
      <c r="J318">
        <v>20</v>
      </c>
      <c r="K318">
        <v>8.6</v>
      </c>
      <c r="M318">
        <v>2.78</v>
      </c>
      <c r="O318">
        <v>25</v>
      </c>
      <c r="P318">
        <v>45</v>
      </c>
      <c r="T318">
        <v>1.8</v>
      </c>
      <c r="U318">
        <v>14</v>
      </c>
      <c r="V318">
        <v>33.7</v>
      </c>
      <c r="X318">
        <v>20</v>
      </c>
      <c r="Y318" t="s">
        <v>306</v>
      </c>
    </row>
    <row r="319" spans="1:25">
      <c r="A319" t="s">
        <v>676</v>
      </c>
      <c r="B319" s="2" t="str">
        <f>Hyperlink("https://www.diodes.com/datasheet/download/DMP4025LSSQ.pdf")</f>
        <v>https://www.diodes.com/datasheet/download/DMP4025LSSQ.pdf</v>
      </c>
      <c r="C319" t="str">
        <f>Hyperlink("https://www.diodes.com/part/view/DMP4025LSSQ","DMP4025LSSQ")</f>
        <v>DMP4025LSSQ</v>
      </c>
      <c r="D319" t="s">
        <v>654</v>
      </c>
      <c r="E319" t="s">
        <v>27</v>
      </c>
      <c r="F319" t="s">
        <v>28</v>
      </c>
      <c r="G319" t="s">
        <v>57</v>
      </c>
      <c r="H319" t="s">
        <v>34</v>
      </c>
      <c r="I319">
        <v>40</v>
      </c>
      <c r="J319">
        <v>20</v>
      </c>
      <c r="K319">
        <v>8</v>
      </c>
      <c r="M319">
        <v>2.4</v>
      </c>
      <c r="O319">
        <v>25</v>
      </c>
      <c r="P319">
        <v>45</v>
      </c>
      <c r="T319">
        <v>1.8</v>
      </c>
      <c r="U319">
        <v>14</v>
      </c>
      <c r="V319">
        <v>33.7</v>
      </c>
      <c r="X319">
        <v>20</v>
      </c>
      <c r="Y319" t="s">
        <v>147</v>
      </c>
    </row>
    <row r="320" spans="1:25">
      <c r="A320" t="s">
        <v>677</v>
      </c>
      <c r="B320" s="2" t="str">
        <f>Hyperlink("https://www.diodes.com/datasheet/download/DMP4026LK3Q.pdf")</f>
        <v>https://www.diodes.com/datasheet/download/DMP4026LK3Q.pdf</v>
      </c>
      <c r="C320" t="str">
        <f>Hyperlink("https://www.diodes.com/part/view/DMP4026LK3Q","DMP4026LK3Q")</f>
        <v>DMP4026LK3Q</v>
      </c>
      <c r="D320" t="s">
        <v>657</v>
      </c>
      <c r="E320" t="s">
        <v>27</v>
      </c>
      <c r="F320" t="s">
        <v>28</v>
      </c>
      <c r="G320" t="s">
        <v>57</v>
      </c>
      <c r="H320" t="s">
        <v>34</v>
      </c>
      <c r="I320">
        <v>40</v>
      </c>
      <c r="J320">
        <v>20</v>
      </c>
      <c r="L320">
        <v>40</v>
      </c>
      <c r="M320">
        <v>3.5</v>
      </c>
      <c r="N320">
        <v>70</v>
      </c>
      <c r="O320">
        <v>25</v>
      </c>
      <c r="P320">
        <v>45</v>
      </c>
      <c r="S320">
        <v>0.8</v>
      </c>
      <c r="T320">
        <v>1.8</v>
      </c>
      <c r="U320">
        <v>23.5</v>
      </c>
      <c r="V320">
        <v>45.8</v>
      </c>
      <c r="W320">
        <v>2064</v>
      </c>
      <c r="X320">
        <v>20</v>
      </c>
      <c r="Y320" t="s">
        <v>306</v>
      </c>
    </row>
    <row r="321" spans="1:25">
      <c r="A321" t="s">
        <v>678</v>
      </c>
      <c r="B321" s="2" t="str">
        <f>Hyperlink("https://www.diodes.com/datasheet/download/DMP4026LSDQ.pdf")</f>
        <v>https://www.diodes.com/datasheet/download/DMP4026LSDQ.pdf</v>
      </c>
      <c r="C321" t="str">
        <f>Hyperlink("https://www.diodes.com/part/view/DMP4026LSDQ","DMP4026LSDQ")</f>
        <v>DMP4026LSDQ</v>
      </c>
      <c r="D321" t="s">
        <v>679</v>
      </c>
      <c r="E321" t="s">
        <v>27</v>
      </c>
      <c r="F321" t="s">
        <v>28</v>
      </c>
      <c r="G321" t="s">
        <v>53</v>
      </c>
      <c r="H321" t="s">
        <v>34</v>
      </c>
      <c r="I321">
        <v>40</v>
      </c>
      <c r="J321">
        <v>20</v>
      </c>
      <c r="K321">
        <v>6.5</v>
      </c>
      <c r="M321">
        <v>1.7</v>
      </c>
      <c r="O321">
        <v>25</v>
      </c>
      <c r="P321">
        <v>45</v>
      </c>
      <c r="S321">
        <v>0.8</v>
      </c>
      <c r="T321">
        <v>1.8</v>
      </c>
      <c r="U321">
        <v>23.5</v>
      </c>
      <c r="V321">
        <v>45.8</v>
      </c>
      <c r="W321">
        <v>2064</v>
      </c>
      <c r="X321">
        <v>20</v>
      </c>
      <c r="Y321" t="s">
        <v>147</v>
      </c>
    </row>
    <row r="322" spans="1:25">
      <c r="A322" t="s">
        <v>680</v>
      </c>
      <c r="B322" s="2" t="str">
        <f>Hyperlink("https://www.diodes.com/datasheet/download/DMP4026LSSQ.pdf")</f>
        <v>https://www.diodes.com/datasheet/download/DMP4026LSSQ.pdf</v>
      </c>
      <c r="C322" t="str">
        <f>Hyperlink("https://www.diodes.com/part/view/DMP4026LSSQ","DMP4026LSSQ")</f>
        <v>DMP4026LSSQ</v>
      </c>
      <c r="D322" t="s">
        <v>657</v>
      </c>
      <c r="E322" t="s">
        <v>27</v>
      </c>
      <c r="F322" t="s">
        <v>28</v>
      </c>
      <c r="G322" t="s">
        <v>57</v>
      </c>
      <c r="H322" t="s">
        <v>34</v>
      </c>
      <c r="I322">
        <v>40</v>
      </c>
      <c r="J322">
        <v>20</v>
      </c>
      <c r="K322">
        <v>7.2</v>
      </c>
      <c r="M322">
        <v>2</v>
      </c>
      <c r="O322">
        <v>25</v>
      </c>
      <c r="P322">
        <v>45</v>
      </c>
      <c r="S322">
        <v>0.8</v>
      </c>
      <c r="T322">
        <v>1.8</v>
      </c>
      <c r="U322">
        <v>23.5</v>
      </c>
      <c r="V322">
        <v>45</v>
      </c>
      <c r="W322">
        <v>2083</v>
      </c>
      <c r="X322">
        <v>20</v>
      </c>
      <c r="Y322" t="s">
        <v>147</v>
      </c>
    </row>
    <row r="323" spans="1:25">
      <c r="A323" t="s">
        <v>681</v>
      </c>
      <c r="B323" s="2" t="str">
        <f>Hyperlink("https://www.diodes.com/datasheet/download/DMP4026SFGQ.pdf")</f>
        <v>https://www.diodes.com/datasheet/download/DMP4026SFGQ.pdf</v>
      </c>
      <c r="C323" t="str">
        <f>Hyperlink("https://www.diodes.com/part/view/DMP4026SFGQ","DMP4026SFGQ")</f>
        <v>DMP4026SFGQ</v>
      </c>
      <c r="D323" t="s">
        <v>657</v>
      </c>
      <c r="E323" t="s">
        <v>27</v>
      </c>
      <c r="F323" t="s">
        <v>28</v>
      </c>
      <c r="G323" t="s">
        <v>57</v>
      </c>
      <c r="H323" t="s">
        <v>34</v>
      </c>
      <c r="I323">
        <v>40</v>
      </c>
      <c r="J323">
        <v>20</v>
      </c>
      <c r="L323">
        <v>28</v>
      </c>
      <c r="N323">
        <v>33</v>
      </c>
      <c r="O323">
        <v>25</v>
      </c>
      <c r="P323">
        <v>45</v>
      </c>
      <c r="S323">
        <v>0.8</v>
      </c>
      <c r="T323">
        <v>1.8</v>
      </c>
      <c r="U323">
        <v>25</v>
      </c>
      <c r="V323">
        <v>48</v>
      </c>
      <c r="W323">
        <v>2275</v>
      </c>
      <c r="X323">
        <v>20</v>
      </c>
      <c r="Y323" t="s">
        <v>282</v>
      </c>
    </row>
    <row r="324" spans="1:25">
      <c r="A324" t="s">
        <v>682</v>
      </c>
      <c r="B324" s="2" t="str">
        <f>Hyperlink("https://www.diodes.com/datasheet/download/DMP4026SFVWQ.pdf")</f>
        <v>https://www.diodes.com/datasheet/download/DMP4026SFVWQ.pdf</v>
      </c>
      <c r="C324" t="str">
        <f>Hyperlink("https://www.diodes.com/part/view/DMP4026SFVWQ","DMP4026SFVWQ")</f>
        <v>DMP4026SFVWQ</v>
      </c>
      <c r="D324" t="s">
        <v>657</v>
      </c>
      <c r="E324" t="s">
        <v>27</v>
      </c>
      <c r="F324" t="s">
        <v>28</v>
      </c>
      <c r="G324" t="s">
        <v>57</v>
      </c>
      <c r="H324" t="s">
        <v>34</v>
      </c>
      <c r="I324">
        <v>40</v>
      </c>
      <c r="J324">
        <v>20</v>
      </c>
      <c r="K324">
        <v>8.9</v>
      </c>
      <c r="L324">
        <v>49</v>
      </c>
      <c r="M324">
        <v>3.3</v>
      </c>
      <c r="O324">
        <v>25</v>
      </c>
      <c r="P324">
        <v>45</v>
      </c>
      <c r="S324">
        <v>0.8</v>
      </c>
      <c r="T324">
        <v>1.8</v>
      </c>
      <c r="U324">
        <v>23.5</v>
      </c>
      <c r="V324">
        <v>45.8</v>
      </c>
      <c r="W324">
        <v>2064</v>
      </c>
      <c r="X324">
        <v>20</v>
      </c>
      <c r="Y324" t="s">
        <v>358</v>
      </c>
    </row>
    <row r="325" spans="1:25">
      <c r="A325" t="s">
        <v>683</v>
      </c>
      <c r="B325" s="2" t="str">
        <f>Hyperlink("https://www.diodes.com/datasheet/download/DMP4047LFDEQ.pdf")</f>
        <v>https://www.diodes.com/datasheet/download/DMP4047LFDEQ.pdf</v>
      </c>
      <c r="C325" t="str">
        <f>Hyperlink("https://www.diodes.com/part/view/DMP4047LFDEQ","DMP4047LFDEQ")</f>
        <v>DMP4047LFDEQ</v>
      </c>
      <c r="D325" t="s">
        <v>654</v>
      </c>
      <c r="E325" t="s">
        <v>27</v>
      </c>
      <c r="F325" t="s">
        <v>28</v>
      </c>
      <c r="G325" t="s">
        <v>57</v>
      </c>
      <c r="H325" t="s">
        <v>34</v>
      </c>
      <c r="I325">
        <v>40</v>
      </c>
      <c r="J325">
        <v>20</v>
      </c>
      <c r="K325">
        <v>6.5</v>
      </c>
      <c r="M325">
        <v>2.1</v>
      </c>
      <c r="O325">
        <v>34</v>
      </c>
      <c r="P325">
        <v>50</v>
      </c>
      <c r="S325">
        <v>1</v>
      </c>
      <c r="T325">
        <v>2.2</v>
      </c>
      <c r="U325">
        <v>12.2</v>
      </c>
      <c r="V325">
        <v>24.9</v>
      </c>
      <c r="W325">
        <v>1265</v>
      </c>
      <c r="X325">
        <v>20</v>
      </c>
      <c r="Y325" t="s">
        <v>313</v>
      </c>
    </row>
    <row r="326" spans="1:25">
      <c r="A326" t="s">
        <v>684</v>
      </c>
      <c r="B326" s="2" t="str">
        <f>Hyperlink("https://www.diodes.com/datasheet/download/DMP4047SSD.pdf")</f>
        <v>https://www.diodes.com/datasheet/download/DMP4047SSD.pdf</v>
      </c>
      <c r="C326" t="str">
        <f>Hyperlink("https://www.diodes.com/part/view/DMP4047SSDQ","DMP4047SSDQ")</f>
        <v>DMP4047SSDQ</v>
      </c>
      <c r="D326" t="s">
        <v>685</v>
      </c>
      <c r="E326" t="s">
        <v>27</v>
      </c>
      <c r="F326" t="s">
        <v>28</v>
      </c>
      <c r="G326" t="s">
        <v>53</v>
      </c>
      <c r="H326" t="s">
        <v>34</v>
      </c>
      <c r="I326">
        <v>40</v>
      </c>
      <c r="J326">
        <v>20</v>
      </c>
      <c r="K326">
        <v>5.1</v>
      </c>
      <c r="M326">
        <v>1.8</v>
      </c>
      <c r="O326">
        <v>45</v>
      </c>
      <c r="P326">
        <v>55</v>
      </c>
      <c r="T326">
        <v>3</v>
      </c>
      <c r="U326">
        <v>10.6</v>
      </c>
      <c r="V326">
        <v>21.5</v>
      </c>
      <c r="Y326" t="s">
        <v>147</v>
      </c>
    </row>
    <row r="327" spans="1:25">
      <c r="A327" t="s">
        <v>686</v>
      </c>
      <c r="B327" s="2" t="str">
        <f>Hyperlink("https://www.diodes.com/datasheet/download/DMP4050SSD.pdf")</f>
        <v>https://www.diodes.com/datasheet/download/DMP4050SSD.pdf</v>
      </c>
      <c r="C327" t="str">
        <f>Hyperlink("https://www.diodes.com/part/view/DMP4050SSDQ","DMP4050SSDQ")</f>
        <v>DMP4050SSDQ</v>
      </c>
      <c r="D327" t="s">
        <v>685</v>
      </c>
      <c r="E327" t="s">
        <v>27</v>
      </c>
      <c r="F327" t="s">
        <v>28</v>
      </c>
      <c r="G327" t="s">
        <v>53</v>
      </c>
      <c r="H327" t="s">
        <v>34</v>
      </c>
      <c r="I327">
        <v>40</v>
      </c>
      <c r="J327">
        <v>20</v>
      </c>
      <c r="K327">
        <v>5.2</v>
      </c>
      <c r="M327">
        <v>2.1</v>
      </c>
      <c r="O327">
        <v>50</v>
      </c>
      <c r="P327">
        <v>79</v>
      </c>
      <c r="T327">
        <v>3</v>
      </c>
      <c r="V327">
        <v>13.9</v>
      </c>
      <c r="Y327" t="s">
        <v>147</v>
      </c>
    </row>
    <row r="328" spans="1:25">
      <c r="A328" t="s">
        <v>687</v>
      </c>
      <c r="B328" s="2" t="str">
        <f>Hyperlink("https://www.diodes.com/datasheet/download/DMP4065SQ.pdf")</f>
        <v>https://www.diodes.com/datasheet/download/DMP4065SQ.pdf</v>
      </c>
      <c r="C328" t="str">
        <f>Hyperlink("https://www.diodes.com/part/view/DMP4065SQ","DMP4065SQ")</f>
        <v>DMP4065SQ</v>
      </c>
      <c r="D328" t="s">
        <v>654</v>
      </c>
      <c r="E328" t="s">
        <v>27</v>
      </c>
      <c r="F328" t="s">
        <v>28</v>
      </c>
      <c r="G328" t="s">
        <v>57</v>
      </c>
      <c r="H328" t="s">
        <v>34</v>
      </c>
      <c r="I328">
        <v>40</v>
      </c>
      <c r="J328">
        <v>20</v>
      </c>
      <c r="K328">
        <v>3.4</v>
      </c>
      <c r="M328">
        <v>1.4</v>
      </c>
      <c r="O328">
        <v>80</v>
      </c>
      <c r="P328">
        <v>100</v>
      </c>
      <c r="T328">
        <v>3</v>
      </c>
      <c r="U328">
        <v>6.1</v>
      </c>
      <c r="V328">
        <v>12.2</v>
      </c>
      <c r="X328">
        <v>20</v>
      </c>
      <c r="Y328" t="s">
        <v>30</v>
      </c>
    </row>
    <row r="329" spans="1:25">
      <c r="A329" t="s">
        <v>688</v>
      </c>
      <c r="B329" s="2" t="str">
        <f>Hyperlink("https://www.diodes.com/datasheet/download/DMP510DLQ.pdf")</f>
        <v>https://www.diodes.com/datasheet/download/DMP510DLQ.pdf</v>
      </c>
      <c r="C329" t="str">
        <f>Hyperlink("https://www.diodes.com/part/view/DMP510DLQ","DMP510DLQ")</f>
        <v>DMP510DLQ</v>
      </c>
      <c r="D329" t="s">
        <v>56</v>
      </c>
      <c r="E329" t="s">
        <v>27</v>
      </c>
      <c r="F329" t="s">
        <v>28</v>
      </c>
      <c r="G329" t="s">
        <v>57</v>
      </c>
      <c r="H329" t="s">
        <v>34</v>
      </c>
      <c r="I329">
        <v>50</v>
      </c>
      <c r="J329">
        <v>30</v>
      </c>
      <c r="K329">
        <v>0.196</v>
      </c>
      <c r="M329">
        <v>0.69</v>
      </c>
      <c r="P329" t="s">
        <v>689</v>
      </c>
      <c r="T329">
        <v>2</v>
      </c>
      <c r="U329" t="s">
        <v>690</v>
      </c>
      <c r="W329">
        <v>40</v>
      </c>
      <c r="X329">
        <v>25</v>
      </c>
      <c r="Y329" t="s">
        <v>30</v>
      </c>
    </row>
    <row r="330" spans="1:25">
      <c r="A330" t="s">
        <v>691</v>
      </c>
      <c r="B330" s="2" t="str">
        <f>Hyperlink("https://www.diodes.com/datasheet/download/DMP58D1LVQ.pdf")</f>
        <v>https://www.diodes.com/datasheet/download/DMP58D1LVQ.pdf</v>
      </c>
      <c r="C330" t="str">
        <f>Hyperlink("https://www.diodes.com/part/view/DMP58D1LVQ","DMP58D1LVQ")</f>
        <v>DMP58D1LVQ</v>
      </c>
      <c r="D330" t="s">
        <v>600</v>
      </c>
      <c r="E330" t="s">
        <v>27</v>
      </c>
      <c r="F330" t="s">
        <v>28</v>
      </c>
      <c r="G330" t="s">
        <v>53</v>
      </c>
      <c r="H330" t="s">
        <v>34</v>
      </c>
      <c r="I330">
        <v>50</v>
      </c>
      <c r="J330">
        <v>20</v>
      </c>
      <c r="K330" t="s">
        <v>692</v>
      </c>
      <c r="M330">
        <v>0.78</v>
      </c>
      <c r="P330" t="s">
        <v>693</v>
      </c>
      <c r="S330">
        <v>0.8</v>
      </c>
      <c r="T330">
        <v>2</v>
      </c>
      <c r="U330" t="s">
        <v>694</v>
      </c>
      <c r="V330">
        <v>1.2</v>
      </c>
      <c r="W330">
        <v>37</v>
      </c>
      <c r="X330">
        <v>25</v>
      </c>
      <c r="Y330" t="s">
        <v>112</v>
      </c>
    </row>
    <row r="331" spans="1:25">
      <c r="A331" t="s">
        <v>695</v>
      </c>
      <c r="B331" s="2" t="str">
        <f>Hyperlink("https://www.diodes.com/datasheet/download/DMP6018LPSQ.pdf")</f>
        <v>https://www.diodes.com/datasheet/download/DMP6018LPSQ.pdf</v>
      </c>
      <c r="C331" t="str">
        <f>Hyperlink("https://www.diodes.com/part/view/DMP6018LPSQ","DMP6018LPSQ")</f>
        <v>DMP6018LPSQ</v>
      </c>
      <c r="D331" t="s">
        <v>696</v>
      </c>
      <c r="E331" t="s">
        <v>27</v>
      </c>
      <c r="F331" t="s">
        <v>28</v>
      </c>
      <c r="G331" t="s">
        <v>57</v>
      </c>
      <c r="H331" t="s">
        <v>34</v>
      </c>
      <c r="I331">
        <v>60</v>
      </c>
      <c r="J331">
        <v>20</v>
      </c>
      <c r="L331">
        <v>60</v>
      </c>
      <c r="M331">
        <v>2.6</v>
      </c>
      <c r="N331">
        <v>113</v>
      </c>
      <c r="O331">
        <v>18</v>
      </c>
      <c r="P331">
        <v>26</v>
      </c>
      <c r="T331">
        <v>2.5</v>
      </c>
      <c r="W331">
        <v>3505</v>
      </c>
      <c r="X331">
        <v>30</v>
      </c>
      <c r="Y331" t="s">
        <v>498</v>
      </c>
    </row>
    <row r="332" spans="1:25">
      <c r="A332" t="s">
        <v>697</v>
      </c>
      <c r="B332" s="2" t="str">
        <f>Hyperlink("https://www.diodes.com/datasheet/download/DMP6023LEQ.pdf")</f>
        <v>https://www.diodes.com/datasheet/download/DMP6023LEQ.pdf</v>
      </c>
      <c r="C332" t="str">
        <f>Hyperlink("https://www.diodes.com/part/view/DMP6023LEQ","DMP6023LEQ")</f>
        <v>DMP6023LEQ</v>
      </c>
      <c r="D332" t="s">
        <v>696</v>
      </c>
      <c r="E332" t="s">
        <v>27</v>
      </c>
      <c r="F332" t="s">
        <v>28</v>
      </c>
      <c r="G332" t="s">
        <v>57</v>
      </c>
      <c r="H332" t="s">
        <v>34</v>
      </c>
      <c r="I332">
        <v>60</v>
      </c>
      <c r="J332">
        <v>20</v>
      </c>
      <c r="K332">
        <v>7</v>
      </c>
      <c r="M332">
        <v>2</v>
      </c>
      <c r="O332">
        <v>28</v>
      </c>
      <c r="P332">
        <v>35</v>
      </c>
      <c r="T332">
        <v>3</v>
      </c>
      <c r="U332">
        <v>26.5</v>
      </c>
      <c r="V332">
        <v>53.1</v>
      </c>
      <c r="X332">
        <v>30</v>
      </c>
      <c r="Y332" t="s">
        <v>458</v>
      </c>
    </row>
    <row r="333" spans="1:25">
      <c r="A333" t="s">
        <v>698</v>
      </c>
      <c r="B333" s="2" t="str">
        <f>Hyperlink("https://www.diodes.com/datasheet/download/DMP6023LFGQ.pdf")</f>
        <v>https://www.diodes.com/datasheet/download/DMP6023LFGQ.pdf</v>
      </c>
      <c r="C333" t="str">
        <f>Hyperlink("https://www.diodes.com/part/view/DMP6023LFGQ","DMP6023LFGQ")</f>
        <v>DMP6023LFGQ</v>
      </c>
      <c r="D333" t="s">
        <v>696</v>
      </c>
      <c r="E333" t="s">
        <v>27</v>
      </c>
      <c r="F333" t="s">
        <v>28</v>
      </c>
      <c r="G333" t="s">
        <v>57</v>
      </c>
      <c r="H333" t="s">
        <v>34</v>
      </c>
      <c r="I333">
        <v>60</v>
      </c>
      <c r="J333">
        <v>20</v>
      </c>
      <c r="K333">
        <v>7.7</v>
      </c>
      <c r="M333">
        <v>2.1</v>
      </c>
      <c r="O333">
        <v>25</v>
      </c>
      <c r="P333">
        <v>33</v>
      </c>
      <c r="T333">
        <v>3</v>
      </c>
      <c r="U333">
        <v>26.5</v>
      </c>
      <c r="V333">
        <v>53.1</v>
      </c>
      <c r="X333">
        <v>30</v>
      </c>
      <c r="Y333" t="s">
        <v>282</v>
      </c>
    </row>
    <row r="334" spans="1:25">
      <c r="A334" t="s">
        <v>699</v>
      </c>
      <c r="B334" s="2" t="str">
        <f>Hyperlink("https://www.diodes.com/datasheet/download/DMP6051SFVWQ.pdf")</f>
        <v>https://www.diodes.com/datasheet/download/DMP6051SFVWQ.pdf</v>
      </c>
      <c r="C334" t="str">
        <f>Hyperlink("https://www.diodes.com/part/view/DMP6051SFVWQ","DMP6051SFVWQ")</f>
        <v>DMP6051SFVWQ</v>
      </c>
      <c r="D334" t="s">
        <v>700</v>
      </c>
      <c r="E334" t="s">
        <v>27</v>
      </c>
      <c r="F334" t="s">
        <v>28</v>
      </c>
      <c r="G334" t="s">
        <v>57</v>
      </c>
      <c r="H334" t="s">
        <v>34</v>
      </c>
      <c r="I334">
        <v>60</v>
      </c>
      <c r="J334">
        <v>20</v>
      </c>
      <c r="L334">
        <v>18.8</v>
      </c>
      <c r="M334">
        <v>2.7</v>
      </c>
      <c r="N334">
        <v>43</v>
      </c>
      <c r="O334">
        <v>60</v>
      </c>
      <c r="P334">
        <v>80</v>
      </c>
      <c r="S334">
        <v>1</v>
      </c>
      <c r="T334">
        <v>3</v>
      </c>
      <c r="U334">
        <v>17</v>
      </c>
      <c r="V334">
        <v>36</v>
      </c>
      <c r="W334">
        <v>2087</v>
      </c>
      <c r="X334">
        <v>30</v>
      </c>
      <c r="Y334" t="s">
        <v>358</v>
      </c>
    </row>
    <row r="335" spans="1:25">
      <c r="A335" t="s">
        <v>701</v>
      </c>
      <c r="B335" s="2" t="str">
        <f>Hyperlink("https://www.diodes.com/datasheet/download/DMP6051SSDQ.pdf")</f>
        <v>https://www.diodes.com/datasheet/download/DMP6051SSDQ.pdf</v>
      </c>
      <c r="C335" t="str">
        <f>Hyperlink("https://www.diodes.com/part/view/DMP6051SSDQ","DMP6051SSDQ")</f>
        <v>DMP6051SSDQ</v>
      </c>
      <c r="D335" t="s">
        <v>702</v>
      </c>
      <c r="E335" t="s">
        <v>27</v>
      </c>
      <c r="F335" t="s">
        <v>28</v>
      </c>
      <c r="G335" t="s">
        <v>53</v>
      </c>
      <c r="H335" t="s">
        <v>34</v>
      </c>
      <c r="I335">
        <v>60</v>
      </c>
      <c r="J335">
        <v>20</v>
      </c>
      <c r="K335">
        <v>4.3</v>
      </c>
      <c r="M335">
        <v>1.6</v>
      </c>
      <c r="O335">
        <v>60</v>
      </c>
      <c r="P335">
        <v>80</v>
      </c>
      <c r="S335">
        <v>1</v>
      </c>
      <c r="T335">
        <v>3</v>
      </c>
      <c r="U335">
        <v>17</v>
      </c>
      <c r="V335">
        <v>36</v>
      </c>
      <c r="W335">
        <v>2079</v>
      </c>
      <c r="X335">
        <v>30</v>
      </c>
      <c r="Y335" t="s">
        <v>147</v>
      </c>
    </row>
    <row r="336" spans="1:25">
      <c r="A336" t="s">
        <v>703</v>
      </c>
      <c r="B336" s="2" t="str">
        <f>Hyperlink("https://www.diodes.com/datasheet/download/DMP6051SSSQ.pdf")</f>
        <v>https://www.diodes.com/datasheet/download/DMP6051SSSQ.pdf</v>
      </c>
      <c r="C336" t="str">
        <f>Hyperlink("https://www.diodes.com/part/view/DMP6051SSSQ","DMP6051SSSQ")</f>
        <v>DMP6051SSSQ</v>
      </c>
      <c r="D336" t="s">
        <v>562</v>
      </c>
      <c r="E336" t="s">
        <v>27</v>
      </c>
      <c r="F336" t="s">
        <v>28</v>
      </c>
      <c r="G336" t="s">
        <v>57</v>
      </c>
      <c r="H336" t="s">
        <v>34</v>
      </c>
      <c r="I336">
        <v>60</v>
      </c>
      <c r="J336">
        <v>20</v>
      </c>
      <c r="K336">
        <v>4.3</v>
      </c>
      <c r="M336">
        <v>2</v>
      </c>
      <c r="O336">
        <v>60</v>
      </c>
      <c r="P336">
        <v>80</v>
      </c>
      <c r="S336">
        <v>1</v>
      </c>
      <c r="T336">
        <v>3</v>
      </c>
      <c r="U336">
        <v>17</v>
      </c>
      <c r="V336">
        <v>36</v>
      </c>
      <c r="W336">
        <v>2079</v>
      </c>
      <c r="X336">
        <v>30</v>
      </c>
      <c r="Y336" t="s">
        <v>147</v>
      </c>
    </row>
    <row r="337" spans="1:25">
      <c r="A337" t="s">
        <v>704</v>
      </c>
      <c r="B337" s="2" t="str">
        <f>Hyperlink("https://www.diodes.com/datasheet/download/DMP610DLQ.pdf")</f>
        <v>https://www.diodes.com/datasheet/download/DMP610DLQ.pdf</v>
      </c>
      <c r="C337" t="str">
        <f>Hyperlink("https://www.diodes.com/part/view/DMP610DLQ","DMP610DLQ")</f>
        <v>DMP610DLQ</v>
      </c>
      <c r="D337" t="s">
        <v>56</v>
      </c>
      <c r="E337" t="s">
        <v>27</v>
      </c>
      <c r="F337" t="s">
        <v>28</v>
      </c>
      <c r="G337" t="s">
        <v>57</v>
      </c>
      <c r="H337" t="s">
        <v>34</v>
      </c>
      <c r="I337">
        <v>60</v>
      </c>
      <c r="J337">
        <v>30</v>
      </c>
      <c r="K337">
        <v>0.186</v>
      </c>
      <c r="M337">
        <v>0.69</v>
      </c>
      <c r="P337" t="s">
        <v>705</v>
      </c>
      <c r="T337">
        <v>2</v>
      </c>
      <c r="U337" t="s">
        <v>690</v>
      </c>
      <c r="W337">
        <v>40</v>
      </c>
      <c r="X337">
        <v>25</v>
      </c>
      <c r="Y337" t="s">
        <v>30</v>
      </c>
    </row>
    <row r="338" spans="1:25">
      <c r="A338" t="s">
        <v>706</v>
      </c>
      <c r="B338" s="2" t="str">
        <f>Hyperlink("https://www.diodes.com/datasheet/download/DMP6110SFDFQ.pdf")</f>
        <v>https://www.diodes.com/datasheet/download/DMP6110SFDFQ.pdf</v>
      </c>
      <c r="C338" t="str">
        <f>Hyperlink("https://www.diodes.com/part/view/DMP6110SFDFQ","DMP6110SFDFQ")</f>
        <v>DMP6110SFDFQ</v>
      </c>
      <c r="D338" t="s">
        <v>56</v>
      </c>
      <c r="E338" t="s">
        <v>27</v>
      </c>
      <c r="F338" t="s">
        <v>28</v>
      </c>
      <c r="G338" t="s">
        <v>57</v>
      </c>
      <c r="H338" t="s">
        <v>34</v>
      </c>
      <c r="I338">
        <v>60</v>
      </c>
      <c r="J338">
        <v>20</v>
      </c>
      <c r="K338">
        <v>3.5</v>
      </c>
      <c r="M338">
        <v>1.97</v>
      </c>
      <c r="O338">
        <v>110</v>
      </c>
      <c r="P338">
        <v>130</v>
      </c>
      <c r="T338">
        <v>3</v>
      </c>
      <c r="U338">
        <v>8.2</v>
      </c>
      <c r="V338">
        <v>17.2</v>
      </c>
      <c r="X338">
        <v>30</v>
      </c>
      <c r="Y338" t="s">
        <v>300</v>
      </c>
    </row>
    <row r="339" spans="1:25">
      <c r="A339" t="s">
        <v>707</v>
      </c>
      <c r="B339" s="2" t="str">
        <f>Hyperlink("https://www.diodes.com/datasheet/download/DMP6110SSDQ.pdf")</f>
        <v>https://www.diodes.com/datasheet/download/DMP6110SSDQ.pdf</v>
      </c>
      <c r="C339" t="str">
        <f>Hyperlink("https://www.diodes.com/part/view/DMP6110SSDQ","DMP6110SSDQ")</f>
        <v>DMP6110SSDQ</v>
      </c>
      <c r="D339" t="s">
        <v>587</v>
      </c>
      <c r="E339" t="s">
        <v>27</v>
      </c>
      <c r="F339" t="s">
        <v>28</v>
      </c>
      <c r="G339" t="s">
        <v>53</v>
      </c>
      <c r="H339" t="s">
        <v>34</v>
      </c>
      <c r="I339">
        <v>60</v>
      </c>
      <c r="J339">
        <v>20</v>
      </c>
      <c r="K339">
        <v>3.3</v>
      </c>
      <c r="M339">
        <v>1.7</v>
      </c>
      <c r="O339">
        <v>105</v>
      </c>
      <c r="P339">
        <v>130</v>
      </c>
      <c r="T339">
        <v>3</v>
      </c>
      <c r="U339">
        <v>8.2</v>
      </c>
      <c r="V339">
        <v>17.2</v>
      </c>
      <c r="X339">
        <v>30</v>
      </c>
      <c r="Y339" t="s">
        <v>147</v>
      </c>
    </row>
    <row r="340" spans="1:25">
      <c r="A340" t="s">
        <v>708</v>
      </c>
      <c r="B340" s="2" t="str">
        <f>Hyperlink("https://www.diodes.com/datasheet/download/DMP6110SSSQ.pdf")</f>
        <v>https://www.diodes.com/datasheet/download/DMP6110SSSQ.pdf</v>
      </c>
      <c r="C340" t="str">
        <f>Hyperlink("https://www.diodes.com/part/view/DMP6110SSSQ","DMP6110SSSQ")</f>
        <v>DMP6110SSSQ</v>
      </c>
      <c r="D340" t="s">
        <v>696</v>
      </c>
      <c r="E340" t="s">
        <v>27</v>
      </c>
      <c r="F340" t="s">
        <v>28</v>
      </c>
      <c r="G340" t="s">
        <v>57</v>
      </c>
      <c r="H340" t="s">
        <v>34</v>
      </c>
      <c r="I340">
        <v>60</v>
      </c>
      <c r="J340">
        <v>20</v>
      </c>
      <c r="K340">
        <v>4.5</v>
      </c>
      <c r="M340">
        <v>2</v>
      </c>
      <c r="O340">
        <v>110</v>
      </c>
      <c r="P340">
        <v>130</v>
      </c>
      <c r="T340">
        <v>3</v>
      </c>
      <c r="U340">
        <v>9.5</v>
      </c>
      <c r="V340">
        <v>19.4</v>
      </c>
      <c r="X340">
        <v>30</v>
      </c>
      <c r="Y340" t="s">
        <v>147</v>
      </c>
    </row>
    <row r="341" spans="1:25">
      <c r="A341" t="s">
        <v>709</v>
      </c>
      <c r="B341" s="2" t="str">
        <f>Hyperlink("https://www.diodes.com/datasheet/download/DMP6110SVTQ.pdf")</f>
        <v>https://www.diodes.com/datasheet/download/DMP6110SVTQ.pdf</v>
      </c>
      <c r="C341" t="str">
        <f>Hyperlink("https://www.diodes.com/part/view/DMP6110SVTQ","DMP6110SVTQ")</f>
        <v>DMP6110SVTQ</v>
      </c>
      <c r="D341" t="s">
        <v>56</v>
      </c>
      <c r="E341" t="s">
        <v>27</v>
      </c>
      <c r="F341" t="s">
        <v>28</v>
      </c>
      <c r="G341" t="s">
        <v>57</v>
      </c>
      <c r="H341" t="s">
        <v>34</v>
      </c>
      <c r="I341">
        <v>60</v>
      </c>
      <c r="J341">
        <v>20</v>
      </c>
      <c r="K341">
        <v>7.3</v>
      </c>
      <c r="M341">
        <v>1.8</v>
      </c>
      <c r="O341">
        <v>105</v>
      </c>
      <c r="P341">
        <v>130</v>
      </c>
      <c r="T341">
        <v>3</v>
      </c>
      <c r="U341">
        <v>8.2</v>
      </c>
      <c r="V341">
        <v>17.2</v>
      </c>
      <c r="X341">
        <v>30</v>
      </c>
      <c r="Y341" t="s">
        <v>102</v>
      </c>
    </row>
    <row r="342" spans="1:25">
      <c r="A342" t="s">
        <v>710</v>
      </c>
      <c r="B342" s="2" t="str">
        <f>Hyperlink("https://www.diodes.com/datasheet/download/DMP6111SVTQ.pdf")</f>
        <v>https://www.diodes.com/datasheet/download/DMP6111SVTQ.pdf</v>
      </c>
      <c r="C342" t="str">
        <f>Hyperlink("https://www.diodes.com/part/view/DMP6111SVTQ","DMP6111SVTQ")</f>
        <v>DMP6111SVTQ</v>
      </c>
      <c r="D342" t="s">
        <v>700</v>
      </c>
      <c r="E342" t="s">
        <v>27</v>
      </c>
      <c r="F342" t="s">
        <v>28</v>
      </c>
      <c r="G342" t="s">
        <v>57</v>
      </c>
      <c r="H342" t="s">
        <v>34</v>
      </c>
      <c r="I342">
        <v>60</v>
      </c>
      <c r="J342">
        <v>20</v>
      </c>
      <c r="K342">
        <v>2.7</v>
      </c>
      <c r="M342">
        <v>1.6</v>
      </c>
      <c r="P342">
        <v>115</v>
      </c>
      <c r="Q342">
        <v>145</v>
      </c>
      <c r="S342">
        <v>1</v>
      </c>
      <c r="T342">
        <v>3</v>
      </c>
      <c r="U342">
        <v>11.2</v>
      </c>
      <c r="V342">
        <v>23.2</v>
      </c>
      <c r="W342">
        <v>1283</v>
      </c>
      <c r="X342">
        <v>30</v>
      </c>
      <c r="Y342" t="s">
        <v>102</v>
      </c>
    </row>
    <row r="343" spans="1:25">
      <c r="A343" t="s">
        <v>711</v>
      </c>
      <c r="B343" s="2" t="str">
        <f>Hyperlink("https://www.diodes.com/datasheet/download/DMP6180SK3Q.pdf")</f>
        <v>https://www.diodes.com/datasheet/download/DMP6180SK3Q.pdf</v>
      </c>
      <c r="C343" t="str">
        <f>Hyperlink("https://www.diodes.com/part/view/DMP6180SK3Q","DMP6180SK3Q")</f>
        <v>DMP6180SK3Q</v>
      </c>
      <c r="D343" t="s">
        <v>56</v>
      </c>
      <c r="E343" t="s">
        <v>27</v>
      </c>
      <c r="F343" t="s">
        <v>28</v>
      </c>
      <c r="G343" t="s">
        <v>57</v>
      </c>
      <c r="H343" t="s">
        <v>34</v>
      </c>
      <c r="I343">
        <v>60</v>
      </c>
      <c r="J343">
        <v>20</v>
      </c>
      <c r="L343">
        <v>14</v>
      </c>
      <c r="M343">
        <v>2.7</v>
      </c>
      <c r="O343">
        <v>110</v>
      </c>
      <c r="P343">
        <v>140</v>
      </c>
      <c r="T343">
        <v>2.7</v>
      </c>
      <c r="U343">
        <v>8.1</v>
      </c>
      <c r="V343">
        <v>17.1</v>
      </c>
      <c r="W343">
        <v>984.7</v>
      </c>
      <c r="X343">
        <v>30</v>
      </c>
      <c r="Y343" t="s">
        <v>306</v>
      </c>
    </row>
    <row r="344" spans="1:25">
      <c r="A344" t="s">
        <v>712</v>
      </c>
      <c r="B344" s="2" t="str">
        <f>Hyperlink("https://www.diodes.com/datasheet/download/DMP6185SEQ.pdf")</f>
        <v>https://www.diodes.com/datasheet/download/DMP6185SEQ.pdf</v>
      </c>
      <c r="C344" t="str">
        <f>Hyperlink("https://www.diodes.com/part/view/DMP6185SEQ","DMP6185SEQ")</f>
        <v>DMP6185SEQ</v>
      </c>
      <c r="D344" t="s">
        <v>696</v>
      </c>
      <c r="E344" t="s">
        <v>27</v>
      </c>
      <c r="F344" t="s">
        <v>28</v>
      </c>
      <c r="G344" t="s">
        <v>57</v>
      </c>
      <c r="H344" t="s">
        <v>34</v>
      </c>
      <c r="I344">
        <v>60</v>
      </c>
      <c r="J344">
        <v>20</v>
      </c>
      <c r="K344">
        <v>3</v>
      </c>
      <c r="M344">
        <v>2.2</v>
      </c>
      <c r="O344">
        <v>150</v>
      </c>
      <c r="P344">
        <v>185</v>
      </c>
      <c r="T344">
        <v>3</v>
      </c>
      <c r="U344">
        <v>6.2</v>
      </c>
      <c r="V344">
        <v>14</v>
      </c>
      <c r="X344">
        <v>30</v>
      </c>
      <c r="Y344" t="s">
        <v>458</v>
      </c>
    </row>
    <row r="345" spans="1:25">
      <c r="A345" t="s">
        <v>713</v>
      </c>
      <c r="B345" s="2" t="str">
        <f>Hyperlink("https://www.diodes.com/datasheet/download/DMP6250SEQ.pdf")</f>
        <v>https://www.diodes.com/datasheet/download/DMP6250SEQ.pdf</v>
      </c>
      <c r="C345" t="str">
        <f>Hyperlink("https://www.diodes.com/part/view/DMP6250SEQ","DMP6250SEQ")</f>
        <v>DMP6250SEQ</v>
      </c>
      <c r="D345" t="s">
        <v>696</v>
      </c>
      <c r="E345" t="s">
        <v>27</v>
      </c>
      <c r="F345" t="s">
        <v>28</v>
      </c>
      <c r="G345" t="s">
        <v>57</v>
      </c>
      <c r="H345" t="s">
        <v>34</v>
      </c>
      <c r="I345">
        <v>60</v>
      </c>
      <c r="J345">
        <v>20</v>
      </c>
      <c r="L345">
        <v>6.1</v>
      </c>
      <c r="M345">
        <v>1.8</v>
      </c>
      <c r="N345">
        <v>14</v>
      </c>
      <c r="O345">
        <v>250</v>
      </c>
      <c r="P345">
        <v>300</v>
      </c>
      <c r="T345">
        <v>3</v>
      </c>
      <c r="U345">
        <v>4.8</v>
      </c>
      <c r="V345">
        <v>9.7</v>
      </c>
      <c r="W345">
        <v>551</v>
      </c>
      <c r="X345">
        <v>30</v>
      </c>
      <c r="Y345" t="s">
        <v>458</v>
      </c>
    </row>
    <row r="346" spans="1:25">
      <c r="A346" t="s">
        <v>714</v>
      </c>
      <c r="B346" s="2" t="str">
        <f>Hyperlink("https://www.diodes.com/datasheet/download/DMP6350SQ.pdf")</f>
        <v>https://www.diodes.com/datasheet/download/DMP6350SQ.pdf</v>
      </c>
      <c r="C346" t="str">
        <f>Hyperlink("https://www.diodes.com/part/view/DMP6350SQ","DMP6350SQ")</f>
        <v>DMP6350SQ</v>
      </c>
      <c r="D346" t="s">
        <v>696</v>
      </c>
      <c r="E346" t="s">
        <v>27</v>
      </c>
      <c r="F346" t="s">
        <v>28</v>
      </c>
      <c r="G346" t="s">
        <v>57</v>
      </c>
      <c r="H346" t="s">
        <v>34</v>
      </c>
      <c r="I346">
        <v>60</v>
      </c>
      <c r="J346">
        <v>20</v>
      </c>
      <c r="K346">
        <v>1.5</v>
      </c>
      <c r="M346">
        <v>1.17</v>
      </c>
      <c r="O346">
        <v>350</v>
      </c>
      <c r="P346">
        <v>550</v>
      </c>
      <c r="T346">
        <v>3</v>
      </c>
      <c r="U346">
        <v>2</v>
      </c>
      <c r="V346">
        <v>4.1</v>
      </c>
      <c r="X346">
        <v>30</v>
      </c>
      <c r="Y346" t="s">
        <v>30</v>
      </c>
    </row>
    <row r="347" spans="1:25">
      <c r="A347" t="s">
        <v>715</v>
      </c>
      <c r="B347" s="2" t="str">
        <f>Hyperlink("https://www.diodes.com/datasheet/download/DMP68D1LQ.pdf")</f>
        <v>https://www.diodes.com/datasheet/download/DMP68D1LQ.pdf</v>
      </c>
      <c r="C347" t="str">
        <f>Hyperlink("https://www.diodes.com/part/view/DMP68D1LQ","DMP68D1LQ")</f>
        <v>DMP68D1LQ</v>
      </c>
      <c r="D347" t="s">
        <v>562</v>
      </c>
      <c r="E347" t="s">
        <v>27</v>
      </c>
      <c r="F347" t="s">
        <v>28</v>
      </c>
      <c r="G347" t="s">
        <v>57</v>
      </c>
      <c r="H347" t="s">
        <v>27</v>
      </c>
      <c r="I347">
        <v>60</v>
      </c>
      <c r="J347">
        <v>20</v>
      </c>
      <c r="K347">
        <v>0.206</v>
      </c>
      <c r="M347">
        <v>0.6</v>
      </c>
      <c r="O347">
        <v>7500</v>
      </c>
      <c r="P347" t="s">
        <v>693</v>
      </c>
      <c r="S347">
        <v>0.8</v>
      </c>
      <c r="T347">
        <v>2.1</v>
      </c>
      <c r="U347" t="s">
        <v>694</v>
      </c>
      <c r="W347">
        <v>42</v>
      </c>
      <c r="X347">
        <v>30</v>
      </c>
      <c r="Y347" t="s">
        <v>30</v>
      </c>
    </row>
    <row r="348" spans="1:25">
      <c r="A348" t="s">
        <v>716</v>
      </c>
      <c r="B348" s="2" t="str">
        <f>Hyperlink("https://www.diodes.com/datasheet/download/DMP68D1LVQ.pdf")</f>
        <v>https://www.diodes.com/datasheet/download/DMP68D1LVQ.pdf</v>
      </c>
      <c r="C348" t="str">
        <f>Hyperlink("https://www.diodes.com/part/view/DMP68D1LVQ","DMP68D1LVQ")</f>
        <v>DMP68D1LVQ</v>
      </c>
      <c r="D348" t="s">
        <v>600</v>
      </c>
      <c r="E348" t="s">
        <v>27</v>
      </c>
      <c r="F348" t="s">
        <v>28</v>
      </c>
      <c r="G348" t="s">
        <v>53</v>
      </c>
      <c r="H348" t="s">
        <v>27</v>
      </c>
      <c r="I348">
        <v>60</v>
      </c>
      <c r="J348">
        <v>20</v>
      </c>
      <c r="K348">
        <v>0.238</v>
      </c>
      <c r="M348">
        <v>0.8</v>
      </c>
      <c r="P348" t="s">
        <v>693</v>
      </c>
      <c r="S348">
        <v>0.8</v>
      </c>
      <c r="T348">
        <v>2.1</v>
      </c>
      <c r="U348" t="s">
        <v>694</v>
      </c>
      <c r="W348">
        <v>42</v>
      </c>
      <c r="X348">
        <v>30</v>
      </c>
      <c r="Y348" t="s">
        <v>112</v>
      </c>
    </row>
    <row r="349" spans="1:25">
      <c r="A349" t="s">
        <v>717</v>
      </c>
      <c r="B349" s="2" t="str">
        <f>Hyperlink("https://www.diodes.com/datasheet/download/DMPH1006UPSQ.pdf")</f>
        <v>https://www.diodes.com/datasheet/download/DMPH1006UPSQ.pdf</v>
      </c>
      <c r="C349" t="str">
        <f>Hyperlink("https://www.diodes.com/part/view/DMPH1006UPSQ","DMPH1006UPSQ")</f>
        <v>DMPH1006UPSQ</v>
      </c>
      <c r="D349" t="s">
        <v>718</v>
      </c>
      <c r="E349" t="s">
        <v>27</v>
      </c>
      <c r="F349" t="s">
        <v>28</v>
      </c>
      <c r="G349" t="s">
        <v>57</v>
      </c>
      <c r="H349" t="s">
        <v>34</v>
      </c>
      <c r="I349">
        <v>12</v>
      </c>
      <c r="J349">
        <v>8</v>
      </c>
      <c r="L349">
        <v>80</v>
      </c>
      <c r="M349">
        <v>3.2</v>
      </c>
      <c r="P349">
        <v>6</v>
      </c>
      <c r="Q349">
        <v>8</v>
      </c>
      <c r="S349">
        <v>0.4</v>
      </c>
      <c r="T349">
        <v>1</v>
      </c>
      <c r="U349">
        <v>72</v>
      </c>
      <c r="V349" t="s">
        <v>719</v>
      </c>
      <c r="W349">
        <v>6334</v>
      </c>
      <c r="X349">
        <v>10</v>
      </c>
      <c r="Y349" t="s">
        <v>498</v>
      </c>
    </row>
    <row r="350" spans="1:25">
      <c r="A350" t="s">
        <v>720</v>
      </c>
      <c r="B350" s="2" t="str">
        <f>Hyperlink("https://www.diodes.com/datasheet/download/DMPH2040UVTQ.pdf")</f>
        <v>https://www.diodes.com/datasheet/download/DMPH2040UVTQ.pdf</v>
      </c>
      <c r="C350" t="str">
        <f>Hyperlink("https://www.diodes.com/part/view/DMPH2040UVTQ","DMPH2040UVTQ")</f>
        <v>DMPH2040UVTQ</v>
      </c>
      <c r="D350" t="s">
        <v>721</v>
      </c>
      <c r="E350" t="s">
        <v>27</v>
      </c>
      <c r="F350" t="s">
        <v>28</v>
      </c>
      <c r="G350" t="s">
        <v>57</v>
      </c>
      <c r="H350" t="s">
        <v>34</v>
      </c>
      <c r="I350">
        <v>20</v>
      </c>
      <c r="J350">
        <v>12</v>
      </c>
      <c r="K350">
        <v>5.6</v>
      </c>
      <c r="M350">
        <v>1.5</v>
      </c>
      <c r="P350">
        <v>38</v>
      </c>
      <c r="Q350">
        <v>52</v>
      </c>
      <c r="S350">
        <v>0.6</v>
      </c>
      <c r="T350">
        <v>1.5</v>
      </c>
      <c r="U350">
        <v>8.6</v>
      </c>
      <c r="V350" t="s">
        <v>722</v>
      </c>
      <c r="W350">
        <v>834</v>
      </c>
      <c r="X350">
        <v>10</v>
      </c>
      <c r="Y350" t="s">
        <v>102</v>
      </c>
    </row>
    <row r="351" spans="1:25">
      <c r="A351" t="s">
        <v>723</v>
      </c>
      <c r="B351" s="2" t="str">
        <f>Hyperlink("https://www.diodes.com/datasheet/download/DMPH3010LK3Q.pdf")</f>
        <v>https://www.diodes.com/datasheet/download/DMPH3010LK3Q.pdf</v>
      </c>
      <c r="C351" t="str">
        <f>Hyperlink("https://www.diodes.com/part/view/DMPH3010LK3Q","DMPH3010LK3Q")</f>
        <v>DMPH3010LK3Q</v>
      </c>
      <c r="D351" t="s">
        <v>724</v>
      </c>
      <c r="E351" t="s">
        <v>27</v>
      </c>
      <c r="F351" t="s">
        <v>28</v>
      </c>
      <c r="G351" t="s">
        <v>57</v>
      </c>
      <c r="H351" t="s">
        <v>34</v>
      </c>
      <c r="I351">
        <v>30</v>
      </c>
      <c r="J351">
        <v>20</v>
      </c>
      <c r="K351">
        <v>16</v>
      </c>
      <c r="M351">
        <v>3.9</v>
      </c>
      <c r="O351">
        <v>7.5</v>
      </c>
      <c r="P351">
        <v>10</v>
      </c>
      <c r="T351">
        <v>2.1</v>
      </c>
      <c r="U351">
        <v>66</v>
      </c>
      <c r="V351">
        <v>139</v>
      </c>
      <c r="W351">
        <v>6807</v>
      </c>
      <c r="X351">
        <v>15</v>
      </c>
      <c r="Y351" t="s">
        <v>306</v>
      </c>
    </row>
    <row r="352" spans="1:25">
      <c r="A352" t="s">
        <v>725</v>
      </c>
      <c r="B352" s="2" t="str">
        <f>Hyperlink("https://www.diodes.com/datasheet/download/DMPH3010LPSQ.pdf")</f>
        <v>https://www.diodes.com/datasheet/download/DMPH3010LPSQ.pdf</v>
      </c>
      <c r="C352" t="str">
        <f>Hyperlink("https://www.diodes.com/part/view/DMPH3010LPSQ","DMPH3010LPSQ")</f>
        <v>DMPH3010LPSQ</v>
      </c>
      <c r="D352" t="s">
        <v>724</v>
      </c>
      <c r="E352" t="s">
        <v>27</v>
      </c>
      <c r="F352" t="s">
        <v>28</v>
      </c>
      <c r="G352" t="s">
        <v>57</v>
      </c>
      <c r="H352" t="s">
        <v>34</v>
      </c>
      <c r="I352">
        <v>30</v>
      </c>
      <c r="J352">
        <v>20</v>
      </c>
      <c r="K352">
        <v>15</v>
      </c>
      <c r="M352">
        <v>2.6</v>
      </c>
      <c r="O352">
        <v>7.5</v>
      </c>
      <c r="P352">
        <v>10</v>
      </c>
      <c r="T352">
        <v>2.1</v>
      </c>
      <c r="U352">
        <v>66</v>
      </c>
      <c r="V352">
        <v>139</v>
      </c>
      <c r="W352">
        <v>6807</v>
      </c>
      <c r="X352">
        <v>15</v>
      </c>
      <c r="Y352" t="s">
        <v>498</v>
      </c>
    </row>
    <row r="353" spans="1:25">
      <c r="A353" t="s">
        <v>726</v>
      </c>
      <c r="B353" s="2" t="str">
        <f>Hyperlink("https://www.diodes.com/datasheet/download/DMPH33M8SPSWQ.pdf")</f>
        <v>https://www.diodes.com/datasheet/download/DMPH33M8SPSWQ.pdf</v>
      </c>
      <c r="C353" t="str">
        <f>Hyperlink("https://www.diodes.com/part/view/DMPH33M8SPSWQ","DMPH33M8SPSWQ")</f>
        <v>DMPH33M8SPSWQ</v>
      </c>
      <c r="D353" t="s">
        <v>274</v>
      </c>
      <c r="E353" t="s">
        <v>27</v>
      </c>
      <c r="F353" t="s">
        <v>28</v>
      </c>
      <c r="G353" t="s">
        <v>57</v>
      </c>
      <c r="H353" t="s">
        <v>34</v>
      </c>
      <c r="I353">
        <v>30</v>
      </c>
      <c r="J353">
        <v>20</v>
      </c>
      <c r="L353">
        <v>100</v>
      </c>
      <c r="M353">
        <v>3.4</v>
      </c>
      <c r="O353">
        <v>3.8</v>
      </c>
      <c r="P353">
        <v>10</v>
      </c>
      <c r="S353">
        <v>1</v>
      </c>
      <c r="T353">
        <v>3</v>
      </c>
      <c r="U353">
        <v>40.7</v>
      </c>
      <c r="V353">
        <v>80.8</v>
      </c>
      <c r="W353">
        <v>3775</v>
      </c>
      <c r="X353">
        <v>15</v>
      </c>
      <c r="Y353" t="s">
        <v>727</v>
      </c>
    </row>
    <row r="354" spans="1:25">
      <c r="A354" t="s">
        <v>728</v>
      </c>
      <c r="B354" s="2" t="str">
        <f>Hyperlink("https://www.diodes.com/datasheet/download/DMPH4009SPSWQ.pdf")</f>
        <v>https://www.diodes.com/datasheet/download/DMPH4009SPSWQ.pdf</v>
      </c>
      <c r="C354" t="str">
        <f>Hyperlink("https://www.diodes.com/part/view/DMPH4009SPSWQ","DMPH4009SPSWQ")</f>
        <v>DMPH4009SPSWQ</v>
      </c>
      <c r="D354" t="s">
        <v>729</v>
      </c>
      <c r="E354" t="s">
        <v>27</v>
      </c>
      <c r="F354" t="s">
        <v>28</v>
      </c>
      <c r="G354" t="s">
        <v>57</v>
      </c>
      <c r="H354" t="s">
        <v>34</v>
      </c>
      <c r="I354">
        <v>40</v>
      </c>
      <c r="J354">
        <v>20</v>
      </c>
      <c r="L354">
        <v>83.4</v>
      </c>
      <c r="M354">
        <v>4.6</v>
      </c>
      <c r="N354">
        <v>143</v>
      </c>
      <c r="O354">
        <v>11</v>
      </c>
      <c r="P354">
        <v>19</v>
      </c>
      <c r="S354">
        <v>1</v>
      </c>
      <c r="T354">
        <v>2.5</v>
      </c>
      <c r="U354">
        <v>53</v>
      </c>
      <c r="V354">
        <v>112</v>
      </c>
      <c r="W354">
        <v>5697</v>
      </c>
      <c r="X354">
        <v>20</v>
      </c>
      <c r="Y354" t="s">
        <v>502</v>
      </c>
    </row>
    <row r="355" spans="1:25">
      <c r="A355" t="s">
        <v>730</v>
      </c>
      <c r="B355" s="2" t="str">
        <f>Hyperlink("https://www.diodes.com/datasheet/download/DMPH4009SSSQ.pdf")</f>
        <v>https://www.diodes.com/datasheet/download/DMPH4009SSSQ.pdf</v>
      </c>
      <c r="C355" t="str">
        <f>Hyperlink("https://www.diodes.com/part/view/DMPH4009SSSQ","DMPH4009SSSQ")</f>
        <v>DMPH4009SSSQ</v>
      </c>
      <c r="D355" t="s">
        <v>731</v>
      </c>
      <c r="E355" t="s">
        <v>27</v>
      </c>
      <c r="F355" t="s">
        <v>28</v>
      </c>
      <c r="G355" t="s">
        <v>57</v>
      </c>
      <c r="H355" t="s">
        <v>34</v>
      </c>
      <c r="I355">
        <v>40</v>
      </c>
      <c r="J355">
        <v>20</v>
      </c>
      <c r="K355">
        <v>11</v>
      </c>
      <c r="M355">
        <v>2.5</v>
      </c>
      <c r="O355">
        <v>11</v>
      </c>
      <c r="P355">
        <v>19</v>
      </c>
      <c r="S355">
        <v>1</v>
      </c>
      <c r="T355">
        <v>2.5</v>
      </c>
      <c r="U355">
        <v>53</v>
      </c>
      <c r="V355">
        <v>112</v>
      </c>
      <c r="W355">
        <v>5697</v>
      </c>
      <c r="X355">
        <v>20</v>
      </c>
      <c r="Y355" t="s">
        <v>147</v>
      </c>
    </row>
    <row r="356" spans="1:25">
      <c r="A356" t="s">
        <v>732</v>
      </c>
      <c r="B356" s="2" t="str">
        <f>Hyperlink("https://www.diodes.com/datasheet/download/DMPH4011SK3Q.pdf")</f>
        <v>https://www.diodes.com/datasheet/download/DMPH4011SK3Q.pdf</v>
      </c>
      <c r="C356" t="str">
        <f>Hyperlink("https://www.diodes.com/part/view/DMPH4011SK3Q","DMPH4011SK3Q")</f>
        <v>DMPH4011SK3Q</v>
      </c>
      <c r="D356" t="s">
        <v>733</v>
      </c>
      <c r="E356" t="s">
        <v>27</v>
      </c>
      <c r="F356" t="s">
        <v>28</v>
      </c>
      <c r="G356" t="s">
        <v>57</v>
      </c>
      <c r="H356" t="s">
        <v>34</v>
      </c>
      <c r="I356">
        <v>40</v>
      </c>
      <c r="J356">
        <v>20</v>
      </c>
      <c r="L356">
        <v>79</v>
      </c>
      <c r="M356">
        <v>3.7</v>
      </c>
      <c r="N356">
        <v>115</v>
      </c>
      <c r="O356">
        <v>11</v>
      </c>
      <c r="P356">
        <v>19</v>
      </c>
      <c r="T356">
        <v>2.5</v>
      </c>
      <c r="W356">
        <v>4497</v>
      </c>
      <c r="X356">
        <v>20</v>
      </c>
      <c r="Y356" t="s">
        <v>306</v>
      </c>
    </row>
    <row r="357" spans="1:25">
      <c r="A357" t="s">
        <v>734</v>
      </c>
      <c r="B357" s="2" t="str">
        <f>Hyperlink("https://www.diodes.com/datasheet/download/DMPH4013SK3Q.pdf")</f>
        <v>https://www.diodes.com/datasheet/download/DMPH4013SK3Q.pdf</v>
      </c>
      <c r="C357" t="str">
        <f>Hyperlink("https://www.diodes.com/part/view/DMPH4013SK3Q","DMPH4013SK3Q")</f>
        <v>DMPH4013SK3Q</v>
      </c>
      <c r="D357" t="s">
        <v>724</v>
      </c>
      <c r="E357" t="s">
        <v>27</v>
      </c>
      <c r="F357" t="s">
        <v>28</v>
      </c>
      <c r="G357" t="s">
        <v>57</v>
      </c>
      <c r="H357" t="s">
        <v>34</v>
      </c>
      <c r="I357">
        <v>40</v>
      </c>
      <c r="J357">
        <v>20</v>
      </c>
      <c r="L357">
        <v>55</v>
      </c>
      <c r="M357">
        <v>3.7</v>
      </c>
      <c r="O357">
        <v>15</v>
      </c>
      <c r="P357">
        <v>23</v>
      </c>
      <c r="T357">
        <v>3</v>
      </c>
      <c r="U357">
        <v>31</v>
      </c>
      <c r="V357">
        <v>67</v>
      </c>
      <c r="W357">
        <v>4004</v>
      </c>
      <c r="X357">
        <v>20</v>
      </c>
      <c r="Y357" t="s">
        <v>306</v>
      </c>
    </row>
    <row r="358" spans="1:25">
      <c r="A358" t="s">
        <v>735</v>
      </c>
      <c r="B358" s="2" t="str">
        <f>Hyperlink("https://www.diodes.com/datasheet/download/DMPH4013SPSQ.pdf")</f>
        <v>https://www.diodes.com/datasheet/download/DMPH4013SPSQ.pdf</v>
      </c>
      <c r="C358" t="str">
        <f>Hyperlink("https://www.diodes.com/part/view/DMPH4013SPSQ","DMPH4013SPSQ")</f>
        <v>DMPH4013SPSQ</v>
      </c>
      <c r="D358" t="s">
        <v>736</v>
      </c>
      <c r="E358" t="s">
        <v>27</v>
      </c>
      <c r="F358" t="s">
        <v>28</v>
      </c>
      <c r="G358" t="s">
        <v>57</v>
      </c>
      <c r="H358" t="s">
        <v>34</v>
      </c>
      <c r="I358">
        <v>40</v>
      </c>
      <c r="J358">
        <v>20</v>
      </c>
      <c r="L358">
        <v>69</v>
      </c>
      <c r="M358">
        <v>3.3</v>
      </c>
      <c r="O358">
        <v>13</v>
      </c>
      <c r="P358">
        <v>23</v>
      </c>
      <c r="T358">
        <v>3</v>
      </c>
      <c r="U358">
        <v>39</v>
      </c>
      <c r="V358">
        <v>87</v>
      </c>
      <c r="W358">
        <v>4767</v>
      </c>
      <c r="X358">
        <v>20</v>
      </c>
      <c r="Y358" t="s">
        <v>498</v>
      </c>
    </row>
    <row r="359" spans="1:25">
      <c r="A359" t="s">
        <v>737</v>
      </c>
      <c r="B359" s="2" t="str">
        <f>Hyperlink("https://www.diodes.com/datasheet/download/DMPH4013SPSWQ.pdf")</f>
        <v>https://www.diodes.com/datasheet/download/DMPH4013SPSWQ.pdf</v>
      </c>
      <c r="C359" t="str">
        <f>Hyperlink("https://www.diodes.com/part/view/DMPH4013SPSWQ","DMPH4013SPSWQ")</f>
        <v>DMPH4013SPSWQ</v>
      </c>
      <c r="D359" t="s">
        <v>738</v>
      </c>
      <c r="E359" t="s">
        <v>27</v>
      </c>
      <c r="F359" t="s">
        <v>28</v>
      </c>
      <c r="G359" t="s">
        <v>57</v>
      </c>
      <c r="H359" t="s">
        <v>34</v>
      </c>
      <c r="I359">
        <v>40</v>
      </c>
      <c r="J359">
        <v>20</v>
      </c>
      <c r="L359">
        <v>69</v>
      </c>
      <c r="M359">
        <v>3.3</v>
      </c>
      <c r="O359">
        <v>13</v>
      </c>
      <c r="P359">
        <v>23</v>
      </c>
      <c r="S359">
        <v>1</v>
      </c>
      <c r="T359">
        <v>3</v>
      </c>
      <c r="U359">
        <v>39</v>
      </c>
      <c r="V359">
        <v>87</v>
      </c>
      <c r="W359">
        <v>4763</v>
      </c>
      <c r="X359">
        <v>20</v>
      </c>
      <c r="Y359" t="s">
        <v>502</v>
      </c>
    </row>
    <row r="360" spans="1:25">
      <c r="A360" t="s">
        <v>739</v>
      </c>
      <c r="B360" s="2" t="str">
        <f>Hyperlink("https://www.diodes.com/datasheet/download/DMPH4015SK3Q.pdf")</f>
        <v>https://www.diodes.com/datasheet/download/DMPH4015SK3Q.pdf</v>
      </c>
      <c r="C360" t="str">
        <f>Hyperlink("https://www.diodes.com/part/view/DMPH4015SK3Q","DMPH4015SK3Q")</f>
        <v>DMPH4015SK3Q</v>
      </c>
      <c r="D360" t="s">
        <v>724</v>
      </c>
      <c r="E360" t="s">
        <v>27</v>
      </c>
      <c r="F360" t="s">
        <v>28</v>
      </c>
      <c r="G360" t="s">
        <v>57</v>
      </c>
      <c r="H360" t="s">
        <v>34</v>
      </c>
      <c r="I360">
        <v>40</v>
      </c>
      <c r="J360">
        <v>25</v>
      </c>
      <c r="K360">
        <v>14</v>
      </c>
      <c r="M360">
        <v>3.3</v>
      </c>
      <c r="O360">
        <v>11</v>
      </c>
      <c r="P360">
        <v>5</v>
      </c>
      <c r="T360">
        <v>2.5</v>
      </c>
      <c r="U360">
        <v>42.7</v>
      </c>
      <c r="V360">
        <v>91</v>
      </c>
      <c r="Y360" t="s">
        <v>306</v>
      </c>
    </row>
    <row r="361" spans="1:25">
      <c r="A361" t="s">
        <v>740</v>
      </c>
      <c r="B361" s="2" t="str">
        <f>Hyperlink("https://www.diodes.com/datasheet/download/DMPH4015SPSQ.pdf")</f>
        <v>https://www.diodes.com/datasheet/download/DMPH4015SPSQ.pdf</v>
      </c>
      <c r="C361" t="str">
        <f>Hyperlink("https://www.diodes.com/part/view/DMPH4015SPSQ","DMPH4015SPSQ")</f>
        <v>DMPH4015SPSQ</v>
      </c>
      <c r="D361" t="s">
        <v>724</v>
      </c>
      <c r="E361" t="s">
        <v>27</v>
      </c>
      <c r="F361" t="s">
        <v>28</v>
      </c>
      <c r="G361" t="s">
        <v>57</v>
      </c>
      <c r="H361" t="s">
        <v>34</v>
      </c>
      <c r="I361">
        <v>40</v>
      </c>
      <c r="J361">
        <v>25</v>
      </c>
      <c r="K361">
        <v>12</v>
      </c>
      <c r="M361">
        <v>2.6</v>
      </c>
      <c r="O361">
        <v>10</v>
      </c>
      <c r="P361">
        <v>14</v>
      </c>
      <c r="T361">
        <v>2.5</v>
      </c>
      <c r="U361">
        <v>42.7</v>
      </c>
      <c r="V361">
        <v>91</v>
      </c>
      <c r="X361">
        <v>20</v>
      </c>
      <c r="Y361" t="s">
        <v>498</v>
      </c>
    </row>
    <row r="362" spans="1:25">
      <c r="A362" t="s">
        <v>741</v>
      </c>
      <c r="B362" s="2" t="str">
        <f>Hyperlink("https://www.diodes.com/datasheet/download/DMPH4015SPSWQ.pdf")</f>
        <v>https://www.diodes.com/datasheet/download/DMPH4015SPSWQ.pdf</v>
      </c>
      <c r="C362" t="str">
        <f>Hyperlink("https://www.diodes.com/part/view/DMPH4015SPSWQ","DMPH4015SPSWQ")</f>
        <v>DMPH4015SPSWQ</v>
      </c>
      <c r="D362" t="s">
        <v>742</v>
      </c>
      <c r="E362" t="s">
        <v>27</v>
      </c>
      <c r="F362" t="s">
        <v>28</v>
      </c>
      <c r="G362" t="s">
        <v>57</v>
      </c>
      <c r="H362" t="s">
        <v>34</v>
      </c>
      <c r="I362">
        <v>40</v>
      </c>
      <c r="J362">
        <v>25</v>
      </c>
      <c r="K362">
        <v>12</v>
      </c>
      <c r="L362">
        <v>50</v>
      </c>
      <c r="M362">
        <v>2.6</v>
      </c>
      <c r="O362">
        <v>10</v>
      </c>
      <c r="P362">
        <v>14</v>
      </c>
      <c r="S362">
        <v>1.5</v>
      </c>
      <c r="T362">
        <v>2.5</v>
      </c>
      <c r="U362">
        <v>42.7</v>
      </c>
      <c r="V362">
        <v>91</v>
      </c>
      <c r="W362">
        <v>4234</v>
      </c>
      <c r="X362">
        <v>20</v>
      </c>
      <c r="Y362" t="s">
        <v>502</v>
      </c>
    </row>
    <row r="363" spans="1:25">
      <c r="A363" t="s">
        <v>743</v>
      </c>
      <c r="B363" s="2" t="str">
        <f>Hyperlink("https://www.diodes.com/datasheet/download/DMPH4015SSSQ.pdf")</f>
        <v>https://www.diodes.com/datasheet/download/DMPH4015SSSQ.pdf</v>
      </c>
      <c r="C363" t="str">
        <f>Hyperlink("https://www.diodes.com/part/view/DMPH4015SSSQ","DMPH4015SSSQ")</f>
        <v>DMPH4015SSSQ</v>
      </c>
      <c r="D363" t="s">
        <v>56</v>
      </c>
      <c r="E363" t="s">
        <v>27</v>
      </c>
      <c r="F363" t="s">
        <v>28</v>
      </c>
      <c r="G363" t="s">
        <v>57</v>
      </c>
      <c r="H363" t="s">
        <v>34</v>
      </c>
      <c r="I363">
        <v>40</v>
      </c>
      <c r="J363">
        <v>25</v>
      </c>
      <c r="K363">
        <v>11.4</v>
      </c>
      <c r="M363">
        <v>1.8</v>
      </c>
      <c r="O363">
        <v>11</v>
      </c>
      <c r="P363">
        <v>15</v>
      </c>
      <c r="T363">
        <v>2.5</v>
      </c>
      <c r="U363">
        <v>42.7</v>
      </c>
      <c r="V363">
        <v>91</v>
      </c>
      <c r="Y363" t="s">
        <v>147</v>
      </c>
    </row>
    <row r="364" spans="1:25">
      <c r="A364" t="s">
        <v>744</v>
      </c>
      <c r="B364" s="2" t="str">
        <f>Hyperlink("https://www.diodes.com/datasheet/download/DMPH4016SK3Q.pdf")</f>
        <v>https://www.diodes.com/datasheet/download/DMPH4016SK3Q.pdf</v>
      </c>
      <c r="C364" t="str">
        <f>Hyperlink("https://www.diodes.com/part/view/DMPH4016SK3Q","DMPH4016SK3Q")</f>
        <v>DMPH4016SK3Q</v>
      </c>
      <c r="D364" t="s">
        <v>745</v>
      </c>
      <c r="E364" t="s">
        <v>27</v>
      </c>
      <c r="F364" t="s">
        <v>28</v>
      </c>
      <c r="G364" t="s">
        <v>57</v>
      </c>
      <c r="H364" t="s">
        <v>34</v>
      </c>
      <c r="I364">
        <v>40</v>
      </c>
      <c r="J364">
        <v>20</v>
      </c>
      <c r="L364">
        <v>80</v>
      </c>
      <c r="M364">
        <v>4.9</v>
      </c>
      <c r="N364">
        <v>136</v>
      </c>
      <c r="O364">
        <v>11</v>
      </c>
      <c r="P364">
        <v>15</v>
      </c>
      <c r="S364">
        <v>1.5</v>
      </c>
      <c r="T364">
        <v>2.5</v>
      </c>
      <c r="U364">
        <v>53</v>
      </c>
      <c r="V364">
        <v>112</v>
      </c>
      <c r="W364">
        <v>5697</v>
      </c>
      <c r="X364">
        <v>20</v>
      </c>
      <c r="Y364" t="s">
        <v>306</v>
      </c>
    </row>
    <row r="365" spans="1:25">
      <c r="A365" t="s">
        <v>746</v>
      </c>
      <c r="B365" s="2" t="str">
        <f>Hyperlink("https://www.diodes.com/datasheet/download/DMPH4016SPSWQ.pdf")</f>
        <v>https://www.diodes.com/datasheet/download/DMPH4016SPSWQ.pdf</v>
      </c>
      <c r="C365" t="str">
        <f>Hyperlink("https://www.diodes.com/part/view/DMPH4016SPSWQ","DMPH4016SPSWQ")</f>
        <v>DMPH4016SPSWQ</v>
      </c>
      <c r="D365" t="s">
        <v>731</v>
      </c>
      <c r="E365" t="s">
        <v>27</v>
      </c>
      <c r="F365" t="s">
        <v>28</v>
      </c>
      <c r="G365" t="s">
        <v>57</v>
      </c>
      <c r="H365" t="s">
        <v>34</v>
      </c>
      <c r="I365">
        <v>40</v>
      </c>
      <c r="J365">
        <v>20</v>
      </c>
      <c r="L365">
        <v>90.7</v>
      </c>
      <c r="M365">
        <v>4.6</v>
      </c>
      <c r="N365">
        <v>143</v>
      </c>
      <c r="O365">
        <v>10</v>
      </c>
      <c r="P365">
        <v>14</v>
      </c>
      <c r="S365">
        <v>1.5</v>
      </c>
      <c r="T365">
        <v>2.5</v>
      </c>
      <c r="U365">
        <v>53</v>
      </c>
      <c r="V365">
        <v>112</v>
      </c>
      <c r="W365">
        <v>5697</v>
      </c>
      <c r="X365">
        <v>20</v>
      </c>
      <c r="Y365" t="s">
        <v>502</v>
      </c>
    </row>
    <row r="366" spans="1:25">
      <c r="A366" t="s">
        <v>747</v>
      </c>
      <c r="B366" s="2" t="str">
        <f>Hyperlink("https://www.diodes.com/datasheet/download/DMPH4016SSSQ.pdf")</f>
        <v>https://www.diodes.com/datasheet/download/DMPH4016SSSQ.pdf</v>
      </c>
      <c r="C366" t="str">
        <f>Hyperlink("https://www.diodes.com/part/view/DMPH4016SSSQ","DMPH4016SSSQ")</f>
        <v>DMPH4016SSSQ</v>
      </c>
      <c r="D366" t="s">
        <v>731</v>
      </c>
      <c r="E366" t="s">
        <v>27</v>
      </c>
      <c r="F366" t="s">
        <v>28</v>
      </c>
      <c r="G366" t="s">
        <v>57</v>
      </c>
      <c r="H366" t="s">
        <v>34</v>
      </c>
      <c r="I366">
        <v>40</v>
      </c>
      <c r="J366">
        <v>20</v>
      </c>
      <c r="K366">
        <v>11</v>
      </c>
      <c r="M366">
        <v>2.5</v>
      </c>
      <c r="O366">
        <v>11</v>
      </c>
      <c r="P366">
        <v>15</v>
      </c>
      <c r="S366">
        <v>1.5</v>
      </c>
      <c r="T366">
        <v>2.5</v>
      </c>
      <c r="U366">
        <v>53</v>
      </c>
      <c r="V366">
        <v>112</v>
      </c>
      <c r="W366">
        <v>5697</v>
      </c>
      <c r="X366">
        <v>20</v>
      </c>
      <c r="Y366" t="s">
        <v>147</v>
      </c>
    </row>
    <row r="367" spans="1:25">
      <c r="A367" t="s">
        <v>748</v>
      </c>
      <c r="B367" s="2" t="str">
        <f>Hyperlink("https://www.diodes.com/datasheet/download/DMPH4023SK3Q.pdf")</f>
        <v>https://www.diodes.com/datasheet/download/DMPH4023SK3Q.pdf</v>
      </c>
      <c r="C367" t="str">
        <f>Hyperlink("https://www.diodes.com/part/view/DMPH4023SK3Q","DMPH4023SK3Q")</f>
        <v>DMPH4023SK3Q</v>
      </c>
      <c r="D367" t="s">
        <v>749</v>
      </c>
      <c r="E367" t="s">
        <v>27</v>
      </c>
      <c r="F367" t="s">
        <v>28</v>
      </c>
      <c r="G367" t="s">
        <v>57</v>
      </c>
      <c r="H367" t="s">
        <v>34</v>
      </c>
      <c r="I367">
        <v>40</v>
      </c>
      <c r="J367">
        <v>20</v>
      </c>
      <c r="L367">
        <v>50</v>
      </c>
      <c r="M367">
        <v>3.6</v>
      </c>
      <c r="O367">
        <v>26</v>
      </c>
      <c r="T367">
        <v>3</v>
      </c>
      <c r="V367">
        <v>18.7</v>
      </c>
      <c r="W367">
        <v>1091</v>
      </c>
      <c r="X367">
        <v>20</v>
      </c>
      <c r="Y367" t="s">
        <v>306</v>
      </c>
    </row>
    <row r="368" spans="1:25">
      <c r="A368" t="s">
        <v>750</v>
      </c>
      <c r="B368" s="2" t="str">
        <f>Hyperlink("https://www.diodes.com/datasheet/download/DMPH4023SPDWQ.pdf")</f>
        <v>https://www.diodes.com/datasheet/download/DMPH4023SPDWQ.pdf</v>
      </c>
      <c r="C368" t="str">
        <f>Hyperlink("https://www.diodes.com/part/view/DMPH4023SPDWQ","DMPH4023SPDWQ")</f>
        <v>DMPH4023SPDWQ</v>
      </c>
      <c r="D368" t="s">
        <v>751</v>
      </c>
      <c r="E368" t="s">
        <v>27</v>
      </c>
      <c r="F368" t="s">
        <v>28</v>
      </c>
      <c r="G368" t="s">
        <v>53</v>
      </c>
      <c r="H368" t="s">
        <v>34</v>
      </c>
      <c r="I368">
        <v>40</v>
      </c>
      <c r="J368">
        <v>20</v>
      </c>
      <c r="L368">
        <v>27</v>
      </c>
      <c r="M368">
        <v>3.1</v>
      </c>
      <c r="O368">
        <v>26</v>
      </c>
      <c r="S368">
        <v>1</v>
      </c>
      <c r="T368">
        <v>3</v>
      </c>
      <c r="V368">
        <v>18.7</v>
      </c>
      <c r="W368">
        <v>1091</v>
      </c>
      <c r="X368">
        <v>20</v>
      </c>
      <c r="Y368" t="s">
        <v>74</v>
      </c>
    </row>
    <row r="369" spans="1:25">
      <c r="A369" t="s">
        <v>752</v>
      </c>
      <c r="B369" s="2" t="str">
        <f>Hyperlink("https://www.diodes.com/datasheet/download/DMPH4025SFVWQ.pdf")</f>
        <v>https://www.diodes.com/datasheet/download/DMPH4025SFVWQ.pdf</v>
      </c>
      <c r="C369" t="str">
        <f>Hyperlink("https://www.diodes.com/part/view/DMPH4025SFVWQ","DMPH4025SFVWQ")</f>
        <v>DMPH4025SFVWQ</v>
      </c>
      <c r="D369" t="s">
        <v>749</v>
      </c>
      <c r="E369" t="s">
        <v>27</v>
      </c>
      <c r="F369" t="s">
        <v>28</v>
      </c>
      <c r="G369" t="s">
        <v>57</v>
      </c>
      <c r="H369" t="s">
        <v>34</v>
      </c>
      <c r="I369">
        <v>40</v>
      </c>
      <c r="J369">
        <v>20</v>
      </c>
      <c r="K369">
        <v>8.7</v>
      </c>
      <c r="M369">
        <v>2.3</v>
      </c>
      <c r="O369">
        <v>25</v>
      </c>
      <c r="P369">
        <v>45</v>
      </c>
      <c r="T369">
        <v>1.8</v>
      </c>
      <c r="U369">
        <v>19.6</v>
      </c>
      <c r="V369">
        <v>38.6</v>
      </c>
      <c r="X369">
        <v>20</v>
      </c>
      <c r="Y369" t="s">
        <v>358</v>
      </c>
    </row>
    <row r="370" spans="1:25">
      <c r="A370" t="s">
        <v>753</v>
      </c>
      <c r="B370" s="2" t="str">
        <f>Hyperlink("https://www.diodes.com/datasheet/download/DMPH4026SFVWQ.pdf")</f>
        <v>https://www.diodes.com/datasheet/download/DMPH4026SFVWQ.pdf</v>
      </c>
      <c r="C370" t="str">
        <f>Hyperlink("https://www.diodes.com/part/view/DMPH4026SFVWQ","DMPH4026SFVWQ")</f>
        <v>DMPH4026SFVWQ</v>
      </c>
      <c r="D370" t="s">
        <v>729</v>
      </c>
      <c r="E370" t="s">
        <v>27</v>
      </c>
      <c r="F370" t="s">
        <v>28</v>
      </c>
      <c r="G370" t="s">
        <v>57</v>
      </c>
      <c r="H370" t="s">
        <v>34</v>
      </c>
      <c r="I370">
        <v>40</v>
      </c>
      <c r="J370">
        <v>20</v>
      </c>
      <c r="K370">
        <v>9.3</v>
      </c>
      <c r="L370">
        <v>52</v>
      </c>
      <c r="M370">
        <v>3.9</v>
      </c>
      <c r="O370">
        <v>25</v>
      </c>
      <c r="P370">
        <v>45</v>
      </c>
      <c r="S370">
        <v>0.8</v>
      </c>
      <c r="T370">
        <v>1.8</v>
      </c>
      <c r="U370">
        <v>23.5</v>
      </c>
      <c r="V370">
        <v>45.8</v>
      </c>
      <c r="W370">
        <v>2064</v>
      </c>
      <c r="X370">
        <v>20</v>
      </c>
      <c r="Y370" t="s">
        <v>358</v>
      </c>
    </row>
    <row r="371" spans="1:25">
      <c r="A371" t="s">
        <v>754</v>
      </c>
      <c r="B371" s="2" t="str">
        <f>Hyperlink("https://www.diodes.com/datasheet/download/DMPH4029LFGQ.pdf")</f>
        <v>https://www.diodes.com/datasheet/download/DMPH4029LFGQ.pdf</v>
      </c>
      <c r="C371" t="str">
        <f>Hyperlink("https://www.diodes.com/part/view/DMPH4029LFGQ","DMPH4029LFGQ")</f>
        <v>DMPH4029LFGQ</v>
      </c>
      <c r="D371" t="s">
        <v>749</v>
      </c>
      <c r="E371" t="s">
        <v>27</v>
      </c>
      <c r="F371" t="s">
        <v>28</v>
      </c>
      <c r="G371" t="s">
        <v>57</v>
      </c>
      <c r="H371" t="s">
        <v>34</v>
      </c>
      <c r="I371">
        <v>40</v>
      </c>
      <c r="J371">
        <v>20</v>
      </c>
      <c r="K371">
        <v>8</v>
      </c>
      <c r="M371">
        <v>2.8</v>
      </c>
      <c r="O371">
        <v>29</v>
      </c>
      <c r="P371">
        <v>45</v>
      </c>
      <c r="T371">
        <v>3</v>
      </c>
      <c r="U371">
        <v>17</v>
      </c>
      <c r="V371">
        <v>34</v>
      </c>
      <c r="X371">
        <v>20</v>
      </c>
      <c r="Y371" t="s">
        <v>282</v>
      </c>
    </row>
    <row r="372" spans="1:25">
      <c r="A372" t="s">
        <v>755</v>
      </c>
      <c r="B372" s="2" t="str">
        <f>Hyperlink("https://www.diodes.com/datasheet/download/DMPH6023SK3Q.pdf")</f>
        <v>https://www.diodes.com/datasheet/download/DMPH6023SK3Q.pdf</v>
      </c>
      <c r="C372" t="str">
        <f>Hyperlink("https://www.diodes.com/part/view/DMPH6023SK3Q","DMPH6023SK3Q")</f>
        <v>DMPH6023SK3Q</v>
      </c>
      <c r="D372" t="s">
        <v>756</v>
      </c>
      <c r="E372" t="s">
        <v>27</v>
      </c>
      <c r="F372" t="s">
        <v>28</v>
      </c>
      <c r="G372" t="s">
        <v>57</v>
      </c>
      <c r="H372" t="s">
        <v>34</v>
      </c>
      <c r="I372">
        <v>60</v>
      </c>
      <c r="J372">
        <v>20</v>
      </c>
      <c r="K372">
        <v>7.3</v>
      </c>
      <c r="M372">
        <v>3.2</v>
      </c>
      <c r="O372">
        <v>33</v>
      </c>
      <c r="P372">
        <v>40</v>
      </c>
      <c r="T372">
        <v>3</v>
      </c>
      <c r="U372">
        <v>26.5</v>
      </c>
      <c r="V372">
        <v>53.1</v>
      </c>
      <c r="X372">
        <v>30</v>
      </c>
      <c r="Y372" t="s">
        <v>306</v>
      </c>
    </row>
    <row r="373" spans="1:25">
      <c r="A373" t="s">
        <v>757</v>
      </c>
      <c r="B373" s="2" t="str">
        <f>Hyperlink("https://www.diodes.com/datasheet/download/DMPH6050SFGQ.pdf")</f>
        <v>https://www.diodes.com/datasheet/download/DMPH6050SFGQ.pdf</v>
      </c>
      <c r="C373" t="str">
        <f>Hyperlink("https://www.diodes.com/part/view/DMPH6050SFGQ","DMPH6050SFGQ")</f>
        <v>DMPH6050SFGQ</v>
      </c>
      <c r="D373" t="s">
        <v>758</v>
      </c>
      <c r="E373" t="s">
        <v>27</v>
      </c>
      <c r="F373" t="s">
        <v>28</v>
      </c>
      <c r="G373" t="s">
        <v>57</v>
      </c>
      <c r="H373" t="s">
        <v>34</v>
      </c>
      <c r="I373">
        <v>60</v>
      </c>
      <c r="J373">
        <v>20</v>
      </c>
      <c r="K373">
        <v>6.1</v>
      </c>
      <c r="M373">
        <v>2.8</v>
      </c>
      <c r="O373">
        <v>50</v>
      </c>
      <c r="P373">
        <v>70</v>
      </c>
      <c r="T373">
        <v>3</v>
      </c>
      <c r="U373">
        <v>11.9</v>
      </c>
      <c r="V373">
        <v>24.1</v>
      </c>
      <c r="X373">
        <v>30</v>
      </c>
      <c r="Y373" t="s">
        <v>282</v>
      </c>
    </row>
    <row r="374" spans="1:25">
      <c r="A374" t="s">
        <v>759</v>
      </c>
      <c r="B374" s="2" t="str">
        <f>Hyperlink("https://www.diodes.com/datasheet/download/DMPH6050SK3Q.pdf")</f>
        <v>https://www.diodes.com/datasheet/download/DMPH6050SK3Q.pdf</v>
      </c>
      <c r="C374" t="str">
        <f>Hyperlink("https://www.diodes.com/part/view/DMPH6050SK3Q","DMPH6050SK3Q")</f>
        <v>DMPH6050SK3Q</v>
      </c>
      <c r="D374" t="s">
        <v>756</v>
      </c>
      <c r="E374" t="s">
        <v>27</v>
      </c>
      <c r="F374" t="s">
        <v>28</v>
      </c>
      <c r="G374" t="s">
        <v>57</v>
      </c>
      <c r="H374" t="s">
        <v>34</v>
      </c>
      <c r="I374">
        <v>60</v>
      </c>
      <c r="J374">
        <v>20</v>
      </c>
      <c r="K374">
        <v>7.2</v>
      </c>
      <c r="M374">
        <v>3.8</v>
      </c>
      <c r="O374">
        <v>50</v>
      </c>
      <c r="P374">
        <v>70</v>
      </c>
      <c r="T374">
        <v>3</v>
      </c>
      <c r="U374">
        <v>12</v>
      </c>
      <c r="V374">
        <v>25</v>
      </c>
      <c r="X374">
        <v>30</v>
      </c>
      <c r="Y374" t="s">
        <v>306</v>
      </c>
    </row>
    <row r="375" spans="1:25">
      <c r="A375" t="s">
        <v>760</v>
      </c>
      <c r="B375" s="2" t="str">
        <f>Hyperlink("https://www.diodes.com/datasheet/download/DMPH6050SPDQ.pdf")</f>
        <v>https://www.diodes.com/datasheet/download/DMPH6050SPDQ.pdf</v>
      </c>
      <c r="C375" t="str">
        <f>Hyperlink("https://www.diodes.com/part/view/DMPH6050SPDQ","DMPH6050SPDQ")</f>
        <v>DMPH6050SPDQ</v>
      </c>
      <c r="D375" t="s">
        <v>761</v>
      </c>
      <c r="E375" t="s">
        <v>27</v>
      </c>
      <c r="F375" t="s">
        <v>28</v>
      </c>
      <c r="G375" t="s">
        <v>53</v>
      </c>
      <c r="H375" t="s">
        <v>34</v>
      </c>
      <c r="I375">
        <v>60</v>
      </c>
      <c r="J375">
        <v>20</v>
      </c>
      <c r="K375">
        <v>6.3</v>
      </c>
      <c r="M375">
        <v>2.8</v>
      </c>
      <c r="O375">
        <v>48</v>
      </c>
      <c r="P375">
        <v>60</v>
      </c>
      <c r="T375">
        <v>3</v>
      </c>
      <c r="U375">
        <v>14.5</v>
      </c>
      <c r="V375">
        <v>30.6</v>
      </c>
      <c r="X375">
        <v>30</v>
      </c>
      <c r="Y375" t="s">
        <v>534</v>
      </c>
    </row>
    <row r="376" spans="1:25">
      <c r="A376" t="s">
        <v>762</v>
      </c>
      <c r="B376" s="2" t="str">
        <f>Hyperlink("https://www.diodes.com/datasheet/download/DMPH6050SPDWQ.pdf")</f>
        <v>https://www.diodes.com/datasheet/download/DMPH6050SPDWQ.pdf</v>
      </c>
      <c r="C376" t="str">
        <f>Hyperlink("https://www.diodes.com/part/view/DMPH6050SPDWQ","DMPH6050SPDWQ")</f>
        <v>DMPH6050SPDWQ</v>
      </c>
      <c r="D376" t="s">
        <v>763</v>
      </c>
      <c r="E376" t="s">
        <v>27</v>
      </c>
      <c r="F376" t="s">
        <v>28</v>
      </c>
      <c r="G376" t="s">
        <v>53</v>
      </c>
      <c r="H376" t="s">
        <v>34</v>
      </c>
      <c r="I376">
        <v>60</v>
      </c>
      <c r="J376">
        <v>20</v>
      </c>
      <c r="K376">
        <v>6.3</v>
      </c>
      <c r="L376">
        <v>26</v>
      </c>
      <c r="M376">
        <v>2.8</v>
      </c>
      <c r="O376">
        <v>48</v>
      </c>
      <c r="P376">
        <v>60</v>
      </c>
      <c r="S376">
        <v>1</v>
      </c>
      <c r="T376">
        <v>3</v>
      </c>
      <c r="U376">
        <v>14.5</v>
      </c>
      <c r="V376">
        <v>30.6</v>
      </c>
      <c r="W376">
        <v>1525</v>
      </c>
      <c r="X376">
        <v>30</v>
      </c>
      <c r="Y376" t="s">
        <v>74</v>
      </c>
    </row>
    <row r="377" spans="1:25">
      <c r="A377" t="s">
        <v>764</v>
      </c>
      <c r="B377" s="2" t="str">
        <f>Hyperlink("https://www.diodes.com/datasheet/download/DMPH6050SSDQ.pdf")</f>
        <v>https://www.diodes.com/datasheet/download/DMPH6050SSDQ.pdf</v>
      </c>
      <c r="C377" t="str">
        <f>Hyperlink("https://www.diodes.com/part/view/DMPH6050SSDQ","DMPH6050SSDQ")</f>
        <v>DMPH6050SSDQ</v>
      </c>
      <c r="D377" t="s">
        <v>765</v>
      </c>
      <c r="E377" t="s">
        <v>27</v>
      </c>
      <c r="F377" t="s">
        <v>28</v>
      </c>
      <c r="G377" t="s">
        <v>53</v>
      </c>
      <c r="H377" t="s">
        <v>34</v>
      </c>
      <c r="I377">
        <v>60</v>
      </c>
      <c r="J377">
        <v>20</v>
      </c>
      <c r="K377">
        <v>5.2</v>
      </c>
      <c r="M377">
        <v>2</v>
      </c>
      <c r="O377">
        <v>48</v>
      </c>
      <c r="P377">
        <v>60</v>
      </c>
      <c r="T377">
        <v>3</v>
      </c>
      <c r="U377">
        <v>14.5</v>
      </c>
      <c r="V377">
        <v>30.6</v>
      </c>
      <c r="X377">
        <v>30</v>
      </c>
      <c r="Y377" t="s">
        <v>147</v>
      </c>
    </row>
    <row r="378" spans="1:25">
      <c r="A378" t="s">
        <v>766</v>
      </c>
      <c r="B378" s="2" t="str">
        <f>Hyperlink("https://www.diodes.com/datasheet/download/DMPH6051SFVWQ.pdf")</f>
        <v>https://www.diodes.com/datasheet/download/DMPH6051SFVWQ.pdf</v>
      </c>
      <c r="C378" t="str">
        <f>Hyperlink("https://www.diodes.com/part/view/DMPH6051SFVWQ","DMPH6051SFVWQ")</f>
        <v>DMPH6051SFVWQ</v>
      </c>
      <c r="D378" t="s">
        <v>767</v>
      </c>
      <c r="E378" t="s">
        <v>27</v>
      </c>
      <c r="F378" t="s">
        <v>28</v>
      </c>
      <c r="G378" t="s">
        <v>57</v>
      </c>
      <c r="H378" t="s">
        <v>34</v>
      </c>
      <c r="I378">
        <v>60</v>
      </c>
      <c r="J378">
        <v>20</v>
      </c>
      <c r="L378">
        <v>20.6</v>
      </c>
      <c r="M378">
        <v>3.2</v>
      </c>
      <c r="N378">
        <v>51</v>
      </c>
      <c r="O378">
        <v>60</v>
      </c>
      <c r="P378">
        <v>80</v>
      </c>
      <c r="S378">
        <v>1</v>
      </c>
      <c r="T378">
        <v>3</v>
      </c>
      <c r="U378">
        <v>17</v>
      </c>
      <c r="V378">
        <v>36</v>
      </c>
      <c r="W378">
        <v>2087</v>
      </c>
      <c r="X378">
        <v>30</v>
      </c>
      <c r="Y378" t="s">
        <v>358</v>
      </c>
    </row>
    <row r="379" spans="1:25">
      <c r="A379" t="s">
        <v>768</v>
      </c>
      <c r="B379" s="2" t="str">
        <f>Hyperlink("https://www.diodes.com/datasheet/download/DMPH6051SSDQ.pdf")</f>
        <v>https://www.diodes.com/datasheet/download/DMPH6051SSDQ.pdf</v>
      </c>
      <c r="C379" t="str">
        <f>Hyperlink("https://www.diodes.com/part/view/DMPH6051SSDQ","DMPH6051SSDQ")</f>
        <v>DMPH6051SSDQ</v>
      </c>
      <c r="D379" t="s">
        <v>769</v>
      </c>
      <c r="E379" t="s">
        <v>27</v>
      </c>
      <c r="F379" t="s">
        <v>28</v>
      </c>
      <c r="G379" t="s">
        <v>53</v>
      </c>
      <c r="H379" t="s">
        <v>34</v>
      </c>
      <c r="I379">
        <v>60</v>
      </c>
      <c r="J379">
        <v>20</v>
      </c>
      <c r="K379">
        <v>4.1</v>
      </c>
      <c r="M379">
        <v>1.9</v>
      </c>
      <c r="O379">
        <v>60</v>
      </c>
      <c r="P379">
        <v>80</v>
      </c>
      <c r="S379">
        <v>1</v>
      </c>
      <c r="T379">
        <v>3</v>
      </c>
      <c r="U379">
        <v>17</v>
      </c>
      <c r="V379">
        <v>36</v>
      </c>
      <c r="W379">
        <v>2079</v>
      </c>
      <c r="X379">
        <v>30</v>
      </c>
      <c r="Y379" t="s">
        <v>147</v>
      </c>
    </row>
    <row r="380" spans="1:25">
      <c r="A380" t="s">
        <v>770</v>
      </c>
      <c r="B380" s="2" t="str">
        <f>Hyperlink("https://www.diodes.com/datasheet/download/DMPH6051SSSQ.pdf")</f>
        <v>https://www.diodes.com/datasheet/download/DMPH6051SSSQ.pdf</v>
      </c>
      <c r="C380" t="str">
        <f>Hyperlink("https://www.diodes.com/part/view/DMPH6051SSSQ","DMPH6051SSSQ")</f>
        <v>DMPH6051SSSQ</v>
      </c>
      <c r="D380" t="s">
        <v>742</v>
      </c>
      <c r="E380" t="s">
        <v>27</v>
      </c>
      <c r="F380" t="s">
        <v>28</v>
      </c>
      <c r="G380" t="s">
        <v>57</v>
      </c>
      <c r="H380" t="s">
        <v>34</v>
      </c>
      <c r="I380">
        <v>60</v>
      </c>
      <c r="J380">
        <v>20</v>
      </c>
      <c r="K380">
        <v>4.4</v>
      </c>
      <c r="M380">
        <v>2.4</v>
      </c>
      <c r="O380">
        <v>60</v>
      </c>
      <c r="P380">
        <v>80</v>
      </c>
      <c r="S380">
        <v>1</v>
      </c>
      <c r="T380">
        <v>3</v>
      </c>
      <c r="U380">
        <v>17</v>
      </c>
      <c r="V380">
        <v>36</v>
      </c>
      <c r="W380">
        <v>2079</v>
      </c>
      <c r="X380">
        <v>30</v>
      </c>
      <c r="Y380" t="s">
        <v>147</v>
      </c>
    </row>
    <row r="381" spans="1:25">
      <c r="A381" t="s">
        <v>771</v>
      </c>
      <c r="B381" s="2" t="str">
        <f>Hyperlink("https://www.diodes.com/datasheet/download/DMPH6250SQ.pdf")</f>
        <v>https://www.diodes.com/datasheet/download/DMPH6250SQ.pdf</v>
      </c>
      <c r="C381" t="str">
        <f>Hyperlink("https://www.diodes.com/part/view/DMPH6250SQ","DMPH6250SQ")</f>
        <v>DMPH6250SQ</v>
      </c>
      <c r="D381" t="s">
        <v>756</v>
      </c>
      <c r="E381" t="s">
        <v>27</v>
      </c>
      <c r="F381" t="s">
        <v>28</v>
      </c>
      <c r="G381" t="s">
        <v>57</v>
      </c>
      <c r="H381" t="s">
        <v>34</v>
      </c>
      <c r="I381">
        <v>60</v>
      </c>
      <c r="J381">
        <v>20</v>
      </c>
      <c r="K381">
        <v>2.4</v>
      </c>
      <c r="M381">
        <v>1.62</v>
      </c>
      <c r="O381">
        <v>155</v>
      </c>
      <c r="P381">
        <v>240</v>
      </c>
      <c r="T381">
        <v>3</v>
      </c>
      <c r="U381">
        <v>4</v>
      </c>
      <c r="V381">
        <v>8.3</v>
      </c>
      <c r="X381">
        <v>30</v>
      </c>
      <c r="Y381" t="s">
        <v>30</v>
      </c>
    </row>
    <row r="382" spans="1:25">
      <c r="A382" t="s">
        <v>772</v>
      </c>
      <c r="B382" s="2" t="str">
        <f>Hyperlink("https://www.diodes.com/datasheet/download/DMS3014SFGQ.pdf")</f>
        <v>https://www.diodes.com/datasheet/download/DMS3014SFGQ.pdf</v>
      </c>
      <c r="C382" t="str">
        <f>Hyperlink("https://www.diodes.com/part/view/DMS3014SFGQ","DMS3014SFGQ")</f>
        <v>DMS3014SFGQ</v>
      </c>
      <c r="D382" t="s">
        <v>354</v>
      </c>
      <c r="E382" t="s">
        <v>27</v>
      </c>
      <c r="F382" t="s">
        <v>28</v>
      </c>
      <c r="G382" t="s">
        <v>29</v>
      </c>
      <c r="H382" t="s">
        <v>34</v>
      </c>
      <c r="I382">
        <v>30</v>
      </c>
      <c r="J382">
        <v>12</v>
      </c>
      <c r="K382">
        <v>9</v>
      </c>
      <c r="M382">
        <v>2.1</v>
      </c>
      <c r="O382">
        <v>14.5</v>
      </c>
      <c r="P382">
        <v>15.5</v>
      </c>
      <c r="T382">
        <v>2.2</v>
      </c>
      <c r="U382">
        <v>19.3</v>
      </c>
      <c r="V382">
        <v>45.7</v>
      </c>
      <c r="W382">
        <v>2296</v>
      </c>
      <c r="X382">
        <v>15</v>
      </c>
      <c r="Y382" t="s">
        <v>282</v>
      </c>
    </row>
    <row r="383" spans="1:25">
      <c r="A383" t="s">
        <v>773</v>
      </c>
      <c r="B383" s="2" t="str">
        <f>Hyperlink("https://www.diodes.com/datasheet/download/DMT10H009LSSQ.pdf")</f>
        <v>https://www.diodes.com/datasheet/download/DMT10H009LSSQ.pdf</v>
      </c>
      <c r="C383" t="str">
        <f>Hyperlink("https://www.diodes.com/part/view/DMT10H009LSSQ","DMT10H009LSSQ")</f>
        <v>DMT10H009LSSQ</v>
      </c>
      <c r="D383" t="s">
        <v>774</v>
      </c>
      <c r="E383" t="s">
        <v>27</v>
      </c>
      <c r="F383" t="s">
        <v>28</v>
      </c>
      <c r="G383" t="s">
        <v>29</v>
      </c>
      <c r="H383" t="s">
        <v>34</v>
      </c>
      <c r="I383">
        <v>100</v>
      </c>
      <c r="J383">
        <v>20</v>
      </c>
      <c r="K383">
        <v>13</v>
      </c>
      <c r="L383">
        <v>48</v>
      </c>
      <c r="M383">
        <v>2.5</v>
      </c>
      <c r="O383">
        <v>9</v>
      </c>
      <c r="P383">
        <v>13.8</v>
      </c>
      <c r="S383">
        <v>1.3</v>
      </c>
      <c r="T383">
        <v>2.5</v>
      </c>
      <c r="U383">
        <v>20.2</v>
      </c>
      <c r="V383">
        <v>40.2</v>
      </c>
      <c r="W383">
        <v>2309</v>
      </c>
      <c r="X383">
        <v>50</v>
      </c>
      <c r="Y383" t="s">
        <v>147</v>
      </c>
    </row>
    <row r="384" spans="1:25">
      <c r="A384" t="s">
        <v>775</v>
      </c>
      <c r="B384" s="2" t="str">
        <f>Hyperlink("https://www.diodes.com/datasheet/download/DMT10H010LSSQ.pdf")</f>
        <v>https://www.diodes.com/datasheet/download/DMT10H010LSSQ.pdf</v>
      </c>
      <c r="C384" t="str">
        <f>Hyperlink("https://www.diodes.com/part/view/DMT10H010LSSQ","DMT10H010LSSQ")</f>
        <v>DMT10H010LSSQ</v>
      </c>
      <c r="D384" t="s">
        <v>774</v>
      </c>
      <c r="E384" t="s">
        <v>27</v>
      </c>
      <c r="F384" t="s">
        <v>28</v>
      </c>
      <c r="G384" t="s">
        <v>29</v>
      </c>
      <c r="H384" t="s">
        <v>34</v>
      </c>
      <c r="I384">
        <v>100</v>
      </c>
      <c r="J384">
        <v>20</v>
      </c>
      <c r="K384">
        <v>12</v>
      </c>
      <c r="M384">
        <v>1.9</v>
      </c>
      <c r="O384">
        <v>9.5</v>
      </c>
      <c r="P384">
        <v>14.5</v>
      </c>
      <c r="S384">
        <v>1.4</v>
      </c>
      <c r="T384">
        <v>2.8</v>
      </c>
      <c r="V384">
        <v>58.4</v>
      </c>
      <c r="W384">
        <v>4166</v>
      </c>
      <c r="X384">
        <v>50</v>
      </c>
      <c r="Y384" t="s">
        <v>147</v>
      </c>
    </row>
    <row r="385" spans="1:25">
      <c r="A385" t="s">
        <v>776</v>
      </c>
      <c r="B385" s="2" t="str">
        <f>Hyperlink("https://www.diodes.com/datasheet/download/DMT10H032LDVWQ.pdf")</f>
        <v>https://www.diodes.com/datasheet/download/DMT10H032LDVWQ.pdf</v>
      </c>
      <c r="C385" t="str">
        <f>Hyperlink("https://www.diodes.com/part/view/DMT10H032LDVWQ","DMT10H032LDVWQ")</f>
        <v>DMT10H032LDVWQ</v>
      </c>
      <c r="D385" t="s">
        <v>777</v>
      </c>
      <c r="E385" t="s">
        <v>27</v>
      </c>
      <c r="F385" t="s">
        <v>28</v>
      </c>
      <c r="G385" t="s">
        <v>33</v>
      </c>
      <c r="H385" t="s">
        <v>34</v>
      </c>
      <c r="I385">
        <v>100</v>
      </c>
      <c r="J385">
        <v>20</v>
      </c>
      <c r="K385">
        <v>6.9</v>
      </c>
      <c r="M385">
        <v>2.8</v>
      </c>
      <c r="O385">
        <v>32</v>
      </c>
      <c r="S385">
        <v>1.3</v>
      </c>
      <c r="T385">
        <v>2.5</v>
      </c>
      <c r="U385">
        <v>6.3</v>
      </c>
      <c r="V385">
        <v>11.9</v>
      </c>
      <c r="W385">
        <v>683</v>
      </c>
      <c r="X385">
        <v>50</v>
      </c>
      <c r="Y385" t="s">
        <v>778</v>
      </c>
    </row>
    <row r="386" spans="1:25">
      <c r="A386" t="s">
        <v>779</v>
      </c>
      <c r="B386" s="2" t="str">
        <f>Hyperlink("https://www.diodes.com/datasheet/download/DMT10H032SDVWQ.pdf")</f>
        <v>https://www.diodes.com/datasheet/download/DMT10H032SDVWQ.pdf</v>
      </c>
      <c r="C386" t="str">
        <f>Hyperlink("https://www.diodes.com/part/view/DMT10H032SDVWQ","DMT10H032SDVWQ")</f>
        <v>DMT10H032SDVWQ</v>
      </c>
      <c r="D386" t="s">
        <v>777</v>
      </c>
      <c r="E386" t="s">
        <v>27</v>
      </c>
      <c r="F386" t="s">
        <v>28</v>
      </c>
      <c r="G386" t="s">
        <v>33</v>
      </c>
      <c r="H386" t="s">
        <v>34</v>
      </c>
      <c r="I386">
        <v>100</v>
      </c>
      <c r="J386">
        <v>20</v>
      </c>
      <c r="K386">
        <v>6</v>
      </c>
      <c r="M386">
        <v>2.3</v>
      </c>
      <c r="O386">
        <v>35</v>
      </c>
      <c r="S386">
        <v>2</v>
      </c>
      <c r="T386">
        <v>4</v>
      </c>
      <c r="U386">
        <v>4.3</v>
      </c>
      <c r="V386">
        <v>8</v>
      </c>
      <c r="W386">
        <v>544</v>
      </c>
      <c r="X386">
        <v>50</v>
      </c>
      <c r="Y386" t="s">
        <v>778</v>
      </c>
    </row>
    <row r="387" spans="1:25">
      <c r="A387" t="s">
        <v>780</v>
      </c>
      <c r="B387" s="2" t="str">
        <f>Hyperlink("https://www.diodes.com/datasheet/download/DMT10H072LFDFQ.pdf")</f>
        <v>https://www.diodes.com/datasheet/download/DMT10H072LFDFQ.pdf</v>
      </c>
      <c r="C387" t="str">
        <f>Hyperlink("https://www.diodes.com/part/view/DMT10H072LFDFQ","DMT10H072LFDFQ")</f>
        <v>DMT10H072LFDFQ</v>
      </c>
      <c r="D387" t="s">
        <v>305</v>
      </c>
      <c r="E387" t="s">
        <v>27</v>
      </c>
      <c r="F387" t="s">
        <v>28</v>
      </c>
      <c r="G387" t="s">
        <v>29</v>
      </c>
      <c r="H387" t="s">
        <v>34</v>
      </c>
      <c r="I387">
        <v>100</v>
      </c>
      <c r="J387">
        <v>20</v>
      </c>
      <c r="K387">
        <v>4</v>
      </c>
      <c r="M387">
        <v>1.8</v>
      </c>
      <c r="O387">
        <v>62</v>
      </c>
      <c r="P387">
        <v>110</v>
      </c>
      <c r="T387">
        <v>3</v>
      </c>
      <c r="U387">
        <v>2.5</v>
      </c>
      <c r="V387">
        <v>4.5</v>
      </c>
      <c r="W387">
        <v>228</v>
      </c>
      <c r="X387">
        <v>50</v>
      </c>
      <c r="Y387" t="s">
        <v>300</v>
      </c>
    </row>
    <row r="388" spans="1:25">
      <c r="A388" t="s">
        <v>781</v>
      </c>
      <c r="B388" s="2" t="str">
        <f>Hyperlink("https://www.diodes.com/datasheet/download/DMT15H053SPSWQ.pdf")</f>
        <v>https://www.diodes.com/datasheet/download/DMT15H053SPSWQ.pdf</v>
      </c>
      <c r="C388" t="str">
        <f>Hyperlink("https://www.diodes.com/part/view/DMT15H053SPSWQ","DMT15H053SPSWQ")</f>
        <v>DMT15H053SPSWQ</v>
      </c>
      <c r="D388" t="s">
        <v>782</v>
      </c>
      <c r="E388" t="s">
        <v>27</v>
      </c>
      <c r="F388" t="s">
        <v>28</v>
      </c>
      <c r="G388" t="s">
        <v>29</v>
      </c>
      <c r="H388" t="s">
        <v>34</v>
      </c>
      <c r="I388">
        <v>150</v>
      </c>
      <c r="J388">
        <v>20</v>
      </c>
      <c r="L388">
        <v>24</v>
      </c>
      <c r="M388">
        <v>3.3</v>
      </c>
      <c r="N388">
        <v>90</v>
      </c>
      <c r="O388">
        <v>66</v>
      </c>
      <c r="S388">
        <v>2</v>
      </c>
      <c r="T388">
        <v>4</v>
      </c>
      <c r="V388">
        <v>11.5</v>
      </c>
      <c r="W388">
        <v>814</v>
      </c>
      <c r="X388">
        <v>75</v>
      </c>
      <c r="Y388" t="s">
        <v>502</v>
      </c>
    </row>
    <row r="389" spans="1:25">
      <c r="A389" t="s">
        <v>783</v>
      </c>
      <c r="B389" s="2" t="str">
        <f>Hyperlink("https://www.diodes.com/datasheet/download/DMT3003LFGQ.pdf")</f>
        <v>https://www.diodes.com/datasheet/download/DMT3003LFGQ.pdf</v>
      </c>
      <c r="C389" t="str">
        <f>Hyperlink("https://www.diodes.com/part/view/DMT3003LFGQ","DMT3003LFGQ")</f>
        <v>DMT3003LFGQ</v>
      </c>
      <c r="D389" t="s">
        <v>354</v>
      </c>
      <c r="E389" t="s">
        <v>27</v>
      </c>
      <c r="F389" t="s">
        <v>28</v>
      </c>
      <c r="G389" t="s">
        <v>29</v>
      </c>
      <c r="H389" t="s">
        <v>34</v>
      </c>
      <c r="I389">
        <v>30</v>
      </c>
      <c r="J389">
        <v>20</v>
      </c>
      <c r="K389">
        <v>22</v>
      </c>
      <c r="L389">
        <v>100</v>
      </c>
      <c r="M389">
        <v>2.4</v>
      </c>
      <c r="N389">
        <v>62</v>
      </c>
      <c r="O389">
        <v>3.2</v>
      </c>
      <c r="P389">
        <v>5.5</v>
      </c>
      <c r="T389">
        <v>3</v>
      </c>
      <c r="U389">
        <v>20</v>
      </c>
      <c r="V389">
        <v>44</v>
      </c>
      <c r="W389">
        <v>2370</v>
      </c>
      <c r="X389">
        <v>15</v>
      </c>
      <c r="Y389" t="s">
        <v>282</v>
      </c>
    </row>
    <row r="390" spans="1:25">
      <c r="A390" t="s">
        <v>784</v>
      </c>
      <c r="B390" s="2" t="str">
        <f>Hyperlink("https://www.diodes.com/datasheet/download/DMT3006LFDFQ.pdf")</f>
        <v>https://www.diodes.com/datasheet/download/DMT3006LFDFQ.pdf</v>
      </c>
      <c r="C390" t="str">
        <f>Hyperlink("https://www.diodes.com/part/view/DMT3006LFDFQ","DMT3006LFDFQ")</f>
        <v>DMT3006LFDFQ</v>
      </c>
      <c r="D390" t="s">
        <v>26</v>
      </c>
      <c r="E390" t="s">
        <v>27</v>
      </c>
      <c r="F390" t="s">
        <v>28</v>
      </c>
      <c r="G390" t="s">
        <v>29</v>
      </c>
      <c r="H390" t="s">
        <v>34</v>
      </c>
      <c r="I390">
        <v>30</v>
      </c>
      <c r="J390">
        <v>20</v>
      </c>
      <c r="K390">
        <v>14.1</v>
      </c>
      <c r="M390">
        <v>2.1</v>
      </c>
      <c r="O390">
        <v>7</v>
      </c>
      <c r="P390">
        <v>10</v>
      </c>
      <c r="T390">
        <v>3</v>
      </c>
      <c r="U390">
        <v>8.4</v>
      </c>
      <c r="V390">
        <v>16.7</v>
      </c>
      <c r="W390">
        <v>1155</v>
      </c>
      <c r="X390">
        <v>15</v>
      </c>
      <c r="Y390" t="s">
        <v>300</v>
      </c>
    </row>
    <row r="391" spans="1:25">
      <c r="A391" t="s">
        <v>785</v>
      </c>
      <c r="B391" s="2" t="str">
        <f>Hyperlink("https://www.diodes.com/datasheet/download/DMT3006LFVQ.pdf")</f>
        <v>https://www.diodes.com/datasheet/download/DMT3006LFVQ.pdf</v>
      </c>
      <c r="C391" t="str">
        <f>Hyperlink("https://www.diodes.com/part/view/DMT3006LFVQ","DMT3006LFVQ")</f>
        <v>DMT3006LFVQ</v>
      </c>
      <c r="D391" t="s">
        <v>354</v>
      </c>
      <c r="E391" t="s">
        <v>27</v>
      </c>
      <c r="F391" t="s">
        <v>28</v>
      </c>
      <c r="G391" t="s">
        <v>29</v>
      </c>
      <c r="H391" t="s">
        <v>34</v>
      </c>
      <c r="I391">
        <v>30</v>
      </c>
      <c r="J391">
        <v>20</v>
      </c>
      <c r="L391">
        <v>60</v>
      </c>
      <c r="M391">
        <v>2</v>
      </c>
      <c r="O391">
        <v>7</v>
      </c>
      <c r="P391">
        <v>11</v>
      </c>
      <c r="T391">
        <v>3</v>
      </c>
      <c r="U391">
        <v>8.4</v>
      </c>
      <c r="V391">
        <v>16.7</v>
      </c>
      <c r="W391">
        <v>1155</v>
      </c>
      <c r="X391">
        <v>15</v>
      </c>
      <c r="Y391" t="s">
        <v>356</v>
      </c>
    </row>
    <row r="392" spans="1:25">
      <c r="A392" t="s">
        <v>786</v>
      </c>
      <c r="B392" s="2" t="str">
        <f>Hyperlink("https://www.diodes.com/datasheet/download/DMT3009LFVWQ.pdf")</f>
        <v>https://www.diodes.com/datasheet/download/DMT3009LFVWQ.pdf</v>
      </c>
      <c r="C392" t="str">
        <f>Hyperlink("https://www.diodes.com/part/view/DMT3009LFVWQ","DMT3009LFVWQ")</f>
        <v>DMT3009LFVWQ</v>
      </c>
      <c r="D392" t="s">
        <v>354</v>
      </c>
      <c r="E392" t="s">
        <v>27</v>
      </c>
      <c r="F392" t="s">
        <v>28</v>
      </c>
      <c r="G392" t="s">
        <v>29</v>
      </c>
      <c r="H392" t="s">
        <v>34</v>
      </c>
      <c r="I392">
        <v>30</v>
      </c>
      <c r="J392">
        <v>20</v>
      </c>
      <c r="K392">
        <v>12</v>
      </c>
      <c r="L392">
        <v>50</v>
      </c>
      <c r="M392">
        <v>2.3</v>
      </c>
      <c r="N392">
        <v>35.7</v>
      </c>
      <c r="O392">
        <v>11</v>
      </c>
      <c r="P392">
        <v>13</v>
      </c>
      <c r="T392">
        <v>3</v>
      </c>
      <c r="U392">
        <v>5.8</v>
      </c>
      <c r="V392">
        <v>12</v>
      </c>
      <c r="W392">
        <v>823</v>
      </c>
      <c r="X392">
        <v>15</v>
      </c>
      <c r="Y392" t="s">
        <v>358</v>
      </c>
    </row>
    <row r="393" spans="1:25">
      <c r="A393" t="s">
        <v>787</v>
      </c>
      <c r="B393" s="2" t="str">
        <f>Hyperlink("https://www.diodes.com/datasheet/download/DMT3020LFDBQ.pdf")</f>
        <v>https://www.diodes.com/datasheet/download/DMT3020LFDBQ.pdf</v>
      </c>
      <c r="C393" t="str">
        <f>Hyperlink("https://www.diodes.com/part/view/DMT3020LFDBQ","DMT3020LFDBQ")</f>
        <v>DMT3020LFDBQ</v>
      </c>
      <c r="D393" t="s">
        <v>788</v>
      </c>
      <c r="E393" t="s">
        <v>27</v>
      </c>
      <c r="F393" t="s">
        <v>28</v>
      </c>
      <c r="G393" t="s">
        <v>33</v>
      </c>
      <c r="H393" t="s">
        <v>34</v>
      </c>
      <c r="I393">
        <v>30</v>
      </c>
      <c r="J393">
        <v>20</v>
      </c>
      <c r="K393">
        <v>7.7</v>
      </c>
      <c r="M393">
        <v>1.8</v>
      </c>
      <c r="O393">
        <v>20</v>
      </c>
      <c r="P393">
        <v>32</v>
      </c>
      <c r="T393">
        <v>2.5</v>
      </c>
      <c r="U393">
        <v>3.6</v>
      </c>
      <c r="V393">
        <v>7</v>
      </c>
      <c r="W393">
        <v>393</v>
      </c>
      <c r="X393">
        <v>15</v>
      </c>
      <c r="Y393" t="s">
        <v>87</v>
      </c>
    </row>
    <row r="394" spans="1:25">
      <c r="A394" t="s">
        <v>789</v>
      </c>
      <c r="B394" s="2" t="str">
        <f>Hyperlink("https://www.diodes.com/datasheet/download/DMT3020LFDFQ.pdf")</f>
        <v>https://www.diodes.com/datasheet/download/DMT3020LFDFQ.pdf</v>
      </c>
      <c r="C394" t="str">
        <f>Hyperlink("https://www.diodes.com/part/view/DMT3020LFDFQ","DMT3020LFDFQ")</f>
        <v>DMT3020LFDFQ</v>
      </c>
      <c r="D394" t="s">
        <v>354</v>
      </c>
      <c r="E394" t="s">
        <v>27</v>
      </c>
      <c r="F394" t="s">
        <v>28</v>
      </c>
      <c r="G394" t="s">
        <v>29</v>
      </c>
      <c r="H394" t="s">
        <v>34</v>
      </c>
      <c r="I394">
        <v>30</v>
      </c>
      <c r="J394">
        <v>20</v>
      </c>
      <c r="K394">
        <v>8.4</v>
      </c>
      <c r="M394">
        <v>1.8</v>
      </c>
      <c r="O394">
        <v>17</v>
      </c>
      <c r="P394">
        <v>28</v>
      </c>
      <c r="T394">
        <v>2.5</v>
      </c>
      <c r="U394">
        <v>3.6</v>
      </c>
      <c r="V394">
        <v>7</v>
      </c>
      <c r="W394">
        <v>393</v>
      </c>
      <c r="X394">
        <v>15</v>
      </c>
      <c r="Y394" t="s">
        <v>300</v>
      </c>
    </row>
    <row r="395" spans="1:25">
      <c r="A395" t="s">
        <v>790</v>
      </c>
      <c r="B395" s="2" t="str">
        <f>Hyperlink("https://www.diodes.com/datasheet/download/DMT3020LFDFWQ.pdf")</f>
        <v>https://www.diodes.com/datasheet/download/DMT3020LFDFWQ.pdf</v>
      </c>
      <c r="C395" t="str">
        <f>Hyperlink("https://www.diodes.com/part/view/DMT3020LFDFWQ","DMT3020LFDFWQ")</f>
        <v>DMT3020LFDFWQ</v>
      </c>
      <c r="D395" t="s">
        <v>352</v>
      </c>
      <c r="E395" t="s">
        <v>27</v>
      </c>
      <c r="F395" t="s">
        <v>28</v>
      </c>
      <c r="G395" t="s">
        <v>29</v>
      </c>
      <c r="H395" t="s">
        <v>34</v>
      </c>
      <c r="I395">
        <v>30</v>
      </c>
      <c r="J395">
        <v>20</v>
      </c>
      <c r="K395">
        <v>8.4</v>
      </c>
      <c r="M395">
        <v>1.8</v>
      </c>
      <c r="O395">
        <v>17</v>
      </c>
      <c r="P395">
        <v>28</v>
      </c>
      <c r="S395">
        <v>1</v>
      </c>
      <c r="T395">
        <v>2.5</v>
      </c>
      <c r="U395">
        <v>3.6</v>
      </c>
      <c r="V395">
        <v>7</v>
      </c>
      <c r="W395">
        <v>393</v>
      </c>
      <c r="X395">
        <v>15</v>
      </c>
      <c r="Y395" t="s">
        <v>791</v>
      </c>
    </row>
    <row r="396" spans="1:25">
      <c r="A396" t="s">
        <v>792</v>
      </c>
      <c r="B396" s="2" t="str">
        <f>Hyperlink("https://www.diodes.com/datasheet/download/DMT3020LSDQ.pdf")</f>
        <v>https://www.diodes.com/datasheet/download/DMT3020LSDQ.pdf</v>
      </c>
      <c r="C396" t="str">
        <f>Hyperlink("https://www.diodes.com/part/view/DMT3020LSDQ","DMT3020LSDQ")</f>
        <v>DMT3020LSDQ</v>
      </c>
      <c r="D396" t="s">
        <v>32</v>
      </c>
      <c r="E396" t="s">
        <v>27</v>
      </c>
      <c r="F396" t="s">
        <v>28</v>
      </c>
      <c r="G396" t="s">
        <v>33</v>
      </c>
      <c r="H396" t="s">
        <v>34</v>
      </c>
      <c r="I396">
        <v>30</v>
      </c>
      <c r="J396">
        <v>20</v>
      </c>
      <c r="L396">
        <v>16</v>
      </c>
      <c r="M396">
        <v>1.5</v>
      </c>
      <c r="O396">
        <v>20</v>
      </c>
      <c r="P396">
        <v>32</v>
      </c>
      <c r="T396">
        <v>2.5</v>
      </c>
      <c r="U396">
        <v>3.6</v>
      </c>
      <c r="V396">
        <v>7</v>
      </c>
      <c r="W396">
        <v>393</v>
      </c>
      <c r="X396">
        <v>15</v>
      </c>
      <c r="Y396" t="s">
        <v>147</v>
      </c>
    </row>
    <row r="397" spans="1:25">
      <c r="A397" t="s">
        <v>793</v>
      </c>
      <c r="B397" s="2" t="str">
        <f>Hyperlink("https://www.diodes.com/datasheet/download/DMT31M1LPSWQ.pdf")</f>
        <v>https://www.diodes.com/datasheet/download/DMT31M1LPSWQ.pdf</v>
      </c>
      <c r="C397" t="str">
        <f>Hyperlink("https://www.diodes.com/part/view/DMT31M1LPSWQ","DMT31M1LPSWQ")</f>
        <v>DMT31M1LPSWQ</v>
      </c>
      <c r="D397" t="s">
        <v>352</v>
      </c>
      <c r="E397" t="s">
        <v>27</v>
      </c>
      <c r="F397" t="s">
        <v>28</v>
      </c>
      <c r="G397" t="s">
        <v>29</v>
      </c>
      <c r="H397" t="s">
        <v>34</v>
      </c>
      <c r="I397">
        <v>30</v>
      </c>
      <c r="J397">
        <v>20</v>
      </c>
      <c r="K397">
        <v>40</v>
      </c>
      <c r="L397">
        <v>130</v>
      </c>
      <c r="M397">
        <v>3</v>
      </c>
      <c r="O397">
        <v>0.95</v>
      </c>
      <c r="P397">
        <v>1.5</v>
      </c>
      <c r="S397">
        <v>1.3</v>
      </c>
      <c r="T397">
        <v>2.3</v>
      </c>
      <c r="U397">
        <v>39</v>
      </c>
      <c r="V397">
        <v>86</v>
      </c>
      <c r="W397">
        <v>5938</v>
      </c>
      <c r="X397">
        <v>15</v>
      </c>
    </row>
    <row r="398" spans="1:25">
      <c r="A398" t="s">
        <v>794</v>
      </c>
      <c r="B398" s="2" t="str">
        <f>Hyperlink("https://www.diodes.com/datasheet/download/DMT31M8LFVWQ.pdf")</f>
        <v>https://www.diodes.com/datasheet/download/DMT31M8LFVWQ.pdf</v>
      </c>
      <c r="C398" t="str">
        <f>Hyperlink("https://www.diodes.com/part/view/DMT31M8LFVWQ","DMT31M8LFVWQ")</f>
        <v>DMT31M8LFVWQ</v>
      </c>
      <c r="D398" t="s">
        <v>352</v>
      </c>
      <c r="E398" t="s">
        <v>27</v>
      </c>
      <c r="F398" t="s">
        <v>28</v>
      </c>
      <c r="G398" t="s">
        <v>29</v>
      </c>
      <c r="H398" t="s">
        <v>34</v>
      </c>
      <c r="I398">
        <v>30</v>
      </c>
      <c r="J398">
        <v>20</v>
      </c>
      <c r="K398">
        <v>24</v>
      </c>
      <c r="L398">
        <v>138</v>
      </c>
      <c r="M398">
        <v>3.5</v>
      </c>
      <c r="O398">
        <v>1.9</v>
      </c>
      <c r="P398">
        <v>2.9</v>
      </c>
      <c r="S398">
        <v>1.2</v>
      </c>
      <c r="T398">
        <v>2.5</v>
      </c>
      <c r="U398">
        <v>20.3</v>
      </c>
      <c r="V398">
        <v>43.1</v>
      </c>
      <c r="W398">
        <v>2979</v>
      </c>
      <c r="X398">
        <v>15</v>
      </c>
      <c r="Y398" t="s">
        <v>358</v>
      </c>
    </row>
    <row r="399" spans="1:25">
      <c r="A399" t="s">
        <v>795</v>
      </c>
      <c r="B399" s="2" t="str">
        <f>Hyperlink("https://www.diodes.com/datasheet/download/DMT3M70LPSWQ.pdf")</f>
        <v>https://www.diodes.com/datasheet/download/DMT3M70LPSWQ.pdf</v>
      </c>
      <c r="C399" t="str">
        <f>Hyperlink("https://www.diodes.com/part/view/DMT3M70LPSWQ","DMT3M70LPSWQ")</f>
        <v>DMT3M70LPSWQ</v>
      </c>
      <c r="D399" t="s">
        <v>352</v>
      </c>
      <c r="E399" t="s">
        <v>27</v>
      </c>
      <c r="F399" t="s">
        <v>28</v>
      </c>
      <c r="G399" t="s">
        <v>29</v>
      </c>
      <c r="H399" t="s">
        <v>34</v>
      </c>
      <c r="I399">
        <v>30</v>
      </c>
      <c r="J399">
        <v>20</v>
      </c>
      <c r="K399">
        <v>61</v>
      </c>
      <c r="L399">
        <v>150</v>
      </c>
      <c r="M399">
        <v>3.85</v>
      </c>
      <c r="O399">
        <v>0.55</v>
      </c>
      <c r="P399">
        <v>0.95</v>
      </c>
      <c r="S399">
        <v>1</v>
      </c>
      <c r="T399">
        <v>3</v>
      </c>
      <c r="U399">
        <v>69.4</v>
      </c>
      <c r="V399">
        <v>152.7</v>
      </c>
      <c r="W399">
        <v>11112</v>
      </c>
      <c r="X399">
        <v>15</v>
      </c>
      <c r="Y399" t="s">
        <v>502</v>
      </c>
    </row>
    <row r="400" spans="1:25">
      <c r="A400" t="s">
        <v>796</v>
      </c>
      <c r="B400" s="2" t="str">
        <f>Hyperlink("https://www.diodes.com/datasheet/download/DMT47M2LDVQ.pdf")</f>
        <v>https://www.diodes.com/datasheet/download/DMT47M2LDVQ.pdf</v>
      </c>
      <c r="C400" t="str">
        <f>Hyperlink("https://www.diodes.com/part/view/DMT47M2LDVQ","DMT47M2LDVQ")</f>
        <v>DMT47M2LDVQ</v>
      </c>
      <c r="D400" t="s">
        <v>797</v>
      </c>
      <c r="E400" t="s">
        <v>27</v>
      </c>
      <c r="F400" t="s">
        <v>28</v>
      </c>
      <c r="G400" t="s">
        <v>33</v>
      </c>
      <c r="H400" t="s">
        <v>34</v>
      </c>
      <c r="I400">
        <v>40</v>
      </c>
      <c r="J400">
        <v>20</v>
      </c>
      <c r="K400">
        <v>11.9</v>
      </c>
      <c r="L400">
        <v>30.2</v>
      </c>
      <c r="M400">
        <v>2.34</v>
      </c>
      <c r="N400">
        <v>14.8</v>
      </c>
      <c r="O400">
        <v>10.8</v>
      </c>
      <c r="P400">
        <v>15</v>
      </c>
      <c r="T400">
        <v>2.3</v>
      </c>
      <c r="U400">
        <v>6.72</v>
      </c>
      <c r="V400">
        <v>14</v>
      </c>
      <c r="W400">
        <v>891</v>
      </c>
      <c r="X400">
        <v>20</v>
      </c>
      <c r="Y400" t="s">
        <v>798</v>
      </c>
    </row>
    <row r="401" spans="1:25">
      <c r="A401" t="s">
        <v>799</v>
      </c>
      <c r="B401" s="2" t="str">
        <f>Hyperlink("https://www.diodes.com/datasheet/download/DMT47M2SFVWQ.pdf")</f>
        <v>https://www.diodes.com/datasheet/download/DMT47M2SFVWQ.pdf</v>
      </c>
      <c r="C401" t="str">
        <f>Hyperlink("https://www.diodes.com/part/view/DMT47M2SFVWQ","DMT47M2SFVWQ")</f>
        <v>DMT47M2SFVWQ</v>
      </c>
      <c r="D401" t="s">
        <v>800</v>
      </c>
      <c r="E401" t="s">
        <v>27</v>
      </c>
      <c r="F401" t="s">
        <v>28</v>
      </c>
      <c r="G401" t="s">
        <v>29</v>
      </c>
      <c r="H401" t="s">
        <v>34</v>
      </c>
      <c r="I401">
        <v>40</v>
      </c>
      <c r="J401">
        <v>20</v>
      </c>
      <c r="K401">
        <v>15.4</v>
      </c>
      <c r="L401">
        <v>49.1</v>
      </c>
      <c r="M401">
        <v>2.67</v>
      </c>
      <c r="N401">
        <v>27.1</v>
      </c>
      <c r="O401">
        <v>7.5</v>
      </c>
      <c r="T401">
        <v>4</v>
      </c>
      <c r="V401">
        <v>12.1</v>
      </c>
      <c r="W401">
        <v>897</v>
      </c>
      <c r="X401">
        <v>20</v>
      </c>
      <c r="Y401" t="s">
        <v>358</v>
      </c>
    </row>
    <row r="402" spans="1:25">
      <c r="A402" t="s">
        <v>801</v>
      </c>
      <c r="B402" s="2" t="str">
        <f>Hyperlink("https://www.diodes.com/datasheet/download/DMT6007LFGQ.pdf")</f>
        <v>https://www.diodes.com/datasheet/download/DMT6007LFGQ.pdf</v>
      </c>
      <c r="C402" t="str">
        <f>Hyperlink("https://www.diodes.com/part/view/DMT6007LFGQ","DMT6007LFGQ")</f>
        <v>DMT6007LFGQ</v>
      </c>
      <c r="D402" t="s">
        <v>26</v>
      </c>
      <c r="E402" t="s">
        <v>27</v>
      </c>
      <c r="F402" t="s">
        <v>28</v>
      </c>
      <c r="G402" t="s">
        <v>29</v>
      </c>
      <c r="H402" t="s">
        <v>34</v>
      </c>
      <c r="I402">
        <v>60</v>
      </c>
      <c r="J402">
        <v>20</v>
      </c>
      <c r="K402">
        <v>15</v>
      </c>
      <c r="L402">
        <v>80</v>
      </c>
      <c r="M402">
        <v>2.2</v>
      </c>
      <c r="N402">
        <v>62.5</v>
      </c>
      <c r="O402">
        <v>6</v>
      </c>
      <c r="P402">
        <v>8.5</v>
      </c>
      <c r="T402">
        <v>2</v>
      </c>
      <c r="U402">
        <v>19.3</v>
      </c>
      <c r="V402">
        <v>41.3</v>
      </c>
      <c r="W402">
        <v>2090</v>
      </c>
      <c r="X402">
        <v>30</v>
      </c>
      <c r="Y402" t="s">
        <v>282</v>
      </c>
    </row>
    <row r="403" spans="1:25">
      <c r="A403" t="s">
        <v>802</v>
      </c>
      <c r="B403" s="2" t="str">
        <f>Hyperlink("https://www.diodes.com/datasheet/download/DMT67M8LCGQ.pdf")</f>
        <v>https://www.diodes.com/datasheet/download/DMT67M8LCGQ.pdf</v>
      </c>
      <c r="C403" t="str">
        <f>Hyperlink("https://www.diodes.com/part/view/DMT67M8LCGQ","DMT67M8LCGQ")</f>
        <v>DMT67M8LCGQ</v>
      </c>
      <c r="D403" t="s">
        <v>437</v>
      </c>
      <c r="E403" t="s">
        <v>27</v>
      </c>
      <c r="F403" t="s">
        <v>28</v>
      </c>
      <c r="G403" t="s">
        <v>29</v>
      </c>
      <c r="H403" t="s">
        <v>27</v>
      </c>
      <c r="I403">
        <v>60</v>
      </c>
      <c r="J403">
        <v>20</v>
      </c>
      <c r="K403">
        <v>16</v>
      </c>
      <c r="L403">
        <v>64.6</v>
      </c>
      <c r="M403">
        <v>2.2</v>
      </c>
      <c r="O403">
        <v>5.7</v>
      </c>
      <c r="P403">
        <v>8.1</v>
      </c>
      <c r="T403">
        <v>2.5</v>
      </c>
      <c r="U403">
        <v>20</v>
      </c>
      <c r="V403">
        <v>37.5</v>
      </c>
      <c r="W403">
        <v>2130</v>
      </c>
      <c r="X403">
        <v>30</v>
      </c>
      <c r="Y403" t="s">
        <v>608</v>
      </c>
    </row>
    <row r="404" spans="1:25">
      <c r="A404" t="s">
        <v>803</v>
      </c>
      <c r="B404" s="2" t="str">
        <f>Hyperlink("https://www.diodes.com/datasheet/download/DMT69M5LFVWQ.pdf")</f>
        <v>https://www.diodes.com/datasheet/download/DMT69M5LFVWQ.pdf</v>
      </c>
      <c r="C404" t="str">
        <f>Hyperlink("https://www.diodes.com/part/view/DMT69M5LFVWQ","DMT69M5LFVWQ")</f>
        <v>DMT69M5LFVWQ</v>
      </c>
      <c r="D404" t="s">
        <v>437</v>
      </c>
      <c r="E404" t="s">
        <v>27</v>
      </c>
      <c r="F404" t="s">
        <v>28</v>
      </c>
      <c r="G404" t="s">
        <v>29</v>
      </c>
      <c r="H404" t="s">
        <v>34</v>
      </c>
      <c r="I404">
        <v>60</v>
      </c>
      <c r="J404">
        <v>20</v>
      </c>
      <c r="K404">
        <v>14.8</v>
      </c>
      <c r="L404">
        <v>40.6</v>
      </c>
      <c r="M404">
        <v>2.74</v>
      </c>
      <c r="N404">
        <v>20.5</v>
      </c>
      <c r="O404">
        <v>8.3</v>
      </c>
      <c r="P404">
        <v>12.5</v>
      </c>
      <c r="T404">
        <v>2.5</v>
      </c>
      <c r="U404">
        <v>15.4</v>
      </c>
      <c r="V404">
        <v>28.4</v>
      </c>
      <c r="W404">
        <v>1406</v>
      </c>
      <c r="X404">
        <v>30</v>
      </c>
      <c r="Y404" t="s">
        <v>358</v>
      </c>
    </row>
    <row r="405" spans="1:25">
      <c r="A405" t="s">
        <v>804</v>
      </c>
      <c r="B405" s="2" t="str">
        <f>Hyperlink("https://www.diodes.com/datasheet/download/DMT8003SPSWQ.pdf")</f>
        <v>https://www.diodes.com/datasheet/download/DMT8003SPSWQ.pdf</v>
      </c>
      <c r="C405" t="str">
        <f>Hyperlink("https://www.diodes.com/part/view/DMT8003SPSWQ","DMT8003SPSWQ")</f>
        <v>DMT8003SPSWQ</v>
      </c>
      <c r="D405" t="s">
        <v>805</v>
      </c>
      <c r="E405" t="s">
        <v>27</v>
      </c>
      <c r="F405" t="s">
        <v>28</v>
      </c>
      <c r="G405" t="s">
        <v>29</v>
      </c>
      <c r="H405" t="s">
        <v>34</v>
      </c>
      <c r="I405">
        <v>80</v>
      </c>
      <c r="J405">
        <v>20</v>
      </c>
      <c r="L405">
        <v>100</v>
      </c>
      <c r="M405">
        <v>3.1</v>
      </c>
      <c r="N405">
        <v>83</v>
      </c>
      <c r="O405">
        <v>3.9</v>
      </c>
      <c r="S405">
        <v>2</v>
      </c>
      <c r="T405">
        <v>4</v>
      </c>
      <c r="V405">
        <v>136</v>
      </c>
      <c r="W405">
        <v>9081</v>
      </c>
      <c r="X405">
        <v>40</v>
      </c>
      <c r="Y405" t="s">
        <v>502</v>
      </c>
    </row>
    <row r="406" spans="1:25">
      <c r="A406" t="s">
        <v>806</v>
      </c>
      <c r="B406" s="2" t="str">
        <f>Hyperlink("https://www.diodes.com/datasheet/download/DMTH10H009LFGQ.pdf")</f>
        <v>https://www.diodes.com/datasheet/download/DMTH10H009LFGQ.pdf</v>
      </c>
      <c r="C406" t="str">
        <f>Hyperlink("https://www.diodes.com/part/view/DMTH10H009LFGQ","DMTH10H009LFGQ")</f>
        <v>DMTH10H009LFGQ</v>
      </c>
      <c r="D406" t="s">
        <v>807</v>
      </c>
      <c r="E406" t="s">
        <v>27</v>
      </c>
      <c r="F406" t="s">
        <v>28</v>
      </c>
      <c r="G406" t="s">
        <v>29</v>
      </c>
      <c r="H406" t="s">
        <v>34</v>
      </c>
      <c r="I406">
        <v>100</v>
      </c>
      <c r="J406">
        <v>20</v>
      </c>
      <c r="K406">
        <v>12</v>
      </c>
      <c r="L406">
        <v>46</v>
      </c>
      <c r="M406">
        <v>2.5</v>
      </c>
      <c r="N406">
        <v>39</v>
      </c>
      <c r="O406">
        <v>8.5</v>
      </c>
      <c r="P406">
        <v>13.6</v>
      </c>
      <c r="S406">
        <v>1.1</v>
      </c>
      <c r="T406">
        <v>2.5</v>
      </c>
      <c r="V406">
        <v>41</v>
      </c>
      <c r="W406">
        <v>2361</v>
      </c>
      <c r="X406">
        <v>50</v>
      </c>
      <c r="Y406" t="s">
        <v>282</v>
      </c>
    </row>
    <row r="407" spans="1:25">
      <c r="A407" t="s">
        <v>808</v>
      </c>
      <c r="B407" s="2" t="str">
        <f>Hyperlink("https://www.diodes.com/datasheet/download/DMTH10H009LPSQ.pdf")</f>
        <v>https://www.diodes.com/datasheet/download/DMTH10H009LPSQ.pdf</v>
      </c>
      <c r="C407" t="str">
        <f>Hyperlink("https://www.diodes.com/part/view/DMTH10H009LPSQ","DMTH10H009LPSQ")</f>
        <v>DMTH10H009LPSQ</v>
      </c>
      <c r="D407" t="s">
        <v>496</v>
      </c>
      <c r="E407" t="s">
        <v>27</v>
      </c>
      <c r="F407" t="s">
        <v>28</v>
      </c>
      <c r="G407" t="s">
        <v>29</v>
      </c>
      <c r="H407" t="s">
        <v>34</v>
      </c>
      <c r="I407">
        <v>100</v>
      </c>
      <c r="J407">
        <v>20</v>
      </c>
      <c r="K407">
        <v>15</v>
      </c>
      <c r="L407">
        <v>91</v>
      </c>
      <c r="M407">
        <v>3.1</v>
      </c>
      <c r="N407">
        <v>100</v>
      </c>
      <c r="O407">
        <v>8</v>
      </c>
      <c r="P407">
        <v>12.5</v>
      </c>
      <c r="T407">
        <v>2.5</v>
      </c>
      <c r="U407">
        <v>20.2</v>
      </c>
      <c r="V407">
        <v>40.2</v>
      </c>
      <c r="W407">
        <v>2309</v>
      </c>
      <c r="X407">
        <v>50</v>
      </c>
      <c r="Y407" t="s">
        <v>498</v>
      </c>
    </row>
    <row r="408" spans="1:25">
      <c r="A408" t="s">
        <v>809</v>
      </c>
      <c r="B408" s="2" t="str">
        <f>Hyperlink("https://www.diodes.com/datasheet/download/DMTH10H009SPSQ.pdf")</f>
        <v>https://www.diodes.com/datasheet/download/DMTH10H009SPSQ.pdf</v>
      </c>
      <c r="C408" t="str">
        <f>Hyperlink("https://www.diodes.com/part/view/DMTH10H009SPSQ","DMTH10H009SPSQ")</f>
        <v>DMTH10H009SPSQ</v>
      </c>
      <c r="D408" t="s">
        <v>496</v>
      </c>
      <c r="E408" t="s">
        <v>27</v>
      </c>
      <c r="F408" t="s">
        <v>28</v>
      </c>
      <c r="G408" t="s">
        <v>29</v>
      </c>
      <c r="H408" t="s">
        <v>34</v>
      </c>
      <c r="I408">
        <v>100</v>
      </c>
      <c r="J408">
        <v>20</v>
      </c>
      <c r="K408">
        <v>14</v>
      </c>
      <c r="L408">
        <v>86</v>
      </c>
      <c r="M408">
        <v>2.9</v>
      </c>
      <c r="N408">
        <v>100</v>
      </c>
      <c r="O408">
        <v>8.9</v>
      </c>
      <c r="T408">
        <v>4</v>
      </c>
      <c r="V408">
        <v>30</v>
      </c>
      <c r="W408">
        <v>2085</v>
      </c>
      <c r="X408">
        <v>50</v>
      </c>
      <c r="Y408" t="s">
        <v>498</v>
      </c>
    </row>
    <row r="409" spans="1:25">
      <c r="A409" t="s">
        <v>810</v>
      </c>
      <c r="B409" s="2" t="str">
        <f>Hyperlink("https://www.diodes.com/datasheet/download/DMTH10H010SPSQ.pdf")</f>
        <v>https://www.diodes.com/datasheet/download/DMTH10H010SPSQ.pdf</v>
      </c>
      <c r="C409" t="str">
        <f>Hyperlink("https://www.diodes.com/part/view/DMTH10H010SPSQ","DMTH10H010SPSQ")</f>
        <v>DMTH10H010SPSQ</v>
      </c>
      <c r="D409" t="s">
        <v>496</v>
      </c>
      <c r="E409" t="s">
        <v>27</v>
      </c>
      <c r="F409" t="s">
        <v>28</v>
      </c>
      <c r="G409" t="s">
        <v>29</v>
      </c>
      <c r="H409" t="s">
        <v>34</v>
      </c>
      <c r="I409">
        <v>100</v>
      </c>
      <c r="J409">
        <v>20</v>
      </c>
      <c r="K409">
        <v>15</v>
      </c>
      <c r="L409">
        <v>100</v>
      </c>
      <c r="M409">
        <v>3</v>
      </c>
      <c r="N409">
        <v>166</v>
      </c>
      <c r="O409">
        <v>8.8</v>
      </c>
      <c r="P409" t="s">
        <v>811</v>
      </c>
      <c r="T409">
        <v>4</v>
      </c>
      <c r="V409">
        <v>56.4</v>
      </c>
      <c r="W409">
        <v>4468</v>
      </c>
      <c r="X409">
        <v>50</v>
      </c>
      <c r="Y409" t="s">
        <v>498</v>
      </c>
    </row>
    <row r="410" spans="1:25">
      <c r="A410" t="s">
        <v>812</v>
      </c>
      <c r="B410" s="2" t="str">
        <f>Hyperlink("https://www.diodes.com/datasheet/download/DMTH10H010SPSWQ.pdf")</f>
        <v>https://www.diodes.com/datasheet/download/DMTH10H010SPSWQ.pdf</v>
      </c>
      <c r="C410" t="str">
        <f>Hyperlink("https://www.diodes.com/part/view/DMTH10H010SPSWQ","DMTH10H010SPSWQ")</f>
        <v>DMTH10H010SPSWQ</v>
      </c>
      <c r="D410" t="s">
        <v>807</v>
      </c>
      <c r="E410" t="s">
        <v>27</v>
      </c>
      <c r="F410" t="s">
        <v>28</v>
      </c>
      <c r="G410" t="s">
        <v>29</v>
      </c>
      <c r="H410" t="s">
        <v>34</v>
      </c>
      <c r="I410">
        <v>100</v>
      </c>
      <c r="J410">
        <v>20</v>
      </c>
      <c r="K410">
        <v>15</v>
      </c>
      <c r="L410">
        <v>100</v>
      </c>
      <c r="M410">
        <v>3</v>
      </c>
      <c r="N410">
        <v>166</v>
      </c>
      <c r="O410">
        <v>8.8</v>
      </c>
      <c r="S410">
        <v>2</v>
      </c>
      <c r="T410">
        <v>4</v>
      </c>
      <c r="V410">
        <v>56.4</v>
      </c>
      <c r="W410">
        <v>4468</v>
      </c>
      <c r="X410">
        <v>50</v>
      </c>
      <c r="Y410" t="s">
        <v>502</v>
      </c>
    </row>
    <row r="411" spans="1:25">
      <c r="A411" t="s">
        <v>813</v>
      </c>
      <c r="B411" s="2" t="str">
        <f>Hyperlink("https://www.diodes.com/datasheet/download/DMTH10H015LPSWQ.pdf")</f>
        <v>https://www.diodes.com/datasheet/download/DMTH10H015LPSWQ.pdf</v>
      </c>
      <c r="C411" t="str">
        <f>Hyperlink("https://www.diodes.com/part/view/DMTH10H015LPSWQ","DMTH10H015LPSWQ")</f>
        <v>DMTH10H015LPSWQ</v>
      </c>
      <c r="D411" t="s">
        <v>807</v>
      </c>
      <c r="E411" t="s">
        <v>27</v>
      </c>
      <c r="F411" t="s">
        <v>28</v>
      </c>
      <c r="G411" t="s">
        <v>29</v>
      </c>
      <c r="H411" t="s">
        <v>34</v>
      </c>
      <c r="I411">
        <v>100</v>
      </c>
      <c r="J411">
        <v>20</v>
      </c>
      <c r="K411">
        <v>11</v>
      </c>
      <c r="L411">
        <v>44</v>
      </c>
      <c r="M411">
        <v>2.8</v>
      </c>
      <c r="N411">
        <v>46</v>
      </c>
      <c r="O411">
        <v>16</v>
      </c>
      <c r="P411">
        <v>25</v>
      </c>
      <c r="S411">
        <v>1.4</v>
      </c>
      <c r="T411">
        <v>3</v>
      </c>
      <c r="V411">
        <v>33.3</v>
      </c>
      <c r="W411">
        <v>1871</v>
      </c>
      <c r="X411">
        <v>50</v>
      </c>
      <c r="Y411" t="s">
        <v>502</v>
      </c>
    </row>
    <row r="412" spans="1:25">
      <c r="A412" t="s">
        <v>814</v>
      </c>
      <c r="B412" s="2" t="str">
        <f>Hyperlink("https://www.diodes.com/datasheet/download/DMTH10H015SK3Q.pdf")</f>
        <v>https://www.diodes.com/datasheet/download/DMTH10H015SK3Q.pdf</v>
      </c>
      <c r="C412" t="str">
        <f>Hyperlink("https://www.diodes.com/part/view/DMTH10H015SK3Q","DMTH10H015SK3Q")</f>
        <v>DMTH10H015SK3Q</v>
      </c>
      <c r="D412" t="s">
        <v>496</v>
      </c>
      <c r="E412" t="s">
        <v>27</v>
      </c>
      <c r="F412" t="s">
        <v>28</v>
      </c>
      <c r="G412" t="s">
        <v>29</v>
      </c>
      <c r="H412" t="s">
        <v>34</v>
      </c>
      <c r="I412">
        <v>100</v>
      </c>
      <c r="J412">
        <v>20</v>
      </c>
      <c r="L412">
        <v>59</v>
      </c>
      <c r="M412">
        <v>3.7</v>
      </c>
      <c r="O412">
        <v>14</v>
      </c>
      <c r="T412">
        <v>4</v>
      </c>
      <c r="V412">
        <v>30.1</v>
      </c>
      <c r="W412">
        <v>2343</v>
      </c>
      <c r="X412">
        <v>50</v>
      </c>
      <c r="Y412" t="s">
        <v>306</v>
      </c>
    </row>
    <row r="413" spans="1:25">
      <c r="A413" t="s">
        <v>815</v>
      </c>
      <c r="B413" s="2" t="str">
        <f>Hyperlink("https://www.diodes.com/datasheet/download/DMTH10H015SPSQ.pdf")</f>
        <v>https://www.diodes.com/datasheet/download/DMTH10H015SPSQ.pdf</v>
      </c>
      <c r="C413" t="str">
        <f>Hyperlink("https://www.diodes.com/part/view/DMTH10H015SPSQ","DMTH10H015SPSQ")</f>
        <v>DMTH10H015SPSQ</v>
      </c>
      <c r="D413" t="s">
        <v>496</v>
      </c>
      <c r="E413" t="s">
        <v>27</v>
      </c>
      <c r="F413" t="s">
        <v>28</v>
      </c>
      <c r="G413" t="s">
        <v>29</v>
      </c>
      <c r="H413" t="s">
        <v>34</v>
      </c>
      <c r="I413">
        <v>100</v>
      </c>
      <c r="J413">
        <v>20</v>
      </c>
      <c r="K413">
        <v>8.4</v>
      </c>
      <c r="L413">
        <v>56</v>
      </c>
      <c r="M413">
        <v>2.7</v>
      </c>
      <c r="N413">
        <v>94</v>
      </c>
      <c r="O413">
        <v>14.5</v>
      </c>
      <c r="P413" t="s">
        <v>816</v>
      </c>
      <c r="T413">
        <v>4</v>
      </c>
      <c r="V413">
        <v>30.1</v>
      </c>
      <c r="W413">
        <v>2343</v>
      </c>
      <c r="X413">
        <v>50</v>
      </c>
      <c r="Y413" t="s">
        <v>498</v>
      </c>
    </row>
    <row r="414" spans="1:25">
      <c r="A414" t="s">
        <v>817</v>
      </c>
      <c r="B414" s="2" t="str">
        <f>Hyperlink("https://www.diodes.com/datasheet/download/DMTH10H015SPSWQ.pdf")</f>
        <v>https://www.diodes.com/datasheet/download/DMTH10H015SPSWQ.pdf</v>
      </c>
      <c r="C414" t="str">
        <f>Hyperlink("https://www.diodes.com/part/view/DMTH10H015SPSWQ","DMTH10H015SPSWQ")</f>
        <v>DMTH10H015SPSWQ</v>
      </c>
      <c r="D414" t="s">
        <v>500</v>
      </c>
      <c r="E414" t="s">
        <v>27</v>
      </c>
      <c r="F414" t="s">
        <v>28</v>
      </c>
      <c r="G414" t="s">
        <v>29</v>
      </c>
      <c r="H414" t="s">
        <v>34</v>
      </c>
      <c r="I414">
        <v>100</v>
      </c>
      <c r="J414">
        <v>20</v>
      </c>
      <c r="L414">
        <v>56</v>
      </c>
      <c r="M414">
        <v>2.7</v>
      </c>
      <c r="N414">
        <v>94</v>
      </c>
      <c r="O414">
        <v>14.5</v>
      </c>
      <c r="S414">
        <v>2</v>
      </c>
      <c r="T414">
        <v>4</v>
      </c>
      <c r="V414">
        <v>30.1</v>
      </c>
      <c r="W414">
        <v>2343</v>
      </c>
      <c r="X414">
        <v>50</v>
      </c>
      <c r="Y414" t="s">
        <v>502</v>
      </c>
    </row>
    <row r="415" spans="1:25">
      <c r="A415" t="s">
        <v>818</v>
      </c>
      <c r="B415" s="2" t="str">
        <f>Hyperlink("https://www.diodes.com/datasheet/download/DMTH10H017LPDQ.pdf")</f>
        <v>https://www.diodes.com/datasheet/download/DMTH10H017LPDQ.pdf</v>
      </c>
      <c r="C415" t="str">
        <f>Hyperlink("https://www.diodes.com/part/view/DMTH10H017LPDQ","DMTH10H017LPDQ")</f>
        <v>DMTH10H017LPDQ</v>
      </c>
      <c r="D415" t="s">
        <v>819</v>
      </c>
      <c r="E415" t="s">
        <v>27</v>
      </c>
      <c r="F415" t="s">
        <v>28</v>
      </c>
      <c r="G415" t="s">
        <v>33</v>
      </c>
      <c r="H415" t="s">
        <v>34</v>
      </c>
      <c r="I415">
        <v>100</v>
      </c>
      <c r="J415">
        <v>20</v>
      </c>
      <c r="K415">
        <v>13</v>
      </c>
      <c r="L415">
        <v>59</v>
      </c>
      <c r="M415">
        <v>2.6</v>
      </c>
      <c r="N415">
        <v>93</v>
      </c>
      <c r="O415">
        <v>17.4</v>
      </c>
      <c r="P415">
        <v>30.3</v>
      </c>
      <c r="T415">
        <v>3</v>
      </c>
      <c r="U415">
        <v>14.4</v>
      </c>
      <c r="V415">
        <v>28.6</v>
      </c>
      <c r="W415">
        <v>1986</v>
      </c>
      <c r="X415">
        <v>50</v>
      </c>
      <c r="Y415" t="s">
        <v>498</v>
      </c>
    </row>
    <row r="416" spans="1:25">
      <c r="A416" t="s">
        <v>820</v>
      </c>
      <c r="B416" s="2" t="str">
        <f>Hyperlink("https://www.diodes.com/datasheet/download/DMTH10H025LK3Q.pdf")</f>
        <v>https://www.diodes.com/datasheet/download/DMTH10H025LK3Q.pdf</v>
      </c>
      <c r="C416" t="str">
        <f>Hyperlink("https://www.diodes.com/part/view/DMTH10H025LK3Q","DMTH10H025LK3Q")</f>
        <v>DMTH10H025LK3Q</v>
      </c>
      <c r="D416" t="s">
        <v>496</v>
      </c>
      <c r="E416" t="s">
        <v>27</v>
      </c>
      <c r="F416" t="s">
        <v>28</v>
      </c>
      <c r="G416" t="s">
        <v>29</v>
      </c>
      <c r="H416" t="s">
        <v>34</v>
      </c>
      <c r="I416">
        <v>100</v>
      </c>
      <c r="J416">
        <v>20</v>
      </c>
      <c r="L416">
        <v>51.7</v>
      </c>
      <c r="M416">
        <v>3.1</v>
      </c>
      <c r="N416">
        <v>100</v>
      </c>
      <c r="O416">
        <v>22</v>
      </c>
      <c r="P416">
        <v>43.7</v>
      </c>
      <c r="T416">
        <v>3</v>
      </c>
      <c r="V416">
        <v>21</v>
      </c>
      <c r="W416">
        <v>1477</v>
      </c>
      <c r="X416">
        <v>50</v>
      </c>
      <c r="Y416" t="s">
        <v>306</v>
      </c>
    </row>
    <row r="417" spans="1:25">
      <c r="A417" t="s">
        <v>821</v>
      </c>
      <c r="B417" s="2" t="str">
        <f>Hyperlink("https://www.diodes.com/datasheet/download/DMTH10H025LPDWQ.pdf")</f>
        <v>https://www.diodes.com/datasheet/download/DMTH10H025LPDWQ.pdf</v>
      </c>
      <c r="C417" t="str">
        <f>Hyperlink("https://www.diodes.com/part/view/DMTH10H025LPDWQ","DMTH10H025LPDWQ")</f>
        <v>DMTH10H025LPDWQ</v>
      </c>
      <c r="D417" t="s">
        <v>822</v>
      </c>
      <c r="E417" t="s">
        <v>27</v>
      </c>
      <c r="F417" t="s">
        <v>28</v>
      </c>
      <c r="G417" t="s">
        <v>33</v>
      </c>
      <c r="H417" t="s">
        <v>34</v>
      </c>
      <c r="I417">
        <v>100</v>
      </c>
      <c r="J417">
        <v>20</v>
      </c>
      <c r="L417">
        <v>42</v>
      </c>
      <c r="M417">
        <v>3.4</v>
      </c>
      <c r="N417">
        <v>93</v>
      </c>
      <c r="O417">
        <v>23</v>
      </c>
      <c r="P417">
        <v>45</v>
      </c>
      <c r="S417">
        <v>1</v>
      </c>
      <c r="T417">
        <v>3</v>
      </c>
      <c r="V417">
        <v>22</v>
      </c>
      <c r="W417">
        <v>1463</v>
      </c>
      <c r="X417">
        <v>50</v>
      </c>
      <c r="Y417" t="s">
        <v>74</v>
      </c>
    </row>
    <row r="418" spans="1:25">
      <c r="A418" t="s">
        <v>823</v>
      </c>
      <c r="B418" s="2" t="str">
        <f>Hyperlink("https://www.diodes.com/datasheet/download/DMTH10H025LPSQ+.pdf")</f>
        <v>https://www.diodes.com/datasheet/download/DMTH10H025LPSQ+.pdf</v>
      </c>
      <c r="C418" t="str">
        <f>Hyperlink("https://www.diodes.com/part/view/DMTH10H025LPSQ","DMTH10H025LPSQ")</f>
        <v>DMTH10H025LPSQ</v>
      </c>
      <c r="D418" t="s">
        <v>496</v>
      </c>
      <c r="E418" t="s">
        <v>27</v>
      </c>
      <c r="F418" t="s">
        <v>28</v>
      </c>
      <c r="G418" t="s">
        <v>29</v>
      </c>
      <c r="H418" t="s">
        <v>34</v>
      </c>
      <c r="I418">
        <v>100</v>
      </c>
      <c r="J418">
        <v>20</v>
      </c>
      <c r="K418">
        <v>9.3</v>
      </c>
      <c r="L418">
        <v>45</v>
      </c>
      <c r="M418">
        <v>3.2</v>
      </c>
      <c r="N418">
        <v>79</v>
      </c>
      <c r="O418">
        <v>23</v>
      </c>
      <c r="T418">
        <v>3</v>
      </c>
      <c r="V418">
        <v>21</v>
      </c>
      <c r="W418">
        <v>1477</v>
      </c>
      <c r="X418">
        <v>50</v>
      </c>
      <c r="Y418" t="s">
        <v>498</v>
      </c>
    </row>
    <row r="419" spans="1:25">
      <c r="A419" t="s">
        <v>824</v>
      </c>
      <c r="B419" s="2" t="str">
        <f>Hyperlink("https://www.diodes.com/datasheet/download/DMTH10H025LPSWQ.pdf")</f>
        <v>https://www.diodes.com/datasheet/download/DMTH10H025LPSWQ.pdf</v>
      </c>
      <c r="C419" t="str">
        <f>Hyperlink("https://www.diodes.com/part/view/DMTH10H025LPSWQ","DMTH10H025LPSWQ")</f>
        <v>DMTH10H025LPSWQ</v>
      </c>
      <c r="D419" t="s">
        <v>807</v>
      </c>
      <c r="E419" t="s">
        <v>27</v>
      </c>
      <c r="F419" t="s">
        <v>28</v>
      </c>
      <c r="G419" t="s">
        <v>29</v>
      </c>
      <c r="H419" t="s">
        <v>34</v>
      </c>
      <c r="I419">
        <v>100</v>
      </c>
      <c r="J419">
        <v>20</v>
      </c>
      <c r="K419">
        <v>9.3</v>
      </c>
      <c r="L419">
        <v>45</v>
      </c>
      <c r="M419">
        <v>3.2</v>
      </c>
      <c r="N419">
        <v>79</v>
      </c>
      <c r="O419">
        <v>23</v>
      </c>
      <c r="S419">
        <v>1</v>
      </c>
      <c r="T419">
        <v>3</v>
      </c>
      <c r="V419">
        <v>21</v>
      </c>
      <c r="W419">
        <v>1477</v>
      </c>
      <c r="X419">
        <v>50</v>
      </c>
      <c r="Y419" t="s">
        <v>502</v>
      </c>
    </row>
    <row r="420" spans="1:25">
      <c r="A420" t="s">
        <v>825</v>
      </c>
      <c r="B420" s="2" t="str">
        <f>Hyperlink("https://www.diodes.com/datasheet/download/DMTH10H032LDVWQ.pdf")</f>
        <v>https://www.diodes.com/datasheet/download/DMTH10H032LDVWQ.pdf</v>
      </c>
      <c r="C420" t="str">
        <f>Hyperlink("https://www.diodes.com/part/view/DMTH10H032LDVWQ","DMTH10H032LDVWQ")</f>
        <v>DMTH10H032LDVWQ</v>
      </c>
      <c r="D420" t="s">
        <v>822</v>
      </c>
      <c r="E420" t="s">
        <v>27</v>
      </c>
      <c r="F420" t="s">
        <v>28</v>
      </c>
      <c r="G420" t="s">
        <v>33</v>
      </c>
      <c r="H420" t="s">
        <v>34</v>
      </c>
      <c r="I420">
        <v>100</v>
      </c>
      <c r="J420">
        <v>20</v>
      </c>
      <c r="K420">
        <v>7.2</v>
      </c>
      <c r="M420">
        <v>3.3</v>
      </c>
      <c r="O420">
        <v>32</v>
      </c>
      <c r="S420">
        <v>1.3</v>
      </c>
      <c r="T420">
        <v>2.5</v>
      </c>
      <c r="U420">
        <v>6.3</v>
      </c>
      <c r="V420">
        <v>11.9</v>
      </c>
      <c r="W420">
        <v>683</v>
      </c>
      <c r="X420">
        <v>50</v>
      </c>
      <c r="Y420" t="s">
        <v>778</v>
      </c>
    </row>
    <row r="421" spans="1:25">
      <c r="A421" t="s">
        <v>826</v>
      </c>
      <c r="B421" s="2" t="str">
        <f>Hyperlink("https://www.diodes.com/datasheet/download/DMTH10H032LFVWQ.pdf")</f>
        <v>https://www.diodes.com/datasheet/download/DMTH10H032LFVWQ.pdf</v>
      </c>
      <c r="C421" t="str">
        <f>Hyperlink("https://www.diodes.com/part/view/DMTH10H032LFVWQ","DMTH10H032LFVWQ")</f>
        <v>DMTH10H032LFVWQ</v>
      </c>
      <c r="D421" t="s">
        <v>496</v>
      </c>
      <c r="E421" t="s">
        <v>27</v>
      </c>
      <c r="F421" t="s">
        <v>28</v>
      </c>
      <c r="G421" t="s">
        <v>29</v>
      </c>
      <c r="H421" t="s">
        <v>34</v>
      </c>
      <c r="I421">
        <v>100</v>
      </c>
      <c r="J421">
        <v>20</v>
      </c>
      <c r="L421">
        <v>26</v>
      </c>
      <c r="M421">
        <v>3.8</v>
      </c>
      <c r="O421">
        <v>30</v>
      </c>
      <c r="P421">
        <v>50</v>
      </c>
      <c r="S421">
        <v>1.3</v>
      </c>
      <c r="T421">
        <v>2.5</v>
      </c>
      <c r="U421">
        <v>6.3</v>
      </c>
      <c r="V421">
        <v>11.9</v>
      </c>
      <c r="W421">
        <v>683</v>
      </c>
      <c r="X421">
        <v>50</v>
      </c>
      <c r="Y421" t="s">
        <v>358</v>
      </c>
    </row>
    <row r="422" spans="1:25">
      <c r="A422" t="s">
        <v>827</v>
      </c>
      <c r="B422" s="2" t="str">
        <f>Hyperlink("https://www.diodes.com/datasheet/download/DMTH10H032LPDWQ.pdf")</f>
        <v>https://www.diodes.com/datasheet/download/DMTH10H032LPDWQ.pdf</v>
      </c>
      <c r="C422" t="str">
        <f>Hyperlink("https://www.diodes.com/part/view/DMTH10H032LPDWQ","DMTH10H032LPDWQ")</f>
        <v>DMTH10H032LPDWQ</v>
      </c>
      <c r="D422" t="s">
        <v>828</v>
      </c>
      <c r="E422" t="s">
        <v>27</v>
      </c>
      <c r="F422" t="s">
        <v>28</v>
      </c>
      <c r="G422" t="s">
        <v>33</v>
      </c>
      <c r="H422" t="s">
        <v>34</v>
      </c>
      <c r="I422">
        <v>100</v>
      </c>
      <c r="J422">
        <v>20</v>
      </c>
      <c r="L422">
        <v>24</v>
      </c>
      <c r="M422">
        <v>3</v>
      </c>
      <c r="N422">
        <v>37</v>
      </c>
      <c r="O422">
        <v>32</v>
      </c>
      <c r="P422">
        <v>50</v>
      </c>
      <c r="S422">
        <v>1.3</v>
      </c>
      <c r="T422">
        <v>2.5</v>
      </c>
      <c r="U422">
        <v>6.3</v>
      </c>
      <c r="V422">
        <v>11.9</v>
      </c>
      <c r="W422">
        <v>683</v>
      </c>
      <c r="X422">
        <v>50</v>
      </c>
      <c r="Y422" t="s">
        <v>74</v>
      </c>
    </row>
    <row r="423" spans="1:25">
      <c r="A423" t="s">
        <v>829</v>
      </c>
      <c r="B423" s="2" t="str">
        <f>Hyperlink("https://www.diodes.com/datasheet/download/DMTH10H032LPSWQ.pdf")</f>
        <v>https://www.diodes.com/datasheet/download/DMTH10H032LPSWQ.pdf</v>
      </c>
      <c r="C423" t="str">
        <f>Hyperlink("https://www.diodes.com/part/view/DMTH10H032LPSWQ","DMTH10H032LPSWQ")</f>
        <v>DMTH10H032LPSWQ</v>
      </c>
      <c r="D423" t="s">
        <v>822</v>
      </c>
      <c r="E423" t="s">
        <v>27</v>
      </c>
      <c r="F423" t="s">
        <v>28</v>
      </c>
      <c r="G423" t="s">
        <v>29</v>
      </c>
      <c r="H423" t="s">
        <v>34</v>
      </c>
      <c r="I423">
        <v>100</v>
      </c>
      <c r="J423">
        <v>20</v>
      </c>
      <c r="L423">
        <v>33</v>
      </c>
      <c r="M423">
        <v>3.4</v>
      </c>
      <c r="N423">
        <v>68</v>
      </c>
      <c r="O423">
        <v>32</v>
      </c>
      <c r="P423">
        <v>50</v>
      </c>
      <c r="S423">
        <v>1.3</v>
      </c>
      <c r="T423">
        <v>2.5</v>
      </c>
      <c r="U423">
        <v>6.3</v>
      </c>
      <c r="V423">
        <v>11.9</v>
      </c>
      <c r="W423">
        <v>683</v>
      </c>
      <c r="X423">
        <v>50</v>
      </c>
      <c r="Y423" t="s">
        <v>498</v>
      </c>
    </row>
    <row r="424" spans="1:25">
      <c r="A424" t="s">
        <v>830</v>
      </c>
      <c r="B424" s="2" t="str">
        <f>Hyperlink("https://www.diodes.com/datasheet/download/DMTH10H032SDVWQ.pdf")</f>
        <v>https://www.diodes.com/datasheet/download/DMTH10H032SDVWQ.pdf</v>
      </c>
      <c r="C424" t="str">
        <f>Hyperlink("https://www.diodes.com/part/view/DMTH10H032SDVWQ","DMTH10H032SDVWQ")</f>
        <v>DMTH10H032SDVWQ</v>
      </c>
      <c r="D424" t="s">
        <v>822</v>
      </c>
      <c r="E424" t="s">
        <v>27</v>
      </c>
      <c r="F424" t="s">
        <v>28</v>
      </c>
      <c r="G424" t="s">
        <v>33</v>
      </c>
      <c r="H424" t="s">
        <v>34</v>
      </c>
      <c r="I424">
        <v>100</v>
      </c>
      <c r="J424">
        <v>20</v>
      </c>
      <c r="K424">
        <v>6.2</v>
      </c>
      <c r="M424">
        <v>2.7</v>
      </c>
      <c r="O424">
        <v>35</v>
      </c>
      <c r="S424">
        <v>2</v>
      </c>
      <c r="T424">
        <v>4</v>
      </c>
      <c r="U424">
        <v>4.3</v>
      </c>
      <c r="V424">
        <v>8</v>
      </c>
      <c r="W424">
        <v>544</v>
      </c>
      <c r="X424">
        <v>50</v>
      </c>
      <c r="Y424" t="s">
        <v>778</v>
      </c>
    </row>
    <row r="425" spans="1:25">
      <c r="A425" t="s">
        <v>831</v>
      </c>
      <c r="B425" s="2" t="str">
        <f>Hyperlink("https://www.diodes.com/datasheet/download/DMTH10H032SPSWQ.pdf")</f>
        <v>https://www.diodes.com/datasheet/download/DMTH10H032SPSWQ.pdf</v>
      </c>
      <c r="C425" t="str">
        <f>Hyperlink("https://www.diodes.com/part/view/DMTH10H032SPSWQ","DMTH10H032SPSWQ")</f>
        <v>DMTH10H032SPSWQ</v>
      </c>
      <c r="D425" t="s">
        <v>819</v>
      </c>
      <c r="E425" t="s">
        <v>27</v>
      </c>
      <c r="F425" t="s">
        <v>28</v>
      </c>
      <c r="G425" t="s">
        <v>29</v>
      </c>
      <c r="H425" t="s">
        <v>34</v>
      </c>
      <c r="I425">
        <v>100</v>
      </c>
      <c r="J425">
        <v>20</v>
      </c>
      <c r="L425">
        <v>25</v>
      </c>
      <c r="M425">
        <v>3.2</v>
      </c>
      <c r="N425">
        <v>38</v>
      </c>
      <c r="O425">
        <v>32</v>
      </c>
      <c r="S425">
        <v>2</v>
      </c>
      <c r="T425">
        <v>4</v>
      </c>
      <c r="U425">
        <v>4.3</v>
      </c>
      <c r="V425">
        <v>8</v>
      </c>
      <c r="W425">
        <v>544</v>
      </c>
      <c r="X425">
        <v>50</v>
      </c>
      <c r="Y425" t="s">
        <v>502</v>
      </c>
    </row>
    <row r="426" spans="1:25">
      <c r="A426" t="s">
        <v>832</v>
      </c>
      <c r="B426" s="2" t="str">
        <f>Hyperlink("https://www.diodes.com/datasheet/download/DMTH10H038SPDWQ.pdf")</f>
        <v>https://www.diodes.com/datasheet/download/DMTH10H038SPDWQ.pdf</v>
      </c>
      <c r="C426" t="str">
        <f>Hyperlink("https://www.diodes.com/part/view/DMTH10H038SPDWQ","DMTH10H038SPDWQ")</f>
        <v>DMTH10H038SPDWQ</v>
      </c>
      <c r="D426" t="s">
        <v>819</v>
      </c>
      <c r="E426" t="s">
        <v>27</v>
      </c>
      <c r="F426" t="s">
        <v>28</v>
      </c>
      <c r="G426" t="s">
        <v>33</v>
      </c>
      <c r="H426" t="s">
        <v>34</v>
      </c>
      <c r="I426">
        <v>100</v>
      </c>
      <c r="J426">
        <v>20</v>
      </c>
      <c r="L426">
        <v>25</v>
      </c>
      <c r="M426">
        <v>2.7</v>
      </c>
      <c r="N426">
        <v>39</v>
      </c>
      <c r="O426">
        <v>33</v>
      </c>
      <c r="S426">
        <v>2</v>
      </c>
      <c r="T426">
        <v>4</v>
      </c>
      <c r="U426">
        <v>4.3</v>
      </c>
      <c r="V426">
        <v>8</v>
      </c>
      <c r="W426">
        <v>544</v>
      </c>
      <c r="X426">
        <v>50</v>
      </c>
      <c r="Y426" t="s">
        <v>498</v>
      </c>
    </row>
    <row r="427" spans="1:25">
      <c r="A427" t="s">
        <v>833</v>
      </c>
      <c r="B427" s="2" t="str">
        <f>Hyperlink("https://www.diodes.com/datasheet/download/DMTH10H071LFDFWQ.pdf")</f>
        <v>https://www.diodes.com/datasheet/download/DMTH10H071LFDFWQ.pdf</v>
      </c>
      <c r="C427" t="str">
        <f>Hyperlink("https://www.diodes.com/part/view/DMTH10H071LFDFWQ","DMTH10H071LFDFWQ")</f>
        <v>DMTH10H071LFDFWQ</v>
      </c>
      <c r="D427" t="s">
        <v>807</v>
      </c>
      <c r="E427" t="s">
        <v>27</v>
      </c>
      <c r="F427" t="s">
        <v>28</v>
      </c>
      <c r="G427" t="s">
        <v>29</v>
      </c>
      <c r="H427" t="s">
        <v>34</v>
      </c>
      <c r="I427">
        <v>100</v>
      </c>
      <c r="J427">
        <v>20</v>
      </c>
      <c r="K427">
        <v>4.6</v>
      </c>
      <c r="M427">
        <v>3</v>
      </c>
      <c r="O427">
        <v>68</v>
      </c>
      <c r="P427">
        <v>116</v>
      </c>
      <c r="S427">
        <v>1</v>
      </c>
      <c r="T427">
        <v>3</v>
      </c>
      <c r="U427">
        <v>3.4</v>
      </c>
      <c r="V427">
        <v>6.4</v>
      </c>
      <c r="W427">
        <v>296</v>
      </c>
      <c r="X427">
        <v>50</v>
      </c>
      <c r="Y427" t="s">
        <v>791</v>
      </c>
    </row>
    <row r="428" spans="1:25">
      <c r="A428" t="s">
        <v>834</v>
      </c>
      <c r="B428" s="2" t="str">
        <f>Hyperlink("https://www.diodes.com/datasheet/download/DMTH10H1M7STLWQ.pdf")</f>
        <v>https://www.diodes.com/datasheet/download/DMTH10H1M7STLWQ.pdf</v>
      </c>
      <c r="C428" t="str">
        <f>Hyperlink("https://www.diodes.com/part/view/DMTH10H1M7STLWQ","DMTH10H1M7STLWQ")</f>
        <v>DMTH10H1M7STLWQ</v>
      </c>
      <c r="D428" t="s">
        <v>835</v>
      </c>
      <c r="E428" t="s">
        <v>27</v>
      </c>
      <c r="F428" t="s">
        <v>28</v>
      </c>
      <c r="G428" t="s">
        <v>29</v>
      </c>
      <c r="H428" t="s">
        <v>34</v>
      </c>
      <c r="I428">
        <v>100</v>
      </c>
      <c r="J428">
        <v>20</v>
      </c>
      <c r="L428">
        <v>250</v>
      </c>
      <c r="M428">
        <v>6</v>
      </c>
      <c r="N428">
        <v>250</v>
      </c>
      <c r="O428">
        <v>2</v>
      </c>
      <c r="S428">
        <v>2</v>
      </c>
      <c r="T428">
        <v>4</v>
      </c>
      <c r="V428">
        <v>147</v>
      </c>
      <c r="W428">
        <v>9871</v>
      </c>
      <c r="X428">
        <v>50</v>
      </c>
      <c r="Y428" t="s">
        <v>836</v>
      </c>
    </row>
    <row r="429" spans="1:25">
      <c r="A429" t="s">
        <v>837</v>
      </c>
      <c r="B429" s="2" t="str">
        <f>Hyperlink("https://www.diodes.com/datasheet/download/DMTH10H2M2LPSWQ.pdf")</f>
        <v>https://www.diodes.com/datasheet/download/DMTH10H2M2LPSWQ.pdf</v>
      </c>
      <c r="C429" t="str">
        <f>Hyperlink("https://www.diodes.com/part/view/DMTH10H2M2LPSWQ","DMTH10H2M2LPSWQ")</f>
        <v>DMTH10H2M2LPSWQ</v>
      </c>
      <c r="D429" t="s">
        <v>807</v>
      </c>
      <c r="E429" t="s">
        <v>27</v>
      </c>
      <c r="F429" t="s">
        <v>28</v>
      </c>
      <c r="G429" t="s">
        <v>29</v>
      </c>
      <c r="H429" t="s">
        <v>34</v>
      </c>
      <c r="I429">
        <v>100</v>
      </c>
      <c r="J429">
        <v>20</v>
      </c>
      <c r="L429">
        <v>153</v>
      </c>
      <c r="M429">
        <v>4</v>
      </c>
      <c r="N429">
        <v>150</v>
      </c>
      <c r="O429">
        <v>3.2</v>
      </c>
      <c r="P429">
        <v>4.5</v>
      </c>
      <c r="S429">
        <v>1.3</v>
      </c>
      <c r="T429">
        <v>2.5</v>
      </c>
      <c r="U429">
        <v>58</v>
      </c>
      <c r="V429">
        <v>116</v>
      </c>
      <c r="W429">
        <v>6239</v>
      </c>
      <c r="X429">
        <v>50</v>
      </c>
      <c r="Y429" t="s">
        <v>502</v>
      </c>
    </row>
    <row r="430" spans="1:25">
      <c r="A430" t="s">
        <v>838</v>
      </c>
      <c r="B430" s="2" t="str">
        <f>Hyperlink("https://www.diodes.com/datasheet/download/DMTH10H2M5STLWQ.pdf")</f>
        <v>https://www.diodes.com/datasheet/download/DMTH10H2M5STLWQ.pdf</v>
      </c>
      <c r="C430" t="str">
        <f>Hyperlink("https://www.diodes.com/part/view/DMTH10H2M5STLWQ","DMTH10H2M5STLWQ")</f>
        <v>DMTH10H2M5STLWQ</v>
      </c>
      <c r="D430" t="s">
        <v>835</v>
      </c>
      <c r="E430" t="s">
        <v>27</v>
      </c>
      <c r="F430" t="s">
        <v>28</v>
      </c>
      <c r="G430" t="s">
        <v>29</v>
      </c>
      <c r="H430" t="s">
        <v>34</v>
      </c>
      <c r="I430">
        <v>100</v>
      </c>
      <c r="J430">
        <v>20</v>
      </c>
      <c r="L430">
        <v>248</v>
      </c>
      <c r="M430">
        <v>5.8</v>
      </c>
      <c r="N430">
        <v>230.8</v>
      </c>
      <c r="O430">
        <v>2.5</v>
      </c>
      <c r="T430">
        <v>4</v>
      </c>
      <c r="V430">
        <v>124.4</v>
      </c>
      <c r="W430">
        <v>8450</v>
      </c>
      <c r="X430">
        <v>50</v>
      </c>
      <c r="Y430" t="s">
        <v>836</v>
      </c>
    </row>
    <row r="431" spans="1:25">
      <c r="A431" t="s">
        <v>839</v>
      </c>
      <c r="B431" s="2" t="str">
        <f>Hyperlink("https://www.diodes.com/datasheet/download/DMTH10H4M5LPSWQ.pdf")</f>
        <v>https://www.diodes.com/datasheet/download/DMTH10H4M5LPSWQ.pdf</v>
      </c>
      <c r="C431" t="str">
        <f>Hyperlink("https://www.diodes.com/part/view/DMTH10H4M5LPSWQ","DMTH10H4M5LPSWQ")</f>
        <v>DMTH10H4M5LPSWQ</v>
      </c>
      <c r="D431" t="s">
        <v>819</v>
      </c>
      <c r="E431" t="s">
        <v>27</v>
      </c>
      <c r="F431" t="s">
        <v>28</v>
      </c>
      <c r="G431" t="s">
        <v>29</v>
      </c>
      <c r="H431" t="s">
        <v>34</v>
      </c>
      <c r="I431">
        <v>100</v>
      </c>
      <c r="J431">
        <v>20</v>
      </c>
      <c r="L431">
        <v>107</v>
      </c>
      <c r="M431">
        <v>4.7</v>
      </c>
      <c r="N431">
        <v>136</v>
      </c>
      <c r="O431">
        <v>4.9</v>
      </c>
      <c r="P431">
        <v>6.7</v>
      </c>
      <c r="S431">
        <v>1.3</v>
      </c>
      <c r="T431">
        <v>2.5</v>
      </c>
      <c r="V431">
        <v>80</v>
      </c>
      <c r="W431">
        <v>4843</v>
      </c>
      <c r="X431">
        <v>50</v>
      </c>
      <c r="Y431" t="s">
        <v>502</v>
      </c>
    </row>
    <row r="432" spans="1:25">
      <c r="A432" t="s">
        <v>840</v>
      </c>
      <c r="B432" s="2" t="str">
        <f>Hyperlink("https://www.diodes.com/datasheet/download/DMTH10H4M6SPSWQ.pdf")</f>
        <v>https://www.diodes.com/datasheet/download/DMTH10H4M6SPSWQ.pdf</v>
      </c>
      <c r="C432" t="str">
        <f>Hyperlink("https://www.diodes.com/part/view/DMTH10H4M6SPSWQ","DMTH10H4M6SPSWQ")</f>
        <v>DMTH10H4M6SPSWQ</v>
      </c>
      <c r="D432" t="s">
        <v>807</v>
      </c>
      <c r="E432" t="s">
        <v>27</v>
      </c>
      <c r="F432" t="s">
        <v>28</v>
      </c>
      <c r="G432" t="s">
        <v>29</v>
      </c>
      <c r="H432" t="s">
        <v>34</v>
      </c>
      <c r="I432">
        <v>100</v>
      </c>
      <c r="J432">
        <v>20</v>
      </c>
      <c r="K432">
        <v>21</v>
      </c>
      <c r="L432">
        <v>115</v>
      </c>
      <c r="M432">
        <v>4.7</v>
      </c>
      <c r="N432">
        <v>136</v>
      </c>
      <c r="O432">
        <v>4.9</v>
      </c>
      <c r="S432">
        <v>2</v>
      </c>
      <c r="T432">
        <v>4</v>
      </c>
      <c r="V432">
        <v>66</v>
      </c>
      <c r="W432">
        <v>4327</v>
      </c>
      <c r="X432">
        <v>50</v>
      </c>
      <c r="Y432" t="s">
        <v>502</v>
      </c>
    </row>
    <row r="433" spans="1:25">
      <c r="A433" t="s">
        <v>841</v>
      </c>
      <c r="B433" s="2" t="str">
        <f>Hyperlink("https://www.diodes.com/datasheet/download/DMTH12H007SPSWQ.pdf")</f>
        <v>https://www.diodes.com/datasheet/download/DMTH12H007SPSWQ.pdf</v>
      </c>
      <c r="C433" t="str">
        <f>Hyperlink("https://www.diodes.com/part/view/DMTH12H007SPSWQ","DMTH12H007SPSWQ")</f>
        <v>DMTH12H007SPSWQ</v>
      </c>
      <c r="D433" t="s">
        <v>842</v>
      </c>
      <c r="E433" t="s">
        <v>27</v>
      </c>
      <c r="F433" t="s">
        <v>28</v>
      </c>
      <c r="G433" t="s">
        <v>29</v>
      </c>
      <c r="H433" t="s">
        <v>34</v>
      </c>
      <c r="I433">
        <v>120</v>
      </c>
      <c r="J433">
        <v>20</v>
      </c>
      <c r="L433">
        <v>84</v>
      </c>
      <c r="M433">
        <v>3.5</v>
      </c>
      <c r="N433">
        <v>125</v>
      </c>
      <c r="O433">
        <v>8.9</v>
      </c>
      <c r="S433">
        <v>2</v>
      </c>
      <c r="T433">
        <v>4</v>
      </c>
      <c r="V433">
        <v>44</v>
      </c>
      <c r="W433">
        <v>3142</v>
      </c>
      <c r="X433">
        <v>60</v>
      </c>
      <c r="Y433" t="s">
        <v>502</v>
      </c>
    </row>
    <row r="434" spans="1:25">
      <c r="A434" t="s">
        <v>843</v>
      </c>
      <c r="B434" s="2" t="str">
        <f>Hyperlink("https://www.diodes.com/datasheet/download/DMTH15H017LPSWQ.pdf")</f>
        <v>https://www.diodes.com/datasheet/download/DMTH15H017LPSWQ.pdf</v>
      </c>
      <c r="C434" t="str">
        <f>Hyperlink("https://www.diodes.com/part/view/DMTH15H017LPSWQ","DMTH15H017LPSWQ")</f>
        <v>DMTH15H017LPSWQ</v>
      </c>
      <c r="D434" t="s">
        <v>844</v>
      </c>
      <c r="E434" t="s">
        <v>27</v>
      </c>
      <c r="F434" t="s">
        <v>28</v>
      </c>
      <c r="G434" t="s">
        <v>29</v>
      </c>
      <c r="H434" t="s">
        <v>34</v>
      </c>
      <c r="I434">
        <v>150</v>
      </c>
      <c r="J434">
        <v>20</v>
      </c>
      <c r="K434">
        <v>8</v>
      </c>
      <c r="L434">
        <v>50</v>
      </c>
      <c r="M434">
        <v>2.8</v>
      </c>
      <c r="N434">
        <v>107</v>
      </c>
      <c r="O434">
        <v>17.5</v>
      </c>
      <c r="P434">
        <v>25.5</v>
      </c>
      <c r="S434">
        <v>1.3</v>
      </c>
      <c r="T434">
        <v>2.6</v>
      </c>
      <c r="V434">
        <v>50</v>
      </c>
      <c r="W434">
        <v>3369</v>
      </c>
      <c r="X434">
        <v>75</v>
      </c>
      <c r="Y434" t="s">
        <v>502</v>
      </c>
    </row>
    <row r="435" spans="1:25">
      <c r="A435" t="s">
        <v>845</v>
      </c>
      <c r="B435" s="2" t="str">
        <f>Hyperlink("https://www.diodes.com/datasheet/download/DMTH15H017SPSWQ.pdf")</f>
        <v>https://www.diodes.com/datasheet/download/DMTH15H017SPSWQ.pdf</v>
      </c>
      <c r="C435" t="str">
        <f>Hyperlink("https://www.diodes.com/part/view/DMTH15H017SPSWQ","DMTH15H017SPSWQ")</f>
        <v>DMTH15H017SPSWQ</v>
      </c>
      <c r="D435" t="s">
        <v>844</v>
      </c>
      <c r="E435" t="s">
        <v>27</v>
      </c>
      <c r="F435" t="s">
        <v>28</v>
      </c>
      <c r="G435" t="s">
        <v>29</v>
      </c>
      <c r="H435" t="s">
        <v>34</v>
      </c>
      <c r="I435">
        <v>150</v>
      </c>
      <c r="J435">
        <v>20</v>
      </c>
      <c r="K435">
        <v>11</v>
      </c>
      <c r="L435">
        <v>61</v>
      </c>
      <c r="M435">
        <v>3.2</v>
      </c>
      <c r="N435">
        <v>107</v>
      </c>
      <c r="O435">
        <v>19</v>
      </c>
      <c r="S435">
        <v>2</v>
      </c>
      <c r="T435">
        <v>4</v>
      </c>
      <c r="V435">
        <v>34</v>
      </c>
      <c r="W435">
        <v>2344</v>
      </c>
      <c r="X435">
        <v>75</v>
      </c>
      <c r="Y435" t="s">
        <v>502</v>
      </c>
    </row>
    <row r="436" spans="1:25">
      <c r="A436" t="s">
        <v>846</v>
      </c>
      <c r="B436" s="2" t="str">
        <f>Hyperlink("https://www.diodes.com/datasheet/download/DMTH15H053SPSWQ.pdf")</f>
        <v>https://www.diodes.com/datasheet/download/DMTH15H053SPSWQ.pdf</v>
      </c>
      <c r="C436" t="str">
        <f>Hyperlink("https://www.diodes.com/part/view/DMTH15H053SPSWQ","DMTH15H053SPSWQ")</f>
        <v>DMTH15H053SPSWQ</v>
      </c>
      <c r="D436" t="s">
        <v>847</v>
      </c>
      <c r="E436" t="s">
        <v>27</v>
      </c>
      <c r="F436" t="s">
        <v>28</v>
      </c>
      <c r="G436" t="s">
        <v>29</v>
      </c>
      <c r="H436" t="s">
        <v>34</v>
      </c>
      <c r="I436">
        <v>150</v>
      </c>
      <c r="J436">
        <v>20</v>
      </c>
      <c r="L436">
        <v>25</v>
      </c>
      <c r="M436">
        <v>4</v>
      </c>
      <c r="N436">
        <v>107</v>
      </c>
      <c r="O436">
        <v>66</v>
      </c>
      <c r="S436">
        <v>2</v>
      </c>
      <c r="T436">
        <v>4</v>
      </c>
      <c r="V436">
        <v>11.5</v>
      </c>
      <c r="W436">
        <v>814</v>
      </c>
      <c r="X436">
        <v>75</v>
      </c>
      <c r="Y436" t="s">
        <v>502</v>
      </c>
    </row>
    <row r="437" spans="1:25">
      <c r="A437" t="s">
        <v>848</v>
      </c>
      <c r="B437" s="2" t="str">
        <f>Hyperlink("https://www.diodes.com/datasheet/download/DMTH3004LFGQ.pdf")</f>
        <v>https://www.diodes.com/datasheet/download/DMTH3004LFGQ.pdf</v>
      </c>
      <c r="C437" t="str">
        <f>Hyperlink("https://www.diodes.com/part/view/DMTH3004LFGQ","DMTH3004LFGQ")</f>
        <v>DMTH3004LFGQ</v>
      </c>
      <c r="D437" t="s">
        <v>849</v>
      </c>
      <c r="E437" t="s">
        <v>27</v>
      </c>
      <c r="F437" t="s">
        <v>28</v>
      </c>
      <c r="G437" t="s">
        <v>29</v>
      </c>
      <c r="H437" t="s">
        <v>34</v>
      </c>
      <c r="I437">
        <v>30</v>
      </c>
      <c r="J437">
        <v>16</v>
      </c>
      <c r="K437">
        <v>15</v>
      </c>
      <c r="L437">
        <v>75</v>
      </c>
      <c r="M437">
        <v>2.5</v>
      </c>
      <c r="N437">
        <v>50</v>
      </c>
      <c r="O437">
        <v>5.5</v>
      </c>
      <c r="P437">
        <v>8.5</v>
      </c>
      <c r="T437">
        <v>3</v>
      </c>
      <c r="U437">
        <v>20</v>
      </c>
      <c r="V437">
        <v>44</v>
      </c>
      <c r="W437">
        <v>2370</v>
      </c>
      <c r="X437">
        <v>15</v>
      </c>
      <c r="Y437" t="s">
        <v>282</v>
      </c>
    </row>
    <row r="438" spans="1:25">
      <c r="A438" t="s">
        <v>850</v>
      </c>
      <c r="B438" s="2" t="str">
        <f>Hyperlink("https://www.diodes.com/datasheet/download/DMTH3004LK3Q.pdf")</f>
        <v>https://www.diodes.com/datasheet/download/DMTH3004LK3Q.pdf</v>
      </c>
      <c r="C438" t="str">
        <f>Hyperlink("https://www.diodes.com/part/view/DMTH3004LK3Q","DMTH3004LK3Q")</f>
        <v>DMTH3004LK3Q</v>
      </c>
      <c r="D438" t="s">
        <v>849</v>
      </c>
      <c r="E438" t="s">
        <v>27</v>
      </c>
      <c r="F438" t="s">
        <v>28</v>
      </c>
      <c r="G438" t="s">
        <v>29</v>
      </c>
      <c r="H438" t="s">
        <v>34</v>
      </c>
      <c r="I438">
        <v>30</v>
      </c>
      <c r="J438" t="s">
        <v>851</v>
      </c>
      <c r="K438">
        <v>21</v>
      </c>
      <c r="L438">
        <v>75</v>
      </c>
      <c r="N438">
        <v>107</v>
      </c>
      <c r="O438">
        <v>4</v>
      </c>
      <c r="P438">
        <v>7</v>
      </c>
      <c r="T438">
        <v>3</v>
      </c>
      <c r="U438">
        <v>20</v>
      </c>
      <c r="V438">
        <v>44</v>
      </c>
      <c r="W438">
        <v>2370</v>
      </c>
      <c r="X438">
        <v>15</v>
      </c>
      <c r="Y438" t="s">
        <v>306</v>
      </c>
    </row>
    <row r="439" spans="1:25">
      <c r="A439" t="s">
        <v>852</v>
      </c>
      <c r="B439" s="2" t="str">
        <f>Hyperlink("https://www.diodes.com/datasheet/download/DMTH3004LPSQ.pdf")</f>
        <v>https://www.diodes.com/datasheet/download/DMTH3004LPSQ.pdf</v>
      </c>
      <c r="C439" t="str">
        <f>Hyperlink("https://www.diodes.com/part/view/DMTH3004LPSQ","DMTH3004LPSQ")</f>
        <v>DMTH3004LPSQ</v>
      </c>
      <c r="D439" t="s">
        <v>849</v>
      </c>
      <c r="E439" t="s">
        <v>27</v>
      </c>
      <c r="F439" t="s">
        <v>28</v>
      </c>
      <c r="G439" t="s">
        <v>29</v>
      </c>
      <c r="H439" t="s">
        <v>34</v>
      </c>
      <c r="I439">
        <v>30</v>
      </c>
      <c r="J439" t="s">
        <v>851</v>
      </c>
      <c r="K439">
        <v>22</v>
      </c>
      <c r="L439">
        <v>145</v>
      </c>
      <c r="N439">
        <v>136</v>
      </c>
      <c r="O439">
        <v>3.8</v>
      </c>
      <c r="P439">
        <v>6</v>
      </c>
      <c r="T439">
        <v>3</v>
      </c>
      <c r="V439">
        <v>43.7</v>
      </c>
      <c r="W439">
        <v>2370</v>
      </c>
      <c r="X439">
        <v>15</v>
      </c>
      <c r="Y439" t="s">
        <v>498</v>
      </c>
    </row>
    <row r="440" spans="1:25">
      <c r="A440" t="s">
        <v>853</v>
      </c>
      <c r="B440" s="2" t="str">
        <f>Hyperlink("https://www.diodes.com/datasheet/download/DMTH31M7LPSQ.pdf")</f>
        <v>https://www.diodes.com/datasheet/download/DMTH31M7LPSQ.pdf</v>
      </c>
      <c r="C440" t="str">
        <f>Hyperlink("https://www.diodes.com/part/view/DMTH31M7LPSQ","DMTH31M7LPSQ")</f>
        <v>DMTH31M7LPSQ</v>
      </c>
      <c r="D440" t="s">
        <v>854</v>
      </c>
      <c r="E440" t="s">
        <v>27</v>
      </c>
      <c r="F440" t="s">
        <v>28</v>
      </c>
      <c r="G440" t="s">
        <v>29</v>
      </c>
      <c r="H440" t="s">
        <v>34</v>
      </c>
      <c r="I440">
        <v>30</v>
      </c>
      <c r="J440">
        <v>16</v>
      </c>
      <c r="K440">
        <v>30</v>
      </c>
      <c r="L440">
        <v>100</v>
      </c>
      <c r="M440">
        <v>2.4</v>
      </c>
      <c r="O440">
        <v>1.7</v>
      </c>
      <c r="P440">
        <v>2.4</v>
      </c>
      <c r="T440">
        <v>3</v>
      </c>
      <c r="U440">
        <v>45</v>
      </c>
      <c r="V440">
        <v>90</v>
      </c>
      <c r="W440">
        <v>5741</v>
      </c>
      <c r="X440">
        <v>15</v>
      </c>
      <c r="Y440" t="s">
        <v>498</v>
      </c>
    </row>
    <row r="441" spans="1:25">
      <c r="A441" t="s">
        <v>855</v>
      </c>
      <c r="B441" s="2" t="str">
        <f>Hyperlink("https://www.diodes.com/datasheet/download/DMTH32M5LPSQ.pdf")</f>
        <v>https://www.diodes.com/datasheet/download/DMTH32M5LPSQ.pdf</v>
      </c>
      <c r="C441" t="str">
        <f>Hyperlink("https://www.diodes.com/part/view/DMTH32M5LPSQ","DMTH32M5LPSQ")</f>
        <v>DMTH32M5LPSQ</v>
      </c>
      <c r="D441" t="s">
        <v>849</v>
      </c>
      <c r="E441" t="s">
        <v>27</v>
      </c>
      <c r="F441" t="s">
        <v>28</v>
      </c>
      <c r="G441" t="s">
        <v>29</v>
      </c>
      <c r="H441" t="s">
        <v>34</v>
      </c>
      <c r="I441">
        <v>30</v>
      </c>
      <c r="J441">
        <v>16</v>
      </c>
      <c r="L441">
        <v>170</v>
      </c>
      <c r="M441">
        <v>3.2</v>
      </c>
      <c r="N441">
        <v>100</v>
      </c>
      <c r="O441">
        <v>2.2</v>
      </c>
      <c r="P441">
        <v>3.2</v>
      </c>
      <c r="T441">
        <v>3</v>
      </c>
      <c r="U441">
        <v>34</v>
      </c>
      <c r="V441">
        <v>68</v>
      </c>
      <c r="W441">
        <v>3944</v>
      </c>
      <c r="X441">
        <v>25</v>
      </c>
      <c r="Y441" t="s">
        <v>498</v>
      </c>
    </row>
    <row r="442" spans="1:25">
      <c r="A442" t="s">
        <v>856</v>
      </c>
      <c r="B442" s="2" t="str">
        <f>Hyperlink("https://www.diodes.com/datasheet/download/DMTH3M70LPSWQ.pdf")</f>
        <v>https://www.diodes.com/datasheet/download/DMTH3M70LPSWQ.pdf</v>
      </c>
      <c r="C442" t="str">
        <f>Hyperlink("https://www.diodes.com/part/view/DMTH3M70LPSWQ","DMTH3M70LPSWQ")</f>
        <v>DMTH3M70LPSWQ</v>
      </c>
      <c r="D442" t="s">
        <v>857</v>
      </c>
      <c r="E442" t="s">
        <v>27</v>
      </c>
      <c r="F442" t="s">
        <v>28</v>
      </c>
      <c r="G442" t="s">
        <v>29</v>
      </c>
      <c r="H442" t="s">
        <v>34</v>
      </c>
      <c r="I442">
        <v>30</v>
      </c>
      <c r="J442">
        <v>20</v>
      </c>
      <c r="K442">
        <v>61</v>
      </c>
      <c r="L442">
        <v>150</v>
      </c>
      <c r="M442">
        <v>3.85</v>
      </c>
      <c r="O442">
        <v>0.55</v>
      </c>
      <c r="P442">
        <v>0.95</v>
      </c>
      <c r="S442">
        <v>1</v>
      </c>
      <c r="T442">
        <v>3</v>
      </c>
      <c r="U442">
        <v>69.4</v>
      </c>
      <c r="V442">
        <v>152.7</v>
      </c>
      <c r="W442">
        <v>11112</v>
      </c>
      <c r="X442">
        <v>15</v>
      </c>
      <c r="Y442" t="s">
        <v>502</v>
      </c>
    </row>
    <row r="443" spans="1:25">
      <c r="A443" t="s">
        <v>858</v>
      </c>
      <c r="B443" s="2" t="str">
        <f>Hyperlink("https://www.diodes.com/datasheet/download/DMTH4001STLWQ.pdf")</f>
        <v>https://www.diodes.com/datasheet/download/DMTH4001STLWQ.pdf</v>
      </c>
      <c r="C443" t="str">
        <f>Hyperlink("https://www.diodes.com/part/view/DMTH4001STLWQ","DMTH4001STLWQ")</f>
        <v>DMTH4001STLWQ</v>
      </c>
      <c r="D443" t="s">
        <v>859</v>
      </c>
      <c r="E443" t="s">
        <v>27</v>
      </c>
      <c r="F443" t="s">
        <v>28</v>
      </c>
      <c r="G443" t="s">
        <v>29</v>
      </c>
      <c r="H443" t="s">
        <v>34</v>
      </c>
      <c r="I443">
        <v>40</v>
      </c>
      <c r="J443">
        <v>20</v>
      </c>
      <c r="L443">
        <v>300</v>
      </c>
      <c r="M443">
        <v>6</v>
      </c>
      <c r="N443">
        <v>300</v>
      </c>
      <c r="O443">
        <v>0.85</v>
      </c>
      <c r="S443">
        <v>2</v>
      </c>
      <c r="T443">
        <v>4</v>
      </c>
      <c r="V443">
        <v>150</v>
      </c>
      <c r="W443">
        <v>13185</v>
      </c>
      <c r="X443">
        <v>20</v>
      </c>
      <c r="Y443" t="s">
        <v>836</v>
      </c>
    </row>
    <row r="444" spans="1:25">
      <c r="A444" t="s">
        <v>860</v>
      </c>
      <c r="B444" s="2" t="str">
        <f>Hyperlink("https://www.diodes.com/datasheet/download/DMTH4002SCTBQ.pdf")</f>
        <v>https://www.diodes.com/datasheet/download/DMTH4002SCTBQ.pdf</v>
      </c>
      <c r="C444" t="str">
        <f>Hyperlink("https://www.diodes.com/part/view/DMTH4002SCTBQ","DMTH4002SCTBQ")</f>
        <v>DMTH4002SCTBQ</v>
      </c>
      <c r="D444" t="s">
        <v>504</v>
      </c>
      <c r="E444" t="s">
        <v>27</v>
      </c>
      <c r="F444" t="s">
        <v>28</v>
      </c>
      <c r="G444" t="s">
        <v>29</v>
      </c>
      <c r="H444" t="s">
        <v>34</v>
      </c>
      <c r="I444">
        <v>40</v>
      </c>
      <c r="J444">
        <v>20</v>
      </c>
      <c r="L444">
        <v>192</v>
      </c>
      <c r="M444">
        <v>6</v>
      </c>
      <c r="N444">
        <v>166.7</v>
      </c>
      <c r="O444">
        <v>3</v>
      </c>
      <c r="T444">
        <v>4</v>
      </c>
      <c r="V444">
        <v>77.5</v>
      </c>
      <c r="W444">
        <v>7180</v>
      </c>
      <c r="X444">
        <v>20</v>
      </c>
      <c r="Y444" t="s">
        <v>438</v>
      </c>
    </row>
    <row r="445" spans="1:25">
      <c r="A445" t="s">
        <v>861</v>
      </c>
      <c r="B445" s="2" t="str">
        <f>Hyperlink("https://www.diodes.com/datasheet/download/DMTH4004LK3Q.pdf")</f>
        <v>https://www.diodes.com/datasheet/download/DMTH4004LK3Q.pdf</v>
      </c>
      <c r="C445" t="str">
        <f>Hyperlink("https://www.diodes.com/part/view/DMTH4004LK3Q","DMTH4004LK3Q")</f>
        <v>DMTH4004LK3Q</v>
      </c>
      <c r="D445" t="s">
        <v>504</v>
      </c>
      <c r="E445" t="s">
        <v>27</v>
      </c>
      <c r="F445" t="s">
        <v>28</v>
      </c>
      <c r="G445" t="s">
        <v>29</v>
      </c>
      <c r="H445" t="s">
        <v>34</v>
      </c>
      <c r="I445">
        <v>40</v>
      </c>
      <c r="J445">
        <v>20</v>
      </c>
      <c r="L445">
        <v>100</v>
      </c>
      <c r="M445">
        <v>3.9</v>
      </c>
      <c r="N445">
        <v>180</v>
      </c>
      <c r="O445">
        <v>3</v>
      </c>
      <c r="P445">
        <v>5</v>
      </c>
      <c r="T445">
        <v>3</v>
      </c>
      <c r="U445">
        <v>35</v>
      </c>
      <c r="V445">
        <v>83</v>
      </c>
      <c r="W445">
        <v>4450</v>
      </c>
      <c r="X445">
        <v>25</v>
      </c>
      <c r="Y445" t="s">
        <v>306</v>
      </c>
    </row>
    <row r="446" spans="1:25">
      <c r="A446" t="s">
        <v>862</v>
      </c>
      <c r="B446" s="2" t="str">
        <f>Hyperlink("https://www.diodes.com/datasheet/download/DMTH4004LPSQ.pdf")</f>
        <v>https://www.diodes.com/datasheet/download/DMTH4004LPSQ.pdf</v>
      </c>
      <c r="C446" t="str">
        <f>Hyperlink("https://www.diodes.com/part/view/DMTH4004LPSQ","DMTH4004LPSQ")</f>
        <v>DMTH4004LPSQ</v>
      </c>
      <c r="D446" t="s">
        <v>404</v>
      </c>
      <c r="E446" t="s">
        <v>27</v>
      </c>
      <c r="F446" t="s">
        <v>28</v>
      </c>
      <c r="G446" t="s">
        <v>29</v>
      </c>
      <c r="H446" t="s">
        <v>34</v>
      </c>
      <c r="I446">
        <v>40</v>
      </c>
      <c r="J446">
        <v>20</v>
      </c>
      <c r="L446">
        <v>100</v>
      </c>
      <c r="M446">
        <v>2.83</v>
      </c>
      <c r="N446">
        <v>125</v>
      </c>
      <c r="O446">
        <v>2.5</v>
      </c>
      <c r="P446">
        <v>5</v>
      </c>
      <c r="T446">
        <v>3</v>
      </c>
      <c r="U446">
        <v>32.4</v>
      </c>
      <c r="V446">
        <v>69.6</v>
      </c>
      <c r="W446">
        <v>5220</v>
      </c>
      <c r="X446">
        <v>20</v>
      </c>
      <c r="Y446" t="s">
        <v>498</v>
      </c>
    </row>
    <row r="447" spans="1:25">
      <c r="A447" t="s">
        <v>863</v>
      </c>
      <c r="B447" s="2" t="str">
        <f>Hyperlink("https://www.diodes.com/datasheet/download/DMTH4004LPSWQ.pdf")</f>
        <v>https://www.diodes.com/datasheet/download/DMTH4004LPSWQ.pdf</v>
      </c>
      <c r="C447" t="str">
        <f>Hyperlink("https://www.diodes.com/part/view/DMTH4004LPSWQ","DMTH4004LPSWQ")</f>
        <v>DMTH4004LPSWQ</v>
      </c>
      <c r="D447" t="s">
        <v>864</v>
      </c>
      <c r="E447" t="s">
        <v>27</v>
      </c>
      <c r="F447" t="s">
        <v>28</v>
      </c>
      <c r="G447" t="s">
        <v>29</v>
      </c>
      <c r="H447" t="s">
        <v>34</v>
      </c>
      <c r="I447">
        <v>40</v>
      </c>
      <c r="J447">
        <v>20</v>
      </c>
      <c r="L447">
        <v>100</v>
      </c>
      <c r="M447">
        <v>2.83</v>
      </c>
      <c r="N447">
        <v>125</v>
      </c>
      <c r="O447">
        <v>2.5</v>
      </c>
      <c r="P447">
        <v>5</v>
      </c>
      <c r="S447">
        <v>1</v>
      </c>
      <c r="T447">
        <v>3</v>
      </c>
      <c r="U447">
        <v>32.4</v>
      </c>
      <c r="V447">
        <v>69.6</v>
      </c>
      <c r="W447">
        <v>5220</v>
      </c>
      <c r="X447">
        <v>25</v>
      </c>
      <c r="Y447" t="s">
        <v>502</v>
      </c>
    </row>
    <row r="448" spans="1:25">
      <c r="A448" t="s">
        <v>865</v>
      </c>
      <c r="B448" s="2" t="str">
        <f>Hyperlink("https://www.diodes.com/datasheet/download/DMTH4004SCTBQ.pdf")</f>
        <v>https://www.diodes.com/datasheet/download/DMTH4004SCTBQ.pdf</v>
      </c>
      <c r="C448" t="str">
        <f>Hyperlink("https://www.diodes.com/part/view/DMTH4004SCTBQ","DMTH4004SCTBQ")</f>
        <v>DMTH4004SCTBQ</v>
      </c>
      <c r="D448" t="s">
        <v>504</v>
      </c>
      <c r="E448" t="s">
        <v>27</v>
      </c>
      <c r="F448" t="s">
        <v>28</v>
      </c>
      <c r="G448" t="s">
        <v>29</v>
      </c>
      <c r="H448" t="s">
        <v>34</v>
      </c>
      <c r="I448">
        <v>40</v>
      </c>
      <c r="J448">
        <v>20</v>
      </c>
      <c r="L448">
        <v>100</v>
      </c>
      <c r="M448">
        <v>4.7</v>
      </c>
      <c r="N448">
        <v>136</v>
      </c>
      <c r="O448">
        <v>3</v>
      </c>
      <c r="T448">
        <v>4</v>
      </c>
      <c r="V448">
        <v>68.6</v>
      </c>
      <c r="W448">
        <v>4305</v>
      </c>
      <c r="X448">
        <v>25</v>
      </c>
      <c r="Y448" t="s">
        <v>438</v>
      </c>
    </row>
    <row r="449" spans="1:25">
      <c r="A449" t="s">
        <v>866</v>
      </c>
      <c r="B449" s="2" t="str">
        <f>Hyperlink("https://www.diodes.com/datasheet/download/DMTH4004SK3Q.pdf")</f>
        <v>https://www.diodes.com/datasheet/download/DMTH4004SK3Q.pdf</v>
      </c>
      <c r="C449" t="str">
        <f>Hyperlink("https://www.diodes.com/part/view/DMTH4004SK3Q","DMTH4004SK3Q")</f>
        <v>DMTH4004SK3Q</v>
      </c>
      <c r="D449" t="s">
        <v>504</v>
      </c>
      <c r="E449" t="s">
        <v>27</v>
      </c>
      <c r="F449" t="s">
        <v>28</v>
      </c>
      <c r="G449" t="s">
        <v>29</v>
      </c>
      <c r="H449" t="s">
        <v>34</v>
      </c>
      <c r="I449">
        <v>40</v>
      </c>
      <c r="J449">
        <v>20</v>
      </c>
      <c r="L449">
        <v>100</v>
      </c>
      <c r="M449">
        <v>3.9</v>
      </c>
      <c r="N449">
        <v>180</v>
      </c>
      <c r="O449">
        <v>3.2</v>
      </c>
      <c r="T449">
        <v>4</v>
      </c>
      <c r="V449">
        <v>68.6</v>
      </c>
      <c r="W449">
        <v>4305</v>
      </c>
      <c r="X449">
        <v>20</v>
      </c>
      <c r="Y449" t="s">
        <v>306</v>
      </c>
    </row>
    <row r="450" spans="1:25">
      <c r="A450" t="s">
        <v>867</v>
      </c>
      <c r="B450" s="2" t="str">
        <f>Hyperlink("https://www.diodes.com/datasheet/download/DMTH4004SPSQ.pdf")</f>
        <v>https://www.diodes.com/datasheet/download/DMTH4004SPSQ.pdf</v>
      </c>
      <c r="C450" t="str">
        <f>Hyperlink("https://www.diodes.com/part/view/DMTH4004SPSQ","DMTH4004SPSQ")</f>
        <v>DMTH4004SPSQ</v>
      </c>
      <c r="D450" t="s">
        <v>504</v>
      </c>
      <c r="E450" t="s">
        <v>27</v>
      </c>
      <c r="F450" t="s">
        <v>28</v>
      </c>
      <c r="G450" t="s">
        <v>29</v>
      </c>
      <c r="H450" t="s">
        <v>34</v>
      </c>
      <c r="I450">
        <v>40</v>
      </c>
      <c r="J450">
        <v>20</v>
      </c>
      <c r="K450">
        <v>31</v>
      </c>
      <c r="L450">
        <v>100</v>
      </c>
      <c r="M450">
        <v>3.6</v>
      </c>
      <c r="N450">
        <v>167</v>
      </c>
      <c r="O450">
        <v>2.7</v>
      </c>
      <c r="T450">
        <v>4</v>
      </c>
      <c r="V450">
        <v>68.6</v>
      </c>
      <c r="W450">
        <v>4305</v>
      </c>
      <c r="X450">
        <v>25</v>
      </c>
      <c r="Y450" t="s">
        <v>498</v>
      </c>
    </row>
    <row r="451" spans="1:25">
      <c r="A451" t="s">
        <v>868</v>
      </c>
      <c r="B451" s="2" t="str">
        <f>Hyperlink("https://www.diodes.com/datasheet/download/DMTH4004SPSWQ.pdf")</f>
        <v>https://www.diodes.com/datasheet/download/DMTH4004SPSWQ.pdf</v>
      </c>
      <c r="C451" t="str">
        <f>Hyperlink("https://www.diodes.com/part/view/DMTH4004SPSWQ","DMTH4004SPSWQ")</f>
        <v>DMTH4004SPSWQ</v>
      </c>
      <c r="D451" t="s">
        <v>864</v>
      </c>
      <c r="E451" t="s">
        <v>27</v>
      </c>
      <c r="F451" t="s">
        <v>28</v>
      </c>
      <c r="G451" t="s">
        <v>29</v>
      </c>
      <c r="H451" t="s">
        <v>34</v>
      </c>
      <c r="I451">
        <v>40</v>
      </c>
      <c r="J451">
        <v>20</v>
      </c>
      <c r="K451">
        <v>31</v>
      </c>
      <c r="L451">
        <v>100</v>
      </c>
      <c r="M451">
        <v>3.6</v>
      </c>
      <c r="N451">
        <v>167</v>
      </c>
      <c r="O451">
        <v>2.7</v>
      </c>
      <c r="S451">
        <v>2</v>
      </c>
      <c r="T451">
        <v>4</v>
      </c>
      <c r="V451">
        <v>68.6</v>
      </c>
      <c r="W451">
        <v>4305</v>
      </c>
      <c r="X451">
        <v>25</v>
      </c>
      <c r="Y451" t="s">
        <v>502</v>
      </c>
    </row>
    <row r="452" spans="1:25">
      <c r="A452" t="s">
        <v>869</v>
      </c>
      <c r="B452" s="2" t="str">
        <f>Hyperlink("https://www.diodes.com/datasheet/download/DMTH4005SK3Q.pdf")</f>
        <v>https://www.diodes.com/datasheet/download/DMTH4005SK3Q.pdf</v>
      </c>
      <c r="C452" t="str">
        <f>Hyperlink("https://www.diodes.com/part/view/DMTH4005SK3Q","DMTH4005SK3Q")</f>
        <v>DMTH4005SK3Q</v>
      </c>
      <c r="D452" t="s">
        <v>504</v>
      </c>
      <c r="E452" t="s">
        <v>27</v>
      </c>
      <c r="F452" t="s">
        <v>28</v>
      </c>
      <c r="G452" t="s">
        <v>29</v>
      </c>
      <c r="H452" t="s">
        <v>34</v>
      </c>
      <c r="I452">
        <v>40</v>
      </c>
      <c r="J452">
        <v>20</v>
      </c>
      <c r="L452">
        <v>95</v>
      </c>
      <c r="M452">
        <v>2.1</v>
      </c>
      <c r="N452">
        <v>100</v>
      </c>
      <c r="O452">
        <v>4.5</v>
      </c>
      <c r="T452">
        <v>4</v>
      </c>
      <c r="V452">
        <v>49.1</v>
      </c>
      <c r="W452">
        <v>3062</v>
      </c>
      <c r="X452">
        <v>20</v>
      </c>
      <c r="Y452" t="s">
        <v>306</v>
      </c>
    </row>
    <row r="453" spans="1:25">
      <c r="A453" t="s">
        <v>870</v>
      </c>
      <c r="B453" s="2" t="str">
        <f>Hyperlink("https://www.diodes.com/datasheet/download/DMTH4005SPSQ.pdf")</f>
        <v>https://www.diodes.com/datasheet/download/DMTH4005SPSQ.pdf</v>
      </c>
      <c r="C453" t="str">
        <f>Hyperlink("https://www.diodes.com/part/view/DMTH4005SPSQ","DMTH4005SPSQ")</f>
        <v>DMTH4005SPSQ</v>
      </c>
      <c r="D453" t="s">
        <v>504</v>
      </c>
      <c r="E453" t="s">
        <v>27</v>
      </c>
      <c r="F453" t="s">
        <v>28</v>
      </c>
      <c r="G453" t="s">
        <v>29</v>
      </c>
      <c r="H453" t="s">
        <v>34</v>
      </c>
      <c r="I453">
        <v>40</v>
      </c>
      <c r="J453">
        <v>20</v>
      </c>
      <c r="K453">
        <v>20.9</v>
      </c>
      <c r="L453">
        <v>100</v>
      </c>
      <c r="M453">
        <v>2.6</v>
      </c>
      <c r="N453">
        <v>150</v>
      </c>
      <c r="O453">
        <v>3.7</v>
      </c>
      <c r="T453">
        <v>4</v>
      </c>
      <c r="V453">
        <v>49.1</v>
      </c>
      <c r="W453">
        <v>3062</v>
      </c>
      <c r="X453">
        <v>20</v>
      </c>
      <c r="Y453" t="s">
        <v>498</v>
      </c>
    </row>
    <row r="454" spans="1:25">
      <c r="A454" t="s">
        <v>871</v>
      </c>
      <c r="B454" s="2" t="str">
        <f>Hyperlink("https://www.diodes.com/datasheet/download/DMTH4005SPSWQ.pdf")</f>
        <v>https://www.diodes.com/datasheet/download/DMTH4005SPSWQ.pdf</v>
      </c>
      <c r="C454" t="str">
        <f>Hyperlink("https://www.diodes.com/part/view/DMTH4005SPSWQ","DMTH4005SPSWQ")</f>
        <v>DMTH4005SPSWQ</v>
      </c>
      <c r="D454" t="s">
        <v>864</v>
      </c>
      <c r="E454" t="s">
        <v>27</v>
      </c>
      <c r="F454" t="s">
        <v>28</v>
      </c>
      <c r="G454" t="s">
        <v>29</v>
      </c>
      <c r="H454" t="s">
        <v>34</v>
      </c>
      <c r="I454">
        <v>40</v>
      </c>
      <c r="J454">
        <v>20</v>
      </c>
      <c r="K454">
        <v>20.9</v>
      </c>
      <c r="L454">
        <v>100</v>
      </c>
      <c r="M454">
        <v>2.6</v>
      </c>
      <c r="N454">
        <v>150</v>
      </c>
      <c r="O454">
        <v>3.7</v>
      </c>
      <c r="S454">
        <v>2</v>
      </c>
      <c r="T454">
        <v>4</v>
      </c>
      <c r="V454">
        <v>49.1</v>
      </c>
      <c r="W454">
        <v>3062</v>
      </c>
      <c r="X454">
        <v>20</v>
      </c>
      <c r="Y454" t="s">
        <v>502</v>
      </c>
    </row>
    <row r="455" spans="1:25">
      <c r="A455" t="s">
        <v>872</v>
      </c>
      <c r="B455" s="2" t="str">
        <f>Hyperlink("https://www.diodes.com/datasheet/download/DMTH4007LK3Q.pdf")</f>
        <v>https://www.diodes.com/datasheet/download/DMTH4007LK3Q.pdf</v>
      </c>
      <c r="C455" t="str">
        <f>Hyperlink("https://www.diodes.com/part/view/DMTH4007LK3Q","DMTH4007LK3Q")</f>
        <v>DMTH4007LK3Q</v>
      </c>
      <c r="D455" t="s">
        <v>504</v>
      </c>
      <c r="E455" t="s">
        <v>27</v>
      </c>
      <c r="F455" t="s">
        <v>28</v>
      </c>
      <c r="G455" t="s">
        <v>29</v>
      </c>
      <c r="H455" t="s">
        <v>34</v>
      </c>
      <c r="I455">
        <v>40</v>
      </c>
      <c r="J455">
        <v>20</v>
      </c>
      <c r="K455">
        <v>16.8</v>
      </c>
      <c r="L455">
        <v>70</v>
      </c>
      <c r="M455">
        <v>2.6</v>
      </c>
      <c r="N455">
        <v>59</v>
      </c>
      <c r="O455">
        <v>7.3</v>
      </c>
      <c r="P455">
        <v>9.8</v>
      </c>
      <c r="T455">
        <v>3</v>
      </c>
      <c r="U455">
        <v>12.4</v>
      </c>
      <c r="V455">
        <v>29.1</v>
      </c>
      <c r="W455">
        <v>1895</v>
      </c>
      <c r="X455">
        <v>30</v>
      </c>
      <c r="Y455" t="s">
        <v>306</v>
      </c>
    </row>
    <row r="456" spans="1:25">
      <c r="A456" t="s">
        <v>873</v>
      </c>
      <c r="B456" s="2" t="str">
        <f>Hyperlink("https://www.diodes.com/datasheet/download/DMTH4007LPSQ.pdf")</f>
        <v>https://www.diodes.com/datasheet/download/DMTH4007LPSQ.pdf</v>
      </c>
      <c r="C456" t="str">
        <f>Hyperlink("https://www.diodes.com/part/view/DMTH4007LPSQ","DMTH4007LPSQ")</f>
        <v>DMTH4007LPSQ</v>
      </c>
      <c r="D456" t="s">
        <v>504</v>
      </c>
      <c r="E456" t="s">
        <v>27</v>
      </c>
      <c r="F456" t="s">
        <v>28</v>
      </c>
      <c r="G456" t="s">
        <v>29</v>
      </c>
      <c r="H456" t="s">
        <v>34</v>
      </c>
      <c r="I456">
        <v>40</v>
      </c>
      <c r="J456">
        <v>20</v>
      </c>
      <c r="K456">
        <v>15.5</v>
      </c>
      <c r="L456">
        <v>100</v>
      </c>
      <c r="M456">
        <v>2.7</v>
      </c>
      <c r="N456">
        <v>150</v>
      </c>
      <c r="O456">
        <v>6.5</v>
      </c>
      <c r="P456">
        <v>9.8</v>
      </c>
      <c r="T456">
        <v>3</v>
      </c>
      <c r="U456">
        <v>12.4</v>
      </c>
      <c r="V456">
        <v>29.1</v>
      </c>
      <c r="W456">
        <v>1895</v>
      </c>
      <c r="X456">
        <v>30</v>
      </c>
      <c r="Y456" t="s">
        <v>498</v>
      </c>
    </row>
    <row r="457" spans="1:25">
      <c r="A457" t="s">
        <v>874</v>
      </c>
      <c r="B457" s="2" t="str">
        <f>Hyperlink("https://www.diodes.com/datasheet/download/DMTH4007LPSWQ.pdf")</f>
        <v>https://www.diodes.com/datasheet/download/DMTH4007LPSWQ.pdf</v>
      </c>
      <c r="C457" t="str">
        <f>Hyperlink("https://www.diodes.com/part/view/DMTH4007LPSWQ","DMTH4007LPSWQ")</f>
        <v>DMTH4007LPSWQ</v>
      </c>
      <c r="D457" t="s">
        <v>875</v>
      </c>
      <c r="E457" t="s">
        <v>27</v>
      </c>
      <c r="F457" t="s">
        <v>28</v>
      </c>
      <c r="G457" t="s">
        <v>29</v>
      </c>
      <c r="H457" t="s">
        <v>34</v>
      </c>
      <c r="I457">
        <v>40</v>
      </c>
      <c r="J457">
        <v>20</v>
      </c>
      <c r="K457">
        <v>15</v>
      </c>
      <c r="L457">
        <v>85</v>
      </c>
      <c r="M457">
        <v>2.7</v>
      </c>
      <c r="N457">
        <v>83.3</v>
      </c>
      <c r="O457">
        <v>6.5</v>
      </c>
      <c r="P457">
        <v>9.8</v>
      </c>
      <c r="S457">
        <v>1</v>
      </c>
      <c r="T457">
        <v>3</v>
      </c>
      <c r="U457">
        <v>12.4</v>
      </c>
      <c r="V457">
        <v>29.1</v>
      </c>
      <c r="W457">
        <v>1895</v>
      </c>
      <c r="X457">
        <v>30</v>
      </c>
      <c r="Y457" t="s">
        <v>502</v>
      </c>
    </row>
    <row r="458" spans="1:25">
      <c r="A458" t="s">
        <v>876</v>
      </c>
      <c r="B458" s="2" t="str">
        <f>Hyperlink("https://www.diodes.com/datasheet/download/DMTH4007SPDQ.pdf")</f>
        <v>https://www.diodes.com/datasheet/download/DMTH4007SPDQ.pdf</v>
      </c>
      <c r="C458" t="str">
        <f>Hyperlink("https://www.diodes.com/part/view/DMTH4007SPDQ","DMTH4007SPDQ")</f>
        <v>DMTH4007SPDQ</v>
      </c>
      <c r="D458" t="s">
        <v>877</v>
      </c>
      <c r="E458" t="s">
        <v>27</v>
      </c>
      <c r="F458" t="s">
        <v>28</v>
      </c>
      <c r="G458" t="s">
        <v>33</v>
      </c>
      <c r="H458" t="s">
        <v>34</v>
      </c>
      <c r="I458">
        <v>40</v>
      </c>
      <c r="J458">
        <v>20</v>
      </c>
      <c r="K458">
        <v>14.2</v>
      </c>
      <c r="L458">
        <v>45</v>
      </c>
      <c r="M458">
        <v>2.6</v>
      </c>
      <c r="N458">
        <v>37.5</v>
      </c>
      <c r="O458">
        <v>8.6</v>
      </c>
      <c r="T458">
        <v>4</v>
      </c>
      <c r="V458">
        <v>41.9</v>
      </c>
      <c r="W458">
        <v>2026</v>
      </c>
      <c r="X458">
        <v>30</v>
      </c>
      <c r="Y458" t="s">
        <v>534</v>
      </c>
    </row>
    <row r="459" spans="1:25">
      <c r="A459" t="s">
        <v>878</v>
      </c>
      <c r="B459" s="2" t="str">
        <f>Hyperlink("https://www.diodes.com/datasheet/download/DMTH4007SPDWQ.pdf")</f>
        <v>https://www.diodes.com/datasheet/download/DMTH4007SPDWQ.pdf</v>
      </c>
      <c r="C459" t="str">
        <f>Hyperlink("https://www.diodes.com/part/view/DMTH4007SPDWQ","DMTH4007SPDWQ")</f>
        <v>DMTH4007SPDWQ</v>
      </c>
      <c r="D459" t="s">
        <v>879</v>
      </c>
      <c r="E459" t="s">
        <v>27</v>
      </c>
      <c r="F459" t="s">
        <v>28</v>
      </c>
      <c r="G459" t="s">
        <v>33</v>
      </c>
      <c r="H459" t="s">
        <v>34</v>
      </c>
      <c r="I459">
        <v>40</v>
      </c>
      <c r="J459">
        <v>20</v>
      </c>
      <c r="K459">
        <v>12.5</v>
      </c>
      <c r="L459">
        <v>48</v>
      </c>
      <c r="M459">
        <v>2.6</v>
      </c>
      <c r="N459">
        <v>37.5</v>
      </c>
      <c r="O459">
        <v>8.6</v>
      </c>
      <c r="S459">
        <v>2</v>
      </c>
      <c r="T459">
        <v>4</v>
      </c>
      <c r="V459">
        <v>41.9</v>
      </c>
      <c r="W459">
        <v>2026</v>
      </c>
      <c r="X459">
        <v>30</v>
      </c>
      <c r="Y459" t="s">
        <v>74</v>
      </c>
    </row>
    <row r="460" spans="1:25">
      <c r="A460" t="s">
        <v>880</v>
      </c>
      <c r="B460" s="2" t="str">
        <f>Hyperlink("https://www.diodes.com/datasheet/download/DMTH4007SPSQ.pdf")</f>
        <v>https://www.diodes.com/datasheet/download/DMTH4007SPSQ.pdf</v>
      </c>
      <c r="C460" t="str">
        <f>Hyperlink("https://www.diodes.com/part/view/DMTH4007SPSQ","DMTH4007SPSQ")</f>
        <v>DMTH4007SPSQ</v>
      </c>
      <c r="D460" t="s">
        <v>504</v>
      </c>
      <c r="E460" t="s">
        <v>27</v>
      </c>
      <c r="F460" t="s">
        <v>28</v>
      </c>
      <c r="G460" t="s">
        <v>29</v>
      </c>
      <c r="H460" t="s">
        <v>34</v>
      </c>
      <c r="I460">
        <v>40</v>
      </c>
      <c r="J460">
        <v>20</v>
      </c>
      <c r="K460">
        <v>15.7</v>
      </c>
      <c r="L460">
        <v>100</v>
      </c>
      <c r="M460">
        <v>2.8</v>
      </c>
      <c r="N460">
        <v>136</v>
      </c>
      <c r="O460">
        <v>7.6</v>
      </c>
      <c r="T460">
        <v>4</v>
      </c>
      <c r="V460">
        <v>41.9</v>
      </c>
      <c r="W460">
        <v>2082</v>
      </c>
      <c r="X460">
        <v>25</v>
      </c>
      <c r="Y460" t="s">
        <v>498</v>
      </c>
    </row>
    <row r="461" spans="1:25">
      <c r="A461" t="s">
        <v>881</v>
      </c>
      <c r="B461" s="2" t="str">
        <f>Hyperlink("https://www.diodes.com/datasheet/download/DMTH4007SPSWQ.pdf")</f>
        <v>https://www.diodes.com/datasheet/download/DMTH4007SPSWQ.pdf</v>
      </c>
      <c r="C461" t="str">
        <f>Hyperlink("https://www.diodes.com/part/view/DMTH4007SPSWQ","DMTH4007SPSWQ")</f>
        <v>DMTH4007SPSWQ</v>
      </c>
      <c r="D461" t="s">
        <v>864</v>
      </c>
      <c r="E461" t="s">
        <v>27</v>
      </c>
      <c r="F461" t="s">
        <v>28</v>
      </c>
      <c r="G461" t="s">
        <v>29</v>
      </c>
      <c r="H461" t="s">
        <v>34</v>
      </c>
      <c r="I461">
        <v>40</v>
      </c>
      <c r="J461">
        <v>20</v>
      </c>
      <c r="K461">
        <v>15.7</v>
      </c>
      <c r="L461">
        <v>100</v>
      </c>
      <c r="M461">
        <v>2.8</v>
      </c>
      <c r="N461">
        <v>136</v>
      </c>
      <c r="O461">
        <v>7.6</v>
      </c>
      <c r="S461">
        <v>2</v>
      </c>
      <c r="T461">
        <v>4</v>
      </c>
      <c r="V461">
        <v>41.9</v>
      </c>
      <c r="W461">
        <v>2082</v>
      </c>
      <c r="X461">
        <v>25</v>
      </c>
      <c r="Y461" t="s">
        <v>502</v>
      </c>
    </row>
    <row r="462" spans="1:25">
      <c r="A462" t="s">
        <v>882</v>
      </c>
      <c r="B462" s="2" t="str">
        <f>Hyperlink("https://www.diodes.com/datasheet/download/DMTH4008LFDFWQ.pdf")</f>
        <v>https://www.diodes.com/datasheet/download/DMTH4008LFDFWQ.pdf</v>
      </c>
      <c r="C462" t="str">
        <f>Hyperlink("https://www.diodes.com/part/view/DMTH4008LFDFWQ","DMTH4008LFDFWQ")</f>
        <v>DMTH4008LFDFWQ</v>
      </c>
      <c r="D462" t="s">
        <v>504</v>
      </c>
      <c r="E462" t="s">
        <v>27</v>
      </c>
      <c r="F462" t="s">
        <v>28</v>
      </c>
      <c r="G462" t="s">
        <v>29</v>
      </c>
      <c r="H462" t="s">
        <v>34</v>
      </c>
      <c r="I462">
        <v>40</v>
      </c>
      <c r="J462">
        <v>20</v>
      </c>
      <c r="K462">
        <v>11.6</v>
      </c>
      <c r="M462">
        <v>2.35</v>
      </c>
      <c r="O462">
        <v>11.5</v>
      </c>
      <c r="P462">
        <v>18</v>
      </c>
      <c r="T462">
        <v>3</v>
      </c>
      <c r="U462">
        <v>6.8</v>
      </c>
      <c r="V462">
        <v>14.2</v>
      </c>
      <c r="W462">
        <v>1030</v>
      </c>
      <c r="X462">
        <v>20</v>
      </c>
      <c r="Y462" t="s">
        <v>883</v>
      </c>
    </row>
    <row r="463" spans="1:25">
      <c r="A463" t="s">
        <v>884</v>
      </c>
      <c r="B463" s="2" t="str">
        <f>Hyperlink("https://www.diodes.com/datasheet/download/DMTH4008LPDWQ.pdf")</f>
        <v>https://www.diodes.com/datasheet/download/DMTH4008LPDWQ.pdf</v>
      </c>
      <c r="C463" t="str">
        <f>Hyperlink("https://www.diodes.com/part/view/DMTH4008LPDWQ","DMTH4008LPDWQ")</f>
        <v>DMTH4008LPDWQ</v>
      </c>
      <c r="D463" t="s">
        <v>504</v>
      </c>
      <c r="E463" t="s">
        <v>27</v>
      </c>
      <c r="F463" t="s">
        <v>28</v>
      </c>
      <c r="G463" t="s">
        <v>33</v>
      </c>
      <c r="H463" t="s">
        <v>34</v>
      </c>
      <c r="I463">
        <v>40</v>
      </c>
      <c r="J463">
        <v>20</v>
      </c>
      <c r="K463">
        <v>10</v>
      </c>
      <c r="L463">
        <v>46.2</v>
      </c>
      <c r="M463">
        <v>2.67</v>
      </c>
      <c r="N463">
        <v>39.4</v>
      </c>
      <c r="O463">
        <v>12.3</v>
      </c>
      <c r="P463">
        <v>17.5</v>
      </c>
      <c r="T463">
        <v>2.3</v>
      </c>
      <c r="U463">
        <v>5.8</v>
      </c>
      <c r="V463">
        <v>12.3</v>
      </c>
      <c r="W463">
        <v>881</v>
      </c>
      <c r="X463">
        <v>20</v>
      </c>
      <c r="Y463" t="s">
        <v>74</v>
      </c>
    </row>
    <row r="464" spans="1:25">
      <c r="A464" t="s">
        <v>885</v>
      </c>
      <c r="B464" s="2" t="str">
        <f>Hyperlink("https://www.diodes.com/datasheet/download/DMTH4008LPSQ.pdf")</f>
        <v>https://www.diodes.com/datasheet/download/DMTH4008LPSQ.pdf</v>
      </c>
      <c r="C464" t="str">
        <f>Hyperlink("https://www.diodes.com/part/view/DMTH4008LPSQ","DMTH4008LPSQ")</f>
        <v>DMTH4008LPSQ</v>
      </c>
      <c r="D464" t="s">
        <v>504</v>
      </c>
      <c r="E464" t="s">
        <v>27</v>
      </c>
      <c r="F464" t="s">
        <v>28</v>
      </c>
      <c r="G464" t="s">
        <v>29</v>
      </c>
      <c r="H464" t="s">
        <v>34</v>
      </c>
      <c r="I464">
        <v>40</v>
      </c>
      <c r="J464">
        <v>20</v>
      </c>
      <c r="K464">
        <v>14.4</v>
      </c>
      <c r="L464">
        <v>64.8</v>
      </c>
      <c r="M464">
        <v>2.99</v>
      </c>
      <c r="N464">
        <v>55.5</v>
      </c>
      <c r="O464">
        <v>8.8</v>
      </c>
      <c r="P464">
        <v>13</v>
      </c>
      <c r="T464">
        <v>3</v>
      </c>
      <c r="U464">
        <v>7.4</v>
      </c>
      <c r="V464">
        <v>15.3</v>
      </c>
      <c r="W464">
        <v>1088</v>
      </c>
      <c r="X464">
        <v>20</v>
      </c>
      <c r="Y464" t="s">
        <v>498</v>
      </c>
    </row>
    <row r="465" spans="1:25">
      <c r="A465" t="s">
        <v>886</v>
      </c>
      <c r="B465" s="2" t="str">
        <f>Hyperlink("https://www.diodes.com/datasheet/download/DMTH4008LPSWQ.pdf")</f>
        <v>https://www.diodes.com/datasheet/download/DMTH4008LPSWQ.pdf</v>
      </c>
      <c r="C465" t="str">
        <f>Hyperlink("https://www.diodes.com/part/view/DMTH4008LPSWQ","DMTH4008LPSWQ")</f>
        <v>DMTH4008LPSWQ</v>
      </c>
      <c r="D465" t="s">
        <v>864</v>
      </c>
      <c r="E465" t="s">
        <v>27</v>
      </c>
      <c r="F465" t="s">
        <v>28</v>
      </c>
      <c r="G465" t="s">
        <v>29</v>
      </c>
      <c r="H465" t="s">
        <v>34</v>
      </c>
      <c r="I465">
        <v>40</v>
      </c>
      <c r="J465">
        <v>20</v>
      </c>
      <c r="K465">
        <v>14.4</v>
      </c>
      <c r="L465">
        <v>64.8</v>
      </c>
      <c r="M465">
        <v>2.99</v>
      </c>
      <c r="N465">
        <v>55.5</v>
      </c>
      <c r="O465">
        <v>8.8</v>
      </c>
      <c r="P465">
        <v>13</v>
      </c>
      <c r="S465">
        <v>1</v>
      </c>
      <c r="T465">
        <v>3</v>
      </c>
      <c r="U465">
        <v>7.4</v>
      </c>
      <c r="V465">
        <v>15.3</v>
      </c>
      <c r="W465">
        <v>1088</v>
      </c>
      <c r="X465">
        <v>20</v>
      </c>
      <c r="Y465" t="s">
        <v>502</v>
      </c>
    </row>
    <row r="466" spans="1:25">
      <c r="A466" t="s">
        <v>887</v>
      </c>
      <c r="B466" s="2" t="str">
        <f>Hyperlink("https://www.diodes.com/datasheet/download/DMTH4011SPDQ.pdf")</f>
        <v>https://www.diodes.com/datasheet/download/DMTH4011SPDQ.pdf</v>
      </c>
      <c r="C466" t="str">
        <f>Hyperlink("https://www.diodes.com/part/view/DMTH4011SPDQ","DMTH4011SPDQ")</f>
        <v>DMTH4011SPDQ</v>
      </c>
      <c r="D466" t="s">
        <v>517</v>
      </c>
      <c r="E466" t="s">
        <v>27</v>
      </c>
      <c r="F466" t="s">
        <v>28</v>
      </c>
      <c r="G466" t="s">
        <v>33</v>
      </c>
      <c r="H466" t="s">
        <v>34</v>
      </c>
      <c r="I466">
        <v>40</v>
      </c>
      <c r="J466">
        <v>20</v>
      </c>
      <c r="K466">
        <v>11.1</v>
      </c>
      <c r="L466">
        <v>42</v>
      </c>
      <c r="M466">
        <v>2.6</v>
      </c>
      <c r="N466">
        <v>37.5</v>
      </c>
      <c r="O466">
        <v>15</v>
      </c>
      <c r="T466">
        <v>4</v>
      </c>
      <c r="V466">
        <v>10.6</v>
      </c>
      <c r="W466">
        <v>805</v>
      </c>
      <c r="X466">
        <v>20</v>
      </c>
      <c r="Y466" t="s">
        <v>534</v>
      </c>
    </row>
    <row r="467" spans="1:25">
      <c r="A467" t="s">
        <v>888</v>
      </c>
      <c r="B467" s="2" t="str">
        <f>Hyperlink("https://www.diodes.com/datasheet/download/DMTH4011SPDWQ.pdf")</f>
        <v>https://www.diodes.com/datasheet/download/DMTH4011SPDWQ.pdf</v>
      </c>
      <c r="C467" t="str">
        <f>Hyperlink("https://www.diodes.com/part/view/DMTH4011SPDWQ","DMTH4011SPDWQ")</f>
        <v>DMTH4011SPDWQ</v>
      </c>
      <c r="D467" t="s">
        <v>879</v>
      </c>
      <c r="E467" t="s">
        <v>27</v>
      </c>
      <c r="F467" t="s">
        <v>28</v>
      </c>
      <c r="G467" t="s">
        <v>33</v>
      </c>
      <c r="H467" t="s">
        <v>34</v>
      </c>
      <c r="I467">
        <v>40</v>
      </c>
      <c r="J467">
        <v>20</v>
      </c>
      <c r="K467">
        <v>11.1</v>
      </c>
      <c r="L467">
        <v>42</v>
      </c>
      <c r="M467">
        <v>2.6</v>
      </c>
      <c r="N467">
        <v>37.5</v>
      </c>
      <c r="O467">
        <v>15</v>
      </c>
      <c r="S467">
        <v>2</v>
      </c>
      <c r="T467">
        <v>4</v>
      </c>
      <c r="V467">
        <v>10.6</v>
      </c>
      <c r="W467">
        <v>805</v>
      </c>
      <c r="X467">
        <v>20</v>
      </c>
      <c r="Y467" t="s">
        <v>74</v>
      </c>
    </row>
    <row r="468" spans="1:25">
      <c r="A468" t="s">
        <v>889</v>
      </c>
      <c r="B468" s="2" t="str">
        <f>Hyperlink("https://www.diodes.com/datasheet/download/DMTH4014LDVWQ.pdf")</f>
        <v>https://www.diodes.com/datasheet/download/DMTH4014LDVWQ.pdf</v>
      </c>
      <c r="C468" t="str">
        <f>Hyperlink("https://www.diodes.com/part/view/DMTH4014LDVWQ","DMTH4014LDVWQ")</f>
        <v>DMTH4014LDVWQ</v>
      </c>
      <c r="D468" t="s">
        <v>504</v>
      </c>
      <c r="E468" t="s">
        <v>27</v>
      </c>
      <c r="F468" t="s">
        <v>28</v>
      </c>
      <c r="G468" t="s">
        <v>33</v>
      </c>
      <c r="H468" t="s">
        <v>34</v>
      </c>
      <c r="I468">
        <v>40</v>
      </c>
      <c r="J468">
        <v>20</v>
      </c>
      <c r="K468">
        <v>10.2</v>
      </c>
      <c r="L468">
        <v>27.5</v>
      </c>
      <c r="M468">
        <v>2.6</v>
      </c>
      <c r="N468">
        <v>27.5</v>
      </c>
      <c r="O468">
        <v>15</v>
      </c>
      <c r="P468">
        <v>25</v>
      </c>
      <c r="T468">
        <v>3</v>
      </c>
      <c r="U468">
        <v>5.7</v>
      </c>
      <c r="V468">
        <v>11.2</v>
      </c>
      <c r="W468">
        <v>750</v>
      </c>
      <c r="X468">
        <v>20</v>
      </c>
      <c r="Y468" t="s">
        <v>282</v>
      </c>
    </row>
    <row r="469" spans="1:25">
      <c r="A469" t="s">
        <v>890</v>
      </c>
      <c r="B469" s="2" t="str">
        <f>Hyperlink("https://www.diodes.com/datasheet/download/DMTH4014LFVWQ.pdf")</f>
        <v>https://www.diodes.com/datasheet/download/DMTH4014LFVWQ.pdf</v>
      </c>
      <c r="C469" t="str">
        <f>Hyperlink("https://www.diodes.com/part/view/DMTH4014LFVWQ","DMTH4014LFVWQ")</f>
        <v>DMTH4014LFVWQ</v>
      </c>
      <c r="D469" t="s">
        <v>404</v>
      </c>
      <c r="E469" t="s">
        <v>27</v>
      </c>
      <c r="F469" t="s">
        <v>28</v>
      </c>
      <c r="G469" t="s">
        <v>29</v>
      </c>
      <c r="H469" t="s">
        <v>34</v>
      </c>
      <c r="I469">
        <v>40</v>
      </c>
      <c r="J469">
        <v>20</v>
      </c>
      <c r="K469">
        <v>11.5</v>
      </c>
      <c r="L469">
        <v>49.8</v>
      </c>
      <c r="M469">
        <v>3.1</v>
      </c>
      <c r="N469">
        <v>49.8</v>
      </c>
      <c r="O469">
        <v>13.7</v>
      </c>
      <c r="P469">
        <v>26</v>
      </c>
      <c r="T469">
        <v>3</v>
      </c>
      <c r="U469">
        <v>5.7</v>
      </c>
      <c r="V469">
        <v>11.2</v>
      </c>
      <c r="W469">
        <v>750</v>
      </c>
      <c r="X469">
        <v>20</v>
      </c>
      <c r="Y469" t="s">
        <v>282</v>
      </c>
    </row>
    <row r="470" spans="1:25">
      <c r="A470" t="s">
        <v>891</v>
      </c>
      <c r="B470" s="2" t="str">
        <f>Hyperlink("https://www.diodes.com/datasheet/download/DMTH4014LPDQ.pdf")</f>
        <v>https://www.diodes.com/datasheet/download/DMTH4014LPDQ.pdf</v>
      </c>
      <c r="C470" t="str">
        <f>Hyperlink("https://www.diodes.com/part/view/DMTH4014LPDQ","DMTH4014LPDQ")</f>
        <v>DMTH4014LPDQ</v>
      </c>
      <c r="D470" t="s">
        <v>517</v>
      </c>
      <c r="E470" t="s">
        <v>27</v>
      </c>
      <c r="F470" t="s">
        <v>28</v>
      </c>
      <c r="G470" t="s">
        <v>33</v>
      </c>
      <c r="H470" t="s">
        <v>34</v>
      </c>
      <c r="I470">
        <v>40</v>
      </c>
      <c r="J470">
        <v>20</v>
      </c>
      <c r="K470">
        <v>10.6</v>
      </c>
      <c r="L470">
        <v>43.6</v>
      </c>
      <c r="M470">
        <v>2.41</v>
      </c>
      <c r="N470">
        <v>42.8</v>
      </c>
      <c r="O470">
        <v>15</v>
      </c>
      <c r="P470">
        <v>25</v>
      </c>
      <c r="T470">
        <v>3</v>
      </c>
      <c r="U470">
        <v>5.2</v>
      </c>
      <c r="V470">
        <v>10.2</v>
      </c>
      <c r="W470">
        <v>733</v>
      </c>
      <c r="X470">
        <v>20</v>
      </c>
      <c r="Y470" t="s">
        <v>534</v>
      </c>
    </row>
    <row r="471" spans="1:25">
      <c r="A471" t="s">
        <v>892</v>
      </c>
      <c r="B471" s="2" t="str">
        <f>Hyperlink("https://www.diodes.com/datasheet/download/DMTH4014LPDWQ.pdf")</f>
        <v>https://www.diodes.com/datasheet/download/DMTH4014LPDWQ.pdf</v>
      </c>
      <c r="C471" t="str">
        <f>Hyperlink("https://www.diodes.com/part/view/DMTH4014LPDWQ","DMTH4014LPDWQ")</f>
        <v>DMTH4014LPDWQ</v>
      </c>
      <c r="D471" t="s">
        <v>879</v>
      </c>
      <c r="E471" t="s">
        <v>27</v>
      </c>
      <c r="F471" t="s">
        <v>28</v>
      </c>
      <c r="G471" t="s">
        <v>33</v>
      </c>
      <c r="H471" t="s">
        <v>34</v>
      </c>
      <c r="I471">
        <v>40</v>
      </c>
      <c r="J471">
        <v>20</v>
      </c>
      <c r="K471">
        <v>10.6</v>
      </c>
      <c r="L471">
        <v>43.6</v>
      </c>
      <c r="M471">
        <v>2.4</v>
      </c>
      <c r="N471">
        <v>42.8</v>
      </c>
      <c r="O471">
        <v>15</v>
      </c>
      <c r="P471">
        <v>25</v>
      </c>
      <c r="S471">
        <v>1</v>
      </c>
      <c r="T471">
        <v>3</v>
      </c>
      <c r="U471">
        <v>5.2</v>
      </c>
      <c r="V471">
        <v>10.2</v>
      </c>
      <c r="W471">
        <v>733</v>
      </c>
      <c r="X471">
        <v>20</v>
      </c>
      <c r="Y471" t="s">
        <v>74</v>
      </c>
    </row>
    <row r="472" spans="1:25">
      <c r="A472" t="s">
        <v>893</v>
      </c>
      <c r="B472" s="2" t="str">
        <f>Hyperlink("https://www.diodes.com/datasheet/download/DMTH4014LPSWQ.pdf")</f>
        <v>https://www.diodes.com/datasheet/download/DMTH4014LPSWQ.pdf</v>
      </c>
      <c r="C472" t="str">
        <f>Hyperlink("https://www.diodes.com/part/view/DMTH4014LPSWQ","DMTH4014LPSWQ")</f>
        <v>DMTH4014LPSWQ</v>
      </c>
      <c r="D472" t="s">
        <v>504</v>
      </c>
      <c r="E472" t="s">
        <v>27</v>
      </c>
      <c r="F472" t="s">
        <v>28</v>
      </c>
      <c r="G472" t="s">
        <v>29</v>
      </c>
      <c r="H472" t="s">
        <v>34</v>
      </c>
      <c r="I472">
        <v>40</v>
      </c>
      <c r="J472">
        <v>20</v>
      </c>
      <c r="L472">
        <v>43.5</v>
      </c>
      <c r="M472">
        <v>4</v>
      </c>
      <c r="N472">
        <v>43.5</v>
      </c>
      <c r="O472">
        <v>14.5</v>
      </c>
      <c r="P472">
        <v>25</v>
      </c>
      <c r="T472">
        <v>3</v>
      </c>
      <c r="U472">
        <v>5.7</v>
      </c>
      <c r="V472">
        <v>11.2</v>
      </c>
      <c r="W472">
        <v>750</v>
      </c>
      <c r="X472">
        <v>20</v>
      </c>
      <c r="Y472" t="s">
        <v>498</v>
      </c>
    </row>
    <row r="473" spans="1:25">
      <c r="A473" t="s">
        <v>894</v>
      </c>
      <c r="B473" s="2" t="str">
        <f>Hyperlink("https://www.diodes.com/datasheet/download/DMTH4014SPSWQ.pdf")</f>
        <v>https://www.diodes.com/datasheet/download/DMTH4014SPSWQ.pdf</v>
      </c>
      <c r="C473" t="str">
        <f>Hyperlink("https://www.diodes.com/part/view/DMTH4014SPSWQ","DMTH4014SPSWQ")</f>
        <v>DMTH4014SPSWQ</v>
      </c>
      <c r="D473" t="s">
        <v>504</v>
      </c>
      <c r="E473" t="s">
        <v>27</v>
      </c>
      <c r="F473" t="s">
        <v>28</v>
      </c>
      <c r="G473" t="s">
        <v>29</v>
      </c>
      <c r="H473" t="s">
        <v>34</v>
      </c>
      <c r="I473">
        <v>40</v>
      </c>
      <c r="J473">
        <v>20</v>
      </c>
      <c r="L473">
        <v>43.5</v>
      </c>
      <c r="M473">
        <v>4</v>
      </c>
      <c r="N473">
        <v>43.5</v>
      </c>
      <c r="O473">
        <v>14.8</v>
      </c>
      <c r="T473">
        <v>4</v>
      </c>
      <c r="V473">
        <v>10.6</v>
      </c>
      <c r="W473">
        <v>805</v>
      </c>
      <c r="X473">
        <v>20</v>
      </c>
      <c r="Y473" t="s">
        <v>498</v>
      </c>
    </row>
    <row r="474" spans="1:25">
      <c r="A474" t="s">
        <v>895</v>
      </c>
      <c r="B474" s="2" t="str">
        <f>Hyperlink("https://www.diodes.com/datasheet/download/DMTH41M2SPSQ.pdf")</f>
        <v>https://www.diodes.com/datasheet/download/DMTH41M2SPSQ.pdf</v>
      </c>
      <c r="C474" t="str">
        <f>Hyperlink("https://www.diodes.com/part/view/DMTH41M2SPSQ","DMTH41M2SPSQ")</f>
        <v>DMTH41M2SPSQ</v>
      </c>
      <c r="D474" t="s">
        <v>504</v>
      </c>
      <c r="E474" t="s">
        <v>27</v>
      </c>
      <c r="F474" t="s">
        <v>28</v>
      </c>
      <c r="G474" t="s">
        <v>29</v>
      </c>
      <c r="H474" t="s">
        <v>34</v>
      </c>
      <c r="I474">
        <v>40</v>
      </c>
      <c r="J474">
        <v>20</v>
      </c>
      <c r="L474">
        <v>225</v>
      </c>
      <c r="M474">
        <v>3.4</v>
      </c>
      <c r="N474">
        <v>158</v>
      </c>
      <c r="O474">
        <v>1.2</v>
      </c>
      <c r="S474">
        <v>2</v>
      </c>
      <c r="T474">
        <v>4</v>
      </c>
      <c r="V474">
        <v>138</v>
      </c>
      <c r="W474">
        <v>11085</v>
      </c>
      <c r="X474">
        <v>20</v>
      </c>
      <c r="Y474" t="s">
        <v>896</v>
      </c>
    </row>
    <row r="475" spans="1:25">
      <c r="A475" t="s">
        <v>897</v>
      </c>
      <c r="B475" s="2" t="str">
        <f>Hyperlink("https://www.diodes.com/datasheet/download/DMTH41M3LPSWQ.pdf")</f>
        <v>https://www.diodes.com/datasheet/download/DMTH41M3LPSWQ.pdf</v>
      </c>
      <c r="C475" t="str">
        <f>Hyperlink("https://www.diodes.com/part/view/DMTH41M3LPSWQ","DMTH41M3LPSWQ")</f>
        <v>DMTH41M3LPSWQ</v>
      </c>
      <c r="D475" t="s">
        <v>864</v>
      </c>
      <c r="E475" t="s">
        <v>27</v>
      </c>
      <c r="F475" t="s">
        <v>28</v>
      </c>
      <c r="G475" t="s">
        <v>29</v>
      </c>
      <c r="H475" t="s">
        <v>34</v>
      </c>
      <c r="I475">
        <v>40</v>
      </c>
      <c r="J475">
        <v>20</v>
      </c>
      <c r="L475">
        <v>214</v>
      </c>
      <c r="M475">
        <v>3.3</v>
      </c>
      <c r="N475">
        <v>115</v>
      </c>
      <c r="O475">
        <v>1.5</v>
      </c>
      <c r="S475">
        <v>1</v>
      </c>
      <c r="T475">
        <v>3</v>
      </c>
      <c r="V475">
        <v>62</v>
      </c>
      <c r="W475">
        <v>5002</v>
      </c>
      <c r="X475">
        <v>20</v>
      </c>
      <c r="Y475" t="s">
        <v>502</v>
      </c>
    </row>
    <row r="476" spans="1:25">
      <c r="A476" t="s">
        <v>898</v>
      </c>
      <c r="B476" s="2" t="str">
        <f>Hyperlink("https://www.diodes.com/datasheet/download/DMTH41M3SPSWQ.pdf")</f>
        <v>https://www.diodes.com/datasheet/download/DMTH41M3SPSWQ.pdf</v>
      </c>
      <c r="C476" t="str">
        <f>Hyperlink("https://www.diodes.com/part/view/DMTH41M3SPSWQ","DMTH41M3SPSWQ")</f>
        <v>DMTH41M3SPSWQ</v>
      </c>
      <c r="D476" t="s">
        <v>515</v>
      </c>
      <c r="E476" t="s">
        <v>27</v>
      </c>
      <c r="F476" t="s">
        <v>28</v>
      </c>
      <c r="G476" t="s">
        <v>29</v>
      </c>
      <c r="H476" t="s">
        <v>34</v>
      </c>
      <c r="I476">
        <v>40</v>
      </c>
      <c r="J476">
        <v>20</v>
      </c>
      <c r="L476">
        <v>191</v>
      </c>
      <c r="M476">
        <v>3.75</v>
      </c>
      <c r="N476">
        <v>114</v>
      </c>
      <c r="O476">
        <v>1.7</v>
      </c>
      <c r="S476">
        <v>2</v>
      </c>
      <c r="T476">
        <v>4</v>
      </c>
      <c r="V476">
        <v>61</v>
      </c>
      <c r="W476">
        <v>5433</v>
      </c>
      <c r="X476">
        <v>20</v>
      </c>
      <c r="Y476" t="s">
        <v>498</v>
      </c>
    </row>
    <row r="477" spans="1:25">
      <c r="A477" t="s">
        <v>899</v>
      </c>
      <c r="B477" s="2" t="str">
        <f>Hyperlink("https://www.diodes.com/datasheet/download/DMTH41M8SPSQ.pdf")</f>
        <v>https://www.diodes.com/datasheet/download/DMTH41M8SPSQ.pdf</v>
      </c>
      <c r="C477" t="str">
        <f>Hyperlink("https://www.diodes.com/part/view/DMTH41M8SPSQ","DMTH41M8SPSQ")</f>
        <v>DMTH41M8SPSQ</v>
      </c>
      <c r="D477" t="s">
        <v>504</v>
      </c>
      <c r="E477" t="s">
        <v>27</v>
      </c>
      <c r="F477" t="s">
        <v>28</v>
      </c>
      <c r="G477" t="s">
        <v>29</v>
      </c>
      <c r="H477" t="s">
        <v>34</v>
      </c>
      <c r="I477">
        <v>40</v>
      </c>
      <c r="J477">
        <v>20</v>
      </c>
      <c r="L477">
        <v>100</v>
      </c>
      <c r="M477">
        <v>3.03</v>
      </c>
      <c r="N477">
        <v>150</v>
      </c>
      <c r="O477">
        <v>1.8</v>
      </c>
      <c r="T477">
        <v>4</v>
      </c>
      <c r="V477">
        <v>79.5</v>
      </c>
      <c r="W477">
        <v>6968</v>
      </c>
      <c r="X477">
        <v>20</v>
      </c>
      <c r="Y477" t="s">
        <v>498</v>
      </c>
    </row>
    <row r="478" spans="1:25">
      <c r="A478" t="s">
        <v>900</v>
      </c>
      <c r="B478" s="2" t="str">
        <f>Hyperlink("https://www.diodes.com/datasheet/download/DMTH42M4SPSQ.pdf")</f>
        <v>https://www.diodes.com/datasheet/download/DMTH42M4SPSQ.pdf</v>
      </c>
      <c r="C478" t="str">
        <f>Hyperlink("https://www.diodes.com/part/view/DMTH42M4SPSQ","DMTH42M4SPSQ")</f>
        <v>DMTH42M4SPSQ</v>
      </c>
      <c r="D478" t="s">
        <v>901</v>
      </c>
      <c r="E478" t="s">
        <v>27</v>
      </c>
      <c r="F478" t="s">
        <v>28</v>
      </c>
      <c r="G478" t="s">
        <v>29</v>
      </c>
      <c r="H478" t="s">
        <v>34</v>
      </c>
      <c r="I478">
        <v>40</v>
      </c>
      <c r="J478">
        <v>20</v>
      </c>
      <c r="L478">
        <v>200</v>
      </c>
      <c r="M478">
        <v>3.06</v>
      </c>
      <c r="N478">
        <v>150</v>
      </c>
      <c r="O478">
        <v>2.4</v>
      </c>
      <c r="S478">
        <v>2</v>
      </c>
      <c r="T478">
        <v>4</v>
      </c>
      <c r="V478">
        <v>79.5</v>
      </c>
      <c r="W478">
        <v>6968</v>
      </c>
      <c r="X478">
        <v>20</v>
      </c>
      <c r="Y478" t="s">
        <v>896</v>
      </c>
    </row>
    <row r="479" spans="1:25">
      <c r="A479" t="s">
        <v>902</v>
      </c>
      <c r="B479" s="2" t="str">
        <f>Hyperlink("https://www.diodes.com/datasheet/download/DMTH42M5LPSWQ.pdf")</f>
        <v>https://www.diodes.com/datasheet/download/DMTH42M5LPSWQ.pdf</v>
      </c>
      <c r="C479" t="str">
        <f>Hyperlink("https://www.diodes.com/part/view/DMTH42M5LPSWQ","DMTH42M5LPSWQ")</f>
        <v>DMTH42M5LPSWQ</v>
      </c>
      <c r="D479" t="s">
        <v>864</v>
      </c>
      <c r="E479" t="s">
        <v>27</v>
      </c>
      <c r="F479" t="s">
        <v>28</v>
      </c>
      <c r="G479" t="s">
        <v>29</v>
      </c>
      <c r="H479" t="s">
        <v>34</v>
      </c>
      <c r="I479">
        <v>40</v>
      </c>
      <c r="J479">
        <v>20</v>
      </c>
      <c r="L479">
        <v>142</v>
      </c>
      <c r="M479">
        <v>3.72</v>
      </c>
      <c r="N479">
        <v>89.8</v>
      </c>
      <c r="O479">
        <v>2.5</v>
      </c>
      <c r="S479">
        <v>1</v>
      </c>
      <c r="T479">
        <v>2.5</v>
      </c>
      <c r="V479">
        <v>32</v>
      </c>
      <c r="W479">
        <v>2246</v>
      </c>
      <c r="X479">
        <v>20</v>
      </c>
      <c r="Y479" t="s">
        <v>502</v>
      </c>
    </row>
    <row r="480" spans="1:25">
      <c r="A480" t="s">
        <v>903</v>
      </c>
      <c r="B480" s="2" t="str">
        <f>Hyperlink("https://www.diodes.com/datasheet/download/DMTH43M7LFGQ.pdf")</f>
        <v>https://www.diodes.com/datasheet/download/DMTH43M7LFGQ.pdf</v>
      </c>
      <c r="C480" t="str">
        <f>Hyperlink("https://www.diodes.com/part/view/DMTH43M7LFGQ","DMTH43M7LFGQ")</f>
        <v>DMTH43M7LFGQ</v>
      </c>
      <c r="D480" t="s">
        <v>864</v>
      </c>
      <c r="E480" t="s">
        <v>27</v>
      </c>
      <c r="F480" t="s">
        <v>28</v>
      </c>
      <c r="G480" t="s">
        <v>29</v>
      </c>
      <c r="H480" t="s">
        <v>34</v>
      </c>
      <c r="I480">
        <v>40</v>
      </c>
      <c r="J480">
        <v>20</v>
      </c>
      <c r="L480">
        <v>100</v>
      </c>
      <c r="M480">
        <v>3.5</v>
      </c>
      <c r="N480">
        <v>65.2</v>
      </c>
      <c r="O480">
        <v>3</v>
      </c>
      <c r="P480">
        <v>5</v>
      </c>
      <c r="S480">
        <v>1</v>
      </c>
      <c r="T480">
        <v>2.5</v>
      </c>
      <c r="V480">
        <v>30</v>
      </c>
      <c r="W480">
        <v>2182</v>
      </c>
      <c r="X480">
        <v>20</v>
      </c>
      <c r="Y480" t="s">
        <v>282</v>
      </c>
    </row>
    <row r="481" spans="1:25">
      <c r="A481" t="s">
        <v>904</v>
      </c>
      <c r="B481" s="2" t="str">
        <f>Hyperlink("https://www.diodes.com/datasheet/download/DMTH43M8LFGQ.pdf")</f>
        <v>https://www.diodes.com/datasheet/download/DMTH43M8LFGQ.pdf</v>
      </c>
      <c r="C481" t="str">
        <f>Hyperlink("https://www.diodes.com/part/view/DMTH43M8LFGQ","DMTH43M8LFGQ")</f>
        <v>DMTH43M8LFGQ</v>
      </c>
      <c r="D481" t="s">
        <v>504</v>
      </c>
      <c r="E481" t="s">
        <v>27</v>
      </c>
      <c r="F481" t="s">
        <v>28</v>
      </c>
      <c r="G481" t="s">
        <v>29</v>
      </c>
      <c r="H481" t="s">
        <v>34</v>
      </c>
      <c r="I481">
        <v>40</v>
      </c>
      <c r="J481">
        <v>20</v>
      </c>
      <c r="K481">
        <v>24</v>
      </c>
      <c r="L481">
        <v>100</v>
      </c>
      <c r="M481">
        <v>2.62</v>
      </c>
      <c r="N481">
        <v>65.2</v>
      </c>
      <c r="O481">
        <v>3</v>
      </c>
      <c r="P481" t="s">
        <v>905</v>
      </c>
      <c r="T481">
        <v>2.5</v>
      </c>
      <c r="V481">
        <v>40.1</v>
      </c>
      <c r="W481">
        <v>2798</v>
      </c>
      <c r="X481">
        <v>20</v>
      </c>
      <c r="Y481" t="s">
        <v>282</v>
      </c>
    </row>
    <row r="482" spans="1:25">
      <c r="A482" t="s">
        <v>906</v>
      </c>
      <c r="B482" s="2" t="str">
        <f>Hyperlink("https://www.diodes.com/datasheet/download/DMTH43M8LFVWQ.pdf")</f>
        <v>https://www.diodes.com/datasheet/download/DMTH43M8LFVWQ.pdf</v>
      </c>
      <c r="C482" t="str">
        <f>Hyperlink("https://www.diodes.com/part/view/DMTH43M8LFVWQ","DMTH43M8LFVWQ")</f>
        <v>DMTH43M8LFVWQ</v>
      </c>
      <c r="D482" t="s">
        <v>864</v>
      </c>
      <c r="E482" t="s">
        <v>27</v>
      </c>
      <c r="F482" t="s">
        <v>28</v>
      </c>
      <c r="G482" t="s">
        <v>29</v>
      </c>
      <c r="H482" t="s">
        <v>34</v>
      </c>
      <c r="I482">
        <v>40</v>
      </c>
      <c r="J482">
        <v>20</v>
      </c>
      <c r="K482">
        <v>23</v>
      </c>
      <c r="L482">
        <v>96</v>
      </c>
      <c r="M482">
        <v>3.6</v>
      </c>
      <c r="N482">
        <v>65</v>
      </c>
      <c r="O482">
        <v>4.3</v>
      </c>
      <c r="P482">
        <v>7.5</v>
      </c>
      <c r="S482">
        <v>1</v>
      </c>
      <c r="T482">
        <v>2.5</v>
      </c>
      <c r="U482">
        <v>16.9</v>
      </c>
      <c r="V482">
        <v>36.9</v>
      </c>
      <c r="W482">
        <v>2737</v>
      </c>
      <c r="X482">
        <v>20</v>
      </c>
      <c r="Y482" t="s">
        <v>358</v>
      </c>
    </row>
    <row r="483" spans="1:25">
      <c r="A483" t="s">
        <v>907</v>
      </c>
      <c r="B483" s="2" t="str">
        <f>Hyperlink("https://www.diodes.com/datasheet/download/DMTH43M8LK3Q.pdf")</f>
        <v>https://www.diodes.com/datasheet/download/DMTH43M8LK3Q.pdf</v>
      </c>
      <c r="C483" t="str">
        <f>Hyperlink("https://www.diodes.com/part/view/DMTH43M8LK3Q","DMTH43M8LK3Q")</f>
        <v>DMTH43M8LK3Q</v>
      </c>
      <c r="D483" t="s">
        <v>504</v>
      </c>
      <c r="E483" t="s">
        <v>27</v>
      </c>
      <c r="F483" t="s">
        <v>28</v>
      </c>
      <c r="G483" t="s">
        <v>29</v>
      </c>
      <c r="H483" t="s">
        <v>34</v>
      </c>
      <c r="I483">
        <v>40</v>
      </c>
      <c r="J483">
        <v>20</v>
      </c>
      <c r="K483">
        <v>17.6</v>
      </c>
      <c r="L483">
        <v>100</v>
      </c>
      <c r="M483">
        <v>3.1</v>
      </c>
      <c r="N483">
        <v>88</v>
      </c>
      <c r="O483">
        <v>3.6</v>
      </c>
      <c r="P483" t="s">
        <v>908</v>
      </c>
      <c r="T483">
        <v>2.5</v>
      </c>
      <c r="U483">
        <v>17.6</v>
      </c>
      <c r="V483">
        <v>38.5</v>
      </c>
      <c r="W483">
        <v>2693</v>
      </c>
      <c r="X483">
        <v>20</v>
      </c>
      <c r="Y483" t="s">
        <v>306</v>
      </c>
    </row>
    <row r="484" spans="1:25">
      <c r="A484" t="s">
        <v>909</v>
      </c>
      <c r="B484" s="2" t="str">
        <f>Hyperlink("https://www.diodes.com/datasheet/download/DMTH43M8LPDWQ.pdf")</f>
        <v>https://www.diodes.com/datasheet/download/DMTH43M8LPDWQ.pdf</v>
      </c>
      <c r="C484" t="str">
        <f>Hyperlink("https://www.diodes.com/part/view/DMTH43M8LPDWQ","DMTH43M8LPDWQ")</f>
        <v>DMTH43M8LPDWQ</v>
      </c>
      <c r="D484" t="s">
        <v>879</v>
      </c>
      <c r="E484" t="s">
        <v>27</v>
      </c>
      <c r="F484" t="s">
        <v>28</v>
      </c>
      <c r="G484" t="s">
        <v>33</v>
      </c>
      <c r="H484" t="s">
        <v>34</v>
      </c>
      <c r="I484">
        <v>40</v>
      </c>
      <c r="J484">
        <v>20</v>
      </c>
      <c r="L484">
        <v>110</v>
      </c>
      <c r="M484">
        <v>2.98</v>
      </c>
      <c r="N484">
        <v>80.2</v>
      </c>
      <c r="O484">
        <v>4.2</v>
      </c>
      <c r="P484">
        <v>6</v>
      </c>
      <c r="S484">
        <v>1</v>
      </c>
      <c r="T484">
        <v>2.5</v>
      </c>
      <c r="U484">
        <v>19.4</v>
      </c>
      <c r="V484">
        <v>41.9</v>
      </c>
      <c r="W484">
        <v>2796</v>
      </c>
      <c r="X484">
        <v>20</v>
      </c>
      <c r="Y484" t="s">
        <v>74</v>
      </c>
    </row>
    <row r="485" spans="1:25">
      <c r="A485" t="s">
        <v>910</v>
      </c>
      <c r="B485" s="2" t="str">
        <f>Hyperlink("https://www.diodes.com/datasheet/download/DMTH43M8LPSQ.pdf")</f>
        <v>https://www.diodes.com/datasheet/download/DMTH43M8LPSQ.pdf</v>
      </c>
      <c r="C485" t="str">
        <f>Hyperlink("https://www.diodes.com/part/view/DMTH43M8LPSQ","DMTH43M8LPSQ")</f>
        <v>DMTH43M8LPSQ</v>
      </c>
      <c r="D485" t="s">
        <v>911</v>
      </c>
      <c r="E485" t="s">
        <v>27</v>
      </c>
      <c r="F485" t="s">
        <v>28</v>
      </c>
      <c r="G485" t="s">
        <v>29</v>
      </c>
      <c r="H485" t="s">
        <v>34</v>
      </c>
      <c r="I485">
        <v>40</v>
      </c>
      <c r="J485">
        <v>20</v>
      </c>
      <c r="K485">
        <v>22</v>
      </c>
      <c r="L485">
        <v>100</v>
      </c>
      <c r="M485">
        <v>2.7</v>
      </c>
      <c r="N485">
        <v>5</v>
      </c>
      <c r="O485">
        <v>3.3</v>
      </c>
      <c r="P485" t="s">
        <v>905</v>
      </c>
      <c r="T485">
        <v>2.5</v>
      </c>
      <c r="U485">
        <v>17.6</v>
      </c>
      <c r="V485">
        <v>38.5</v>
      </c>
      <c r="W485">
        <v>2693</v>
      </c>
      <c r="X485">
        <v>20</v>
      </c>
      <c r="Y485" t="s">
        <v>498</v>
      </c>
    </row>
    <row r="486" spans="1:25">
      <c r="A486" t="s">
        <v>912</v>
      </c>
      <c r="B486" s="2" t="str">
        <f>Hyperlink("https://www.diodes.com/datasheet/download/DMTH43M8LPSWQ.pdf")</f>
        <v>https://www.diodes.com/datasheet/download/DMTH43M8LPSWQ.pdf</v>
      </c>
      <c r="C486" t="str">
        <f>Hyperlink("https://www.diodes.com/part/view/DMTH43M8LPSWQ","DMTH43M8LPSWQ")</f>
        <v>DMTH43M8LPSWQ</v>
      </c>
      <c r="D486" t="s">
        <v>864</v>
      </c>
      <c r="E486" t="s">
        <v>27</v>
      </c>
      <c r="F486" t="s">
        <v>28</v>
      </c>
      <c r="G486" t="s">
        <v>29</v>
      </c>
      <c r="H486" t="s">
        <v>34</v>
      </c>
      <c r="I486">
        <v>40</v>
      </c>
      <c r="J486">
        <v>20</v>
      </c>
      <c r="L486">
        <v>100</v>
      </c>
      <c r="M486">
        <v>2.7</v>
      </c>
      <c r="N486">
        <v>83</v>
      </c>
      <c r="O486">
        <v>3.3</v>
      </c>
      <c r="S486">
        <v>1</v>
      </c>
      <c r="T486">
        <v>2.5</v>
      </c>
      <c r="U486">
        <v>17.6</v>
      </c>
      <c r="V486">
        <v>38.5</v>
      </c>
      <c r="W486">
        <v>2693</v>
      </c>
      <c r="X486">
        <v>20</v>
      </c>
      <c r="Y486" t="s">
        <v>502</v>
      </c>
    </row>
    <row r="487" spans="1:25">
      <c r="A487" t="s">
        <v>913</v>
      </c>
      <c r="B487" s="2" t="str">
        <f>Hyperlink("https://www.diodes.com/datasheet/download/DMTH43M8SPDWQ.pdf")</f>
        <v>https://www.diodes.com/datasheet/download/DMTH43M8SPDWQ.pdf</v>
      </c>
      <c r="C487" t="str">
        <f>Hyperlink("https://www.diodes.com/part/view/DMTH43M8SPDWQ","DMTH43M8SPDWQ")</f>
        <v>DMTH43M8SPDWQ</v>
      </c>
      <c r="D487" t="s">
        <v>879</v>
      </c>
      <c r="E487" t="s">
        <v>27</v>
      </c>
      <c r="F487" t="s">
        <v>28</v>
      </c>
      <c r="G487" t="s">
        <v>33</v>
      </c>
      <c r="H487" t="s">
        <v>34</v>
      </c>
      <c r="I487">
        <v>40</v>
      </c>
      <c r="J487">
        <v>20</v>
      </c>
      <c r="L487">
        <v>105</v>
      </c>
      <c r="M487">
        <v>3</v>
      </c>
      <c r="N487">
        <v>76</v>
      </c>
      <c r="O487">
        <v>4.5</v>
      </c>
      <c r="S487">
        <v>2</v>
      </c>
      <c r="T487">
        <v>4</v>
      </c>
      <c r="U487">
        <v>17</v>
      </c>
      <c r="V487">
        <v>40</v>
      </c>
      <c r="W487">
        <v>2958</v>
      </c>
      <c r="X487">
        <v>20</v>
      </c>
      <c r="Y487" t="s">
        <v>74</v>
      </c>
    </row>
    <row r="488" spans="1:25">
      <c r="A488" t="s">
        <v>914</v>
      </c>
      <c r="B488" s="2" t="str">
        <f>Hyperlink("https://www.diodes.com/datasheet/download/DMTH45M5LFVWQ.pdf")</f>
        <v>https://www.diodes.com/datasheet/download/DMTH45M5LFVWQ.pdf</v>
      </c>
      <c r="C488" t="str">
        <f>Hyperlink("https://www.diodes.com/part/view/DMTH45M5LFVWQ","DMTH45M5LFVWQ")</f>
        <v>DMTH45M5LFVWQ</v>
      </c>
      <c r="D488" t="s">
        <v>864</v>
      </c>
      <c r="E488" t="s">
        <v>27</v>
      </c>
      <c r="F488" t="s">
        <v>28</v>
      </c>
      <c r="G488" t="s">
        <v>29</v>
      </c>
      <c r="H488" t="s">
        <v>34</v>
      </c>
      <c r="I488">
        <v>40</v>
      </c>
      <c r="J488">
        <v>20</v>
      </c>
      <c r="K488">
        <v>18</v>
      </c>
      <c r="L488">
        <v>71</v>
      </c>
      <c r="M488">
        <v>3.5</v>
      </c>
      <c r="N488">
        <v>51</v>
      </c>
      <c r="O488">
        <v>5.5</v>
      </c>
      <c r="P488">
        <v>7.9</v>
      </c>
      <c r="S488">
        <v>1.2</v>
      </c>
      <c r="T488">
        <v>2.3</v>
      </c>
      <c r="U488">
        <v>6.3</v>
      </c>
      <c r="V488">
        <v>13.9</v>
      </c>
      <c r="W488">
        <v>978</v>
      </c>
      <c r="X488">
        <v>20</v>
      </c>
      <c r="Y488" t="s">
        <v>358</v>
      </c>
    </row>
    <row r="489" spans="1:25">
      <c r="A489" t="s">
        <v>915</v>
      </c>
      <c r="B489" s="2" t="str">
        <f>Hyperlink("https://www.diodes.com/datasheet/download/DMTH45M5LPDWQ.pdf")</f>
        <v>https://www.diodes.com/datasheet/download/DMTH45M5LPDWQ.pdf</v>
      </c>
      <c r="C489" t="str">
        <f>Hyperlink("https://www.diodes.com/part/view/DMTH45M5LPDWQ","DMTH45M5LPDWQ")</f>
        <v>DMTH45M5LPDWQ</v>
      </c>
      <c r="D489" t="s">
        <v>877</v>
      </c>
      <c r="E489" t="s">
        <v>27</v>
      </c>
      <c r="F489" t="s">
        <v>28</v>
      </c>
      <c r="G489" t="s">
        <v>33</v>
      </c>
      <c r="H489" t="s">
        <v>34</v>
      </c>
      <c r="I489">
        <v>40</v>
      </c>
      <c r="J489">
        <v>20</v>
      </c>
      <c r="L489">
        <v>79</v>
      </c>
      <c r="M489">
        <v>3</v>
      </c>
      <c r="N489">
        <v>60</v>
      </c>
      <c r="O489">
        <v>5.5</v>
      </c>
      <c r="P489">
        <v>7.9</v>
      </c>
      <c r="S489">
        <v>1.2</v>
      </c>
      <c r="T489">
        <v>2.3</v>
      </c>
      <c r="U489">
        <v>6.3</v>
      </c>
      <c r="V489">
        <v>13.9</v>
      </c>
      <c r="W489">
        <v>978</v>
      </c>
      <c r="X489">
        <v>20</v>
      </c>
      <c r="Y489" t="s">
        <v>74</v>
      </c>
    </row>
    <row r="490" spans="1:25">
      <c r="A490" t="s">
        <v>916</v>
      </c>
      <c r="B490" s="2" t="str">
        <f>Hyperlink("https://www.diodes.com/datasheet/download/DMTH45M5LPSWQ.pdf")</f>
        <v>https://www.diodes.com/datasheet/download/DMTH45M5LPSWQ.pdf</v>
      </c>
      <c r="C490" t="str">
        <f>Hyperlink("https://www.diodes.com/part/view/DMTH45M5LPSWQ","DMTH45M5LPSWQ")</f>
        <v>DMTH45M5LPSWQ</v>
      </c>
      <c r="D490" t="s">
        <v>504</v>
      </c>
      <c r="E490" t="s">
        <v>27</v>
      </c>
      <c r="F490" t="s">
        <v>28</v>
      </c>
      <c r="G490" t="s">
        <v>29</v>
      </c>
      <c r="H490" t="s">
        <v>34</v>
      </c>
      <c r="I490">
        <v>40</v>
      </c>
      <c r="J490">
        <v>20</v>
      </c>
      <c r="L490">
        <v>86</v>
      </c>
      <c r="M490">
        <v>3.5</v>
      </c>
      <c r="N490">
        <v>72</v>
      </c>
      <c r="O490">
        <v>5.5</v>
      </c>
      <c r="P490">
        <v>7.9</v>
      </c>
      <c r="S490">
        <v>1.2</v>
      </c>
      <c r="T490">
        <v>2.3</v>
      </c>
      <c r="U490">
        <v>6.3</v>
      </c>
      <c r="V490">
        <v>13.9</v>
      </c>
      <c r="W490">
        <v>978</v>
      </c>
      <c r="X490">
        <v>20</v>
      </c>
      <c r="Y490" t="s">
        <v>502</v>
      </c>
    </row>
    <row r="491" spans="1:25">
      <c r="A491" t="s">
        <v>917</v>
      </c>
      <c r="B491" s="2" t="str">
        <f>Hyperlink("https://www.diodes.com/datasheet/download/DMTH45M5SFVWQ.pdf")</f>
        <v>https://www.diodes.com/datasheet/download/DMTH45M5SFVWQ.pdf</v>
      </c>
      <c r="C491" t="str">
        <f>Hyperlink("https://www.diodes.com/part/view/DMTH45M5SFVWQ","DMTH45M5SFVWQ")</f>
        <v>DMTH45M5SFVWQ</v>
      </c>
      <c r="D491" t="s">
        <v>864</v>
      </c>
      <c r="E491" t="s">
        <v>27</v>
      </c>
      <c r="F491" t="s">
        <v>28</v>
      </c>
      <c r="G491" t="s">
        <v>29</v>
      </c>
      <c r="H491" t="s">
        <v>34</v>
      </c>
      <c r="I491">
        <v>40</v>
      </c>
      <c r="J491">
        <v>20</v>
      </c>
      <c r="K491">
        <v>18</v>
      </c>
      <c r="L491">
        <v>71</v>
      </c>
      <c r="M491">
        <v>3.5</v>
      </c>
      <c r="N491">
        <v>51</v>
      </c>
      <c r="O491">
        <v>5.5</v>
      </c>
      <c r="S491">
        <v>2</v>
      </c>
      <c r="T491">
        <v>3.5</v>
      </c>
      <c r="V491">
        <v>13.2</v>
      </c>
      <c r="W491">
        <v>1083</v>
      </c>
      <c r="X491">
        <v>20</v>
      </c>
      <c r="Y491" t="s">
        <v>358</v>
      </c>
    </row>
    <row r="492" spans="1:25">
      <c r="A492" t="s">
        <v>918</v>
      </c>
      <c r="B492" s="2" t="str">
        <f>Hyperlink("https://www.diodes.com/datasheet/download/DMTH45M5SPDWQ.pdf")</f>
        <v>https://www.diodes.com/datasheet/download/DMTH45M5SPDWQ.pdf</v>
      </c>
      <c r="C492" t="str">
        <f>Hyperlink("https://www.diodes.com/part/view/DMTH45M5SPDWQ","DMTH45M5SPDWQ")</f>
        <v>DMTH45M5SPDWQ</v>
      </c>
      <c r="D492" t="s">
        <v>877</v>
      </c>
      <c r="E492" t="s">
        <v>27</v>
      </c>
      <c r="F492" t="s">
        <v>28</v>
      </c>
      <c r="G492" t="s">
        <v>33</v>
      </c>
      <c r="H492" t="s">
        <v>34</v>
      </c>
      <c r="I492">
        <v>40</v>
      </c>
      <c r="J492">
        <v>20</v>
      </c>
      <c r="L492">
        <v>79</v>
      </c>
      <c r="M492">
        <v>3.3</v>
      </c>
      <c r="N492">
        <v>60</v>
      </c>
      <c r="O492">
        <v>5.5</v>
      </c>
      <c r="S492">
        <v>2</v>
      </c>
      <c r="T492">
        <v>3.5</v>
      </c>
      <c r="V492">
        <v>13.2</v>
      </c>
      <c r="W492">
        <v>1083</v>
      </c>
      <c r="X492">
        <v>20</v>
      </c>
      <c r="Y492" t="s">
        <v>74</v>
      </c>
    </row>
    <row r="493" spans="1:25">
      <c r="A493" t="s">
        <v>919</v>
      </c>
      <c r="B493" s="2" t="str">
        <f>Hyperlink("https://www.diodes.com/datasheet/download/DMTH45M5SPSWQ.pdf")</f>
        <v>https://www.diodes.com/datasheet/download/DMTH45M5SPSWQ.pdf</v>
      </c>
      <c r="C493" t="str">
        <f>Hyperlink("https://www.diodes.com/part/view/DMTH45M5SPSWQ","DMTH45M5SPSWQ")</f>
        <v>DMTH45M5SPSWQ</v>
      </c>
      <c r="D493" t="s">
        <v>504</v>
      </c>
      <c r="E493" t="s">
        <v>27</v>
      </c>
      <c r="F493" t="s">
        <v>28</v>
      </c>
      <c r="G493" t="s">
        <v>29</v>
      </c>
      <c r="H493" t="s">
        <v>34</v>
      </c>
      <c r="I493">
        <v>40</v>
      </c>
      <c r="J493">
        <v>20</v>
      </c>
      <c r="L493">
        <v>86</v>
      </c>
      <c r="M493">
        <v>3.5</v>
      </c>
      <c r="N493">
        <v>72</v>
      </c>
      <c r="O493">
        <v>5.5</v>
      </c>
      <c r="S493">
        <v>2</v>
      </c>
      <c r="T493">
        <v>3.5</v>
      </c>
      <c r="V493">
        <v>13.2</v>
      </c>
      <c r="W493">
        <v>1083</v>
      </c>
      <c r="X493">
        <v>20</v>
      </c>
      <c r="Y493" t="s">
        <v>502</v>
      </c>
    </row>
    <row r="494" spans="1:25">
      <c r="A494" t="s">
        <v>920</v>
      </c>
      <c r="B494" s="2" t="str">
        <f>Hyperlink("https://www.diodes.com/datasheet/download/DMTH47M2LFVWQ.pdf")</f>
        <v>https://www.diodes.com/datasheet/download/DMTH47M2LFVWQ.pdf</v>
      </c>
      <c r="C494" t="str">
        <f>Hyperlink("https://www.diodes.com/part/view/DMTH47M2LFVWQ","DMTH47M2LFVWQ")</f>
        <v>DMTH47M2LFVWQ</v>
      </c>
      <c r="D494" t="s">
        <v>504</v>
      </c>
      <c r="E494" t="s">
        <v>27</v>
      </c>
      <c r="F494" t="s">
        <v>28</v>
      </c>
      <c r="G494" t="s">
        <v>29</v>
      </c>
      <c r="H494" t="s">
        <v>34</v>
      </c>
      <c r="I494">
        <v>40</v>
      </c>
      <c r="J494">
        <v>20</v>
      </c>
      <c r="K494">
        <v>13.6</v>
      </c>
      <c r="L494">
        <v>49</v>
      </c>
      <c r="M494">
        <v>2.9</v>
      </c>
      <c r="N494">
        <v>37.5</v>
      </c>
      <c r="O494">
        <v>8.9</v>
      </c>
      <c r="P494">
        <v>13.5</v>
      </c>
      <c r="S494">
        <v>1.2</v>
      </c>
      <c r="T494">
        <v>2.3</v>
      </c>
      <c r="U494">
        <v>5.8</v>
      </c>
      <c r="V494">
        <v>12.3</v>
      </c>
      <c r="W494">
        <v>881</v>
      </c>
      <c r="X494">
        <v>20</v>
      </c>
      <c r="Y494" t="s">
        <v>358</v>
      </c>
    </row>
    <row r="495" spans="1:25">
      <c r="A495" t="s">
        <v>921</v>
      </c>
      <c r="B495" s="2" t="str">
        <f>Hyperlink("https://www.diodes.com/datasheet/download/DMTH47M2LPSWQ.pdf")</f>
        <v>https://www.diodes.com/datasheet/download/DMTH47M2LPSWQ.pdf</v>
      </c>
      <c r="C495" t="str">
        <f>Hyperlink("https://www.diodes.com/part/view/DMTH47M2LPSWQ","DMTH47M2LPSWQ")</f>
        <v>DMTH47M2LPSWQ</v>
      </c>
      <c r="D495" t="s">
        <v>504</v>
      </c>
      <c r="E495" t="s">
        <v>27</v>
      </c>
      <c r="F495" t="s">
        <v>28</v>
      </c>
      <c r="G495" t="s">
        <v>29</v>
      </c>
      <c r="H495" t="s">
        <v>34</v>
      </c>
      <c r="I495">
        <v>40</v>
      </c>
      <c r="J495">
        <v>20</v>
      </c>
      <c r="L495">
        <v>73</v>
      </c>
      <c r="M495">
        <v>3.8</v>
      </c>
      <c r="N495">
        <v>73</v>
      </c>
      <c r="O495">
        <v>7.3</v>
      </c>
      <c r="P495">
        <v>12</v>
      </c>
      <c r="T495">
        <v>2.3</v>
      </c>
      <c r="U495">
        <v>5.9</v>
      </c>
      <c r="V495">
        <v>12.6</v>
      </c>
      <c r="W495">
        <v>891</v>
      </c>
      <c r="X495">
        <v>20</v>
      </c>
      <c r="Y495" t="s">
        <v>498</v>
      </c>
    </row>
    <row r="496" spans="1:25">
      <c r="A496" t="s">
        <v>922</v>
      </c>
      <c r="B496" s="2" t="str">
        <f>Hyperlink("https://www.diodes.com/datasheet/download/DMTH47M2SPSWQ.pdf")</f>
        <v>https://www.diodes.com/datasheet/download/DMTH47M2SPSWQ.pdf</v>
      </c>
      <c r="C496" t="str">
        <f>Hyperlink("https://www.diodes.com/part/view/DMTH47M2SPSWQ","DMTH47M2SPSWQ")</f>
        <v>DMTH47M2SPSWQ</v>
      </c>
      <c r="D496" t="s">
        <v>923</v>
      </c>
      <c r="E496" t="s">
        <v>27</v>
      </c>
      <c r="F496" t="s">
        <v>28</v>
      </c>
      <c r="G496" t="s">
        <v>29</v>
      </c>
      <c r="H496" t="s">
        <v>34</v>
      </c>
      <c r="I496">
        <v>40</v>
      </c>
      <c r="J496">
        <v>20</v>
      </c>
      <c r="L496">
        <v>73</v>
      </c>
      <c r="M496">
        <v>3.3</v>
      </c>
      <c r="N496">
        <v>68</v>
      </c>
      <c r="O496">
        <v>7.5</v>
      </c>
      <c r="T496">
        <v>4</v>
      </c>
      <c r="V496">
        <v>12.1</v>
      </c>
      <c r="W496">
        <v>897</v>
      </c>
      <c r="X496">
        <v>20</v>
      </c>
      <c r="Y496" t="s">
        <v>502</v>
      </c>
    </row>
    <row r="497" spans="1:25">
      <c r="A497" t="s">
        <v>924</v>
      </c>
      <c r="B497" s="2" t="str">
        <f>Hyperlink("https://www.diodes.com/datasheet/download/DMTH48M3SFVWQ.pdf")</f>
        <v>https://www.diodes.com/datasheet/download/DMTH48M3SFVWQ.pdf</v>
      </c>
      <c r="C497" t="str">
        <f>Hyperlink("https://www.diodes.com/part/view/DMTH48M3SFVWQ","DMTH48M3SFVWQ")</f>
        <v>DMTH48M3SFVWQ</v>
      </c>
      <c r="D497" t="s">
        <v>504</v>
      </c>
      <c r="E497" t="s">
        <v>27</v>
      </c>
      <c r="F497" t="s">
        <v>28</v>
      </c>
      <c r="G497" t="s">
        <v>29</v>
      </c>
      <c r="H497" t="s">
        <v>34</v>
      </c>
      <c r="I497">
        <v>40</v>
      </c>
      <c r="J497">
        <v>20</v>
      </c>
      <c r="K497">
        <v>14.6</v>
      </c>
      <c r="L497">
        <v>52.4</v>
      </c>
      <c r="M497">
        <v>2.82</v>
      </c>
      <c r="N497">
        <v>36.6</v>
      </c>
      <c r="O497">
        <v>8.9</v>
      </c>
      <c r="T497">
        <v>4</v>
      </c>
      <c r="V497">
        <v>12.1</v>
      </c>
      <c r="W497">
        <v>897</v>
      </c>
      <c r="X497">
        <v>20</v>
      </c>
      <c r="Y497" t="s">
        <v>925</v>
      </c>
    </row>
    <row r="498" spans="1:25">
      <c r="A498" t="s">
        <v>926</v>
      </c>
      <c r="B498" s="2" t="str">
        <f>Hyperlink("https://www.diodes.com/datasheet/download/DMTH4M70SPGWQ.pdf")</f>
        <v>https://www.diodes.com/datasheet/download/DMTH4M70SPGWQ.pdf</v>
      </c>
      <c r="C498" t="str">
        <f>Hyperlink("https://www.diodes.com/part/view/DMTH4M70SPGWQ","DMTH4M70SPGWQ")</f>
        <v>DMTH4M70SPGWQ</v>
      </c>
      <c r="D498" t="s">
        <v>927</v>
      </c>
      <c r="E498" t="s">
        <v>27</v>
      </c>
      <c r="F498" t="s">
        <v>28</v>
      </c>
      <c r="G498" t="s">
        <v>29</v>
      </c>
      <c r="H498" t="s">
        <v>34</v>
      </c>
      <c r="I498">
        <v>40</v>
      </c>
      <c r="J498">
        <v>20</v>
      </c>
      <c r="L498">
        <v>460</v>
      </c>
      <c r="M498">
        <v>5.6</v>
      </c>
      <c r="N498">
        <v>428</v>
      </c>
      <c r="O498">
        <v>0.7</v>
      </c>
      <c r="S498">
        <v>2</v>
      </c>
      <c r="T498">
        <v>4</v>
      </c>
      <c r="V498">
        <v>117.1</v>
      </c>
      <c r="W498">
        <v>10053</v>
      </c>
      <c r="X498">
        <v>20</v>
      </c>
      <c r="Y498" t="s">
        <v>928</v>
      </c>
    </row>
    <row r="499" spans="1:25">
      <c r="A499" t="s">
        <v>929</v>
      </c>
      <c r="B499" s="2" t="str">
        <f>Hyperlink("https://www.diodes.com/datasheet/download/DMTH4M75LPSWQ.pdf")</f>
        <v>https://www.diodes.com/datasheet/download/DMTH4M75LPSWQ.pdf</v>
      </c>
      <c r="C499" t="str">
        <f>Hyperlink("https://www.diodes.com/part/view/DMTH4M75LPSWQ","DMTH4M75LPSWQ")</f>
        <v>DMTH4M75LPSWQ</v>
      </c>
      <c r="D499" t="s">
        <v>864</v>
      </c>
      <c r="E499" t="s">
        <v>27</v>
      </c>
      <c r="F499" t="s">
        <v>28</v>
      </c>
      <c r="G499" t="s">
        <v>29</v>
      </c>
      <c r="H499" t="s">
        <v>34</v>
      </c>
      <c r="I499">
        <v>40</v>
      </c>
      <c r="J499">
        <v>20</v>
      </c>
      <c r="L499">
        <v>337</v>
      </c>
      <c r="M499">
        <v>3.5</v>
      </c>
      <c r="N499">
        <v>150</v>
      </c>
      <c r="O499">
        <v>0.75</v>
      </c>
      <c r="P499">
        <v>1.3</v>
      </c>
      <c r="S499">
        <v>1</v>
      </c>
      <c r="T499">
        <v>3</v>
      </c>
      <c r="U499">
        <v>50</v>
      </c>
      <c r="V499">
        <v>111</v>
      </c>
      <c r="W499">
        <v>9308</v>
      </c>
      <c r="X499">
        <v>20</v>
      </c>
      <c r="Y499" t="s">
        <v>502</v>
      </c>
    </row>
    <row r="500" spans="1:25">
      <c r="A500" t="s">
        <v>930</v>
      </c>
      <c r="B500" s="2" t="str">
        <f>Hyperlink("https://www.diodes.com/datasheet/download/DMTH4M75SPSWQ.pdf")</f>
        <v>https://www.diodes.com/datasheet/download/DMTH4M75SPSWQ.pdf</v>
      </c>
      <c r="C500" t="str">
        <f>Hyperlink("https://www.diodes.com/part/view/DMTH4M75SPSWQ","DMTH4M75SPSWQ")</f>
        <v>DMTH4M75SPSWQ</v>
      </c>
      <c r="D500" t="s">
        <v>864</v>
      </c>
      <c r="E500" t="s">
        <v>27</v>
      </c>
      <c r="F500" t="s">
        <v>28</v>
      </c>
      <c r="G500" t="s">
        <v>29</v>
      </c>
      <c r="H500" t="s">
        <v>34</v>
      </c>
      <c r="I500">
        <v>40</v>
      </c>
      <c r="J500">
        <v>20</v>
      </c>
      <c r="L500">
        <v>337</v>
      </c>
      <c r="M500">
        <v>3.9</v>
      </c>
      <c r="N500">
        <v>150</v>
      </c>
      <c r="O500">
        <v>0.75</v>
      </c>
      <c r="S500">
        <v>2</v>
      </c>
      <c r="T500">
        <v>4</v>
      </c>
      <c r="V500">
        <v>115</v>
      </c>
      <c r="W500">
        <v>9434</v>
      </c>
      <c r="X500">
        <v>20</v>
      </c>
      <c r="Y500" t="s">
        <v>502</v>
      </c>
    </row>
    <row r="501" spans="1:25">
      <c r="A501" t="s">
        <v>931</v>
      </c>
      <c r="B501" s="2" t="str">
        <f>Hyperlink("https://www.diodes.com/datasheet/download/DMTH4M90LPSWQ.pdf")</f>
        <v>https://www.diodes.com/datasheet/download/DMTH4M90LPSWQ.pdf</v>
      </c>
      <c r="C501" t="str">
        <f>Hyperlink("https://www.diodes.com/part/view/DMTH4M90LPSWQ","DMTH4M90LPSWQ")</f>
        <v>DMTH4M90LPSWQ</v>
      </c>
      <c r="D501" t="s">
        <v>864</v>
      </c>
      <c r="E501" t="s">
        <v>27</v>
      </c>
      <c r="F501" t="s">
        <v>28</v>
      </c>
      <c r="G501" t="s">
        <v>29</v>
      </c>
      <c r="H501" t="s">
        <v>34</v>
      </c>
      <c r="I501">
        <v>40</v>
      </c>
      <c r="J501">
        <v>20</v>
      </c>
      <c r="L501">
        <v>356</v>
      </c>
      <c r="M501">
        <v>4.2</v>
      </c>
      <c r="N501">
        <v>200</v>
      </c>
      <c r="O501">
        <v>0.9</v>
      </c>
      <c r="P501">
        <v>1.5</v>
      </c>
      <c r="S501">
        <v>1</v>
      </c>
      <c r="T501">
        <v>3</v>
      </c>
      <c r="V501">
        <v>50</v>
      </c>
      <c r="W501">
        <v>111</v>
      </c>
      <c r="X501">
        <v>20</v>
      </c>
      <c r="Y501" t="s">
        <v>502</v>
      </c>
    </row>
    <row r="502" spans="1:25">
      <c r="A502" t="s">
        <v>932</v>
      </c>
      <c r="B502" s="2" t="str">
        <f>Hyperlink("https://www.diodes.com/datasheet/download/DMTH4M90SPSWQ.pdf")</f>
        <v>https://www.diodes.com/datasheet/download/DMTH4M90SPSWQ.pdf</v>
      </c>
      <c r="C502" t="str">
        <f>Hyperlink("https://www.diodes.com/part/view/DMTH4M90SPSWQ","DMTH4M90SPSWQ")</f>
        <v>DMTH4M90SPSWQ</v>
      </c>
      <c r="D502" t="s">
        <v>864</v>
      </c>
      <c r="E502" t="s">
        <v>27</v>
      </c>
      <c r="F502" t="s">
        <v>28</v>
      </c>
      <c r="G502" t="s">
        <v>29</v>
      </c>
      <c r="H502" t="s">
        <v>34</v>
      </c>
      <c r="I502">
        <v>40</v>
      </c>
      <c r="J502">
        <v>20</v>
      </c>
      <c r="L502">
        <v>278</v>
      </c>
      <c r="M502">
        <v>2.6</v>
      </c>
      <c r="N502">
        <v>125</v>
      </c>
      <c r="O502">
        <v>0.9</v>
      </c>
      <c r="S502">
        <v>2</v>
      </c>
      <c r="T502">
        <v>4</v>
      </c>
      <c r="V502">
        <v>115</v>
      </c>
      <c r="W502">
        <v>9434</v>
      </c>
      <c r="X502">
        <v>20</v>
      </c>
      <c r="Y502" t="s">
        <v>502</v>
      </c>
    </row>
    <row r="503" spans="1:25">
      <c r="A503" t="s">
        <v>933</v>
      </c>
      <c r="B503" s="2" t="str">
        <f>Hyperlink("https://www.diodes.com/datasheet/download/DMTH6002LPSWQ.pdf")</f>
        <v>https://www.diodes.com/datasheet/download/DMTH6002LPSWQ.pdf</v>
      </c>
      <c r="C503" t="str">
        <f>Hyperlink("https://www.diodes.com/part/view/DMTH6002LPSWQ","DMTH6002LPSWQ")</f>
        <v>DMTH6002LPSWQ</v>
      </c>
      <c r="D503" t="s">
        <v>522</v>
      </c>
      <c r="E503" t="s">
        <v>27</v>
      </c>
      <c r="F503" t="s">
        <v>28</v>
      </c>
      <c r="G503" t="s">
        <v>29</v>
      </c>
      <c r="H503" t="s">
        <v>34</v>
      </c>
      <c r="I503">
        <v>60</v>
      </c>
      <c r="J503">
        <v>20</v>
      </c>
      <c r="L503">
        <v>190</v>
      </c>
      <c r="M503">
        <v>3.13</v>
      </c>
      <c r="N503">
        <v>190</v>
      </c>
      <c r="O503">
        <v>2</v>
      </c>
      <c r="P503">
        <v>3.3</v>
      </c>
      <c r="T503">
        <v>3</v>
      </c>
      <c r="U503">
        <v>68</v>
      </c>
      <c r="V503">
        <v>131</v>
      </c>
      <c r="W503">
        <v>8289</v>
      </c>
      <c r="X503">
        <v>30</v>
      </c>
      <c r="Y503" t="s">
        <v>498</v>
      </c>
    </row>
    <row r="504" spans="1:25">
      <c r="A504" t="s">
        <v>934</v>
      </c>
      <c r="B504" s="2" t="str">
        <f>Hyperlink("https://www.diodes.com/datasheet/download/DMTH6004LPSQ.pdf")</f>
        <v>https://www.diodes.com/datasheet/download/DMTH6004LPSQ.pdf</v>
      </c>
      <c r="C504" t="str">
        <f>Hyperlink("https://www.diodes.com/part/view/DMTH6004LPSQ","DMTH6004LPSQ")</f>
        <v>DMTH6004LPSQ</v>
      </c>
      <c r="D504" t="s">
        <v>520</v>
      </c>
      <c r="E504" t="s">
        <v>27</v>
      </c>
      <c r="F504" t="s">
        <v>28</v>
      </c>
      <c r="G504" t="s">
        <v>29</v>
      </c>
      <c r="H504" t="s">
        <v>34</v>
      </c>
      <c r="I504">
        <v>60</v>
      </c>
      <c r="J504">
        <v>20</v>
      </c>
      <c r="K504">
        <v>22</v>
      </c>
      <c r="L504">
        <v>100</v>
      </c>
      <c r="M504">
        <v>2.6</v>
      </c>
      <c r="N504">
        <v>138</v>
      </c>
      <c r="O504">
        <v>3.1</v>
      </c>
      <c r="P504">
        <v>4.5</v>
      </c>
      <c r="T504">
        <v>3</v>
      </c>
      <c r="U504">
        <v>47.4</v>
      </c>
      <c r="V504">
        <v>96.3</v>
      </c>
      <c r="W504">
        <v>4515</v>
      </c>
      <c r="X504">
        <v>30</v>
      </c>
      <c r="Y504" t="s">
        <v>498</v>
      </c>
    </row>
    <row r="505" spans="1:25">
      <c r="A505" t="s">
        <v>935</v>
      </c>
      <c r="B505" s="2" t="str">
        <f>Hyperlink("https://www.diodes.com/datasheet/download/DMTH6004LPSWQ.pdf")</f>
        <v>https://www.diodes.com/datasheet/download/DMTH6004LPSWQ.pdf</v>
      </c>
      <c r="C505" t="str">
        <f>Hyperlink("https://www.diodes.com/part/view/DMTH6004LPSWQ","DMTH6004LPSWQ")</f>
        <v>DMTH6004LPSWQ</v>
      </c>
      <c r="D505" t="s">
        <v>524</v>
      </c>
      <c r="E505" t="s">
        <v>27</v>
      </c>
      <c r="F505" t="s">
        <v>28</v>
      </c>
      <c r="G505" t="s">
        <v>29</v>
      </c>
      <c r="H505" t="s">
        <v>34</v>
      </c>
      <c r="I505">
        <v>60</v>
      </c>
      <c r="J505">
        <v>20</v>
      </c>
      <c r="L505">
        <v>100</v>
      </c>
      <c r="M505">
        <v>2.6</v>
      </c>
      <c r="N505">
        <v>138</v>
      </c>
      <c r="O505">
        <v>3.1</v>
      </c>
      <c r="S505">
        <v>1</v>
      </c>
      <c r="T505">
        <v>3</v>
      </c>
      <c r="V505">
        <v>78.3</v>
      </c>
      <c r="W505">
        <v>5399</v>
      </c>
      <c r="X505">
        <v>30</v>
      </c>
      <c r="Y505" t="s">
        <v>502</v>
      </c>
    </row>
    <row r="506" spans="1:25">
      <c r="A506" t="s">
        <v>936</v>
      </c>
      <c r="B506" s="2" t="str">
        <f>Hyperlink("https://www.diodes.com/datasheet/download/DMTH6004SCTBQ.pdf")</f>
        <v>https://www.diodes.com/datasheet/download/DMTH6004SCTBQ.pdf</v>
      </c>
      <c r="C506" t="str">
        <f>Hyperlink("https://www.diodes.com/part/view/DMTH6004SCTBQ","DMTH6004SCTBQ")</f>
        <v>DMTH6004SCTBQ</v>
      </c>
      <c r="D506" t="s">
        <v>520</v>
      </c>
      <c r="E506" t="s">
        <v>27</v>
      </c>
      <c r="F506" t="s">
        <v>28</v>
      </c>
      <c r="G506" t="s">
        <v>29</v>
      </c>
      <c r="H506" t="s">
        <v>34</v>
      </c>
      <c r="I506">
        <v>60</v>
      </c>
      <c r="J506">
        <v>20</v>
      </c>
      <c r="L506">
        <v>100</v>
      </c>
      <c r="M506">
        <v>4.7</v>
      </c>
      <c r="N506">
        <v>136</v>
      </c>
      <c r="O506">
        <v>3.4</v>
      </c>
      <c r="T506">
        <v>4</v>
      </c>
      <c r="V506">
        <v>95.4</v>
      </c>
      <c r="W506">
        <v>4556</v>
      </c>
      <c r="X506">
        <v>30</v>
      </c>
      <c r="Y506" t="s">
        <v>438</v>
      </c>
    </row>
    <row r="507" spans="1:25">
      <c r="A507" t="s">
        <v>937</v>
      </c>
      <c r="B507" s="2" t="str">
        <f>Hyperlink("https://www.diodes.com/datasheet/download/DMTH6004SK3Q.pdf")</f>
        <v>https://www.diodes.com/datasheet/download/DMTH6004SK3Q.pdf</v>
      </c>
      <c r="C507" t="str">
        <f>Hyperlink("https://www.diodes.com/part/view/DMTH6004SK3Q","DMTH6004SK3Q")</f>
        <v>DMTH6004SK3Q</v>
      </c>
      <c r="D507" t="s">
        <v>520</v>
      </c>
      <c r="E507" t="s">
        <v>27</v>
      </c>
      <c r="F507" t="s">
        <v>28</v>
      </c>
      <c r="G507" t="s">
        <v>29</v>
      </c>
      <c r="H507" t="s">
        <v>34</v>
      </c>
      <c r="I507">
        <v>60</v>
      </c>
      <c r="J507">
        <v>20</v>
      </c>
      <c r="L507">
        <v>100</v>
      </c>
      <c r="M507">
        <v>3.9</v>
      </c>
      <c r="N507">
        <v>180</v>
      </c>
      <c r="O507">
        <v>3.8</v>
      </c>
      <c r="T507">
        <v>4</v>
      </c>
      <c r="V507">
        <v>95.4</v>
      </c>
      <c r="W507">
        <v>4556</v>
      </c>
      <c r="X507">
        <v>30</v>
      </c>
      <c r="Y507" t="s">
        <v>306</v>
      </c>
    </row>
    <row r="508" spans="1:25">
      <c r="A508" t="s">
        <v>938</v>
      </c>
      <c r="B508" s="2" t="str">
        <f>Hyperlink("https://www.diodes.com/datasheet/download/DMTH6004SPSQ.pdf")</f>
        <v>https://www.diodes.com/datasheet/download/DMTH6004SPSQ.pdf</v>
      </c>
      <c r="C508" t="str">
        <f>Hyperlink("https://www.diodes.com/part/view/DMTH6004SPSQ","DMTH6004SPSQ")</f>
        <v>DMTH6004SPSQ</v>
      </c>
      <c r="D508" t="s">
        <v>522</v>
      </c>
      <c r="E508" t="s">
        <v>27</v>
      </c>
      <c r="F508" t="s">
        <v>28</v>
      </c>
      <c r="G508" t="s">
        <v>29</v>
      </c>
      <c r="H508" t="s">
        <v>34</v>
      </c>
      <c r="I508">
        <v>60</v>
      </c>
      <c r="J508">
        <v>20</v>
      </c>
      <c r="K508">
        <v>25</v>
      </c>
      <c r="L508">
        <v>100</v>
      </c>
      <c r="M508">
        <v>3.2</v>
      </c>
      <c r="N508">
        <v>167</v>
      </c>
      <c r="O508">
        <v>3.1</v>
      </c>
      <c r="T508">
        <v>4</v>
      </c>
      <c r="V508">
        <v>95.4</v>
      </c>
      <c r="W508">
        <v>4556</v>
      </c>
      <c r="X508">
        <v>30</v>
      </c>
      <c r="Y508" t="s">
        <v>498</v>
      </c>
    </row>
    <row r="509" spans="1:25">
      <c r="A509" t="s">
        <v>939</v>
      </c>
      <c r="B509" s="2" t="str">
        <f>Hyperlink("https://www.diodes.com/datasheet/download/DMTH6004SPSWQ.pdf")</f>
        <v>https://www.diodes.com/datasheet/download/DMTH6004SPSWQ.pdf</v>
      </c>
      <c r="C509" t="str">
        <f>Hyperlink("https://www.diodes.com/part/view/DMTH6004SPSWQ","DMTH6004SPSWQ")</f>
        <v>DMTH6004SPSWQ</v>
      </c>
      <c r="D509" t="s">
        <v>524</v>
      </c>
      <c r="E509" t="s">
        <v>27</v>
      </c>
      <c r="F509" t="s">
        <v>28</v>
      </c>
      <c r="G509" t="s">
        <v>29</v>
      </c>
      <c r="H509" t="s">
        <v>34</v>
      </c>
      <c r="I509">
        <v>60</v>
      </c>
      <c r="J509">
        <v>20</v>
      </c>
      <c r="L509">
        <v>100</v>
      </c>
      <c r="M509">
        <v>3.2</v>
      </c>
      <c r="N509">
        <v>167</v>
      </c>
      <c r="O509">
        <v>3.1</v>
      </c>
      <c r="S509">
        <v>2</v>
      </c>
      <c r="T509">
        <v>4</v>
      </c>
      <c r="V509">
        <v>95.4</v>
      </c>
      <c r="W509">
        <v>4556</v>
      </c>
      <c r="X509">
        <v>30</v>
      </c>
      <c r="Y509" t="s">
        <v>502</v>
      </c>
    </row>
    <row r="510" spans="1:25">
      <c r="A510" t="s">
        <v>940</v>
      </c>
      <c r="B510" s="2" t="str">
        <f>Hyperlink("https://www.diodes.com/datasheet/download/DMTH6005LFGQ.pdf")</f>
        <v>https://www.diodes.com/datasheet/download/DMTH6005LFGQ.pdf</v>
      </c>
      <c r="C510" t="str">
        <f>Hyperlink("https://www.diodes.com/part/view/DMTH6005LFGQ","DMTH6005LFGQ")</f>
        <v>DMTH6005LFGQ</v>
      </c>
      <c r="D510" t="s">
        <v>524</v>
      </c>
      <c r="E510" t="s">
        <v>27</v>
      </c>
      <c r="F510" t="s">
        <v>28</v>
      </c>
      <c r="G510" t="s">
        <v>29</v>
      </c>
      <c r="H510" t="s">
        <v>34</v>
      </c>
      <c r="I510">
        <v>60</v>
      </c>
      <c r="J510">
        <v>20</v>
      </c>
      <c r="K510">
        <v>17</v>
      </c>
      <c r="L510">
        <v>98</v>
      </c>
      <c r="M510">
        <v>2.38</v>
      </c>
      <c r="N510">
        <v>75</v>
      </c>
      <c r="O510">
        <v>4.1</v>
      </c>
      <c r="P510">
        <v>6.3</v>
      </c>
      <c r="S510">
        <v>1</v>
      </c>
      <c r="T510">
        <v>2.5</v>
      </c>
      <c r="U510">
        <v>21.3</v>
      </c>
      <c r="V510">
        <v>47.5</v>
      </c>
      <c r="W510">
        <v>3223</v>
      </c>
      <c r="X510">
        <v>30</v>
      </c>
      <c r="Y510" t="s">
        <v>282</v>
      </c>
    </row>
    <row r="511" spans="1:25">
      <c r="A511" t="s">
        <v>941</v>
      </c>
      <c r="B511" s="2" t="str">
        <f>Hyperlink("https://www.diodes.com/datasheet/download/DMTH6005LK3Q.pdf")</f>
        <v>https://www.diodes.com/datasheet/download/DMTH6005LK3Q.pdf</v>
      </c>
      <c r="C511" t="str">
        <f>Hyperlink("https://www.diodes.com/part/view/DMTH6005LK3Q","DMTH6005LK3Q")</f>
        <v>DMTH6005LK3Q</v>
      </c>
      <c r="D511" t="s">
        <v>522</v>
      </c>
      <c r="E511" t="s">
        <v>27</v>
      </c>
      <c r="F511" t="s">
        <v>28</v>
      </c>
      <c r="G511" t="s">
        <v>29</v>
      </c>
      <c r="H511" t="s">
        <v>34</v>
      </c>
      <c r="I511">
        <v>60</v>
      </c>
      <c r="J511">
        <v>20</v>
      </c>
      <c r="L511">
        <v>90</v>
      </c>
      <c r="M511">
        <v>3.9</v>
      </c>
      <c r="N511">
        <v>100</v>
      </c>
      <c r="O511">
        <v>5.6</v>
      </c>
      <c r="P511">
        <v>10</v>
      </c>
      <c r="T511">
        <v>3</v>
      </c>
      <c r="U511">
        <v>23.1</v>
      </c>
      <c r="V511">
        <v>47.1</v>
      </c>
      <c r="W511">
        <v>2962</v>
      </c>
      <c r="X511">
        <v>30</v>
      </c>
      <c r="Y511" t="s">
        <v>306</v>
      </c>
    </row>
    <row r="512" spans="1:25">
      <c r="A512" t="s">
        <v>942</v>
      </c>
      <c r="B512" s="2" t="str">
        <f>Hyperlink("https://www.diodes.com/datasheet/download/DMTH6005LPSQ.pdf")</f>
        <v>https://www.diodes.com/datasheet/download/DMTH6005LPSQ.pdf</v>
      </c>
      <c r="C512" t="str">
        <f>Hyperlink("https://www.diodes.com/part/view/DMTH6005LPSQ","DMTH6005LPSQ")</f>
        <v>DMTH6005LPSQ</v>
      </c>
      <c r="D512" t="s">
        <v>520</v>
      </c>
      <c r="E512" t="s">
        <v>27</v>
      </c>
      <c r="F512" t="s">
        <v>28</v>
      </c>
      <c r="G512" t="s">
        <v>29</v>
      </c>
      <c r="H512" t="s">
        <v>34</v>
      </c>
      <c r="I512">
        <v>60</v>
      </c>
      <c r="J512">
        <v>20</v>
      </c>
      <c r="K512">
        <v>20.6</v>
      </c>
      <c r="L512">
        <v>100</v>
      </c>
      <c r="M512">
        <v>3.2</v>
      </c>
      <c r="N512">
        <v>150</v>
      </c>
      <c r="O512">
        <v>5.5</v>
      </c>
      <c r="P512">
        <v>10</v>
      </c>
      <c r="T512">
        <v>3</v>
      </c>
      <c r="U512">
        <v>23.1</v>
      </c>
      <c r="V512">
        <v>47.1</v>
      </c>
      <c r="W512">
        <v>2962</v>
      </c>
      <c r="X512">
        <v>30</v>
      </c>
      <c r="Y512" t="s">
        <v>498</v>
      </c>
    </row>
    <row r="513" spans="1:25">
      <c r="A513" t="s">
        <v>943</v>
      </c>
      <c r="B513" s="2" t="str">
        <f>Hyperlink("https://www.diodes.com/datasheet/download/DMTH6005LPSWQ.pdf")</f>
        <v>https://www.diodes.com/datasheet/download/DMTH6005LPSWQ.pdf</v>
      </c>
      <c r="C513" t="str">
        <f>Hyperlink("https://www.diodes.com/part/view/DMTH6005LPSWQ","DMTH6005LPSWQ")</f>
        <v>DMTH6005LPSWQ</v>
      </c>
      <c r="D513" t="s">
        <v>524</v>
      </c>
      <c r="E513" t="s">
        <v>27</v>
      </c>
      <c r="F513" t="s">
        <v>28</v>
      </c>
      <c r="G513" t="s">
        <v>29</v>
      </c>
      <c r="H513" t="s">
        <v>34</v>
      </c>
      <c r="I513">
        <v>60</v>
      </c>
      <c r="J513">
        <v>20</v>
      </c>
      <c r="L513">
        <v>100</v>
      </c>
      <c r="M513">
        <v>3.2</v>
      </c>
      <c r="N513">
        <v>150</v>
      </c>
      <c r="O513">
        <v>5.5</v>
      </c>
      <c r="S513">
        <v>1</v>
      </c>
      <c r="T513">
        <v>3</v>
      </c>
      <c r="V513">
        <v>47.1</v>
      </c>
      <c r="W513">
        <v>2962</v>
      </c>
      <c r="X513">
        <v>30</v>
      </c>
      <c r="Y513" t="s">
        <v>502</v>
      </c>
    </row>
    <row r="514" spans="1:25">
      <c r="A514" t="s">
        <v>944</v>
      </c>
      <c r="B514" s="2" t="str">
        <f>Hyperlink("https://www.diodes.com/datasheet/download/DMTH6006LPSWQ.pdf")</f>
        <v>https://www.diodes.com/datasheet/download/DMTH6006LPSWQ.pdf</v>
      </c>
      <c r="C514" t="str">
        <f>Hyperlink("https://www.diodes.com/part/view/DMTH6006LPSWQ","DMTH6006LPSWQ")</f>
        <v>DMTH6006LPSWQ</v>
      </c>
      <c r="D514" t="s">
        <v>520</v>
      </c>
      <c r="E514" t="s">
        <v>27</v>
      </c>
      <c r="F514" t="s">
        <v>28</v>
      </c>
      <c r="G514" t="s">
        <v>29</v>
      </c>
      <c r="H514" t="s">
        <v>34</v>
      </c>
      <c r="I514">
        <v>60</v>
      </c>
      <c r="J514">
        <v>20</v>
      </c>
      <c r="K514">
        <v>17.2</v>
      </c>
      <c r="L514">
        <v>100</v>
      </c>
      <c r="M514">
        <v>2.88</v>
      </c>
      <c r="N514">
        <v>100</v>
      </c>
      <c r="O514">
        <v>6.5</v>
      </c>
      <c r="P514">
        <v>10</v>
      </c>
      <c r="T514">
        <v>2.5</v>
      </c>
      <c r="U514">
        <v>18.1</v>
      </c>
      <c r="V514">
        <v>34.9</v>
      </c>
      <c r="W514">
        <v>2162</v>
      </c>
      <c r="X514">
        <v>30</v>
      </c>
      <c r="Y514" t="s">
        <v>498</v>
      </c>
    </row>
    <row r="515" spans="1:25">
      <c r="A515" t="s">
        <v>945</v>
      </c>
      <c r="B515" s="2" t="str">
        <f>Hyperlink("https://www.diodes.com/datasheet/download/DMTH6009LK3Q.pdf")</f>
        <v>https://www.diodes.com/datasheet/download/DMTH6009LK3Q.pdf</v>
      </c>
      <c r="C515" t="str">
        <f>Hyperlink("https://www.diodes.com/part/view/DMTH6009LK3Q","DMTH6009LK3Q")</f>
        <v>DMTH6009LK3Q</v>
      </c>
      <c r="D515" t="s">
        <v>520</v>
      </c>
      <c r="E515" t="s">
        <v>27</v>
      </c>
      <c r="F515" t="s">
        <v>28</v>
      </c>
      <c r="G515" t="s">
        <v>29</v>
      </c>
      <c r="H515" t="s">
        <v>34</v>
      </c>
      <c r="I515">
        <v>60</v>
      </c>
      <c r="J515">
        <v>20</v>
      </c>
      <c r="K515">
        <v>14.2</v>
      </c>
      <c r="M515">
        <v>3.2</v>
      </c>
      <c r="O515">
        <v>10</v>
      </c>
      <c r="P515">
        <v>12.8</v>
      </c>
      <c r="T515">
        <v>2</v>
      </c>
      <c r="U515">
        <v>15.6</v>
      </c>
      <c r="V515">
        <v>33.5</v>
      </c>
      <c r="W515">
        <v>1925</v>
      </c>
      <c r="X515">
        <v>30</v>
      </c>
      <c r="Y515" t="s">
        <v>306</v>
      </c>
    </row>
    <row r="516" spans="1:25">
      <c r="A516" t="s">
        <v>946</v>
      </c>
      <c r="B516" s="2" t="str">
        <f>Hyperlink("https://www.diodes.com/datasheet/download/DMTH6009LPSQ.pdf")</f>
        <v>https://www.diodes.com/datasheet/download/DMTH6009LPSQ.pdf</v>
      </c>
      <c r="C516" t="str">
        <f>Hyperlink("https://www.diodes.com/part/view/DMTH6009LPSQ","DMTH6009LPSQ")</f>
        <v>DMTH6009LPSQ</v>
      </c>
      <c r="D516" t="s">
        <v>522</v>
      </c>
      <c r="E516" t="s">
        <v>27</v>
      </c>
      <c r="F516" t="s">
        <v>28</v>
      </c>
      <c r="G516" t="s">
        <v>29</v>
      </c>
      <c r="H516" t="s">
        <v>34</v>
      </c>
      <c r="I516">
        <v>60</v>
      </c>
      <c r="J516">
        <v>16</v>
      </c>
      <c r="K516">
        <v>11.76</v>
      </c>
      <c r="L516">
        <v>89.5</v>
      </c>
      <c r="M516">
        <v>2.8</v>
      </c>
      <c r="N516">
        <v>136</v>
      </c>
      <c r="O516">
        <v>10</v>
      </c>
      <c r="P516">
        <v>12</v>
      </c>
      <c r="T516">
        <v>2</v>
      </c>
      <c r="U516">
        <v>15.6</v>
      </c>
      <c r="V516">
        <v>33.5</v>
      </c>
      <c r="W516">
        <v>1925</v>
      </c>
      <c r="X516">
        <v>30</v>
      </c>
      <c r="Y516" t="s">
        <v>498</v>
      </c>
    </row>
    <row r="517" spans="1:25">
      <c r="A517" t="s">
        <v>947</v>
      </c>
      <c r="B517" s="2" t="str">
        <f>Hyperlink("https://www.diodes.com/datasheet/download/DMTH6009LPSWQ.pdf")</f>
        <v>https://www.diodes.com/datasheet/download/DMTH6009LPSWQ.pdf</v>
      </c>
      <c r="C517" t="str">
        <f>Hyperlink("https://www.diodes.com/part/view/DMTH6009LPSWQ","DMTH6009LPSWQ")</f>
        <v>DMTH6009LPSWQ</v>
      </c>
      <c r="D517" t="s">
        <v>524</v>
      </c>
      <c r="E517" t="s">
        <v>27</v>
      </c>
      <c r="F517" t="s">
        <v>28</v>
      </c>
      <c r="G517" t="s">
        <v>29</v>
      </c>
      <c r="H517" t="s">
        <v>34</v>
      </c>
      <c r="I517">
        <v>60</v>
      </c>
      <c r="J517">
        <v>16</v>
      </c>
      <c r="L517">
        <v>89.5</v>
      </c>
      <c r="M517">
        <v>2.8</v>
      </c>
      <c r="N517">
        <v>136</v>
      </c>
      <c r="O517">
        <v>10</v>
      </c>
      <c r="S517">
        <v>0.7</v>
      </c>
      <c r="T517">
        <v>2</v>
      </c>
      <c r="V517">
        <v>33.5</v>
      </c>
      <c r="W517">
        <v>1925</v>
      </c>
      <c r="X517">
        <v>30</v>
      </c>
      <c r="Y517" t="s">
        <v>502</v>
      </c>
    </row>
    <row r="518" spans="1:25">
      <c r="A518" t="s">
        <v>948</v>
      </c>
      <c r="B518" s="2" t="str">
        <f>Hyperlink("https://www.diodes.com/datasheet/download/DMTH6010LK3Q.pdf")</f>
        <v>https://www.diodes.com/datasheet/download/DMTH6010LK3Q.pdf</v>
      </c>
      <c r="C518" t="str">
        <f>Hyperlink("https://www.diodes.com/part/view/DMTH6010LK3Q","DMTH6010LK3Q")</f>
        <v>DMTH6010LK3Q</v>
      </c>
      <c r="D518" t="s">
        <v>520</v>
      </c>
      <c r="E518" t="s">
        <v>27</v>
      </c>
      <c r="F518" t="s">
        <v>28</v>
      </c>
      <c r="G518" t="s">
        <v>29</v>
      </c>
      <c r="H518" t="s">
        <v>34</v>
      </c>
      <c r="I518">
        <v>60</v>
      </c>
      <c r="J518">
        <v>20</v>
      </c>
      <c r="K518">
        <v>14.8</v>
      </c>
      <c r="L518">
        <v>70</v>
      </c>
      <c r="M518">
        <v>3.1</v>
      </c>
      <c r="N518">
        <v>60</v>
      </c>
      <c r="O518">
        <v>8</v>
      </c>
      <c r="P518">
        <v>12</v>
      </c>
      <c r="T518">
        <v>3</v>
      </c>
      <c r="U518">
        <v>19.3</v>
      </c>
      <c r="V518">
        <v>41.3</v>
      </c>
      <c r="W518">
        <v>2090</v>
      </c>
      <c r="X518">
        <v>30</v>
      </c>
      <c r="Y518" t="s">
        <v>306</v>
      </c>
    </row>
    <row r="519" spans="1:25">
      <c r="A519" t="s">
        <v>949</v>
      </c>
      <c r="B519" s="2" t="str">
        <f>Hyperlink("https://www.diodes.com/datasheet/download/DMTH6010LPDQ.pdf")</f>
        <v>https://www.diodes.com/datasheet/download/DMTH6010LPDQ.pdf</v>
      </c>
      <c r="C519" t="str">
        <f>Hyperlink("https://www.diodes.com/part/view/DMTH6010LPDQ","DMTH6010LPDQ")</f>
        <v>DMTH6010LPDQ</v>
      </c>
      <c r="D519" t="s">
        <v>533</v>
      </c>
      <c r="E519" t="s">
        <v>27</v>
      </c>
      <c r="F519" t="s">
        <v>28</v>
      </c>
      <c r="G519" t="s">
        <v>33</v>
      </c>
      <c r="H519" t="s">
        <v>34</v>
      </c>
      <c r="I519">
        <v>60</v>
      </c>
      <c r="J519">
        <v>20</v>
      </c>
      <c r="K519">
        <v>13.1</v>
      </c>
      <c r="L519">
        <v>47.6</v>
      </c>
      <c r="M519">
        <v>2.8</v>
      </c>
      <c r="N519">
        <v>37.5</v>
      </c>
      <c r="O519">
        <v>11</v>
      </c>
      <c r="P519">
        <v>16</v>
      </c>
      <c r="T519">
        <v>3</v>
      </c>
      <c r="U519">
        <v>20.3</v>
      </c>
      <c r="V519">
        <v>40.2</v>
      </c>
      <c r="W519">
        <v>2615</v>
      </c>
      <c r="X519">
        <v>30</v>
      </c>
      <c r="Y519" t="s">
        <v>950</v>
      </c>
    </row>
    <row r="520" spans="1:25">
      <c r="A520" t="s">
        <v>951</v>
      </c>
      <c r="B520" s="2" t="str">
        <f>Hyperlink("https://www.diodes.com/datasheet/download/DMTH6010LPDWQ.pdf")</f>
        <v>https://www.diodes.com/datasheet/download/DMTH6010LPDWQ.pdf</v>
      </c>
      <c r="C520" t="str">
        <f>Hyperlink("https://www.diodes.com/part/view/DMTH6010LPDWQ","DMTH6010LPDWQ")</f>
        <v>DMTH6010LPDWQ</v>
      </c>
      <c r="D520" t="s">
        <v>533</v>
      </c>
      <c r="E520" t="s">
        <v>27</v>
      </c>
      <c r="F520" t="s">
        <v>28</v>
      </c>
      <c r="G520" t="s">
        <v>33</v>
      </c>
      <c r="H520" t="s">
        <v>34</v>
      </c>
      <c r="I520">
        <v>60</v>
      </c>
      <c r="J520">
        <v>20</v>
      </c>
      <c r="K520">
        <v>13.1</v>
      </c>
      <c r="L520">
        <v>47.6</v>
      </c>
      <c r="M520">
        <v>2.8</v>
      </c>
      <c r="N520">
        <v>37.5</v>
      </c>
      <c r="O520">
        <v>11</v>
      </c>
      <c r="P520">
        <v>16</v>
      </c>
      <c r="S520">
        <v>1</v>
      </c>
      <c r="T520">
        <v>3</v>
      </c>
      <c r="U520">
        <v>20.3</v>
      </c>
      <c r="V520">
        <v>40.2</v>
      </c>
      <c r="W520">
        <v>2615</v>
      </c>
      <c r="X520">
        <v>30</v>
      </c>
      <c r="Y520" t="s">
        <v>74</v>
      </c>
    </row>
    <row r="521" spans="1:25">
      <c r="A521" t="s">
        <v>952</v>
      </c>
      <c r="B521" s="2" t="str">
        <f>Hyperlink("https://www.diodes.com/datasheet/download/DMTH6010LPSQ.pdf")</f>
        <v>https://www.diodes.com/datasheet/download/DMTH6010LPSQ.pdf</v>
      </c>
      <c r="C521" t="str">
        <f>Hyperlink("https://www.diodes.com/part/view/DMTH6010LPSQ","DMTH6010LPSQ")</f>
        <v>DMTH6010LPSQ</v>
      </c>
      <c r="D521" t="s">
        <v>520</v>
      </c>
      <c r="E521" t="s">
        <v>27</v>
      </c>
      <c r="F521" t="s">
        <v>28</v>
      </c>
      <c r="G521" t="s">
        <v>29</v>
      </c>
      <c r="H521" t="s">
        <v>34</v>
      </c>
      <c r="I521">
        <v>60</v>
      </c>
      <c r="J521">
        <v>20</v>
      </c>
      <c r="K521">
        <v>13.5</v>
      </c>
      <c r="L521">
        <v>100</v>
      </c>
      <c r="M521">
        <v>2.6</v>
      </c>
      <c r="N521">
        <v>136</v>
      </c>
      <c r="O521">
        <v>8</v>
      </c>
      <c r="P521">
        <v>12</v>
      </c>
      <c r="T521">
        <v>3</v>
      </c>
      <c r="U521">
        <v>19.3</v>
      </c>
      <c r="V521">
        <v>41.3</v>
      </c>
      <c r="W521">
        <v>2090</v>
      </c>
      <c r="X521">
        <v>30</v>
      </c>
      <c r="Y521" t="s">
        <v>498</v>
      </c>
    </row>
    <row r="522" spans="1:25">
      <c r="A522" t="s">
        <v>953</v>
      </c>
      <c r="B522" s="2" t="str">
        <f>Hyperlink("https://www.diodes.com/datasheet/download/DMTH6010LPSWQ.pdf")</f>
        <v>https://www.diodes.com/datasheet/download/DMTH6010LPSWQ.pdf</v>
      </c>
      <c r="C522" t="str">
        <f>Hyperlink("https://www.diodes.com/part/view/DMTH6010LPSWQ","DMTH6010LPSWQ")</f>
        <v>DMTH6010LPSWQ</v>
      </c>
      <c r="D522" t="s">
        <v>520</v>
      </c>
      <c r="E522" t="s">
        <v>27</v>
      </c>
      <c r="F522" t="s">
        <v>28</v>
      </c>
      <c r="G522" t="s">
        <v>29</v>
      </c>
      <c r="H522" t="s">
        <v>34</v>
      </c>
      <c r="I522">
        <v>60</v>
      </c>
      <c r="J522">
        <v>20</v>
      </c>
      <c r="K522">
        <v>15.5</v>
      </c>
      <c r="L522">
        <v>80</v>
      </c>
      <c r="M522">
        <v>2.9</v>
      </c>
      <c r="N522">
        <v>75</v>
      </c>
      <c r="O522">
        <v>8</v>
      </c>
      <c r="P522">
        <v>12</v>
      </c>
      <c r="T522">
        <v>3</v>
      </c>
      <c r="U522">
        <v>19.3</v>
      </c>
      <c r="V522">
        <v>41.3</v>
      </c>
      <c r="W522">
        <v>2090</v>
      </c>
      <c r="X522">
        <v>30</v>
      </c>
      <c r="Y522" t="s">
        <v>498</v>
      </c>
    </row>
    <row r="523" spans="1:25">
      <c r="A523" t="s">
        <v>954</v>
      </c>
      <c r="B523" s="2" t="str">
        <f>Hyperlink("https://www.diodes.com/datasheet/download/DMTH6010SK3Q.pdf")</f>
        <v>https://www.diodes.com/datasheet/download/DMTH6010SK3Q.pdf</v>
      </c>
      <c r="C523" t="str">
        <f>Hyperlink("https://www.diodes.com/part/view/DMTH6010SK3Q","DMTH6010SK3Q")</f>
        <v>DMTH6010SK3Q</v>
      </c>
      <c r="D523" t="s">
        <v>520</v>
      </c>
      <c r="E523" t="s">
        <v>27</v>
      </c>
      <c r="F523" t="s">
        <v>28</v>
      </c>
      <c r="G523" t="s">
        <v>29</v>
      </c>
      <c r="H523" t="s">
        <v>34</v>
      </c>
      <c r="I523">
        <v>60</v>
      </c>
      <c r="J523">
        <v>20</v>
      </c>
      <c r="K523">
        <v>16.3</v>
      </c>
      <c r="L523">
        <v>70</v>
      </c>
      <c r="M523">
        <v>3.1</v>
      </c>
      <c r="N523">
        <v>59</v>
      </c>
      <c r="O523">
        <v>8</v>
      </c>
      <c r="T523">
        <v>4</v>
      </c>
      <c r="V523">
        <v>38.1</v>
      </c>
      <c r="W523">
        <v>2841</v>
      </c>
      <c r="X523">
        <v>30</v>
      </c>
      <c r="Y523" t="s">
        <v>306</v>
      </c>
    </row>
    <row r="524" spans="1:25">
      <c r="A524" t="s">
        <v>955</v>
      </c>
      <c r="B524" s="2" t="str">
        <f>Hyperlink("https://www.diodes.com/datasheet/download/DMTH6012LPSWQ.pdf")</f>
        <v>https://www.diodes.com/datasheet/download/DMTH6012LPSWQ.pdf</v>
      </c>
      <c r="C524" t="str">
        <f>Hyperlink("https://www.diodes.com/part/view/DMTH6012LPSWQ","DMTH6012LPSWQ")</f>
        <v>DMTH6012LPSWQ</v>
      </c>
      <c r="D524" t="s">
        <v>522</v>
      </c>
      <c r="E524" t="s">
        <v>27</v>
      </c>
      <c r="F524" t="s">
        <v>28</v>
      </c>
      <c r="G524" t="s">
        <v>29</v>
      </c>
      <c r="H524" t="s">
        <v>34</v>
      </c>
      <c r="I524">
        <v>60</v>
      </c>
      <c r="J524">
        <v>20</v>
      </c>
      <c r="K524">
        <v>11.5</v>
      </c>
      <c r="L524">
        <v>50.5</v>
      </c>
      <c r="M524">
        <v>2.8</v>
      </c>
      <c r="N524">
        <v>53.6</v>
      </c>
      <c r="O524">
        <v>14</v>
      </c>
      <c r="P524">
        <v>21</v>
      </c>
      <c r="T524">
        <v>2.3</v>
      </c>
      <c r="U524">
        <v>7.3</v>
      </c>
      <c r="V524">
        <v>13.6</v>
      </c>
      <c r="W524">
        <v>785</v>
      </c>
      <c r="X524">
        <v>30</v>
      </c>
      <c r="Y524" t="s">
        <v>498</v>
      </c>
    </row>
    <row r="525" spans="1:25">
      <c r="A525" t="s">
        <v>956</v>
      </c>
      <c r="B525" s="2" t="str">
        <f>Hyperlink("https://www.diodes.com/datasheet/download/DMTH6015LDVWQ.pdf")</f>
        <v>https://www.diodes.com/datasheet/download/DMTH6015LDVWQ.pdf</v>
      </c>
      <c r="C525" t="str">
        <f>Hyperlink("https://www.diodes.com/part/view/DMTH6015LDVWQ","DMTH6015LDVWQ")</f>
        <v>DMTH6015LDVWQ</v>
      </c>
      <c r="D525" t="s">
        <v>522</v>
      </c>
      <c r="E525" t="s">
        <v>27</v>
      </c>
      <c r="F525" t="s">
        <v>28</v>
      </c>
      <c r="G525" t="s">
        <v>33</v>
      </c>
      <c r="H525" t="s">
        <v>27</v>
      </c>
      <c r="I525">
        <v>60</v>
      </c>
      <c r="J525">
        <v>16</v>
      </c>
      <c r="K525">
        <v>9.2</v>
      </c>
      <c r="L525">
        <v>24.5</v>
      </c>
      <c r="M525">
        <v>3</v>
      </c>
      <c r="N525">
        <v>24.5</v>
      </c>
      <c r="O525">
        <v>20.5</v>
      </c>
      <c r="P525">
        <v>27</v>
      </c>
      <c r="T525">
        <v>2.5</v>
      </c>
      <c r="U525">
        <v>7.1</v>
      </c>
      <c r="V525">
        <v>14.3</v>
      </c>
      <c r="W525">
        <v>825</v>
      </c>
      <c r="X525">
        <v>30</v>
      </c>
      <c r="Y525" t="s">
        <v>282</v>
      </c>
    </row>
    <row r="526" spans="1:25">
      <c r="A526" t="s">
        <v>957</v>
      </c>
      <c r="B526" s="2" t="str">
        <f>Hyperlink("https://www.diodes.com/datasheet/download/DMTH6015LPDWQ.pdf")</f>
        <v>https://www.diodes.com/datasheet/download/DMTH6015LPDWQ.pdf</v>
      </c>
      <c r="C526" t="str">
        <f>Hyperlink("https://www.diodes.com/part/view/DMTH6015LPDWQ","DMTH6015LPDWQ")</f>
        <v>DMTH6015LPDWQ</v>
      </c>
      <c r="D526" t="s">
        <v>522</v>
      </c>
      <c r="E526" t="s">
        <v>27</v>
      </c>
      <c r="F526" t="s">
        <v>28</v>
      </c>
      <c r="G526" t="s">
        <v>33</v>
      </c>
      <c r="H526" t="s">
        <v>27</v>
      </c>
      <c r="I526">
        <v>60</v>
      </c>
      <c r="J526">
        <v>16</v>
      </c>
      <c r="K526">
        <v>9.4</v>
      </c>
      <c r="L526">
        <v>36.3</v>
      </c>
      <c r="M526">
        <v>2.6</v>
      </c>
      <c r="N526">
        <v>36.3</v>
      </c>
      <c r="O526">
        <v>20</v>
      </c>
      <c r="P526">
        <v>27</v>
      </c>
      <c r="T526">
        <v>2.5</v>
      </c>
      <c r="U526">
        <v>7.1</v>
      </c>
      <c r="V526">
        <v>14.3</v>
      </c>
      <c r="W526">
        <v>825</v>
      </c>
      <c r="X526">
        <v>30</v>
      </c>
      <c r="Y526" t="s">
        <v>498</v>
      </c>
    </row>
    <row r="527" spans="1:25">
      <c r="A527" t="s">
        <v>958</v>
      </c>
      <c r="B527" s="2" t="str">
        <f>Hyperlink("https://www.diodes.com/datasheet/download/DMTH6016LFDFWQ.pdf")</f>
        <v>https://www.diodes.com/datasheet/download/DMTH6016LFDFWQ.pdf</v>
      </c>
      <c r="C527" t="str">
        <f>Hyperlink("https://www.diodes.com/part/view/DMTH6016LFDFWQ","DMTH6016LFDFWQ")</f>
        <v>DMTH6016LFDFWQ</v>
      </c>
      <c r="D527" t="s">
        <v>520</v>
      </c>
      <c r="E527" t="s">
        <v>27</v>
      </c>
      <c r="F527" t="s">
        <v>28</v>
      </c>
      <c r="G527" t="s">
        <v>29</v>
      </c>
      <c r="H527" t="s">
        <v>34</v>
      </c>
      <c r="I527">
        <v>60</v>
      </c>
      <c r="J527">
        <v>20</v>
      </c>
      <c r="K527">
        <v>9.4</v>
      </c>
      <c r="M527">
        <v>2.3</v>
      </c>
      <c r="O527">
        <v>18</v>
      </c>
      <c r="P527">
        <v>27.5</v>
      </c>
      <c r="T527">
        <v>3</v>
      </c>
      <c r="U527">
        <v>7.5</v>
      </c>
      <c r="V527">
        <v>15.3</v>
      </c>
      <c r="W527">
        <v>925</v>
      </c>
      <c r="X527">
        <v>30</v>
      </c>
      <c r="Y527" t="s">
        <v>883</v>
      </c>
    </row>
    <row r="528" spans="1:25">
      <c r="A528" t="s">
        <v>959</v>
      </c>
      <c r="B528" s="2" t="str">
        <f>Hyperlink("https://www.diodes.com/datasheet/download/DMTH6016LFVWQ.pdf")</f>
        <v>https://www.diodes.com/datasheet/download/DMTH6016LFVWQ.pdf</v>
      </c>
      <c r="C528" t="str">
        <f>Hyperlink("https://www.diodes.com/part/view/DMTH6016LFVWQ","DMTH6016LFVWQ")</f>
        <v>DMTH6016LFVWQ</v>
      </c>
      <c r="D528" t="s">
        <v>520</v>
      </c>
      <c r="E528" t="s">
        <v>27</v>
      </c>
      <c r="F528" t="s">
        <v>28</v>
      </c>
      <c r="G528" t="s">
        <v>29</v>
      </c>
      <c r="H528" t="s">
        <v>34</v>
      </c>
      <c r="I528">
        <v>60</v>
      </c>
      <c r="J528">
        <v>20</v>
      </c>
      <c r="L528">
        <v>41</v>
      </c>
      <c r="M528">
        <v>2.38</v>
      </c>
      <c r="O528">
        <v>16</v>
      </c>
      <c r="P528">
        <v>27</v>
      </c>
      <c r="T528">
        <v>2.5</v>
      </c>
      <c r="U528">
        <v>7.3</v>
      </c>
      <c r="V528">
        <v>15.1</v>
      </c>
      <c r="W528">
        <v>939</v>
      </c>
      <c r="X528">
        <v>30</v>
      </c>
      <c r="Y528" t="s">
        <v>358</v>
      </c>
    </row>
    <row r="529" spans="1:25">
      <c r="A529" t="s">
        <v>960</v>
      </c>
      <c r="B529" s="2" t="str">
        <f>Hyperlink("https://www.diodes.com/datasheet/download/DMTH6016LK3Q.pdf")</f>
        <v>https://www.diodes.com/datasheet/download/DMTH6016LK3Q.pdf</v>
      </c>
      <c r="C529" t="str">
        <f>Hyperlink("https://www.diodes.com/part/view/DMTH6016LK3Q","DMTH6016LK3Q")</f>
        <v>DMTH6016LK3Q</v>
      </c>
      <c r="D529" t="s">
        <v>520</v>
      </c>
      <c r="E529" t="s">
        <v>27</v>
      </c>
      <c r="F529" t="s">
        <v>28</v>
      </c>
      <c r="G529" t="s">
        <v>29</v>
      </c>
      <c r="H529" t="s">
        <v>34</v>
      </c>
      <c r="I529">
        <v>60</v>
      </c>
      <c r="J529">
        <v>20</v>
      </c>
      <c r="K529">
        <v>10.8</v>
      </c>
      <c r="L529">
        <v>46.9</v>
      </c>
      <c r="M529">
        <v>3.2</v>
      </c>
      <c r="N529">
        <v>60</v>
      </c>
      <c r="O529">
        <v>17</v>
      </c>
      <c r="P529">
        <v>24</v>
      </c>
      <c r="T529">
        <v>3</v>
      </c>
      <c r="U529">
        <v>8.4</v>
      </c>
      <c r="V529">
        <v>17</v>
      </c>
      <c r="W529">
        <v>864</v>
      </c>
      <c r="X529">
        <v>30</v>
      </c>
      <c r="Y529" t="s">
        <v>306</v>
      </c>
    </row>
    <row r="530" spans="1:25">
      <c r="A530" t="s">
        <v>961</v>
      </c>
      <c r="B530" s="2" t="str">
        <f>Hyperlink("https://www.diodes.com/datasheet/download/DMTH6016LPDQ.pdf")</f>
        <v>https://www.diodes.com/datasheet/download/DMTH6016LPDQ.pdf</v>
      </c>
      <c r="C530" t="str">
        <f>Hyperlink("https://www.diodes.com/part/view/DMTH6016LPDQ","DMTH6016LPDQ")</f>
        <v>DMTH6016LPDQ</v>
      </c>
      <c r="D530" t="s">
        <v>533</v>
      </c>
      <c r="E530" t="s">
        <v>27</v>
      </c>
      <c r="F530" t="s">
        <v>28</v>
      </c>
      <c r="G530" t="s">
        <v>33</v>
      </c>
      <c r="H530" t="s">
        <v>34</v>
      </c>
      <c r="I530">
        <v>60</v>
      </c>
      <c r="J530">
        <v>20</v>
      </c>
      <c r="K530">
        <v>9.2</v>
      </c>
      <c r="L530">
        <v>33.2</v>
      </c>
      <c r="M530">
        <v>2.5</v>
      </c>
      <c r="N530">
        <v>37.5</v>
      </c>
      <c r="O530">
        <v>19</v>
      </c>
      <c r="P530">
        <v>28</v>
      </c>
      <c r="T530">
        <v>2.5</v>
      </c>
      <c r="U530">
        <v>8.4</v>
      </c>
      <c r="V530">
        <v>17</v>
      </c>
      <c r="W530">
        <v>864</v>
      </c>
      <c r="X530">
        <v>30</v>
      </c>
      <c r="Y530" t="s">
        <v>534</v>
      </c>
    </row>
    <row r="531" spans="1:25">
      <c r="A531" t="s">
        <v>962</v>
      </c>
      <c r="B531" s="2" t="str">
        <f>Hyperlink("https://www.diodes.com/datasheet/download/DMTH6016LPDWQ.pdf")</f>
        <v>https://www.diodes.com/datasheet/download/DMTH6016LPDWQ.pdf</v>
      </c>
      <c r="C531" t="str">
        <f>Hyperlink("https://www.diodes.com/part/view/DMTH6016LPDWQ","DMTH6016LPDWQ")</f>
        <v>DMTH6016LPDWQ</v>
      </c>
      <c r="D531" t="s">
        <v>963</v>
      </c>
      <c r="E531" t="s">
        <v>27</v>
      </c>
      <c r="F531" t="s">
        <v>28</v>
      </c>
      <c r="G531" t="s">
        <v>33</v>
      </c>
      <c r="H531" t="s">
        <v>34</v>
      </c>
      <c r="I531">
        <v>60</v>
      </c>
      <c r="J531">
        <v>20</v>
      </c>
      <c r="L531">
        <v>33.2</v>
      </c>
      <c r="M531">
        <v>2.5</v>
      </c>
      <c r="N531">
        <v>37.5</v>
      </c>
      <c r="O531">
        <v>19</v>
      </c>
      <c r="S531">
        <v>1</v>
      </c>
      <c r="T531">
        <v>2.5</v>
      </c>
      <c r="V531">
        <v>17</v>
      </c>
      <c r="W531">
        <v>864</v>
      </c>
      <c r="X531">
        <v>30</v>
      </c>
      <c r="Y531" t="s">
        <v>74</v>
      </c>
    </row>
    <row r="532" spans="1:25">
      <c r="A532" t="s">
        <v>964</v>
      </c>
      <c r="B532" s="2" t="str">
        <f>Hyperlink("https://www.diodes.com/datasheet/download/DMTH6016LPSQ.pdf")</f>
        <v>https://www.diodes.com/datasheet/download/DMTH6016LPSQ.pdf</v>
      </c>
      <c r="C532" t="str">
        <f>Hyperlink("https://www.diodes.com/part/view/DMTH6016LPSQ","DMTH6016LPSQ")</f>
        <v>DMTH6016LPSQ</v>
      </c>
      <c r="D532" t="s">
        <v>520</v>
      </c>
      <c r="E532" t="s">
        <v>27</v>
      </c>
      <c r="F532" t="s">
        <v>28</v>
      </c>
      <c r="G532" t="s">
        <v>29</v>
      </c>
      <c r="H532" t="s">
        <v>34</v>
      </c>
      <c r="I532">
        <v>60</v>
      </c>
      <c r="J532">
        <v>20</v>
      </c>
      <c r="K532">
        <v>10.6</v>
      </c>
      <c r="L532">
        <v>37</v>
      </c>
      <c r="M532">
        <v>2.6</v>
      </c>
      <c r="N532">
        <v>37.5</v>
      </c>
      <c r="O532">
        <v>16</v>
      </c>
      <c r="P532">
        <v>24</v>
      </c>
      <c r="T532">
        <v>2.5</v>
      </c>
      <c r="U532">
        <v>8.4</v>
      </c>
      <c r="V532">
        <v>17</v>
      </c>
      <c r="W532">
        <v>864</v>
      </c>
      <c r="X532">
        <v>30</v>
      </c>
      <c r="Y532" t="s">
        <v>498</v>
      </c>
    </row>
    <row r="533" spans="1:25">
      <c r="A533" t="s">
        <v>965</v>
      </c>
      <c r="B533" s="2" t="str">
        <f>Hyperlink("https://www.diodes.com/datasheet/download/DMTH6016LPSWQ.pdf")</f>
        <v>https://www.diodes.com/datasheet/download/DMTH6016LPSWQ.pdf</v>
      </c>
      <c r="C533" t="str">
        <f>Hyperlink("https://www.diodes.com/part/view/DMTH6016LPSWQ","DMTH6016LPSWQ")</f>
        <v>DMTH6016LPSWQ</v>
      </c>
      <c r="D533" t="s">
        <v>524</v>
      </c>
      <c r="E533" t="s">
        <v>27</v>
      </c>
      <c r="F533" t="s">
        <v>28</v>
      </c>
      <c r="G533" t="s">
        <v>29</v>
      </c>
      <c r="H533" t="s">
        <v>34</v>
      </c>
      <c r="I533">
        <v>60</v>
      </c>
      <c r="J533">
        <v>20</v>
      </c>
      <c r="L533">
        <v>37.1</v>
      </c>
      <c r="M533">
        <v>3</v>
      </c>
      <c r="N533">
        <v>37.5</v>
      </c>
      <c r="O533">
        <v>16</v>
      </c>
      <c r="S533">
        <v>1</v>
      </c>
      <c r="T533">
        <v>2.5</v>
      </c>
      <c r="V533">
        <v>17</v>
      </c>
      <c r="W533">
        <v>864</v>
      </c>
      <c r="X533">
        <v>30</v>
      </c>
      <c r="Y533" t="s">
        <v>502</v>
      </c>
    </row>
    <row r="534" spans="1:25">
      <c r="A534" t="s">
        <v>966</v>
      </c>
      <c r="B534" s="2" t="str">
        <f>Hyperlink("https://www.diodes.com/datasheet/download/DMTH6016LSDQ.pdf")</f>
        <v>https://www.diodes.com/datasheet/download/DMTH6016LSDQ.pdf</v>
      </c>
      <c r="C534" t="str">
        <f>Hyperlink("https://www.diodes.com/part/view/DMTH6016LSDQ","DMTH6016LSDQ")</f>
        <v>DMTH6016LSDQ</v>
      </c>
      <c r="D534" t="s">
        <v>533</v>
      </c>
      <c r="E534" t="s">
        <v>27</v>
      </c>
      <c r="F534" t="s">
        <v>28</v>
      </c>
      <c r="G534" t="s">
        <v>33</v>
      </c>
      <c r="H534" t="s">
        <v>34</v>
      </c>
      <c r="I534">
        <v>60</v>
      </c>
      <c r="J534">
        <v>20</v>
      </c>
      <c r="K534">
        <v>7.6</v>
      </c>
      <c r="M534">
        <v>1.9</v>
      </c>
      <c r="O534">
        <v>19.5</v>
      </c>
      <c r="P534">
        <v>28</v>
      </c>
      <c r="T534">
        <v>2.5</v>
      </c>
      <c r="U534">
        <v>8.4</v>
      </c>
      <c r="V534">
        <v>17</v>
      </c>
      <c r="W534">
        <v>864</v>
      </c>
      <c r="X534">
        <v>30</v>
      </c>
      <c r="Y534" t="s">
        <v>147</v>
      </c>
    </row>
    <row r="535" spans="1:25">
      <c r="A535" t="s">
        <v>967</v>
      </c>
      <c r="B535" s="2" t="str">
        <f>Hyperlink("https://www.diodes.com/datasheet/download/DMTH6030LFDFWQ.pdf")</f>
        <v>https://www.diodes.com/datasheet/download/DMTH6030LFDFWQ.pdf</v>
      </c>
      <c r="C535" t="str">
        <f>Hyperlink("https://www.diodes.com/part/view/DMTH6030LFDFWQ","DMTH6030LFDFWQ")</f>
        <v>DMTH6030LFDFWQ</v>
      </c>
      <c r="D535" t="s">
        <v>524</v>
      </c>
      <c r="E535" t="s">
        <v>27</v>
      </c>
      <c r="F535" t="s">
        <v>28</v>
      </c>
      <c r="G535" t="s">
        <v>29</v>
      </c>
      <c r="H535" t="s">
        <v>34</v>
      </c>
      <c r="I535">
        <v>60</v>
      </c>
      <c r="J535">
        <v>20</v>
      </c>
      <c r="K535">
        <v>17.5</v>
      </c>
      <c r="M535">
        <v>2.1</v>
      </c>
      <c r="N535">
        <v>16.5</v>
      </c>
      <c r="O535">
        <v>29</v>
      </c>
      <c r="S535">
        <v>1</v>
      </c>
      <c r="T535">
        <v>2.5</v>
      </c>
      <c r="V535">
        <v>41.2</v>
      </c>
      <c r="W535">
        <v>452</v>
      </c>
      <c r="X535">
        <v>30</v>
      </c>
      <c r="Y535" t="s">
        <v>791</v>
      </c>
    </row>
    <row r="536" spans="1:25">
      <c r="A536" t="s">
        <v>968</v>
      </c>
      <c r="B536" s="2" t="str">
        <f>Hyperlink("https://www.diodes.com/datasheet/download/DMTH61M5SPSWQ.pdf")</f>
        <v>https://www.diodes.com/datasheet/download/DMTH61M5SPSWQ.pdf</v>
      </c>
      <c r="C536" t="str">
        <f>Hyperlink("https://www.diodes.com/part/view/DMTH61M5SPSWQ","DMTH61M5SPSWQ")</f>
        <v>DMTH61M5SPSWQ</v>
      </c>
      <c r="D536" t="s">
        <v>522</v>
      </c>
      <c r="E536" t="s">
        <v>27</v>
      </c>
      <c r="F536" t="s">
        <v>28</v>
      </c>
      <c r="G536" t="s">
        <v>29</v>
      </c>
      <c r="H536" t="s">
        <v>34</v>
      </c>
      <c r="I536">
        <v>60</v>
      </c>
      <c r="J536">
        <v>20</v>
      </c>
      <c r="L536">
        <v>225</v>
      </c>
      <c r="M536">
        <v>3.2</v>
      </c>
      <c r="N536">
        <v>167</v>
      </c>
      <c r="O536">
        <v>1.5</v>
      </c>
      <c r="T536">
        <v>4</v>
      </c>
      <c r="V536">
        <v>130.6</v>
      </c>
      <c r="W536">
        <v>8306</v>
      </c>
      <c r="X536">
        <v>30</v>
      </c>
      <c r="Y536" t="s">
        <v>498</v>
      </c>
    </row>
    <row r="537" spans="1:25">
      <c r="A537" t="s">
        <v>969</v>
      </c>
      <c r="B537" s="2" t="str">
        <f>Hyperlink("https://www.diodes.com/datasheet/download/DMTH61M8LPSQ.pdf")</f>
        <v>https://www.diodes.com/datasheet/download/DMTH61M8LPSQ.pdf</v>
      </c>
      <c r="C537" t="str">
        <f>Hyperlink("https://www.diodes.com/part/view/DMTH61M8LPSQ","DMTH61M8LPSQ")</f>
        <v>DMTH61M8LPSQ</v>
      </c>
      <c r="D537" t="s">
        <v>522</v>
      </c>
      <c r="E537" t="s">
        <v>27</v>
      </c>
      <c r="F537" t="s">
        <v>28</v>
      </c>
      <c r="G537" t="s">
        <v>29</v>
      </c>
      <c r="H537" t="s">
        <v>34</v>
      </c>
      <c r="I537">
        <v>60</v>
      </c>
      <c r="J537">
        <v>20</v>
      </c>
      <c r="L537">
        <v>225</v>
      </c>
      <c r="M537">
        <v>3.2</v>
      </c>
      <c r="N537">
        <v>187.5</v>
      </c>
      <c r="O537">
        <v>1.6</v>
      </c>
      <c r="P537">
        <v>2.8</v>
      </c>
      <c r="T537">
        <v>3</v>
      </c>
      <c r="U537">
        <v>53.3</v>
      </c>
      <c r="V537">
        <v>115.5</v>
      </c>
      <c r="W537">
        <v>8320</v>
      </c>
      <c r="X537">
        <v>30</v>
      </c>
      <c r="Y537" t="s">
        <v>498</v>
      </c>
    </row>
    <row r="538" spans="1:25">
      <c r="A538" t="s">
        <v>970</v>
      </c>
      <c r="B538" s="2" t="str">
        <f>Hyperlink("https://www.diodes.com/datasheet/download/DMTH61M8SPSQ.pdf")</f>
        <v>https://www.diodes.com/datasheet/download/DMTH61M8SPSQ.pdf</v>
      </c>
      <c r="C538" t="str">
        <f>Hyperlink("https://www.diodes.com/part/view/DMTH61M8SPSQ","DMTH61M8SPSQ")</f>
        <v>DMTH61M8SPSQ</v>
      </c>
      <c r="D538" t="s">
        <v>522</v>
      </c>
      <c r="E538" t="s">
        <v>27</v>
      </c>
      <c r="F538" t="s">
        <v>28</v>
      </c>
      <c r="G538" t="s">
        <v>29</v>
      </c>
      <c r="H538" t="s">
        <v>34</v>
      </c>
      <c r="I538">
        <v>60</v>
      </c>
      <c r="J538">
        <v>20</v>
      </c>
      <c r="L538">
        <v>215</v>
      </c>
      <c r="M538">
        <v>3.2</v>
      </c>
      <c r="N538">
        <v>167</v>
      </c>
      <c r="O538">
        <v>1.6</v>
      </c>
      <c r="T538">
        <v>4</v>
      </c>
      <c r="V538">
        <v>130.6</v>
      </c>
      <c r="W538">
        <v>8306</v>
      </c>
      <c r="X538">
        <v>30</v>
      </c>
      <c r="Y538" t="s">
        <v>498</v>
      </c>
    </row>
    <row r="539" spans="1:25">
      <c r="A539" t="s">
        <v>971</v>
      </c>
      <c r="B539" s="2" t="str">
        <f>Hyperlink("https://www.diodes.com/datasheet/download/DMTH62M7SPSWQ.pdf")</f>
        <v>https://www.diodes.com/datasheet/download/DMTH62M7SPSWQ.pdf</v>
      </c>
      <c r="C539" t="str">
        <f>Hyperlink("https://www.diodes.com/part/view/DMTH62M7SPSWQ","DMTH62M7SPSWQ")</f>
        <v>DMTH62M7SPSWQ</v>
      </c>
      <c r="D539" t="s">
        <v>524</v>
      </c>
      <c r="E539" t="s">
        <v>27</v>
      </c>
      <c r="F539" t="s">
        <v>28</v>
      </c>
      <c r="G539" t="s">
        <v>29</v>
      </c>
      <c r="H539" t="s">
        <v>34</v>
      </c>
      <c r="I539">
        <v>60</v>
      </c>
      <c r="J539">
        <v>20</v>
      </c>
      <c r="L539">
        <v>170</v>
      </c>
      <c r="M539">
        <v>3</v>
      </c>
      <c r="N539">
        <v>150</v>
      </c>
      <c r="O539">
        <v>2.7</v>
      </c>
      <c r="S539">
        <v>2</v>
      </c>
      <c r="T539">
        <v>4</v>
      </c>
      <c r="V539">
        <v>68.7</v>
      </c>
      <c r="W539">
        <v>4973</v>
      </c>
      <c r="X539">
        <v>30</v>
      </c>
      <c r="Y539" t="s">
        <v>502</v>
      </c>
    </row>
    <row r="540" spans="1:25">
      <c r="A540" t="s">
        <v>972</v>
      </c>
      <c r="B540" s="2" t="str">
        <f>Hyperlink("https://www.diodes.com/datasheet/download/DMTH63M5LFGQ.pdf")</f>
        <v>https://www.diodes.com/datasheet/download/DMTH63M5LFGQ.pdf</v>
      </c>
      <c r="C540" t="str">
        <f>Hyperlink("https://www.diodes.com/part/view/DMTH63M5LFGQ","DMTH63M5LFGQ")</f>
        <v>DMTH63M5LFGQ</v>
      </c>
      <c r="D540" t="s">
        <v>524</v>
      </c>
      <c r="E540" t="s">
        <v>27</v>
      </c>
      <c r="F540" t="s">
        <v>28</v>
      </c>
      <c r="G540" t="s">
        <v>29</v>
      </c>
      <c r="H540" t="s">
        <v>34</v>
      </c>
      <c r="I540">
        <v>60</v>
      </c>
      <c r="J540">
        <v>20</v>
      </c>
      <c r="L540">
        <v>90.3</v>
      </c>
      <c r="M540">
        <v>3.4</v>
      </c>
      <c r="N540">
        <v>63.3</v>
      </c>
      <c r="O540">
        <v>4</v>
      </c>
      <c r="S540">
        <v>1.3</v>
      </c>
      <c r="T540">
        <v>2.5</v>
      </c>
      <c r="V540">
        <v>41.2</v>
      </c>
      <c r="W540">
        <v>2378</v>
      </c>
      <c r="X540">
        <v>30</v>
      </c>
      <c r="Y540" t="s">
        <v>282</v>
      </c>
    </row>
    <row r="541" spans="1:25">
      <c r="A541" t="s">
        <v>973</v>
      </c>
      <c r="B541" s="2" t="str">
        <f>Hyperlink("https://www.diodes.com/datasheet/download/DMTH63M6LPSWQ.pdf")</f>
        <v>https://www.diodes.com/datasheet/download/DMTH63M6LPSWQ.pdf</v>
      </c>
      <c r="C541" t="str">
        <f>Hyperlink("https://www.diodes.com/part/view/DMTH63M6LPSWQ","DMTH63M6LPSWQ")</f>
        <v>DMTH63M6LPSWQ</v>
      </c>
      <c r="D541" t="s">
        <v>522</v>
      </c>
      <c r="E541" t="s">
        <v>27</v>
      </c>
      <c r="F541" t="s">
        <v>28</v>
      </c>
      <c r="G541" t="s">
        <v>29</v>
      </c>
      <c r="H541" t="s">
        <v>34</v>
      </c>
      <c r="I541">
        <v>60</v>
      </c>
      <c r="J541">
        <v>20</v>
      </c>
      <c r="L541">
        <v>105</v>
      </c>
      <c r="M541">
        <v>3.3</v>
      </c>
      <c r="N541">
        <v>84.7</v>
      </c>
      <c r="O541">
        <v>4.1</v>
      </c>
      <c r="P541">
        <v>6.2</v>
      </c>
      <c r="S541">
        <v>1.3</v>
      </c>
      <c r="T541">
        <v>2.5</v>
      </c>
      <c r="U541">
        <v>23</v>
      </c>
      <c r="V541">
        <v>44.8</v>
      </c>
      <c r="W541">
        <v>2479</v>
      </c>
      <c r="X541">
        <v>30</v>
      </c>
      <c r="Y541" t="s">
        <v>502</v>
      </c>
    </row>
    <row r="542" spans="1:25">
      <c r="A542" t="s">
        <v>974</v>
      </c>
      <c r="B542" s="2" t="str">
        <f>Hyperlink("https://www.diodes.com/datasheet/download/DMTH69M8LFVWQ.pdf")</f>
        <v>https://www.diodes.com/datasheet/download/DMTH69M8LFVWQ.pdf</v>
      </c>
      <c r="C542" t="str">
        <f>Hyperlink("https://www.diodes.com/part/view/DMTH69M8LFVWQ","DMTH69M8LFVWQ")</f>
        <v>DMTH69M8LFVWQ</v>
      </c>
      <c r="D542" t="s">
        <v>520</v>
      </c>
      <c r="E542" t="s">
        <v>27</v>
      </c>
      <c r="F542" t="s">
        <v>28</v>
      </c>
      <c r="G542" t="s">
        <v>29</v>
      </c>
      <c r="H542" t="s">
        <v>34</v>
      </c>
      <c r="I542">
        <v>60</v>
      </c>
      <c r="J542">
        <v>16</v>
      </c>
      <c r="K542">
        <v>15.9</v>
      </c>
      <c r="L542">
        <v>45.4</v>
      </c>
      <c r="M542">
        <v>3.6</v>
      </c>
      <c r="N542">
        <v>29.4</v>
      </c>
      <c r="O542">
        <v>9.5</v>
      </c>
      <c r="P542">
        <v>13.3</v>
      </c>
      <c r="T542">
        <v>3</v>
      </c>
      <c r="U542">
        <v>15.6</v>
      </c>
      <c r="V542">
        <v>33.5</v>
      </c>
      <c r="W542">
        <v>1925</v>
      </c>
      <c r="X542">
        <v>30</v>
      </c>
      <c r="Y542" t="s">
        <v>282</v>
      </c>
    </row>
    <row r="543" spans="1:25">
      <c r="A543" t="s">
        <v>975</v>
      </c>
      <c r="B543" s="2" t="str">
        <f>Hyperlink("https://www.diodes.com/datasheet/download/DMTH69M9LPDWQ.pdf")</f>
        <v>https://www.diodes.com/datasheet/download/DMTH69M9LPDWQ.pdf</v>
      </c>
      <c r="C543" t="str">
        <f>Hyperlink("https://www.diodes.com/part/view/DMTH69M9LPDWQ","DMTH69M9LPDWQ")</f>
        <v>DMTH69M9LPDWQ</v>
      </c>
      <c r="D543" t="s">
        <v>541</v>
      </c>
      <c r="E543" t="s">
        <v>27</v>
      </c>
      <c r="F543" t="s">
        <v>28</v>
      </c>
      <c r="G543" t="s">
        <v>33</v>
      </c>
      <c r="H543" t="s">
        <v>34</v>
      </c>
      <c r="I543">
        <v>60</v>
      </c>
      <c r="J543">
        <v>16</v>
      </c>
      <c r="L543">
        <v>49</v>
      </c>
      <c r="M543">
        <v>2.8</v>
      </c>
      <c r="N543" t="s">
        <v>976</v>
      </c>
      <c r="O543">
        <v>12.5</v>
      </c>
      <c r="S543">
        <v>0.7</v>
      </c>
      <c r="T543">
        <v>2</v>
      </c>
      <c r="V543">
        <v>32</v>
      </c>
      <c r="W543">
        <v>2178</v>
      </c>
      <c r="X543">
        <v>30</v>
      </c>
      <c r="Y543" t="s">
        <v>74</v>
      </c>
    </row>
    <row r="544" spans="1:25">
      <c r="A544" t="s">
        <v>977</v>
      </c>
      <c r="B544" s="2" t="str">
        <f>Hyperlink("https://www.diodes.com/datasheet/download/DMTH8001STLWQ.pdf")</f>
        <v>https://www.diodes.com/datasheet/download/DMTH8001STLWQ.pdf</v>
      </c>
      <c r="C544" t="str">
        <f>Hyperlink("https://www.diodes.com/part/view/DMTH8001STLWQ","DMTH8001STLWQ")</f>
        <v>DMTH8001STLWQ</v>
      </c>
      <c r="D544" t="s">
        <v>978</v>
      </c>
      <c r="E544" t="s">
        <v>27</v>
      </c>
      <c r="F544" t="s">
        <v>28</v>
      </c>
      <c r="G544" t="s">
        <v>29</v>
      </c>
      <c r="H544" t="s">
        <v>34</v>
      </c>
      <c r="I544">
        <v>80</v>
      </c>
      <c r="J544">
        <v>20</v>
      </c>
      <c r="L544">
        <v>270</v>
      </c>
      <c r="M544">
        <v>6</v>
      </c>
      <c r="N544">
        <v>250</v>
      </c>
      <c r="O544">
        <v>1.7</v>
      </c>
      <c r="T544">
        <v>4</v>
      </c>
      <c r="V544">
        <v>138</v>
      </c>
      <c r="W544">
        <v>8894</v>
      </c>
      <c r="X544">
        <v>50</v>
      </c>
      <c r="Y544" t="s">
        <v>836</v>
      </c>
    </row>
    <row r="545" spans="1:25">
      <c r="A545" t="s">
        <v>979</v>
      </c>
      <c r="B545" s="2" t="str">
        <f>Hyperlink("https://www.diodes.com/datasheet/download/DMTH8003SPSWQ.pdf")</f>
        <v>https://www.diodes.com/datasheet/download/DMTH8003SPSWQ.pdf</v>
      </c>
      <c r="C545" t="str">
        <f>Hyperlink("https://www.diodes.com/part/view/DMTH8003SPSWQ","DMTH8003SPSWQ")</f>
        <v>DMTH8003SPSWQ</v>
      </c>
      <c r="D545" t="s">
        <v>980</v>
      </c>
      <c r="E545" t="s">
        <v>27</v>
      </c>
      <c r="F545" t="s">
        <v>28</v>
      </c>
      <c r="G545" t="s">
        <v>29</v>
      </c>
      <c r="H545" t="s">
        <v>34</v>
      </c>
      <c r="I545">
        <v>80</v>
      </c>
      <c r="J545">
        <v>20</v>
      </c>
      <c r="L545">
        <v>105</v>
      </c>
      <c r="M545">
        <v>3.75</v>
      </c>
      <c r="N545">
        <v>99</v>
      </c>
      <c r="O545">
        <v>3.9</v>
      </c>
      <c r="S545">
        <v>2</v>
      </c>
      <c r="T545">
        <v>4</v>
      </c>
      <c r="V545">
        <v>136</v>
      </c>
      <c r="W545">
        <v>9081</v>
      </c>
      <c r="X545">
        <v>40</v>
      </c>
      <c r="Y545" t="s">
        <v>502</v>
      </c>
    </row>
    <row r="546" spans="1:25">
      <c r="A546" t="s">
        <v>981</v>
      </c>
      <c r="B546" s="2" t="str">
        <f>Hyperlink("https://www.diodes.com/datasheet/download/DMTH8003STLWQ.pdf")</f>
        <v>https://www.diodes.com/datasheet/download/DMTH8003STLWQ.pdf</v>
      </c>
      <c r="C546" t="str">
        <f>Hyperlink("https://www.diodes.com/part/view/DMTH8003STLWQ","DMTH8003STLWQ")</f>
        <v>DMTH8003STLWQ</v>
      </c>
      <c r="D546" t="s">
        <v>982</v>
      </c>
      <c r="E546" t="s">
        <v>27</v>
      </c>
      <c r="F546" t="s">
        <v>28</v>
      </c>
      <c r="G546" t="s">
        <v>29</v>
      </c>
      <c r="H546" t="s">
        <v>34</v>
      </c>
      <c r="I546">
        <v>80</v>
      </c>
      <c r="J546">
        <v>20</v>
      </c>
      <c r="L546">
        <v>173</v>
      </c>
      <c r="M546">
        <v>5.6</v>
      </c>
      <c r="N546">
        <v>150</v>
      </c>
      <c r="O546">
        <v>2.5</v>
      </c>
      <c r="S546">
        <v>2</v>
      </c>
      <c r="T546">
        <v>4</v>
      </c>
      <c r="V546">
        <v>124</v>
      </c>
      <c r="W546">
        <v>8191</v>
      </c>
      <c r="X546">
        <v>40</v>
      </c>
      <c r="Y546" t="s">
        <v>836</v>
      </c>
    </row>
    <row r="547" spans="1:25">
      <c r="A547" t="s">
        <v>983</v>
      </c>
      <c r="B547" s="2" t="str">
        <f>Hyperlink("https://www.diodes.com/datasheet/download/DMTH8008LFGQ.pdf")</f>
        <v>https://www.diodes.com/datasheet/download/DMTH8008LFGQ.pdf</v>
      </c>
      <c r="C547" t="str">
        <f>Hyperlink("https://www.diodes.com/part/view/DMTH8008LFGQ","DMTH8008LFGQ")</f>
        <v>DMTH8008LFGQ</v>
      </c>
      <c r="D547" t="s">
        <v>984</v>
      </c>
      <c r="E547" t="s">
        <v>27</v>
      </c>
      <c r="F547" t="s">
        <v>28</v>
      </c>
      <c r="G547" t="s">
        <v>29</v>
      </c>
      <c r="H547" t="s">
        <v>34</v>
      </c>
      <c r="I547">
        <v>80</v>
      </c>
      <c r="J547">
        <v>20</v>
      </c>
      <c r="K547">
        <v>17</v>
      </c>
      <c r="L547">
        <v>70</v>
      </c>
      <c r="M547">
        <v>2.8</v>
      </c>
      <c r="N547">
        <v>50</v>
      </c>
      <c r="O547">
        <v>6.9</v>
      </c>
      <c r="P547">
        <v>10.4</v>
      </c>
      <c r="T547">
        <v>2.5</v>
      </c>
      <c r="U547">
        <v>18.3</v>
      </c>
      <c r="V547">
        <v>37.7</v>
      </c>
      <c r="W547">
        <v>2254</v>
      </c>
      <c r="X547">
        <v>40</v>
      </c>
      <c r="Y547" t="s">
        <v>282</v>
      </c>
    </row>
    <row r="548" spans="1:25">
      <c r="A548" t="s">
        <v>985</v>
      </c>
      <c r="B548" s="2" t="str">
        <f>Hyperlink("https://www.diodes.com/datasheet/download/DMTH8008LPSQ.pdf")</f>
        <v>https://www.diodes.com/datasheet/download/DMTH8008LPSQ.pdf</v>
      </c>
      <c r="C548" t="str">
        <f>Hyperlink("https://www.diodes.com/part/view/DMTH8008LPSQ","DMTH8008LPSQ")</f>
        <v>DMTH8008LPSQ</v>
      </c>
      <c r="D548" t="s">
        <v>986</v>
      </c>
      <c r="E548" t="s">
        <v>27</v>
      </c>
      <c r="F548" t="s">
        <v>28</v>
      </c>
      <c r="G548" t="s">
        <v>29</v>
      </c>
      <c r="H548" t="s">
        <v>34</v>
      </c>
      <c r="I548">
        <v>80</v>
      </c>
      <c r="J548">
        <v>20</v>
      </c>
      <c r="L548">
        <v>91</v>
      </c>
      <c r="M548">
        <v>3.4</v>
      </c>
      <c r="N548">
        <v>100</v>
      </c>
      <c r="O548">
        <v>7.8</v>
      </c>
      <c r="P548">
        <v>11</v>
      </c>
      <c r="T548">
        <v>2.8</v>
      </c>
      <c r="U548">
        <v>21.7</v>
      </c>
      <c r="V548">
        <v>41.2</v>
      </c>
      <c r="W548">
        <v>2345</v>
      </c>
      <c r="X548">
        <v>40</v>
      </c>
      <c r="Y548" t="s">
        <v>498</v>
      </c>
    </row>
    <row r="549" spans="1:25">
      <c r="A549" t="s">
        <v>987</v>
      </c>
      <c r="B549" s="2" t="str">
        <f>Hyperlink("https://www.diodes.com/datasheet/download/DMTH8008LPSWQ.pdf")</f>
        <v>https://www.diodes.com/datasheet/download/DMTH8008LPSWQ.pdf</v>
      </c>
      <c r="C549" t="str">
        <f>Hyperlink("https://www.diodes.com/part/view/DMTH8008LPSWQ","DMTH8008LPSWQ")</f>
        <v>DMTH8008LPSWQ</v>
      </c>
      <c r="D549" t="s">
        <v>980</v>
      </c>
      <c r="E549" t="s">
        <v>27</v>
      </c>
      <c r="F549" t="s">
        <v>28</v>
      </c>
      <c r="G549" t="s">
        <v>29</v>
      </c>
      <c r="H549" t="s">
        <v>34</v>
      </c>
      <c r="I549">
        <v>80</v>
      </c>
      <c r="J549">
        <v>20</v>
      </c>
      <c r="L549">
        <v>91</v>
      </c>
      <c r="M549">
        <v>3.4</v>
      </c>
      <c r="N549">
        <v>100</v>
      </c>
      <c r="O549">
        <v>7.8</v>
      </c>
      <c r="S549">
        <v>1.3</v>
      </c>
      <c r="T549">
        <v>2.8</v>
      </c>
      <c r="V549">
        <v>41.2</v>
      </c>
      <c r="W549">
        <v>2345</v>
      </c>
      <c r="X549">
        <v>40</v>
      </c>
      <c r="Y549" t="s">
        <v>502</v>
      </c>
    </row>
    <row r="550" spans="1:25">
      <c r="A550" t="s">
        <v>988</v>
      </c>
      <c r="B550" s="2" t="str">
        <f>Hyperlink("https://www.diodes.com/datasheet/download/DMTH8008SFGQ.pdf")</f>
        <v>https://www.diodes.com/datasheet/download/DMTH8008SFGQ.pdf</v>
      </c>
      <c r="C550" t="str">
        <f>Hyperlink("https://www.diodes.com/part/view/DMTH8008SFGQ","DMTH8008SFGQ")</f>
        <v>DMTH8008SFGQ</v>
      </c>
      <c r="D550" t="s">
        <v>984</v>
      </c>
      <c r="E550" t="s">
        <v>27</v>
      </c>
      <c r="F550" t="s">
        <v>28</v>
      </c>
      <c r="G550" t="s">
        <v>29</v>
      </c>
      <c r="H550" t="s">
        <v>34</v>
      </c>
      <c r="I550">
        <v>80</v>
      </c>
      <c r="J550">
        <v>20</v>
      </c>
      <c r="K550">
        <v>17</v>
      </c>
      <c r="L550">
        <v>68</v>
      </c>
      <c r="M550">
        <v>3.2</v>
      </c>
      <c r="N550">
        <v>50</v>
      </c>
      <c r="O550">
        <v>7</v>
      </c>
      <c r="T550">
        <v>4</v>
      </c>
      <c r="V550">
        <v>31.7</v>
      </c>
      <c r="W550">
        <v>1945</v>
      </c>
      <c r="X550">
        <v>40</v>
      </c>
      <c r="Y550" t="s">
        <v>282</v>
      </c>
    </row>
    <row r="551" spans="1:25">
      <c r="A551" t="s">
        <v>989</v>
      </c>
      <c r="B551" s="2" t="str">
        <f>Hyperlink("https://www.diodes.com/datasheet/download/DMTH8008SPSQ.pdf")</f>
        <v>https://www.diodes.com/datasheet/download/DMTH8008SPSQ.pdf</v>
      </c>
      <c r="C551" t="str">
        <f>Hyperlink("https://www.diodes.com/part/view/DMTH8008SPSQ","DMTH8008SPSQ")</f>
        <v>DMTH8008SPSQ</v>
      </c>
      <c r="D551" t="s">
        <v>986</v>
      </c>
      <c r="E551" t="s">
        <v>27</v>
      </c>
      <c r="F551" t="s">
        <v>28</v>
      </c>
      <c r="G551" t="s">
        <v>29</v>
      </c>
      <c r="H551" t="s">
        <v>34</v>
      </c>
      <c r="I551">
        <v>80</v>
      </c>
      <c r="J551">
        <v>20</v>
      </c>
      <c r="L551">
        <v>92</v>
      </c>
      <c r="M551">
        <v>3.4</v>
      </c>
      <c r="N551">
        <v>100</v>
      </c>
      <c r="O551">
        <v>7.8</v>
      </c>
      <c r="P551" t="s">
        <v>990</v>
      </c>
      <c r="T551">
        <v>4</v>
      </c>
      <c r="U551" t="s">
        <v>991</v>
      </c>
      <c r="V551">
        <v>34</v>
      </c>
      <c r="W551">
        <v>1950</v>
      </c>
      <c r="X551">
        <v>40</v>
      </c>
      <c r="Y551" t="s">
        <v>498</v>
      </c>
    </row>
    <row r="552" spans="1:25">
      <c r="A552" t="s">
        <v>992</v>
      </c>
      <c r="B552" s="2" t="str">
        <f>Hyperlink("https://www.diodes.com/datasheet/download/DMTH8008SPSWQ.pdf")</f>
        <v>https://www.diodes.com/datasheet/download/DMTH8008SPSWQ.pdf</v>
      </c>
      <c r="C552" t="str">
        <f>Hyperlink("https://www.diodes.com/part/view/DMTH8008SPSWQ","DMTH8008SPSWQ")</f>
        <v>DMTH8008SPSWQ</v>
      </c>
      <c r="D552" t="s">
        <v>980</v>
      </c>
      <c r="E552" t="s">
        <v>27</v>
      </c>
      <c r="F552" t="s">
        <v>28</v>
      </c>
      <c r="G552" t="s">
        <v>29</v>
      </c>
      <c r="H552" t="s">
        <v>34</v>
      </c>
      <c r="I552">
        <v>80</v>
      </c>
      <c r="J552">
        <v>20</v>
      </c>
      <c r="L552">
        <v>92</v>
      </c>
      <c r="M552">
        <v>3.4</v>
      </c>
      <c r="N552">
        <v>100</v>
      </c>
      <c r="O552">
        <v>7.8</v>
      </c>
      <c r="S552">
        <v>2</v>
      </c>
      <c r="T552">
        <v>4</v>
      </c>
      <c r="V552">
        <v>34</v>
      </c>
      <c r="W552">
        <v>1950</v>
      </c>
      <c r="X552">
        <v>40</v>
      </c>
      <c r="Y552" t="s">
        <v>502</v>
      </c>
    </row>
    <row r="553" spans="1:25">
      <c r="A553" t="s">
        <v>993</v>
      </c>
      <c r="B553" s="2" t="str">
        <f>Hyperlink("https://www.diodes.com/datasheet/download/DMTH8012LK3Q.pdf")</f>
        <v>https://www.diodes.com/datasheet/download/DMTH8012LK3Q.pdf</v>
      </c>
      <c r="C553" t="str">
        <f>Hyperlink("https://www.diodes.com/part/view/DMTH8012LK3Q","DMTH8012LK3Q")</f>
        <v>DMTH8012LK3Q</v>
      </c>
      <c r="D553" t="s">
        <v>986</v>
      </c>
      <c r="E553" t="s">
        <v>27</v>
      </c>
      <c r="F553" t="s">
        <v>28</v>
      </c>
      <c r="G553" t="s">
        <v>29</v>
      </c>
      <c r="H553" t="s">
        <v>34</v>
      </c>
      <c r="I553">
        <v>80</v>
      </c>
      <c r="J553">
        <v>20</v>
      </c>
      <c r="L553">
        <v>50</v>
      </c>
      <c r="M553">
        <v>2.6</v>
      </c>
      <c r="N553">
        <v>60</v>
      </c>
      <c r="O553">
        <v>16</v>
      </c>
      <c r="P553">
        <v>21</v>
      </c>
      <c r="T553">
        <v>3</v>
      </c>
      <c r="U553">
        <v>24.1</v>
      </c>
      <c r="V553">
        <v>46.8</v>
      </c>
      <c r="W553">
        <v>2051</v>
      </c>
      <c r="X553">
        <v>40</v>
      </c>
      <c r="Y553" t="s">
        <v>306</v>
      </c>
    </row>
    <row r="554" spans="1:25">
      <c r="A554" t="s">
        <v>994</v>
      </c>
      <c r="B554" s="2" t="str">
        <f>Hyperlink("https://www.diodes.com/datasheet/download/DMTH8012LPSQ.pdf")</f>
        <v>https://www.diodes.com/datasheet/download/DMTH8012LPSQ.pdf</v>
      </c>
      <c r="C554" t="str">
        <f>Hyperlink("https://www.diodes.com/part/view/DMTH8012LPSQ","DMTH8012LPSQ")</f>
        <v>DMTH8012LPSQ</v>
      </c>
      <c r="D554" t="s">
        <v>986</v>
      </c>
      <c r="E554" t="s">
        <v>27</v>
      </c>
      <c r="F554" t="s">
        <v>28</v>
      </c>
      <c r="G554" t="s">
        <v>29</v>
      </c>
      <c r="H554" t="s">
        <v>34</v>
      </c>
      <c r="I554">
        <v>80</v>
      </c>
      <c r="J554">
        <v>20</v>
      </c>
      <c r="K554">
        <v>8</v>
      </c>
      <c r="L554">
        <v>50</v>
      </c>
      <c r="M554">
        <v>2.6</v>
      </c>
      <c r="N554">
        <v>100</v>
      </c>
      <c r="O554">
        <v>17</v>
      </c>
      <c r="P554">
        <v>21</v>
      </c>
      <c r="T554">
        <v>3</v>
      </c>
      <c r="U554">
        <v>24.1</v>
      </c>
      <c r="V554">
        <v>46.8</v>
      </c>
      <c r="W554">
        <v>2051</v>
      </c>
      <c r="X554">
        <v>40</v>
      </c>
      <c r="Y554" t="s">
        <v>498</v>
      </c>
    </row>
    <row r="555" spans="1:25">
      <c r="A555" t="s">
        <v>995</v>
      </c>
      <c r="B555" s="2" t="str">
        <f>Hyperlink("https://www.diodes.com/datasheet/download/DMTH8028LFVWQ.pdf")</f>
        <v>https://www.diodes.com/datasheet/download/DMTH8028LFVWQ.pdf</v>
      </c>
      <c r="C555" t="str">
        <f>Hyperlink("https://www.diodes.com/part/view/DMTH8028LFVWQ","DMTH8028LFVWQ")</f>
        <v>DMTH8028LFVWQ</v>
      </c>
      <c r="D555" t="s">
        <v>996</v>
      </c>
      <c r="E555" t="s">
        <v>27</v>
      </c>
      <c r="F555" t="s">
        <v>28</v>
      </c>
      <c r="G555" t="s">
        <v>29</v>
      </c>
      <c r="H555" t="s">
        <v>34</v>
      </c>
      <c r="I555">
        <v>80</v>
      </c>
      <c r="J555">
        <v>20</v>
      </c>
      <c r="L555">
        <v>27</v>
      </c>
      <c r="M555">
        <v>3.5</v>
      </c>
      <c r="O555">
        <v>25</v>
      </c>
      <c r="P555">
        <v>41</v>
      </c>
      <c r="S555">
        <v>1.3</v>
      </c>
      <c r="T555">
        <v>2.5</v>
      </c>
      <c r="U555">
        <v>5.4</v>
      </c>
      <c r="V555">
        <v>10.4</v>
      </c>
      <c r="W555">
        <v>631</v>
      </c>
      <c r="X555">
        <v>40</v>
      </c>
      <c r="Y555" t="s">
        <v>358</v>
      </c>
    </row>
    <row r="556" spans="1:25">
      <c r="A556" t="s">
        <v>997</v>
      </c>
      <c r="B556" s="2" t="str">
        <f>Hyperlink("https://www.diodes.com/datasheet/download/DMTH8028LPSWQ.pdf")</f>
        <v>https://www.diodes.com/datasheet/download/DMTH8028LPSWQ.pdf</v>
      </c>
      <c r="C556" t="str">
        <f>Hyperlink("https://www.diodes.com/part/view/DMTH8028LPSWQ","DMTH8028LPSWQ")</f>
        <v>DMTH8028LPSWQ</v>
      </c>
      <c r="D556" t="s">
        <v>986</v>
      </c>
      <c r="E556" t="s">
        <v>27</v>
      </c>
      <c r="F556" t="s">
        <v>28</v>
      </c>
      <c r="G556" t="s">
        <v>29</v>
      </c>
      <c r="H556" t="s">
        <v>34</v>
      </c>
      <c r="I556">
        <v>80</v>
      </c>
      <c r="J556">
        <v>20</v>
      </c>
      <c r="L556">
        <v>41.7</v>
      </c>
      <c r="M556">
        <v>3.9</v>
      </c>
      <c r="N556">
        <v>41.7</v>
      </c>
      <c r="O556">
        <v>25</v>
      </c>
      <c r="P556">
        <v>41</v>
      </c>
      <c r="T556">
        <v>2.5</v>
      </c>
      <c r="U556">
        <v>5.4</v>
      </c>
      <c r="V556">
        <v>10.4</v>
      </c>
      <c r="W556">
        <v>641</v>
      </c>
      <c r="X556">
        <v>25</v>
      </c>
      <c r="Y556" t="s">
        <v>502</v>
      </c>
    </row>
    <row r="557" spans="1:25">
      <c r="A557" t="s">
        <v>998</v>
      </c>
      <c r="B557" s="2" t="str">
        <f>Hyperlink("https://www.diodes.com/datasheet/download/DMTH8030LFDFWQ.pdf")</f>
        <v>https://www.diodes.com/datasheet/download/DMTH8030LFDFWQ.pdf</v>
      </c>
      <c r="C557" t="str">
        <f>Hyperlink("https://www.diodes.com/part/view/DMTH8030LFDFWQ","DMTH8030LFDFWQ")</f>
        <v>DMTH8030LFDFWQ</v>
      </c>
      <c r="D557" t="s">
        <v>999</v>
      </c>
      <c r="E557" t="s">
        <v>27</v>
      </c>
      <c r="F557" t="s">
        <v>28</v>
      </c>
      <c r="G557" t="s">
        <v>29</v>
      </c>
      <c r="H557" t="s">
        <v>34</v>
      </c>
      <c r="I557">
        <v>80</v>
      </c>
      <c r="J557">
        <v>20</v>
      </c>
      <c r="K557">
        <v>6.5</v>
      </c>
      <c r="M557">
        <v>2.1</v>
      </c>
      <c r="O557">
        <v>25</v>
      </c>
      <c r="P557">
        <v>38</v>
      </c>
      <c r="S557">
        <v>1.2</v>
      </c>
      <c r="T557">
        <v>2.5</v>
      </c>
      <c r="U557">
        <v>5.4</v>
      </c>
      <c r="V557">
        <v>10.4</v>
      </c>
      <c r="W557">
        <v>641</v>
      </c>
      <c r="X557">
        <v>25</v>
      </c>
      <c r="Y557" t="s">
        <v>791</v>
      </c>
    </row>
    <row r="558" spans="1:25">
      <c r="A558" t="s">
        <v>1000</v>
      </c>
      <c r="B558" s="2" t="str">
        <f>Hyperlink("https://www.diodes.com/datasheet/download/DMTH8030LPDWQ.pdf")</f>
        <v>https://www.diodes.com/datasheet/download/DMTH8030LPDWQ.pdf</v>
      </c>
      <c r="C558" t="str">
        <f>Hyperlink("https://www.diodes.com/part/view/DMTH8030LPDWQ","DMTH8030LPDWQ")</f>
        <v>DMTH8030LPDWQ</v>
      </c>
      <c r="D558" t="s">
        <v>1001</v>
      </c>
      <c r="E558" t="s">
        <v>27</v>
      </c>
      <c r="F558" t="s">
        <v>28</v>
      </c>
      <c r="G558" t="s">
        <v>33</v>
      </c>
      <c r="H558" t="s">
        <v>34</v>
      </c>
      <c r="I558">
        <v>80</v>
      </c>
      <c r="J558">
        <v>20</v>
      </c>
      <c r="L558">
        <v>28.5</v>
      </c>
      <c r="M558">
        <v>3.1</v>
      </c>
      <c r="N558">
        <v>41</v>
      </c>
      <c r="O558">
        <v>26</v>
      </c>
      <c r="P558">
        <v>45</v>
      </c>
      <c r="S558">
        <v>1.3</v>
      </c>
      <c r="T558">
        <v>2.5</v>
      </c>
      <c r="U558">
        <v>5.4</v>
      </c>
      <c r="V558">
        <v>10.4</v>
      </c>
      <c r="W558">
        <v>631</v>
      </c>
      <c r="X558">
        <v>40</v>
      </c>
      <c r="Y558" t="s">
        <v>74</v>
      </c>
    </row>
    <row r="559" spans="1:25">
      <c r="A559" t="s">
        <v>1002</v>
      </c>
      <c r="B559" s="2" t="str">
        <f>Hyperlink("https://www.diodes.com/datasheet/download/DMTH83M2SPSWQ.pdf")</f>
        <v>https://www.diodes.com/datasheet/download/DMTH83M2SPSWQ.pdf</v>
      </c>
      <c r="C559" t="str">
        <f>Hyperlink("https://www.diodes.com/part/view/DMTH83M2SPSWQ","DMTH83M2SPSWQ")</f>
        <v>DMTH83M2SPSWQ</v>
      </c>
      <c r="D559" t="s">
        <v>980</v>
      </c>
      <c r="E559" t="s">
        <v>27</v>
      </c>
      <c r="F559" t="s">
        <v>28</v>
      </c>
      <c r="G559" t="s">
        <v>29</v>
      </c>
      <c r="H559" t="s">
        <v>34</v>
      </c>
      <c r="I559">
        <v>80</v>
      </c>
      <c r="J559">
        <v>20</v>
      </c>
      <c r="L559">
        <v>165</v>
      </c>
      <c r="M559">
        <v>4.1</v>
      </c>
      <c r="N559">
        <v>150</v>
      </c>
      <c r="O559">
        <v>2.9</v>
      </c>
      <c r="S559">
        <v>2</v>
      </c>
      <c r="T559">
        <v>4</v>
      </c>
      <c r="V559">
        <v>87</v>
      </c>
      <c r="W559">
        <v>5466</v>
      </c>
      <c r="X559">
        <v>40</v>
      </c>
      <c r="Y559" t="s">
        <v>502</v>
      </c>
    </row>
    <row r="560" spans="1:25">
      <c r="A560" t="s">
        <v>1003</v>
      </c>
      <c r="B560" s="2" t="str">
        <f>Hyperlink("https://www.diodes.com/datasheet/download/DMTH84M1SPSQ.pdf")</f>
        <v>https://www.diodes.com/datasheet/download/DMTH84M1SPSQ.pdf</v>
      </c>
      <c r="C560" t="str">
        <f>Hyperlink("https://www.diodes.com/part/view/DMTH84M1SPSQ","DMTH84M1SPSQ")</f>
        <v>DMTH84M1SPSQ</v>
      </c>
      <c r="D560" t="s">
        <v>986</v>
      </c>
      <c r="E560" t="s">
        <v>27</v>
      </c>
      <c r="F560" t="s">
        <v>28</v>
      </c>
      <c r="G560" t="s">
        <v>29</v>
      </c>
      <c r="H560" t="s">
        <v>34</v>
      </c>
      <c r="I560">
        <v>80</v>
      </c>
      <c r="J560">
        <v>20</v>
      </c>
      <c r="L560">
        <v>100</v>
      </c>
      <c r="M560">
        <v>2.8</v>
      </c>
      <c r="N560">
        <v>136</v>
      </c>
      <c r="O560">
        <v>4</v>
      </c>
      <c r="T560">
        <v>4</v>
      </c>
      <c r="V560">
        <v>63</v>
      </c>
      <c r="W560">
        <v>4209</v>
      </c>
      <c r="X560">
        <v>40</v>
      </c>
      <c r="Y560" t="s">
        <v>498</v>
      </c>
    </row>
    <row r="561" spans="1:25">
      <c r="A561" t="s">
        <v>1004</v>
      </c>
      <c r="B561" s="2" t="str">
        <f>Hyperlink("https://www.diodes.com/datasheet/download/DMTH84M1SPSWQ.pdf")</f>
        <v>https://www.diodes.com/datasheet/download/DMTH84M1SPSWQ.pdf</v>
      </c>
      <c r="C561" t="str">
        <f>Hyperlink("https://www.diodes.com/part/view/DMTH84M1SPSWQ","DMTH84M1SPSWQ")</f>
        <v>DMTH84M1SPSWQ</v>
      </c>
      <c r="D561" t="s">
        <v>980</v>
      </c>
      <c r="E561" t="s">
        <v>27</v>
      </c>
      <c r="F561" t="s">
        <v>28</v>
      </c>
      <c r="G561" t="s">
        <v>29</v>
      </c>
      <c r="H561" t="s">
        <v>34</v>
      </c>
      <c r="I561">
        <v>80</v>
      </c>
      <c r="J561">
        <v>20</v>
      </c>
      <c r="K561">
        <v>100</v>
      </c>
      <c r="M561">
        <v>2.8</v>
      </c>
      <c r="N561">
        <v>136</v>
      </c>
      <c r="O561">
        <v>4</v>
      </c>
      <c r="S561">
        <v>2</v>
      </c>
      <c r="T561">
        <v>4</v>
      </c>
      <c r="V561">
        <v>63</v>
      </c>
      <c r="W561">
        <v>4209</v>
      </c>
      <c r="X561">
        <v>40</v>
      </c>
      <c r="Y561" t="s">
        <v>502</v>
      </c>
    </row>
    <row r="562" spans="1:25">
      <c r="A562" t="s">
        <v>1005</v>
      </c>
      <c r="B562" s="2" t="str">
        <f>Hyperlink("https://www.diodes.com/datasheet/download/DMWSH120H28SM3Q.pdf")</f>
        <v>https://www.diodes.com/datasheet/download/DMWSH120H28SM3Q.pdf</v>
      </c>
      <c r="C562" t="str">
        <f>Hyperlink("https://www.diodes.com/part/view/DMWSH120H28SM3Q","DMWSH120H28SM3Q")</f>
        <v>DMWSH120H28SM3Q</v>
      </c>
      <c r="D562" t="s">
        <v>1006</v>
      </c>
      <c r="E562" t="s">
        <v>27</v>
      </c>
      <c r="F562" t="s">
        <v>28</v>
      </c>
      <c r="G562" t="s">
        <v>29</v>
      </c>
      <c r="H562" t="s">
        <v>34</v>
      </c>
      <c r="I562">
        <v>1200</v>
      </c>
      <c r="J562" t="s">
        <v>1007</v>
      </c>
      <c r="L562">
        <v>97.4</v>
      </c>
      <c r="N562">
        <v>405</v>
      </c>
      <c r="O562" t="s">
        <v>1008</v>
      </c>
      <c r="S562">
        <v>1.8</v>
      </c>
      <c r="T562">
        <v>3.6</v>
      </c>
      <c r="V562" t="s">
        <v>1009</v>
      </c>
      <c r="W562">
        <v>3905</v>
      </c>
      <c r="X562">
        <v>1000</v>
      </c>
      <c r="Y562" t="s">
        <v>1010</v>
      </c>
    </row>
    <row r="563" spans="1:25">
      <c r="A563" t="s">
        <v>1011</v>
      </c>
      <c r="B563" s="2" t="str">
        <f>Hyperlink("https://www.diodes.com/datasheet/download/DMWSH120H28SM4Q.pdf")</f>
        <v>https://www.diodes.com/datasheet/download/DMWSH120H28SM4Q.pdf</v>
      </c>
      <c r="C563" t="str">
        <f>Hyperlink("https://www.diodes.com/part/view/DMWSH120H28SM4Q","DMWSH120H28SM4Q")</f>
        <v>DMWSH120H28SM4Q</v>
      </c>
      <c r="D563" t="s">
        <v>1006</v>
      </c>
      <c r="E563" t="s">
        <v>27</v>
      </c>
      <c r="F563" t="s">
        <v>28</v>
      </c>
      <c r="G563" t="s">
        <v>29</v>
      </c>
      <c r="H563" t="s">
        <v>34</v>
      </c>
      <c r="I563">
        <v>1200</v>
      </c>
      <c r="J563" t="s">
        <v>1007</v>
      </c>
      <c r="L563">
        <v>100</v>
      </c>
      <c r="N563">
        <v>429</v>
      </c>
      <c r="O563" t="s">
        <v>1008</v>
      </c>
      <c r="S563">
        <v>1.8</v>
      </c>
      <c r="T563">
        <v>3.6</v>
      </c>
      <c r="V563" t="s">
        <v>1012</v>
      </c>
      <c r="W563">
        <v>3944</v>
      </c>
      <c r="X563">
        <v>1000</v>
      </c>
      <c r="Y563" t="s">
        <v>1013</v>
      </c>
    </row>
    <row r="564" spans="1:25">
      <c r="A564" t="s">
        <v>1014</v>
      </c>
      <c r="B564" s="2" t="str">
        <f>Hyperlink("https://www.diodes.com/datasheet/download/DMWSH120H43SM3Q.pdf")</f>
        <v>https://www.diodes.com/datasheet/download/DMWSH120H43SM3Q.pdf</v>
      </c>
      <c r="C564" t="str">
        <f>Hyperlink("https://www.diodes.com/part/view/DMWSH120H43SM3Q","DMWSH120H43SM3Q")</f>
        <v>DMWSH120H43SM3Q</v>
      </c>
      <c r="D564" t="s">
        <v>1006</v>
      </c>
      <c r="E564" t="s">
        <v>27</v>
      </c>
      <c r="F564" t="s">
        <v>28</v>
      </c>
      <c r="G564" t="s">
        <v>29</v>
      </c>
      <c r="H564" t="s">
        <v>34</v>
      </c>
      <c r="I564">
        <v>1200</v>
      </c>
      <c r="J564" t="s">
        <v>1007</v>
      </c>
      <c r="L564">
        <v>70.5</v>
      </c>
      <c r="N564">
        <v>320</v>
      </c>
      <c r="O564" t="s">
        <v>1015</v>
      </c>
      <c r="S564">
        <v>1.8</v>
      </c>
      <c r="T564">
        <v>3.6</v>
      </c>
      <c r="V564" t="s">
        <v>1016</v>
      </c>
      <c r="W564">
        <v>2216</v>
      </c>
      <c r="X564">
        <v>1000</v>
      </c>
      <c r="Y564" t="s">
        <v>1010</v>
      </c>
    </row>
    <row r="565" spans="1:25">
      <c r="A565" t="s">
        <v>1017</v>
      </c>
      <c r="B565" s="2" t="str">
        <f>Hyperlink("https://www.diodes.com/datasheet/download/DMWSH120H43SM4Q.pdf")</f>
        <v>https://www.diodes.com/datasheet/download/DMWSH120H43SM4Q.pdf</v>
      </c>
      <c r="C565" t="str">
        <f>Hyperlink("https://www.diodes.com/part/view/DMWSH120H43SM4Q","DMWSH120H43SM4Q")</f>
        <v>DMWSH120H43SM4Q</v>
      </c>
      <c r="D565" t="s">
        <v>1006</v>
      </c>
      <c r="E565" t="s">
        <v>27</v>
      </c>
      <c r="F565" t="s">
        <v>28</v>
      </c>
      <c r="G565" t="s">
        <v>29</v>
      </c>
      <c r="H565" t="s">
        <v>34</v>
      </c>
      <c r="I565">
        <v>1200</v>
      </c>
      <c r="J565" t="s">
        <v>1007</v>
      </c>
      <c r="L565">
        <v>70.5</v>
      </c>
      <c r="N565">
        <v>320</v>
      </c>
      <c r="O565" t="s">
        <v>1018</v>
      </c>
      <c r="S565">
        <v>1.8</v>
      </c>
      <c r="T565">
        <v>3.6</v>
      </c>
      <c r="V565" t="s">
        <v>1019</v>
      </c>
      <c r="W565">
        <v>2204</v>
      </c>
      <c r="X565">
        <v>1000</v>
      </c>
      <c r="Y565" t="s">
        <v>1013</v>
      </c>
    </row>
    <row r="566" spans="1:25">
      <c r="A566" t="s">
        <v>1020</v>
      </c>
      <c r="B566" s="2" t="str">
        <f>Hyperlink("https://www.diodes.com/datasheet/download/DMWSH120H90SCT7Q.pdf")</f>
        <v>https://www.diodes.com/datasheet/download/DMWSH120H90SCT7Q.pdf</v>
      </c>
      <c r="C566" t="str">
        <f>Hyperlink("https://www.diodes.com/part/view/DMWSH120H90SCT7Q","DMWSH120H90SCT7Q")</f>
        <v>DMWSH120H90SCT7Q</v>
      </c>
      <c r="D566" t="s">
        <v>1006</v>
      </c>
      <c r="E566" t="s">
        <v>27</v>
      </c>
      <c r="F566" t="s">
        <v>28</v>
      </c>
      <c r="G566" t="s">
        <v>29</v>
      </c>
      <c r="H566" t="s">
        <v>34</v>
      </c>
      <c r="I566">
        <v>1200</v>
      </c>
      <c r="J566" t="s">
        <v>1007</v>
      </c>
      <c r="L566">
        <v>38.2</v>
      </c>
      <c r="N566">
        <v>197</v>
      </c>
      <c r="O566" t="s">
        <v>1021</v>
      </c>
      <c r="S566">
        <v>1.7</v>
      </c>
      <c r="T566">
        <v>3.5</v>
      </c>
      <c r="V566" t="s">
        <v>1022</v>
      </c>
      <c r="W566">
        <v>1078</v>
      </c>
      <c r="X566">
        <v>1000</v>
      </c>
      <c r="Y566" t="s">
        <v>1023</v>
      </c>
    </row>
    <row r="567" spans="1:25">
      <c r="A567" t="s">
        <v>1024</v>
      </c>
      <c r="B567" s="2" t="str">
        <f>Hyperlink("https://www.diodes.com/datasheet/download/DMWSH120H90SM3Q.pdf")</f>
        <v>https://www.diodes.com/datasheet/download/DMWSH120H90SM3Q.pdf</v>
      </c>
      <c r="C567" t="str">
        <f>Hyperlink("https://www.diodes.com/part/view/DMWSH120H90SM3Q","DMWSH120H90SM3Q")</f>
        <v>DMWSH120H90SM3Q</v>
      </c>
      <c r="D567" t="s">
        <v>1006</v>
      </c>
      <c r="E567" t="s">
        <v>27</v>
      </c>
      <c r="F567" t="s">
        <v>28</v>
      </c>
      <c r="G567" t="s">
        <v>29</v>
      </c>
      <c r="H567" t="s">
        <v>34</v>
      </c>
      <c r="I567">
        <v>1200</v>
      </c>
      <c r="J567" t="s">
        <v>1007</v>
      </c>
      <c r="L567">
        <v>41</v>
      </c>
      <c r="N567">
        <v>246</v>
      </c>
      <c r="O567" t="s">
        <v>1025</v>
      </c>
      <c r="S567">
        <v>1.7</v>
      </c>
      <c r="T567">
        <v>3.5</v>
      </c>
      <c r="V567" t="s">
        <v>1026</v>
      </c>
      <c r="W567">
        <v>1090</v>
      </c>
      <c r="X567">
        <v>1000</v>
      </c>
      <c r="Y567" t="s">
        <v>1010</v>
      </c>
    </row>
    <row r="568" spans="1:25">
      <c r="A568" t="s">
        <v>1027</v>
      </c>
      <c r="B568" s="2" t="str">
        <f>Hyperlink("https://www.diodes.com/datasheet/download/DMWSH120H90SM4Q.pdf")</f>
        <v>https://www.diodes.com/datasheet/download/DMWSH120H90SM4Q.pdf</v>
      </c>
      <c r="C568" t="str">
        <f>Hyperlink("https://www.diodes.com/part/view/DMWSH120H90SM4Q","DMWSH120H90SM4Q")</f>
        <v>DMWSH120H90SM4Q</v>
      </c>
      <c r="D568" t="s">
        <v>1006</v>
      </c>
      <c r="E568" t="s">
        <v>27</v>
      </c>
      <c r="F568" t="s">
        <v>28</v>
      </c>
      <c r="G568" t="s">
        <v>29</v>
      </c>
      <c r="H568" t="s">
        <v>34</v>
      </c>
      <c r="I568">
        <v>1200</v>
      </c>
      <c r="J568" t="s">
        <v>1007</v>
      </c>
      <c r="L568">
        <v>40</v>
      </c>
      <c r="N568">
        <v>235</v>
      </c>
      <c r="O568" t="s">
        <v>1025</v>
      </c>
      <c r="S568">
        <v>1.7</v>
      </c>
      <c r="T568">
        <v>3.5</v>
      </c>
      <c r="V568" t="s">
        <v>1028</v>
      </c>
      <c r="W568">
        <v>1112</v>
      </c>
      <c r="X568">
        <v>1000</v>
      </c>
      <c r="Y568" t="s">
        <v>1013</v>
      </c>
    </row>
    <row r="569" spans="1:25">
      <c r="A569" t="s">
        <v>1029</v>
      </c>
      <c r="B569" s="2" t="str">
        <f>Hyperlink("https://www.diodes.com/datasheet/download/MMBF170Q.pdf")</f>
        <v>https://www.diodes.com/datasheet/download/MMBF170Q.pdf</v>
      </c>
      <c r="C569" t="str">
        <f>Hyperlink("https://www.diodes.com/part/view/MMBF170Q","MMBF170Q")</f>
        <v>MMBF170Q</v>
      </c>
      <c r="D569" t="s">
        <v>26</v>
      </c>
      <c r="E569" t="s">
        <v>27</v>
      </c>
      <c r="F569" t="s">
        <v>28</v>
      </c>
      <c r="G569" t="s">
        <v>29</v>
      </c>
      <c r="H569" t="s">
        <v>34</v>
      </c>
      <c r="I569">
        <v>60</v>
      </c>
      <c r="J569">
        <v>20</v>
      </c>
      <c r="K569">
        <v>0.5</v>
      </c>
      <c r="M569">
        <v>0.3</v>
      </c>
      <c r="O569">
        <v>5000</v>
      </c>
      <c r="P569">
        <v>5300</v>
      </c>
      <c r="T569">
        <v>3</v>
      </c>
      <c r="W569">
        <v>22</v>
      </c>
      <c r="X569">
        <v>10</v>
      </c>
      <c r="Y569" t="s">
        <v>30</v>
      </c>
    </row>
    <row r="570" spans="1:25">
      <c r="A570" t="s">
        <v>1030</v>
      </c>
      <c r="B570" s="2" t="str">
        <f>Hyperlink("https://www.diodes.com/datasheet/download/ZVP1320FQ.pdf")</f>
        <v>https://www.diodes.com/datasheet/download/ZVP1320FQ.pdf</v>
      </c>
      <c r="C570" t="str">
        <f>Hyperlink("https://www.diodes.com/part/view/ZVP1320FQ","ZVP1320FQ")</f>
        <v>ZVP1320FQ</v>
      </c>
      <c r="D570" t="s">
        <v>56</v>
      </c>
      <c r="E570" t="s">
        <v>27</v>
      </c>
      <c r="F570" t="s">
        <v>28</v>
      </c>
      <c r="G570" t="s">
        <v>57</v>
      </c>
      <c r="H570" t="s">
        <v>34</v>
      </c>
      <c r="I570">
        <v>200</v>
      </c>
      <c r="J570">
        <v>20</v>
      </c>
      <c r="K570">
        <v>0.212</v>
      </c>
      <c r="M570">
        <v>0.7</v>
      </c>
      <c r="O570">
        <v>80000</v>
      </c>
      <c r="T570">
        <v>3.5</v>
      </c>
      <c r="V570">
        <v>1.2</v>
      </c>
      <c r="W570">
        <v>25</v>
      </c>
      <c r="X570">
        <v>100</v>
      </c>
      <c r="Y570" t="s">
        <v>30</v>
      </c>
    </row>
    <row r="571" spans="1:25">
      <c r="A571" t="s">
        <v>1031</v>
      </c>
      <c r="B571" s="2" t="str">
        <f>Hyperlink("https://www.diodes.com/datasheet/download/ZVP3310FQ.pdf")</f>
        <v>https://www.diodes.com/datasheet/download/ZVP3310FQ.pdf</v>
      </c>
      <c r="C571" t="str">
        <f>Hyperlink("https://www.diodes.com/part/view/ZVP3310FQ","ZVP3310FQ")</f>
        <v>ZVP3310FQ</v>
      </c>
      <c r="D571" t="s">
        <v>1032</v>
      </c>
      <c r="E571" t="s">
        <v>27</v>
      </c>
      <c r="F571" t="s">
        <v>28</v>
      </c>
      <c r="G571" t="s">
        <v>57</v>
      </c>
      <c r="H571" t="s">
        <v>34</v>
      </c>
      <c r="I571">
        <v>100</v>
      </c>
      <c r="J571">
        <v>20</v>
      </c>
      <c r="K571">
        <v>0.075</v>
      </c>
      <c r="M571">
        <v>0.33</v>
      </c>
      <c r="O571">
        <v>20000</v>
      </c>
      <c r="S571">
        <v>1.5</v>
      </c>
      <c r="T571">
        <v>3.5</v>
      </c>
      <c r="W571">
        <v>50</v>
      </c>
      <c r="X571">
        <v>25</v>
      </c>
      <c r="Y571" t="s">
        <v>30</v>
      </c>
    </row>
    <row r="572" spans="1:25">
      <c r="A572" t="s">
        <v>1033</v>
      </c>
      <c r="B572" s="2" t="str">
        <f>Hyperlink("https://www.diodes.com/datasheet/download/ZVP4525GQ.pdf")</f>
        <v>https://www.diodes.com/datasheet/download/ZVP4525GQ.pdf</v>
      </c>
      <c r="C572" t="str">
        <f>Hyperlink("https://www.diodes.com/part/view/ZVP4525GQ","ZVP4525GQ")</f>
        <v>ZVP4525GQ</v>
      </c>
      <c r="D572" t="s">
        <v>1034</v>
      </c>
      <c r="E572" t="s">
        <v>27</v>
      </c>
      <c r="F572" t="s">
        <v>28</v>
      </c>
      <c r="G572" t="s">
        <v>57</v>
      </c>
      <c r="H572" t="s">
        <v>34</v>
      </c>
      <c r="I572">
        <v>250</v>
      </c>
      <c r="J572">
        <v>40</v>
      </c>
      <c r="K572">
        <v>0.265</v>
      </c>
      <c r="M572">
        <v>2</v>
      </c>
      <c r="O572">
        <v>14000</v>
      </c>
      <c r="S572">
        <v>0.8</v>
      </c>
      <c r="T572">
        <v>2</v>
      </c>
      <c r="V572">
        <v>3</v>
      </c>
      <c r="W572">
        <v>82</v>
      </c>
      <c r="X572">
        <v>25</v>
      </c>
      <c r="Y572" t="s">
        <v>1035</v>
      </c>
    </row>
    <row r="573" spans="1:25">
      <c r="A573" t="s">
        <v>1036</v>
      </c>
      <c r="B573" s="2" t="str">
        <f>Hyperlink("https://www.diodes.com/datasheet/download/ZXMC3A16DN8Q.pdf")</f>
        <v>https://www.diodes.com/datasheet/download/ZXMC3A16DN8Q.pdf</v>
      </c>
      <c r="C573" t="str">
        <f>Hyperlink("https://www.diodes.com/part/view/ZXMC3A16DN8Q","ZXMC3A16DN8Q")</f>
        <v>ZXMC3A16DN8Q</v>
      </c>
      <c r="D573" t="s">
        <v>159</v>
      </c>
      <c r="E573" t="s">
        <v>27</v>
      </c>
      <c r="F573" t="s">
        <v>28</v>
      </c>
      <c r="G573" t="s">
        <v>62</v>
      </c>
      <c r="H573" t="s">
        <v>34</v>
      </c>
      <c r="I573" t="s">
        <v>139</v>
      </c>
      <c r="J573" t="s">
        <v>76</v>
      </c>
      <c r="K573" t="s">
        <v>1037</v>
      </c>
      <c r="M573">
        <v>2.1</v>
      </c>
      <c r="O573" t="s">
        <v>1038</v>
      </c>
      <c r="P573" t="s">
        <v>1039</v>
      </c>
      <c r="T573" t="s">
        <v>95</v>
      </c>
      <c r="U573" t="s">
        <v>1040</v>
      </c>
      <c r="V573" t="s">
        <v>1041</v>
      </c>
      <c r="W573" t="s">
        <v>1042</v>
      </c>
      <c r="X573" t="s">
        <v>209</v>
      </c>
      <c r="Y573" t="s">
        <v>147</v>
      </c>
    </row>
    <row r="574" spans="1:25">
      <c r="A574" t="s">
        <v>1043</v>
      </c>
      <c r="B574" s="2" t="str">
        <f>Hyperlink("https://www.diodes.com/datasheet/download/ZXMN3A14FQ.pdf")</f>
        <v>https://www.diodes.com/datasheet/download/ZXMN3A14FQ.pdf</v>
      </c>
      <c r="C574" t="str">
        <f>Hyperlink("https://www.diodes.com/part/view/ZXMN3A14FQ","ZXMN3A14FQ")</f>
        <v>ZXMN3A14FQ</v>
      </c>
      <c r="D574" t="s">
        <v>354</v>
      </c>
      <c r="E574" t="s">
        <v>27</v>
      </c>
      <c r="F574" t="s">
        <v>28</v>
      </c>
      <c r="G574" t="s">
        <v>29</v>
      </c>
      <c r="H574" t="s">
        <v>34</v>
      </c>
      <c r="I574">
        <v>30</v>
      </c>
      <c r="J574">
        <v>20</v>
      </c>
      <c r="K574">
        <v>3.9</v>
      </c>
      <c r="M574">
        <v>1</v>
      </c>
      <c r="O574">
        <v>65</v>
      </c>
      <c r="P574">
        <v>95</v>
      </c>
      <c r="T574">
        <v>2.2</v>
      </c>
      <c r="V574">
        <v>8.6</v>
      </c>
      <c r="W574">
        <v>448</v>
      </c>
      <c r="X574">
        <v>15</v>
      </c>
      <c r="Y574" t="s">
        <v>30</v>
      </c>
    </row>
    <row r="575" spans="1:25">
      <c r="A575" t="s">
        <v>1044</v>
      </c>
      <c r="B575" s="2" t="str">
        <f>Hyperlink("https://www.diodes.com/datasheet/download/ZXMN4A06GQ.pdf")</f>
        <v>https://www.diodes.com/datasheet/download/ZXMN4A06GQ.pdf</v>
      </c>
      <c r="C575" t="str">
        <f>Hyperlink("https://www.diodes.com/part/view/ZXMN4A06GQ","ZXMN4A06GQ")</f>
        <v>ZXMN4A06GQ</v>
      </c>
      <c r="D575" t="s">
        <v>404</v>
      </c>
      <c r="E575" t="s">
        <v>27</v>
      </c>
      <c r="F575" t="s">
        <v>28</v>
      </c>
      <c r="G575" t="s">
        <v>29</v>
      </c>
      <c r="H575" t="s">
        <v>34</v>
      </c>
      <c r="I575">
        <v>40</v>
      </c>
      <c r="J575">
        <v>20</v>
      </c>
      <c r="K575">
        <v>7</v>
      </c>
      <c r="M575">
        <v>2</v>
      </c>
      <c r="O575">
        <v>50</v>
      </c>
      <c r="P575">
        <v>75</v>
      </c>
      <c r="V575">
        <v>19</v>
      </c>
      <c r="Y575" t="s">
        <v>458</v>
      </c>
    </row>
    <row r="576" spans="1:25">
      <c r="A576" t="s">
        <v>1045</v>
      </c>
      <c r="B576" s="2" t="str">
        <f>Hyperlink("https://www.diodes.com/datasheet/download/ZXMN6A07FQ.pdf")</f>
        <v>https://www.diodes.com/datasheet/download/ZXMN6A07FQ.pdf</v>
      </c>
      <c r="C576" t="str">
        <f>Hyperlink("https://www.diodes.com/part/view/ZXMN6A07FQ","ZXMN6A07FQ")</f>
        <v>ZXMN6A07FQ</v>
      </c>
      <c r="D576" t="s">
        <v>443</v>
      </c>
      <c r="E576" t="s">
        <v>27</v>
      </c>
      <c r="F576" t="s">
        <v>28</v>
      </c>
      <c r="G576" t="s">
        <v>29</v>
      </c>
      <c r="H576" t="s">
        <v>34</v>
      </c>
      <c r="I576">
        <v>60</v>
      </c>
      <c r="J576">
        <v>20</v>
      </c>
      <c r="K576">
        <v>1.4</v>
      </c>
      <c r="M576">
        <v>0.8</v>
      </c>
      <c r="O576">
        <v>250</v>
      </c>
      <c r="P576">
        <v>350</v>
      </c>
      <c r="S576">
        <v>1</v>
      </c>
      <c r="T576">
        <v>3</v>
      </c>
      <c r="U576" t="s">
        <v>1046</v>
      </c>
      <c r="V576">
        <v>3.2</v>
      </c>
      <c r="W576">
        <v>166</v>
      </c>
      <c r="X576">
        <v>40</v>
      </c>
      <c r="Y576" t="s">
        <v>30</v>
      </c>
    </row>
    <row r="577" spans="1:25">
      <c r="A577" t="s">
        <v>1047</v>
      </c>
      <c r="B577" s="2" t="str">
        <f>Hyperlink("https://www.diodes.com/datasheet/download/ZXMN6A08E6Q.pdf")</f>
        <v>https://www.diodes.com/datasheet/download/ZXMN6A08E6Q.pdf</v>
      </c>
      <c r="C577" t="str">
        <f>Hyperlink("https://www.diodes.com/part/view/ZXMN6A08E6Q","ZXMN6A08E6Q")</f>
        <v>ZXMN6A08E6Q</v>
      </c>
      <c r="D577" t="s">
        <v>437</v>
      </c>
      <c r="E577" t="s">
        <v>27</v>
      </c>
      <c r="F577" t="s">
        <v>28</v>
      </c>
      <c r="G577" t="s">
        <v>29</v>
      </c>
      <c r="H577" t="s">
        <v>34</v>
      </c>
      <c r="I577">
        <v>60</v>
      </c>
      <c r="J577">
        <v>20</v>
      </c>
      <c r="K577">
        <v>3.5</v>
      </c>
      <c r="M577">
        <v>1.1</v>
      </c>
      <c r="O577">
        <v>80</v>
      </c>
      <c r="P577">
        <v>150</v>
      </c>
      <c r="T577">
        <v>1</v>
      </c>
      <c r="U577">
        <v>3.7</v>
      </c>
      <c r="V577">
        <v>5.8</v>
      </c>
      <c r="Y577" t="s">
        <v>419</v>
      </c>
    </row>
    <row r="578" spans="1:25">
      <c r="A578" t="s">
        <v>1048</v>
      </c>
      <c r="B578" s="2" t="str">
        <f>Hyperlink("https://www.diodes.com/datasheet/download/ZXMN6A08GQ.pdf")</f>
        <v>https://www.diodes.com/datasheet/download/ZXMN6A08GQ.pdf</v>
      </c>
      <c r="C578" t="str">
        <f>Hyperlink("https://www.diodes.com/part/view/ZXMN6A08GQ","ZXMN6A08GQ")</f>
        <v>ZXMN6A08GQ</v>
      </c>
      <c r="D578" t="s">
        <v>1049</v>
      </c>
      <c r="E578" t="s">
        <v>27</v>
      </c>
      <c r="F578" t="s">
        <v>28</v>
      </c>
      <c r="G578" t="s">
        <v>29</v>
      </c>
      <c r="H578" t="s">
        <v>34</v>
      </c>
      <c r="I578">
        <v>60</v>
      </c>
      <c r="J578">
        <v>20</v>
      </c>
      <c r="K578">
        <v>5.3</v>
      </c>
      <c r="M578">
        <v>2</v>
      </c>
      <c r="O578">
        <v>80</v>
      </c>
      <c r="P578">
        <v>150</v>
      </c>
      <c r="T578">
        <v>1</v>
      </c>
      <c r="U578" t="s">
        <v>1050</v>
      </c>
      <c r="V578">
        <v>5.8</v>
      </c>
      <c r="W578">
        <v>459</v>
      </c>
      <c r="X578">
        <v>40</v>
      </c>
      <c r="Y578" t="s">
        <v>1051</v>
      </c>
    </row>
    <row r="579" spans="1:25">
      <c r="A579" t="s">
        <v>1052</v>
      </c>
      <c r="B579" s="2" t="str">
        <f>Hyperlink("https://www.diodes.com/datasheet/download/ZXMN6A09GQ.pdf")</f>
        <v>https://www.diodes.com/datasheet/download/ZXMN6A09GQ.pdf</v>
      </c>
      <c r="C579" t="str">
        <f>Hyperlink("https://www.diodes.com/part/view/ZXMN6A09GQ","ZXMN6A09GQ")</f>
        <v>ZXMN6A09GQ</v>
      </c>
      <c r="D579" t="s">
        <v>437</v>
      </c>
      <c r="E579" t="s">
        <v>27</v>
      </c>
      <c r="F579" t="s">
        <v>28</v>
      </c>
      <c r="G579" t="s">
        <v>29</v>
      </c>
      <c r="H579" t="s">
        <v>34</v>
      </c>
      <c r="I579">
        <v>60</v>
      </c>
      <c r="J579">
        <v>20</v>
      </c>
      <c r="K579">
        <v>7.5</v>
      </c>
      <c r="M579">
        <v>2</v>
      </c>
      <c r="O579">
        <v>40</v>
      </c>
      <c r="P579">
        <v>60</v>
      </c>
      <c r="T579">
        <v>3</v>
      </c>
      <c r="U579">
        <v>12.4</v>
      </c>
      <c r="V579">
        <v>24.2</v>
      </c>
      <c r="W579">
        <v>1407</v>
      </c>
      <c r="X579">
        <v>40</v>
      </c>
      <c r="Y579" t="s">
        <v>458</v>
      </c>
    </row>
    <row r="580" spans="1:25">
      <c r="A580" t="s">
        <v>1053</v>
      </c>
      <c r="B580" s="2" t="str">
        <f>Hyperlink("https://www.diodes.com/datasheet/download/ZXMN7A11GQ.pdf")</f>
        <v>https://www.diodes.com/datasheet/download/ZXMN7A11GQ.pdf</v>
      </c>
      <c r="C580" t="str">
        <f>Hyperlink("https://www.diodes.com/part/view/ZXMN7A11GQ","ZXMN7A11GQ")</f>
        <v>ZXMN7A11GQ</v>
      </c>
      <c r="D580" t="s">
        <v>1054</v>
      </c>
      <c r="E580" t="s">
        <v>27</v>
      </c>
      <c r="F580" t="s">
        <v>28</v>
      </c>
      <c r="G580" t="s">
        <v>29</v>
      </c>
      <c r="H580" t="s">
        <v>34</v>
      </c>
      <c r="I580">
        <v>70</v>
      </c>
      <c r="J580">
        <v>20</v>
      </c>
      <c r="K580">
        <v>3.8</v>
      </c>
      <c r="M580">
        <v>2</v>
      </c>
      <c r="O580">
        <v>130</v>
      </c>
      <c r="P580">
        <v>190</v>
      </c>
      <c r="T580">
        <v>1</v>
      </c>
      <c r="U580" t="s">
        <v>1055</v>
      </c>
      <c r="V580">
        <v>7.4</v>
      </c>
      <c r="W580">
        <v>298</v>
      </c>
      <c r="X580">
        <v>50</v>
      </c>
      <c r="Y580" t="s">
        <v>1035</v>
      </c>
    </row>
    <row r="581" spans="1:25">
      <c r="A581" t="s">
        <v>1056</v>
      </c>
      <c r="B581" s="2" t="str">
        <f>Hyperlink("https://www.diodes.com/datasheet/download/ZXMP10A13FQ.pdf")</f>
        <v>https://www.diodes.com/datasheet/download/ZXMP10A13FQ.pdf</v>
      </c>
      <c r="C581" t="str">
        <f>Hyperlink("https://www.diodes.com/part/view/ZXMP10A13FQ","ZXMP10A13FQ")</f>
        <v>ZXMP10A13FQ</v>
      </c>
      <c r="D581" t="s">
        <v>565</v>
      </c>
      <c r="E581" t="s">
        <v>27</v>
      </c>
      <c r="F581" t="s">
        <v>28</v>
      </c>
      <c r="G581" t="s">
        <v>57</v>
      </c>
      <c r="H581" t="s">
        <v>34</v>
      </c>
      <c r="I581">
        <v>100</v>
      </c>
      <c r="J581">
        <v>20</v>
      </c>
      <c r="K581">
        <v>0.7</v>
      </c>
      <c r="M581">
        <v>0.625</v>
      </c>
      <c r="O581">
        <v>1000</v>
      </c>
      <c r="P581" t="s">
        <v>1057</v>
      </c>
      <c r="T581">
        <v>4</v>
      </c>
      <c r="U581" t="s">
        <v>1058</v>
      </c>
      <c r="V581">
        <v>3.5</v>
      </c>
      <c r="Y581" t="s">
        <v>30</v>
      </c>
    </row>
    <row r="582" spans="1:25">
      <c r="A582" t="s">
        <v>1059</v>
      </c>
      <c r="B582" s="2" t="str">
        <f>Hyperlink("https://www.diodes.com/datasheet/download/ZXMP10A17E6Q.pdf")</f>
        <v>https://www.diodes.com/datasheet/download/ZXMP10A17E6Q.pdf</v>
      </c>
      <c r="C582" t="str">
        <f>Hyperlink("https://www.diodes.com/part/view/ZXMP10A17E6Q","ZXMP10A17E6Q")</f>
        <v>ZXMP10A17E6Q</v>
      </c>
      <c r="D582" t="s">
        <v>565</v>
      </c>
      <c r="E582" t="s">
        <v>27</v>
      </c>
      <c r="F582" t="s">
        <v>28</v>
      </c>
      <c r="G582" t="s">
        <v>57</v>
      </c>
      <c r="H582" t="s">
        <v>34</v>
      </c>
      <c r="I582">
        <v>100</v>
      </c>
      <c r="J582">
        <v>20</v>
      </c>
      <c r="K582">
        <v>1.6</v>
      </c>
      <c r="M582">
        <v>1.1</v>
      </c>
      <c r="O582">
        <v>350</v>
      </c>
      <c r="P582" t="s">
        <v>1060</v>
      </c>
      <c r="T582">
        <v>4</v>
      </c>
      <c r="U582" t="s">
        <v>1061</v>
      </c>
      <c r="V582">
        <v>10.7</v>
      </c>
      <c r="Y582" t="s">
        <v>419</v>
      </c>
    </row>
    <row r="583" spans="1:25">
      <c r="A583" t="s">
        <v>1062</v>
      </c>
      <c r="B583" s="2" t="str">
        <f>Hyperlink("https://www.diodes.com/datasheet/download/ZXMP10A17GQ.pdf")</f>
        <v>https://www.diodes.com/datasheet/download/ZXMP10A17GQ.pdf</v>
      </c>
      <c r="C583" t="str">
        <f>Hyperlink("https://www.diodes.com/part/view/ZXMP10A17GQ","ZXMP10A17GQ")</f>
        <v>ZXMP10A17GQ</v>
      </c>
      <c r="D583" t="s">
        <v>565</v>
      </c>
      <c r="E583" t="s">
        <v>27</v>
      </c>
      <c r="F583" t="s">
        <v>28</v>
      </c>
      <c r="G583" t="s">
        <v>57</v>
      </c>
      <c r="H583" t="s">
        <v>34</v>
      </c>
      <c r="I583">
        <v>100</v>
      </c>
      <c r="J583">
        <v>20</v>
      </c>
      <c r="K583">
        <v>2.4</v>
      </c>
      <c r="M583">
        <v>2</v>
      </c>
      <c r="O583">
        <v>350</v>
      </c>
      <c r="P583" t="s">
        <v>1060</v>
      </c>
      <c r="T583">
        <v>4</v>
      </c>
      <c r="U583" t="s">
        <v>1061</v>
      </c>
      <c r="V583">
        <v>10.7</v>
      </c>
      <c r="W583">
        <v>424</v>
      </c>
      <c r="X583">
        <v>50</v>
      </c>
      <c r="Y583" t="s">
        <v>1035</v>
      </c>
    </row>
    <row r="584" spans="1:25">
      <c r="A584" t="s">
        <v>1063</v>
      </c>
      <c r="B584" s="2" t="str">
        <f>Hyperlink("https://www.diodes.com/datasheet/download/ZXMP10A18KQ.pdf")</f>
        <v>https://www.diodes.com/datasheet/download/ZXMP10A18KQ.pdf</v>
      </c>
      <c r="C584" t="str">
        <f>Hyperlink("https://www.diodes.com/part/view/ZXMP10A18KQ","ZXMP10A18KQ")</f>
        <v>ZXMP10A18KQ</v>
      </c>
      <c r="D584" t="s">
        <v>562</v>
      </c>
      <c r="E584" t="s">
        <v>27</v>
      </c>
      <c r="F584" t="s">
        <v>28</v>
      </c>
      <c r="G584" t="s">
        <v>57</v>
      </c>
      <c r="H584" t="s">
        <v>34</v>
      </c>
      <c r="I584">
        <v>100</v>
      </c>
      <c r="J584">
        <v>20</v>
      </c>
      <c r="L584">
        <v>15</v>
      </c>
      <c r="M584">
        <v>3.3</v>
      </c>
      <c r="N584">
        <v>71</v>
      </c>
      <c r="O584">
        <v>150</v>
      </c>
      <c r="P584" t="s">
        <v>1064</v>
      </c>
      <c r="S584">
        <v>2</v>
      </c>
      <c r="T584">
        <v>4</v>
      </c>
      <c r="V584">
        <v>26.9</v>
      </c>
      <c r="W584">
        <v>1055</v>
      </c>
      <c r="X584">
        <v>50</v>
      </c>
      <c r="Y584" t="s">
        <v>306</v>
      </c>
    </row>
    <row r="585" spans="1:25">
      <c r="A585" t="s">
        <v>1065</v>
      </c>
      <c r="B585" s="2" t="str">
        <f>Hyperlink("https://www.diodes.com/datasheet/download/ZXMP4A16GQ.pdf")</f>
        <v>https://www.diodes.com/datasheet/download/ZXMP4A16GQ.pdf</v>
      </c>
      <c r="C585" t="str">
        <f>Hyperlink("https://www.diodes.com/part/view/ZXMP4A16GQ","ZXMP4A16GQ")</f>
        <v>ZXMP4A16GQ</v>
      </c>
      <c r="D585" t="s">
        <v>657</v>
      </c>
      <c r="E585" t="s">
        <v>27</v>
      </c>
      <c r="F585" t="s">
        <v>28</v>
      </c>
      <c r="G585" t="s">
        <v>57</v>
      </c>
      <c r="H585" t="s">
        <v>34</v>
      </c>
      <c r="I585">
        <v>40</v>
      </c>
      <c r="J585">
        <v>20</v>
      </c>
      <c r="K585">
        <v>6.4</v>
      </c>
      <c r="M585">
        <v>2</v>
      </c>
      <c r="O585">
        <v>60</v>
      </c>
      <c r="P585">
        <v>100</v>
      </c>
      <c r="T585">
        <v>1</v>
      </c>
      <c r="U585" t="s">
        <v>1066</v>
      </c>
      <c r="V585">
        <v>26.1</v>
      </c>
      <c r="W585">
        <v>1007</v>
      </c>
      <c r="Y585" t="s">
        <v>1035</v>
      </c>
    </row>
    <row r="586" spans="1:25">
      <c r="A586" t="s">
        <v>1067</v>
      </c>
      <c r="B586" s="2" t="str">
        <f>Hyperlink("https://www.diodes.com/datasheet/download/ZXMP6A13FQ.pdf")</f>
        <v>https://www.diodes.com/datasheet/download/ZXMP6A13FQ.pdf</v>
      </c>
      <c r="C586" t="str">
        <f>Hyperlink("https://www.diodes.com/part/view/ZXMP6A13FQ","ZXMP6A13FQ")</f>
        <v>ZXMP6A13FQ</v>
      </c>
      <c r="D586" t="s">
        <v>696</v>
      </c>
      <c r="E586" t="s">
        <v>27</v>
      </c>
      <c r="F586" t="s">
        <v>28</v>
      </c>
      <c r="G586" t="s">
        <v>57</v>
      </c>
      <c r="H586" t="s">
        <v>34</v>
      </c>
      <c r="I586">
        <v>60</v>
      </c>
      <c r="J586">
        <v>20</v>
      </c>
      <c r="K586">
        <v>1.1</v>
      </c>
      <c r="M586">
        <v>0.625</v>
      </c>
      <c r="O586">
        <v>400</v>
      </c>
      <c r="P586">
        <v>600</v>
      </c>
      <c r="T586">
        <v>3</v>
      </c>
      <c r="U586">
        <v>2.9</v>
      </c>
      <c r="V586">
        <v>5.9</v>
      </c>
      <c r="Y586" t="s">
        <v>30</v>
      </c>
    </row>
    <row r="587" spans="1:25">
      <c r="A587" t="s">
        <v>1068</v>
      </c>
      <c r="B587" s="2" t="str">
        <f>Hyperlink("https://www.diodes.com/datasheet/download/ZXMP6A16DN8Q.pdf")</f>
        <v>https://www.diodes.com/datasheet/download/ZXMP6A16DN8Q.pdf</v>
      </c>
      <c r="C587" t="str">
        <f>Hyperlink("https://www.diodes.com/part/view/ZXMP6A16DN8Q","ZXMP6A16DN8Q")</f>
        <v>ZXMP6A16DN8Q</v>
      </c>
      <c r="D587" t="s">
        <v>1069</v>
      </c>
      <c r="E587" t="s">
        <v>27</v>
      </c>
      <c r="F587" t="s">
        <v>28</v>
      </c>
      <c r="G587" t="s">
        <v>53</v>
      </c>
      <c r="H587" t="s">
        <v>34</v>
      </c>
      <c r="I587">
        <v>60</v>
      </c>
      <c r="J587">
        <v>20</v>
      </c>
      <c r="K587">
        <v>3.9</v>
      </c>
      <c r="M587">
        <v>1.81</v>
      </c>
      <c r="O587">
        <v>85</v>
      </c>
      <c r="P587">
        <v>125</v>
      </c>
      <c r="T587">
        <v>1</v>
      </c>
      <c r="U587" t="s">
        <v>1070</v>
      </c>
      <c r="V587">
        <v>24.2</v>
      </c>
      <c r="X587">
        <v>30</v>
      </c>
      <c r="Y587" t="s">
        <v>147</v>
      </c>
    </row>
    <row r="588" spans="1:25">
      <c r="A588" t="s">
        <v>1071</v>
      </c>
      <c r="B588" s="2" t="str">
        <f>Hyperlink("https://www.diodes.com/datasheet/download/ZXMP6A17E6Q.pdf")</f>
        <v>https://www.diodes.com/datasheet/download/ZXMP6A17E6Q.pdf</v>
      </c>
      <c r="C588" t="str">
        <f>Hyperlink("https://www.diodes.com/part/view/ZXMP6A17E6Q","ZXMP6A17E6Q")</f>
        <v>ZXMP6A17E6Q</v>
      </c>
      <c r="D588" t="s">
        <v>696</v>
      </c>
      <c r="E588" t="s">
        <v>27</v>
      </c>
      <c r="F588" t="s">
        <v>28</v>
      </c>
      <c r="G588" t="s">
        <v>57</v>
      </c>
      <c r="H588" t="s">
        <v>34</v>
      </c>
      <c r="I588">
        <v>60</v>
      </c>
      <c r="J588">
        <v>20</v>
      </c>
      <c r="K588">
        <v>3</v>
      </c>
      <c r="M588">
        <v>1.1</v>
      </c>
      <c r="O588">
        <v>125</v>
      </c>
      <c r="P588">
        <v>190</v>
      </c>
      <c r="T588">
        <v>3</v>
      </c>
      <c r="U588" t="s">
        <v>1072</v>
      </c>
      <c r="V588">
        <v>17.7</v>
      </c>
      <c r="Y588" t="s">
        <v>419</v>
      </c>
    </row>
    <row r="589" spans="1:25">
      <c r="A589" t="s">
        <v>1073</v>
      </c>
      <c r="B589" s="2" t="str">
        <f>Hyperlink("https://www.diodes.com/datasheet/download/ZXMP6A17GQ.pdf")</f>
        <v>https://www.diodes.com/datasheet/download/ZXMP6A17GQ.pdf</v>
      </c>
      <c r="C589" t="str">
        <f>Hyperlink("https://www.diodes.com/part/view/ZXMP6A17GQ","ZXMP6A17GQ")</f>
        <v>ZXMP6A17GQ</v>
      </c>
      <c r="D589" t="s">
        <v>696</v>
      </c>
      <c r="E589" t="s">
        <v>27</v>
      </c>
      <c r="F589" t="s">
        <v>28</v>
      </c>
      <c r="G589" t="s">
        <v>57</v>
      </c>
      <c r="H589" t="s">
        <v>34</v>
      </c>
      <c r="I589">
        <v>60</v>
      </c>
      <c r="J589">
        <v>20</v>
      </c>
      <c r="K589">
        <v>4.3</v>
      </c>
      <c r="M589">
        <v>2</v>
      </c>
      <c r="O589">
        <v>125</v>
      </c>
      <c r="P589">
        <v>190</v>
      </c>
      <c r="T589">
        <v>1</v>
      </c>
      <c r="U589">
        <v>9</v>
      </c>
      <c r="V589">
        <v>17.7</v>
      </c>
      <c r="Y589" t="s">
        <v>458</v>
      </c>
    </row>
    <row r="590" spans="1:25">
      <c r="A590" t="s">
        <v>1074</v>
      </c>
      <c r="B590" s="2" t="str">
        <f>Hyperlink("https://www.diodes.com/datasheet/download/ZXMP7A17GQ.pdf")</f>
        <v>https://www.diodes.com/datasheet/download/ZXMP7A17GQ.pdf</v>
      </c>
      <c r="C590" t="str">
        <f>Hyperlink("https://www.diodes.com/part/view/ZXMP7A17GQ","ZXMP7A17GQ")</f>
        <v>ZXMP7A17GQ</v>
      </c>
      <c r="D590" t="s">
        <v>1075</v>
      </c>
      <c r="E590" t="s">
        <v>27</v>
      </c>
      <c r="F590" t="s">
        <v>28</v>
      </c>
      <c r="G590" t="s">
        <v>57</v>
      </c>
      <c r="H590" t="s">
        <v>34</v>
      </c>
      <c r="I590">
        <v>70</v>
      </c>
      <c r="J590">
        <v>20</v>
      </c>
      <c r="K590">
        <v>3.7</v>
      </c>
      <c r="M590">
        <v>2</v>
      </c>
      <c r="O590">
        <v>160</v>
      </c>
      <c r="P590">
        <v>250</v>
      </c>
      <c r="T590">
        <v>1</v>
      </c>
      <c r="U590" t="s">
        <v>1076</v>
      </c>
      <c r="V590">
        <v>18</v>
      </c>
      <c r="Y590" t="s">
        <v>458</v>
      </c>
    </row>
    <row r="591" spans="1:25">
      <c r="A591" t="s">
        <v>1077</v>
      </c>
      <c r="B591" s="2" t="str">
        <f>Hyperlink("https://www.diodes.com/datasheet/download/ZXMP7A17KQ.pdf")</f>
        <v>https://www.diodes.com/datasheet/download/ZXMP7A17KQ.pdf</v>
      </c>
      <c r="C591" t="str">
        <f>Hyperlink("https://www.diodes.com/part/view/ZXMP7A17KQ","ZXMP7A17KQ")</f>
        <v>ZXMP7A17KQ</v>
      </c>
      <c r="D591" t="s">
        <v>1075</v>
      </c>
      <c r="E591" t="s">
        <v>27</v>
      </c>
      <c r="F591" t="s">
        <v>28</v>
      </c>
      <c r="G591" t="s">
        <v>57</v>
      </c>
      <c r="H591" t="s">
        <v>34</v>
      </c>
      <c r="I591">
        <v>70</v>
      </c>
      <c r="J591">
        <v>20</v>
      </c>
      <c r="K591">
        <v>5.7</v>
      </c>
      <c r="M591">
        <v>4.17</v>
      </c>
      <c r="O591">
        <v>160</v>
      </c>
      <c r="P591">
        <v>250</v>
      </c>
      <c r="T591">
        <v>1</v>
      </c>
      <c r="U591" t="s">
        <v>1076</v>
      </c>
      <c r="V591">
        <v>18</v>
      </c>
      <c r="X591">
        <v>40</v>
      </c>
      <c r="Y591" t="s">
        <v>306</v>
      </c>
    </row>
  </sheetData>
  <autoFilter ref="A1:Y591"/>
  <hyperlinks>
    <hyperlink ref="B2" r:id="rId_hyperlink_1" tooltip="https://www.diodes.com/datasheet/download/2N7002AQ.pdf" display="https://www.diodes.com/datasheet/download/2N7002AQ.pdf"/>
    <hyperlink ref="C2" r:id="rId_hyperlink_2" tooltip="2N7002AQ" display="2N7002AQ"/>
    <hyperlink ref="B3" r:id="rId_hyperlink_3" tooltip="https://www.diodes.com/datasheet/download/2N7002DWQ.pdf" display="https://www.diodes.com/datasheet/download/2N7002DWQ.pdf"/>
    <hyperlink ref="C3" r:id="rId_hyperlink_4" tooltip="2N7002DWQ" display="2N7002DWQ"/>
    <hyperlink ref="B4" r:id="rId_hyperlink_5" tooltip="https://www.diodes.com/datasheet/download/2N7002EQ.pdf" display="https://www.diodes.com/datasheet/download/2N7002EQ.pdf"/>
    <hyperlink ref="C4" r:id="rId_hyperlink_6" tooltip="2N7002EQ" display="2N7002EQ"/>
    <hyperlink ref="B5" r:id="rId_hyperlink_7" tooltip="https://www.diodes.com/datasheet/download/2N7002KQ.pdf" display="https://www.diodes.com/datasheet/download/2N7002KQ.pdf"/>
    <hyperlink ref="C5" r:id="rId_hyperlink_8" tooltip="2N7002KQ" display="2N7002KQ"/>
    <hyperlink ref="B6" r:id="rId_hyperlink_9" tooltip="https://www.diodes.com/datasheet/download/2N7002Q.pdf" display="https://www.diodes.com/datasheet/download/2N7002Q.pdf"/>
    <hyperlink ref="C6" r:id="rId_hyperlink_10" tooltip="2N7002Q" display="2N7002Q"/>
    <hyperlink ref="B7" r:id="rId_hyperlink_11" tooltip="https://www.diodes.com/datasheet/download/2N7002TQ.pdf" display="https://www.diodes.com/datasheet/download/2N7002TQ.pdf"/>
    <hyperlink ref="C7" r:id="rId_hyperlink_12" tooltip="2N7002TQ" display="2N7002TQ"/>
    <hyperlink ref="B8" r:id="rId_hyperlink_13" tooltip="https://www.diodes.com/datasheet/download/BS870Q.pdf" display="https://www.diodes.com/datasheet/download/BS870Q.pdf"/>
    <hyperlink ref="C8" r:id="rId_hyperlink_14" tooltip="BS870Q" display="BS870Q"/>
    <hyperlink ref="B9" r:id="rId_hyperlink_15" tooltip="https://www.diodes.com/datasheet/download/BSS123Q.pdf" display="https://www.diodes.com/datasheet/download/BSS123Q.pdf"/>
    <hyperlink ref="C9" r:id="rId_hyperlink_16" tooltip="BSS123Q" display="BSS123Q"/>
    <hyperlink ref="B10" r:id="rId_hyperlink_17" tooltip="https://www.diodes.com/datasheet/download/BSS123WQ.pdf" display="https://www.diodes.com/datasheet/download/BSS123WQ.pdf"/>
    <hyperlink ref="C10" r:id="rId_hyperlink_18" tooltip="BSS123WQ" display="BSS123WQ"/>
    <hyperlink ref="B11" r:id="rId_hyperlink_19" tooltip="https://www.diodes.com/datasheet/download/BSS138DWQ.pdf" display="https://www.diodes.com/datasheet/download/BSS138DWQ.pdf"/>
    <hyperlink ref="C11" r:id="rId_hyperlink_20" tooltip="BSS138DWQ" display="BSS138DWQ"/>
    <hyperlink ref="B12" r:id="rId_hyperlink_21" tooltip="https://www.diodes.com/datasheet/download/BSS138Q.pdf" display="https://www.diodes.com/datasheet/download/BSS138Q.pdf"/>
    <hyperlink ref="C12" r:id="rId_hyperlink_22" tooltip="BSS138Q" display="BSS138Q"/>
    <hyperlink ref="B13" r:id="rId_hyperlink_23" tooltip="https://www.diodes.com/datasheet/download/BSS138WQ.pdf" display="https://www.diodes.com/datasheet/download/BSS138WQ.pdf"/>
    <hyperlink ref="C13" r:id="rId_hyperlink_24" tooltip="BSS138WQ" display="BSS138WQ"/>
    <hyperlink ref="B14" r:id="rId_hyperlink_25" tooltip="https://www.diodes.com/datasheet/download/BSS84DWQ.pdf" display="https://www.diodes.com/datasheet/download/BSS84DWQ.pdf"/>
    <hyperlink ref="C14" r:id="rId_hyperlink_26" tooltip="BSS84DWQ" display="BSS84DWQ"/>
    <hyperlink ref="B15" r:id="rId_hyperlink_27" tooltip="https://www.diodes.com/datasheet/download/BSS84Q.pdf" display="https://www.diodes.com/datasheet/download/BSS84Q.pdf"/>
    <hyperlink ref="C15" r:id="rId_hyperlink_28" tooltip="BSS84Q" display="BSS84Q"/>
    <hyperlink ref="B16" r:id="rId_hyperlink_29" tooltip="https://www.diodes.com/datasheet/download/BSS84WQ.pdf" display="https://www.diodes.com/datasheet/download/BSS84WQ.pdf"/>
    <hyperlink ref="C16" r:id="rId_hyperlink_30" tooltip="BSS84WQ" display="BSS84WQ"/>
    <hyperlink ref="B17" r:id="rId_hyperlink_31" tooltip="https://www.diodes.com/datasheet/download/DMC1018UPDWQ.pdf" display="https://www.diodes.com/datasheet/download/DMC1018UPDWQ.pdf"/>
    <hyperlink ref="C17" r:id="rId_hyperlink_32" tooltip="DMC1018UPDWQ" display="DMC1018UPDWQ"/>
    <hyperlink ref="B18" r:id="rId_hyperlink_33" tooltip="https://www.diodes.com/datasheet/download/DMC2025UFDBQ+.pdf" display="https://www.diodes.com/datasheet/download/DMC2025UFDBQ+.pdf"/>
    <hyperlink ref="C18" r:id="rId_hyperlink_34" tooltip="DMC2025UFDBQ" display="DMC2025UFDBQ"/>
    <hyperlink ref="B19" r:id="rId_hyperlink_35" tooltip="https://www.diodes.com/datasheet/download/DMC2053UFDBQ.pdf" display="https://www.diodes.com/datasheet/download/DMC2053UFDBQ.pdf"/>
    <hyperlink ref="C19" r:id="rId_hyperlink_36" tooltip="DMC2053UFDBQ" display="DMC2053UFDBQ"/>
    <hyperlink ref="B20" r:id="rId_hyperlink_37" tooltip="https://www.diodes.com/datasheet/download/DMC2053UVTQ.pdf" display="https://www.diodes.com/datasheet/download/DMC2053UVTQ.pdf"/>
    <hyperlink ref="C20" r:id="rId_hyperlink_38" tooltip="DMC2053UVTQ" display="DMC2053UVTQ"/>
    <hyperlink ref="B21" r:id="rId_hyperlink_39" tooltip="https://www.diodes.com/datasheet/download/DMC2400UVQ.pdf" display="https://www.diodes.com/datasheet/download/DMC2400UVQ.pdf"/>
    <hyperlink ref="C21" r:id="rId_hyperlink_40" tooltip="DMC2400UVQ" display="DMC2400UVQ"/>
    <hyperlink ref="B22" r:id="rId_hyperlink_41" tooltip="https://www.diodes.com/datasheet/download/DMC2710UDWQ.pdf" display="https://www.diodes.com/datasheet/download/DMC2710UDWQ.pdf"/>
    <hyperlink ref="C22" r:id="rId_hyperlink_42" tooltip="DMC2710UDWQ" display="DMC2710UDWQ"/>
    <hyperlink ref="B23" r:id="rId_hyperlink_43" tooltip="https://www.diodes.com/datasheet/download/DMC2710UVQ.pdf" display="https://www.diodes.com/datasheet/download/DMC2710UVQ.pdf"/>
    <hyperlink ref="C23" r:id="rId_hyperlink_44" tooltip="DMC2710UVQ" display="DMC2710UVQ"/>
    <hyperlink ref="B24" r:id="rId_hyperlink_45" tooltip="https://www.diodes.com/datasheet/download/DMC2990UDJQ.pdf" display="https://www.diodes.com/datasheet/download/DMC2990UDJQ.pdf"/>
    <hyperlink ref="C24" r:id="rId_hyperlink_46" tooltip="DMC2990UDJQ" display="DMC2990UDJQ"/>
    <hyperlink ref="B25" r:id="rId_hyperlink_47" tooltip="https://www.diodes.com/datasheet/download/DMC3021LSDQ.pdf" display="https://www.diodes.com/datasheet/download/DMC3021LSDQ.pdf"/>
    <hyperlink ref="C25" r:id="rId_hyperlink_48" tooltip="DMC3021LSDQ" display="DMC3021LSDQ"/>
    <hyperlink ref="B26" r:id="rId_hyperlink_49" tooltip="https://www.diodes.com/datasheet/download/DMC3025LSDQ.pdf" display="https://www.diodes.com/datasheet/download/DMC3025LSDQ.pdf"/>
    <hyperlink ref="C26" r:id="rId_hyperlink_50" tooltip="DMC3025LSDQ" display="DMC3025LSDQ"/>
    <hyperlink ref="B27" r:id="rId_hyperlink_51" tooltip="https://www.diodes.com/datasheet/download/DMC3028LSDXQ.pdf" display="https://www.diodes.com/datasheet/download/DMC3028LSDXQ.pdf"/>
    <hyperlink ref="C27" r:id="rId_hyperlink_52" tooltip="DMC3028LSDXQ" display="DMC3028LSDXQ"/>
    <hyperlink ref="B28" r:id="rId_hyperlink_53" tooltip="https://www.diodes.com/datasheet/download/DMC3060LVTQ.pdf" display="https://www.diodes.com/datasheet/download/DMC3060LVTQ.pdf"/>
    <hyperlink ref="C28" r:id="rId_hyperlink_54" tooltip="DMC3060LVTQ" display="DMC3060LVTQ"/>
    <hyperlink ref="B29" r:id="rId_hyperlink_55" tooltip="https://www.diodes.com/datasheet/download/DMC3061SVTQ.pdf" display="https://www.diodes.com/datasheet/download/DMC3061SVTQ.pdf"/>
    <hyperlink ref="C29" r:id="rId_hyperlink_56" tooltip="DMC3061SVTQ" display="DMC3061SVTQ"/>
    <hyperlink ref="B30" r:id="rId_hyperlink_57" tooltip="https://www.diodes.com/datasheet/download/DMC31D5UDAQ.pdf" display="https://www.diodes.com/datasheet/download/DMC31D5UDAQ.pdf"/>
    <hyperlink ref="C30" r:id="rId_hyperlink_58" tooltip="DMC31D5UDAQ" display="DMC31D5UDAQ"/>
    <hyperlink ref="B31" r:id="rId_hyperlink_59" tooltip="https://www.diodes.com/datasheet/download/DMC3350LDWQ.pdf" display="https://www.diodes.com/datasheet/download/DMC3350LDWQ.pdf"/>
    <hyperlink ref="C31" r:id="rId_hyperlink_60" tooltip="DMC3350LDWQ" display="DMC3350LDWQ"/>
    <hyperlink ref="B32" r:id="rId_hyperlink_61" tooltip="https://www.diodes.com/datasheet/download/DMC3732UVTQ.pdf" display="https://www.diodes.com/datasheet/download/DMC3732UVTQ.pdf"/>
    <hyperlink ref="C32" r:id="rId_hyperlink_62" tooltip="DMC3732UVTQ" display="DMC3732UVTQ"/>
    <hyperlink ref="B33" r:id="rId_hyperlink_63" tooltip="https://www.diodes.com/datasheet/download/DMC4040SSDQ.pdf" display="https://www.diodes.com/datasheet/download/DMC4040SSDQ.pdf"/>
    <hyperlink ref="C33" r:id="rId_hyperlink_64" tooltip="DMC4040SSDQ" display="DMC4040SSDQ"/>
    <hyperlink ref="B34" r:id="rId_hyperlink_65" tooltip="https://www.diodes.com/datasheet/download/DMC4050SSDQ.pdf" display="https://www.diodes.com/datasheet/download/DMC4050SSDQ.pdf"/>
    <hyperlink ref="C34" r:id="rId_hyperlink_66" tooltip="DMC4050SSDQ" display="DMC4050SSDQ"/>
    <hyperlink ref="B35" r:id="rId_hyperlink_67" tooltip="https://www.diodes.com/datasheet/download/DMC6040SSDQ.pdf" display="https://www.diodes.com/datasheet/download/DMC6040SSDQ.pdf"/>
    <hyperlink ref="C35" r:id="rId_hyperlink_68" tooltip="DMC6040SSDQ" display="DMC6040SSDQ"/>
    <hyperlink ref="B36" r:id="rId_hyperlink_69" tooltip="https://www.diodes.com/datasheet/download/DMC62D0SVQ.pdf" display="https://www.diodes.com/datasheet/download/DMC62D0SVQ.pdf"/>
    <hyperlink ref="C36" r:id="rId_hyperlink_70" tooltip="DMC62D0SVQ" display="DMC62D0SVQ"/>
    <hyperlink ref="B37" r:id="rId_hyperlink_71" tooltip="https://www.diodes.com/datasheet/download/DMC62D2SVQ.pdf" display="https://www.diodes.com/datasheet/download/DMC62D2SVQ.pdf"/>
    <hyperlink ref="C37" r:id="rId_hyperlink_72" tooltip="DMC62D2SVQ" display="DMC62D2SVQ"/>
    <hyperlink ref="B38" r:id="rId_hyperlink_73" tooltip="https://www.diodes.com/datasheet/download/DMC67D8UFDBQ.pdf" display="https://www.diodes.com/datasheet/download/DMC67D8UFDBQ.pdf"/>
    <hyperlink ref="C38" r:id="rId_hyperlink_74" tooltip="DMC67D8UFDBQ" display="DMC67D8UFDBQ"/>
    <hyperlink ref="B39" r:id="rId_hyperlink_75" tooltip="https://www.diodes.com/datasheet/download/DMG1012UWQ.pdf" display="https://www.diodes.com/datasheet/download/DMG1012UWQ.pdf"/>
    <hyperlink ref="C39" r:id="rId_hyperlink_76" tooltip="DMG1012UWQ" display="DMG1012UWQ"/>
    <hyperlink ref="B40" r:id="rId_hyperlink_77" tooltip="https://www.diodes.com/datasheet/download/DMG1013TQ.pdf" display="https://www.diodes.com/datasheet/download/DMG1013TQ.pdf"/>
    <hyperlink ref="C40" r:id="rId_hyperlink_78" tooltip="DMG1013TQ" display="DMG1013TQ"/>
    <hyperlink ref="B41" r:id="rId_hyperlink_79" tooltip="https://www.diodes.com/datasheet/download/DMG1013UWQ.pdf" display="https://www.diodes.com/datasheet/download/DMG1013UWQ.pdf"/>
    <hyperlink ref="C41" r:id="rId_hyperlink_80" tooltip="DMG1013UWQ" display="DMG1013UWQ"/>
    <hyperlink ref="B42" r:id="rId_hyperlink_81" tooltip="https://www.diodes.com/datasheet/download/DMG1023UVQ.pdf" display="https://www.diodes.com/datasheet/download/DMG1023UVQ.pdf"/>
    <hyperlink ref="C42" r:id="rId_hyperlink_82" tooltip="DMG1023UVQ" display="DMG1023UVQ"/>
    <hyperlink ref="B43" r:id="rId_hyperlink_83" tooltip="https://www.diodes.com/datasheet/download/DMG1026UVQ.pdf" display="https://www.diodes.com/datasheet/download/DMG1026UVQ.pdf"/>
    <hyperlink ref="C43" r:id="rId_hyperlink_84" tooltip="DMG1026UVQ" display="DMG1026UVQ"/>
    <hyperlink ref="B44" r:id="rId_hyperlink_85" tooltip="https://www.diodes.com/datasheet/download/DMG1029SVQ.pdf" display="https://www.diodes.com/datasheet/download/DMG1029SVQ.pdf"/>
    <hyperlink ref="C44" r:id="rId_hyperlink_86" tooltip="DMG1029SVQ" display="DMG1029SVQ"/>
    <hyperlink ref="B45" r:id="rId_hyperlink_87" tooltip="https://www.diodes.com/datasheet/download/DMG2302UKQ.pdf" display="https://www.diodes.com/datasheet/download/DMG2302UKQ.pdf"/>
    <hyperlink ref="C45" r:id="rId_hyperlink_88" tooltip="DMG2302UKQ" display="DMG2302UKQ"/>
    <hyperlink ref="B46" r:id="rId_hyperlink_89" tooltip="https://www.diodes.com/datasheet/download/DMG2305UXQ.pdf" display="https://www.diodes.com/datasheet/download/DMG2305UXQ.pdf"/>
    <hyperlink ref="C46" r:id="rId_hyperlink_90" tooltip="DMG2305UXQ" display="DMG2305UXQ"/>
    <hyperlink ref="B47" r:id="rId_hyperlink_91" tooltip="https://www.diodes.com/datasheet/download/DMG3401LSNQ.pdf" display="https://www.diodes.com/datasheet/download/DMG3401LSNQ.pdf"/>
    <hyperlink ref="C47" r:id="rId_hyperlink_92" tooltip="DMG3401LSNQ" display="DMG3401LSNQ"/>
    <hyperlink ref="B48" r:id="rId_hyperlink_93" tooltip="https://www.diodes.com/datasheet/download/DMG3402LQ.pdf" display="https://www.diodes.com/datasheet/download/DMG3402LQ.pdf"/>
    <hyperlink ref="C48" r:id="rId_hyperlink_94" tooltip="DMG3402LQ" display="DMG3402LQ"/>
    <hyperlink ref="B49" r:id="rId_hyperlink_95" tooltip="https://www.diodes.com/datasheet/download/DMG3414UQ.pdf" display="https://www.diodes.com/datasheet/download/DMG3414UQ.pdf"/>
    <hyperlink ref="C49" r:id="rId_hyperlink_96" tooltip="DMG3414UQ" display="DMG3414UQ"/>
    <hyperlink ref="B50" r:id="rId_hyperlink_97" tooltip="https://www.diodes.com/datasheet/download/DMG3415UFY4Q.pdf" display="https://www.diodes.com/datasheet/download/DMG3415UFY4Q.pdf"/>
    <hyperlink ref="C50" r:id="rId_hyperlink_98" tooltip="DMG3415UFY4Q" display="DMG3415UFY4Q"/>
    <hyperlink ref="B51" r:id="rId_hyperlink_99" tooltip="https://www.diodes.com/datasheet/download/DMG3420UQ+.pdf" display="https://www.diodes.com/datasheet/download/DMG3420UQ+.pdf"/>
    <hyperlink ref="C51" r:id="rId_hyperlink_100" tooltip="DMG3420UQ" display="DMG3420UQ"/>
    <hyperlink ref="B52" r:id="rId_hyperlink_101" tooltip="https://www.diodes.com/datasheet/download/DMG7430LFGQ.pdf" display="https://www.diodes.com/datasheet/download/DMG7430LFGQ.pdf"/>
    <hyperlink ref="C52" r:id="rId_hyperlink_102" tooltip="DMG7430LFGQ" display="DMG7430LFGQ"/>
    <hyperlink ref="B53" r:id="rId_hyperlink_103" tooltip="https://www.diodes.com/datasheet/download/DMHC3025LSDQ.pdf" display="https://www.diodes.com/datasheet/download/DMHC3025LSDQ.pdf"/>
    <hyperlink ref="C53" r:id="rId_hyperlink_104" tooltip="DMHC3025LSDQ" display="DMHC3025LSDQ"/>
    <hyperlink ref="B54" r:id="rId_hyperlink_105" tooltip="https://www.diodes.com/datasheet/download/DMHC4035LSDQ.pdf" display="https://www.diodes.com/datasheet/download/DMHC4035LSDQ.pdf"/>
    <hyperlink ref="C54" r:id="rId_hyperlink_106" tooltip="DMHC4035LSDQ" display="DMHC4035LSDQ"/>
    <hyperlink ref="B55" r:id="rId_hyperlink_107" tooltip="https://www.diodes.com/datasheet/download/DMN1008UFDFQ.pdf" display="https://www.diodes.com/datasheet/download/DMN1008UFDFQ.pdf"/>
    <hyperlink ref="C55" r:id="rId_hyperlink_108" tooltip="DMN1008UFDFQ" display="DMN1008UFDFQ"/>
    <hyperlink ref="B56" r:id="rId_hyperlink_109" tooltip="https://www.diodes.com/datasheet/download/DMN1019USNQ.pdf" display="https://www.diodes.com/datasheet/download/DMN1019USNQ.pdf"/>
    <hyperlink ref="C56" r:id="rId_hyperlink_110" tooltip="DMN1019USNQ" display="DMN1019USNQ"/>
    <hyperlink ref="B57" r:id="rId_hyperlink_111" tooltip="https://www.diodes.com/datasheet/download/DMN10H170SFGQ.pdf" display="https://www.diodes.com/datasheet/download/DMN10H170SFGQ.pdf"/>
    <hyperlink ref="C57" r:id="rId_hyperlink_112" tooltip="DMN10H170SFGQ" display="DMN10H170SFGQ"/>
    <hyperlink ref="B58" r:id="rId_hyperlink_113" tooltip="https://www.diodes.com/datasheet/download/DMN10H170SK3Q.pdf" display="https://www.diodes.com/datasheet/download/DMN10H170SK3Q.pdf"/>
    <hyperlink ref="C58" r:id="rId_hyperlink_114" tooltip="DMN10H170SK3Q" display="DMN10H170SK3Q"/>
    <hyperlink ref="B59" r:id="rId_hyperlink_115" tooltip="https://www.diodes.com/datasheet/download/DMN10H170SVTQ.pdf" display="https://www.diodes.com/datasheet/download/DMN10H170SVTQ.pdf"/>
    <hyperlink ref="C59" r:id="rId_hyperlink_116" tooltip="DMN10H170SVTQ" display="DMN10H170SVTQ"/>
    <hyperlink ref="B60" r:id="rId_hyperlink_117" tooltip="https://www.diodes.com/datasheet/download/DMN10H220LQ.pdf" display="https://www.diodes.com/datasheet/download/DMN10H220LQ.pdf"/>
    <hyperlink ref="C60" r:id="rId_hyperlink_118" tooltip="DMN10H220LQ" display="DMN10H220LQ"/>
    <hyperlink ref="B61" r:id="rId_hyperlink_119" tooltip="https://www.diodes.com/datasheet/download/DMN2004WKQ.pdf" display="https://www.diodes.com/datasheet/download/DMN2004WKQ.pdf"/>
    <hyperlink ref="C61" r:id="rId_hyperlink_120" tooltip="DMN2004WKQ" display="DMN2004WKQ"/>
    <hyperlink ref="B62" r:id="rId_hyperlink_121" tooltip="https://www.diodes.com/datasheet/download/DMN2005UFGQ.pdf" display="https://www.diodes.com/datasheet/download/DMN2005UFGQ.pdf"/>
    <hyperlink ref="C62" r:id="rId_hyperlink_122" tooltip="DMN2005UFGQ" display="DMN2005UFGQ"/>
    <hyperlink ref="B63" r:id="rId_hyperlink_123" tooltip="https://www.diodes.com/datasheet/download/DMN2013UFDEQ.pdf" display="https://www.diodes.com/datasheet/download/DMN2013UFDEQ.pdf"/>
    <hyperlink ref="C63" r:id="rId_hyperlink_124" tooltip="DMN2013UFDEQ" display="DMN2013UFDEQ"/>
    <hyperlink ref="B64" r:id="rId_hyperlink_125" tooltip="https://www.diodes.com/datasheet/download/DMN2024UQ.pdf" display="https://www.diodes.com/datasheet/download/DMN2024UQ.pdf"/>
    <hyperlink ref="C64" r:id="rId_hyperlink_126" tooltip="DMN2024UQ" display="DMN2024UQ"/>
    <hyperlink ref="B65" r:id="rId_hyperlink_127" tooltip="https://www.diodes.com/datasheet/download/DMN2024UVTQ.pdf" display="https://www.diodes.com/datasheet/download/DMN2024UVTQ.pdf"/>
    <hyperlink ref="C65" r:id="rId_hyperlink_128" tooltip="DMN2024UVTQ" display="DMN2024UVTQ"/>
    <hyperlink ref="B66" r:id="rId_hyperlink_129" tooltip="https://www.diodes.com/datasheet/download/DMN2040UQ.pdf" display="https://www.diodes.com/datasheet/download/DMN2040UQ.pdf"/>
    <hyperlink ref="C66" r:id="rId_hyperlink_130" tooltip="DMN2040UQ" display="DMN2040UQ"/>
    <hyperlink ref="B67" r:id="rId_hyperlink_131" tooltip="https://www.diodes.com/datasheet/download/DMN2050LQ.pdf" display="https://www.diodes.com/datasheet/download/DMN2050LQ.pdf"/>
    <hyperlink ref="C67" r:id="rId_hyperlink_132" tooltip="DMN2050LQ" display="DMN2050LQ"/>
    <hyperlink ref="B68" r:id="rId_hyperlink_133" tooltip="https://www.diodes.com/datasheet/download/DMN2053UFDBQ.pdf" display="https://www.diodes.com/datasheet/download/DMN2053UFDBQ.pdf"/>
    <hyperlink ref="C68" r:id="rId_hyperlink_134" tooltip="DMN2053UFDBQ" display="DMN2053UFDBQ"/>
    <hyperlink ref="B69" r:id="rId_hyperlink_135" tooltip="https://www.diodes.com/datasheet/download/DMN2053UQ.pdf" display="https://www.diodes.com/datasheet/download/DMN2053UQ.pdf"/>
    <hyperlink ref="C69" r:id="rId_hyperlink_136" tooltip="DMN2053UQ" display="DMN2053UQ"/>
    <hyperlink ref="B70" r:id="rId_hyperlink_137" tooltip="https://www.diodes.com/datasheet/download/DMN2053UVTQ.pdf" display="https://www.diodes.com/datasheet/download/DMN2053UVTQ.pdf"/>
    <hyperlink ref="C70" r:id="rId_hyperlink_138" tooltip="DMN2053UVTQ" display="DMN2053UVTQ"/>
    <hyperlink ref="B71" r:id="rId_hyperlink_139" tooltip="https://www.diodes.com/datasheet/download/DMN2053UWQ.pdf" display="https://www.diodes.com/datasheet/download/DMN2053UWQ.pdf"/>
    <hyperlink ref="C71" r:id="rId_hyperlink_140" tooltip="DMN2053UWQ" display="DMN2053UWQ"/>
    <hyperlink ref="B72" r:id="rId_hyperlink_141" tooltip="https://www.diodes.com/datasheet/download/DMN2055UQ.pdf" display="https://www.diodes.com/datasheet/download/DMN2055UQ.pdf"/>
    <hyperlink ref="C72" r:id="rId_hyperlink_142" tooltip="DMN2055UQ" display="DMN2055UQ"/>
    <hyperlink ref="B73" r:id="rId_hyperlink_143" tooltip="https://www.diodes.com/datasheet/download/DMN2055UWQ.pdf" display="https://www.diodes.com/datasheet/download/DMN2055UWQ.pdf"/>
    <hyperlink ref="C73" r:id="rId_hyperlink_144" tooltip="DMN2055UWQ" display="DMN2055UWQ"/>
    <hyperlink ref="B74" r:id="rId_hyperlink_145" tooltip="https://www.diodes.com/datasheet/download/DMN2300UFL4Q.pdf" display="https://www.diodes.com/datasheet/download/DMN2300UFL4Q.pdf"/>
    <hyperlink ref="C74" r:id="rId_hyperlink_146" tooltip="DMN2300UFL4Q" display="DMN2300UFL4Q"/>
    <hyperlink ref="B75" r:id="rId_hyperlink_147" tooltip="https://www.diodes.com/datasheet/download/DMN2310UTQ.pdf" display="https://www.diodes.com/datasheet/download/DMN2310UTQ.pdf"/>
    <hyperlink ref="C75" r:id="rId_hyperlink_148" tooltip="DMN2310UTQ" display="DMN2310UTQ"/>
    <hyperlink ref="B76" r:id="rId_hyperlink_149" tooltip="https://www.diodes.com/datasheet/download/DMN2310UWQ.pdf" display="https://www.diodes.com/datasheet/download/DMN2310UWQ.pdf"/>
    <hyperlink ref="C76" r:id="rId_hyperlink_150" tooltip="DMN2310UWQ" display="DMN2310UWQ"/>
    <hyperlink ref="B77" r:id="rId_hyperlink_151" tooltip="https://www.diodes.com/datasheet/download/DMN2450UFB4Q.pdf" display="https://www.diodes.com/datasheet/download/DMN2450UFB4Q.pdf"/>
    <hyperlink ref="C77" r:id="rId_hyperlink_152" tooltip="DMN2450UFB4Q" display="DMN2450UFB4Q"/>
    <hyperlink ref="B78" r:id="rId_hyperlink_153" tooltip="https://www.diodes.com/datasheet/download/DMN2451UFB4Q.pdf" display="https://www.diodes.com/datasheet/download/DMN2451UFB4Q.pdf"/>
    <hyperlink ref="C78" r:id="rId_hyperlink_154" tooltip="DMN2451UFB4Q" display="DMN2451UFB4Q"/>
    <hyperlink ref="B79" r:id="rId_hyperlink_155" tooltip="https://www.diodes.com/datasheet/download/DMN2451UFDQ.pdf" display="https://www.diodes.com/datasheet/download/DMN2451UFDQ.pdf"/>
    <hyperlink ref="C79" r:id="rId_hyperlink_156" tooltip="DMN2451UFDQ" display="DMN2451UFDQ"/>
    <hyperlink ref="B80" r:id="rId_hyperlink_157" tooltip="https://www.diodes.com/datasheet/download/DMN24H11DSQ.pdf" display="https://www.diodes.com/datasheet/download/DMN24H11DSQ.pdf"/>
    <hyperlink ref="C80" r:id="rId_hyperlink_158" tooltip="DMN24H11DSQ" display="DMN24H11DSQ"/>
    <hyperlink ref="B81" r:id="rId_hyperlink_159" tooltip="https://www.diodes.com/datasheet/download/DMN2710UDWQ.pdf" display="https://www.diodes.com/datasheet/download/DMN2710UDWQ.pdf"/>
    <hyperlink ref="C81" r:id="rId_hyperlink_160" tooltip="DMN2710UDWQ" display="DMN2710UDWQ"/>
    <hyperlink ref="B82" r:id="rId_hyperlink_161" tooltip="https://www.diodes.com/datasheet/download/DMN2710UFBQ.pdf" display="https://www.diodes.com/datasheet/download/DMN2710UFBQ.pdf"/>
    <hyperlink ref="C82" r:id="rId_hyperlink_162" tooltip="DMN2710UFBQ" display="DMN2710UFBQ"/>
    <hyperlink ref="B83" r:id="rId_hyperlink_163" tooltip="https://www.diodes.com/datasheet/download/DMN2710UTQ.pdf" display="https://www.diodes.com/datasheet/download/DMN2710UTQ.pdf"/>
    <hyperlink ref="C83" r:id="rId_hyperlink_164" tooltip="DMN2710UTQ" display="DMN2710UTQ"/>
    <hyperlink ref="B84" r:id="rId_hyperlink_165" tooltip="https://www.diodes.com/datasheet/download/DMN2710UVQ.pdf" display="https://www.diodes.com/datasheet/download/DMN2710UVQ.pdf"/>
    <hyperlink ref="C84" r:id="rId_hyperlink_166" tooltip="DMN2710UVQ" display="DMN2710UVQ"/>
    <hyperlink ref="B85" r:id="rId_hyperlink_167" tooltip="https://www.diodes.com/datasheet/download/DMN2710UWQ.pdf" display="https://www.diodes.com/datasheet/download/DMN2710UWQ.pdf"/>
    <hyperlink ref="C85" r:id="rId_hyperlink_168" tooltip="DMN2710UWQ" display="DMN2710UWQ"/>
    <hyperlink ref="B86" r:id="rId_hyperlink_169" tooltip="https://www.diodes.com/datasheet/download/DMN2990UDJQ.pdf" display="https://www.diodes.com/datasheet/download/DMN2990UDJQ.pdf"/>
    <hyperlink ref="C86" r:id="rId_hyperlink_170" tooltip="DMN2990UDJQ" display="DMN2990UDJQ"/>
    <hyperlink ref="B87" r:id="rId_hyperlink_171" tooltip="https://www.diodes.com/datasheet/download/DMN2991UFB4Q.pdf" display="https://www.diodes.com/datasheet/download/DMN2991UFB4Q.pdf"/>
    <hyperlink ref="C87" r:id="rId_hyperlink_172" tooltip="DMN2991UFB4Q" display="DMN2991UFB4Q"/>
    <hyperlink ref="B88" r:id="rId_hyperlink_173" tooltip="https://www.diodes.com/datasheet/download/DMN2991UFZQ.pdf" display="https://www.diodes.com/datasheet/download/DMN2991UFZQ.pdf"/>
    <hyperlink ref="C88" r:id="rId_hyperlink_174" tooltip="DMN2991UFZQ" display="DMN2991UFZQ"/>
    <hyperlink ref="B89" r:id="rId_hyperlink_175" tooltip="https://www.diodes.com/datasheet/download/DMN2991UTQ.pdf" display="https://www.diodes.com/datasheet/download/DMN2991UTQ.pdf"/>
    <hyperlink ref="C89" r:id="rId_hyperlink_176" tooltip="DMN2991UTQ" display="DMN2991UTQ"/>
    <hyperlink ref="B90" r:id="rId_hyperlink_177" tooltip="https://www.diodes.com/datasheet/download/DMN2992UFB4Q.pdf" display="https://www.diodes.com/datasheet/download/DMN2992UFB4Q.pdf"/>
    <hyperlink ref="C90" r:id="rId_hyperlink_178" tooltip="DMN2992UFB4Q" display="DMN2992UFB4Q"/>
    <hyperlink ref="B91" r:id="rId_hyperlink_179" tooltip="https://www.diodes.com/datasheet/download/DMN3007LSSQ.pdf" display="https://www.diodes.com/datasheet/download/DMN3007LSSQ.pdf"/>
    <hyperlink ref="C91" r:id="rId_hyperlink_180" tooltip="DMN3007LSSQ" display="DMN3007LSSQ"/>
    <hyperlink ref="B92" r:id="rId_hyperlink_181" tooltip="https://www.diodes.com/datasheet/download/DMN3008SFGQ.pdf" display="https://www.diodes.com/datasheet/download/DMN3008SFGQ.pdf"/>
    <hyperlink ref="C92" r:id="rId_hyperlink_182" tooltip="DMN3008SFGQ" display="DMN3008SFGQ"/>
    <hyperlink ref="B93" r:id="rId_hyperlink_183" tooltip="https://www.diodes.com/datasheet/download/DMN3009LFVQ.pdf" display="https://www.diodes.com/datasheet/download/DMN3009LFVQ.pdf"/>
    <hyperlink ref="C93" r:id="rId_hyperlink_184" tooltip="DMN3009LFVQ" display="DMN3009LFVQ"/>
    <hyperlink ref="B94" r:id="rId_hyperlink_185" tooltip="https://www.diodes.com/datasheet/download/DMN3009LFVWQ.pdf" display="https://www.diodes.com/datasheet/download/DMN3009LFVWQ.pdf"/>
    <hyperlink ref="C94" r:id="rId_hyperlink_186" tooltip="DMN3009LFVWQ" display="DMN3009LFVWQ"/>
    <hyperlink ref="B95" r:id="rId_hyperlink_187" tooltip="https://www.diodes.com/datasheet/download/DMN3009SFGQ.pdf" display="https://www.diodes.com/datasheet/download/DMN3009SFGQ.pdf"/>
    <hyperlink ref="C95" r:id="rId_hyperlink_188" tooltip="DMN3009SFGQ" display="DMN3009SFGQ"/>
    <hyperlink ref="B96" r:id="rId_hyperlink_189" tooltip="https://www.diodes.com/datasheet/download/DMN3011LFVWQ.pdf" display="https://www.diodes.com/datasheet/download/DMN3011LFVWQ.pdf"/>
    <hyperlink ref="C96" r:id="rId_hyperlink_190" tooltip="DMN3011LFVWQ" display="DMN3011LFVWQ"/>
    <hyperlink ref="B97" r:id="rId_hyperlink_191" tooltip="https://www.diodes.com/datasheet/download/DMN3011LSSQ.pdf" display="https://www.diodes.com/datasheet/download/DMN3011LSSQ.pdf"/>
    <hyperlink ref="C97" r:id="rId_hyperlink_192" tooltip="DMN3011LSSQ" display="DMN3011LSSQ"/>
    <hyperlink ref="B98" r:id="rId_hyperlink_193" tooltip="https://www.diodes.com/datasheet/download/DMN3016LFDFQ.pdf" display="https://www.diodes.com/datasheet/download/DMN3016LFDFQ.pdf"/>
    <hyperlink ref="C98" r:id="rId_hyperlink_194" tooltip="DMN3016LFDFQ" display="DMN3016LFDFQ"/>
    <hyperlink ref="B99" r:id="rId_hyperlink_195" tooltip="https://www.diodes.com/datasheet/download/DMN3020UFDFQ.pdf" display="https://www.diodes.com/datasheet/download/DMN3020UFDFQ.pdf"/>
    <hyperlink ref="C99" r:id="rId_hyperlink_196" tooltip="DMN3020UFDFQ" display="DMN3020UFDFQ"/>
    <hyperlink ref="B100" r:id="rId_hyperlink_197" tooltip="https://www.diodes.com/datasheet/download/DMN3026LVTQ.pdf" display="https://www.diodes.com/datasheet/download/DMN3026LVTQ.pdf"/>
    <hyperlink ref="C100" r:id="rId_hyperlink_198" tooltip="DMN3026LVTQ" display="DMN3026LVTQ"/>
    <hyperlink ref="B101" r:id="rId_hyperlink_199" tooltip="https://www.diodes.com/datasheet/download/DMN3028LQ.pdf" display="https://www.diodes.com/datasheet/download/DMN3028LQ.pdf"/>
    <hyperlink ref="C101" r:id="rId_hyperlink_200" tooltip="DMN3028LQ" display="DMN3028LQ"/>
    <hyperlink ref="B102" r:id="rId_hyperlink_201" tooltip="https://www.diodes.com/datasheet/download/DMN3032LFDBQ.pdf" display="https://www.diodes.com/datasheet/download/DMN3032LFDBQ.pdf"/>
    <hyperlink ref="C102" r:id="rId_hyperlink_202" tooltip="DMN3032LFDBQ" display="DMN3032LFDBQ"/>
    <hyperlink ref="B103" r:id="rId_hyperlink_203" tooltip="https://www.diodes.com/datasheet/download/DMN3032LFDBWQ.pdf" display="https://www.diodes.com/datasheet/download/DMN3032LFDBWQ.pdf"/>
    <hyperlink ref="C103" r:id="rId_hyperlink_204" tooltip="DMN3032LFDBWQ" display="DMN3032LFDBWQ"/>
    <hyperlink ref="B104" r:id="rId_hyperlink_205" tooltip="https://www.diodes.com/datasheet/download/DMN3032LQ.pdf" display="https://www.diodes.com/datasheet/download/DMN3032LQ.pdf"/>
    <hyperlink ref="C104" r:id="rId_hyperlink_206" tooltip="DMN3032LQ" display="DMN3032LQ"/>
    <hyperlink ref="B105" r:id="rId_hyperlink_207" tooltip="https://www.diodes.com/datasheet/download/DMN3033LSDQ.pdf" display="https://www.diodes.com/datasheet/download/DMN3033LSDQ.pdf"/>
    <hyperlink ref="C105" r:id="rId_hyperlink_208" tooltip="DMN3033LSDQ" display="DMN3033LSDQ"/>
    <hyperlink ref="B106" r:id="rId_hyperlink_209" tooltip="https://www.diodes.com/datasheet/download/DMN3033LSNQ.pdf" display="https://www.diodes.com/datasheet/download/DMN3033LSNQ.pdf"/>
    <hyperlink ref="C106" r:id="rId_hyperlink_210" tooltip="DMN3033LSNQ" display="DMN3033LSNQ"/>
    <hyperlink ref="B107" r:id="rId_hyperlink_211" tooltip="https://www.diodes.com/datasheet/download/DMN3055LFDBQ.pdf" display="https://www.diodes.com/datasheet/download/DMN3055LFDBQ.pdf"/>
    <hyperlink ref="C107" r:id="rId_hyperlink_212" tooltip="DMN3055LFDBQ" display="DMN3055LFDBQ"/>
    <hyperlink ref="B108" r:id="rId_hyperlink_213" tooltip="https://www.diodes.com/datasheet/download/DMN3060LWQ.pdf" display="https://www.diodes.com/datasheet/download/DMN3060LWQ.pdf"/>
    <hyperlink ref="C108" r:id="rId_hyperlink_214" tooltip="DMN3060LWQ" display="DMN3060LWQ"/>
    <hyperlink ref="B109" r:id="rId_hyperlink_215" tooltip="https://www.diodes.com/datasheet/download/DMN3061SQ.pdf" display="https://www.diodes.com/datasheet/download/DMN3061SQ.pdf"/>
    <hyperlink ref="C109" r:id="rId_hyperlink_216" tooltip="DMN3061SQ" display="DMN3061SQ"/>
    <hyperlink ref="B110" r:id="rId_hyperlink_217" tooltip="https://www.diodes.com/datasheet/download/DMN3061SVTQ.pdf" display="https://www.diodes.com/datasheet/download/DMN3061SVTQ.pdf"/>
    <hyperlink ref="C110" r:id="rId_hyperlink_218" tooltip="DMN3061SVTQ" display="DMN3061SVTQ"/>
    <hyperlink ref="B111" r:id="rId_hyperlink_219" tooltip="https://www.diodes.com/datasheet/download/DMN3061SWQ.pdf" display="https://www.diodes.com/datasheet/download/DMN3061SWQ.pdf"/>
    <hyperlink ref="C111" r:id="rId_hyperlink_220" tooltip="DMN3061SWQ" display="DMN3061SWQ"/>
    <hyperlink ref="B112" r:id="rId_hyperlink_221" tooltip="https://www.diodes.com/datasheet/download/DMN3066LQ.pdf" display="https://www.diodes.com/datasheet/download/DMN3066LQ.pdf"/>
    <hyperlink ref="C112" r:id="rId_hyperlink_222" tooltip="DMN3066LQ" display="DMN3066LQ"/>
    <hyperlink ref="B113" r:id="rId_hyperlink_223" tooltip="https://www.diodes.com/datasheet/download/DMN3066LVTQ.pdf" display="https://www.diodes.com/datasheet/download/DMN3066LVTQ.pdf"/>
    <hyperlink ref="C113" r:id="rId_hyperlink_224" tooltip="DMN3066LVTQ" display="DMN3066LVTQ"/>
    <hyperlink ref="B114" r:id="rId_hyperlink_225" tooltip="https://www.diodes.com/datasheet/download/DMN3112SQ.pdf" display="https://www.diodes.com/datasheet/download/DMN3112SQ.pdf"/>
    <hyperlink ref="C114" r:id="rId_hyperlink_226" tooltip="DMN3112SQ" display="DMN3112SQ"/>
    <hyperlink ref="B115" r:id="rId_hyperlink_227" tooltip="https://www.diodes.com/datasheet/download/DMN3190LDWQ.pdf" display="https://www.diodes.com/datasheet/download/DMN3190LDWQ.pdf"/>
    <hyperlink ref="C115" r:id="rId_hyperlink_228" tooltip="DMN3190LDWQ" display="DMN3190LDWQ"/>
    <hyperlink ref="B116" r:id="rId_hyperlink_229" tooltip="https://www.diodes.com/datasheet/download/DMN31D5UDAQ.pdf" display="https://www.diodes.com/datasheet/download/DMN31D5UDAQ.pdf"/>
    <hyperlink ref="C116" r:id="rId_hyperlink_230" tooltip="DMN31D5UDAQ" display="DMN31D5UDAQ"/>
    <hyperlink ref="B117" r:id="rId_hyperlink_231" tooltip="https://www.diodes.com/datasheet/download/DMN31D5UFZQ.pdf" display="https://www.diodes.com/datasheet/download/DMN31D5UFZQ.pdf"/>
    <hyperlink ref="C117" r:id="rId_hyperlink_232" tooltip="DMN31D5UFZQ" display="DMN31D5UFZQ"/>
    <hyperlink ref="B118" r:id="rId_hyperlink_233" tooltip="https://www.diodes.com/datasheet/download/DMN32D0LVQ.pdf" display="https://www.diodes.com/datasheet/download/DMN32D0LVQ.pdf"/>
    <hyperlink ref="C118" r:id="rId_hyperlink_234" tooltip="DMN32D0LVQ" display="DMN32D0LVQ"/>
    <hyperlink ref="B119" r:id="rId_hyperlink_235" tooltip="https://www.diodes.com/datasheet/download/DMN3300UQ.pdf" display="https://www.diodes.com/datasheet/download/DMN3300UQ.pdf"/>
    <hyperlink ref="C119" r:id="rId_hyperlink_236" tooltip="DMN3300UQ" display="DMN3300UQ"/>
    <hyperlink ref="B120" r:id="rId_hyperlink_237" tooltip="https://www.diodes.com/datasheet/download/DMN3350LDWQ.pdf" display="https://www.diodes.com/datasheet/download/DMN3350LDWQ.pdf"/>
    <hyperlink ref="C120" r:id="rId_hyperlink_238" tooltip="DMN3350LDWQ" display="DMN3350LDWQ"/>
    <hyperlink ref="B121" r:id="rId_hyperlink_239" tooltip="https://www.diodes.com/datasheet/download/DMN33D8LDWQ.pdf" display="https://www.diodes.com/datasheet/download/DMN33D8LDWQ.pdf"/>
    <hyperlink ref="C121" r:id="rId_hyperlink_240" tooltip="DMN33D8LDWQ" display="DMN33D8LDWQ"/>
    <hyperlink ref="B122" r:id="rId_hyperlink_241" tooltip="https://www.diodes.com/datasheet/download/DMN33D8LTQ.pdf" display="https://www.diodes.com/datasheet/download/DMN33D8LTQ.pdf"/>
    <hyperlink ref="C122" r:id="rId_hyperlink_242" tooltip="DMN33D8LTQ" display="DMN33D8LTQ"/>
    <hyperlink ref="B123" r:id="rId_hyperlink_243" tooltip="https://www.diodes.com/datasheet/download/DMN33D8LVQ.pdf" display="https://www.diodes.com/datasheet/download/DMN33D8LVQ.pdf"/>
    <hyperlink ref="C123" r:id="rId_hyperlink_244" tooltip="DMN33D8LVQ" display="DMN33D8LVQ"/>
    <hyperlink ref="B124" r:id="rId_hyperlink_245" tooltip="https://www.diodes.com/datasheet/download/DMN3401LDWQ.pdf" display="https://www.diodes.com/datasheet/download/DMN3401LDWQ.pdf"/>
    <hyperlink ref="C124" r:id="rId_hyperlink_246" tooltip="DMN3401LDWQ" display="DMN3401LDWQ"/>
    <hyperlink ref="B125" r:id="rId_hyperlink_247" tooltip="https://www.diodes.com/datasheet/download/DMN3401LVQ.pdf" display="https://www.diodes.com/datasheet/download/DMN3401LVQ.pdf"/>
    <hyperlink ref="C125" r:id="rId_hyperlink_248" tooltip="DMN3401LVQ" display="DMN3401LVQ"/>
    <hyperlink ref="B126" r:id="rId_hyperlink_249" tooltip="https://www.diodes.com/datasheet/download/DMN3732UFB4Q.pdf" display="https://www.diodes.com/datasheet/download/DMN3732UFB4Q.pdf"/>
    <hyperlink ref="C126" r:id="rId_hyperlink_250" tooltip="DMN3732UFB4Q" display="DMN3732UFB4Q"/>
    <hyperlink ref="B127" r:id="rId_hyperlink_251" tooltip="https://www.diodes.com/datasheet/download/DMN3732UQ.pdf" display="https://www.diodes.com/datasheet/download/DMN3732UQ.pdf"/>
    <hyperlink ref="C127" r:id="rId_hyperlink_252" tooltip="DMN3732UQ" display="DMN3732UQ"/>
    <hyperlink ref="B128" r:id="rId_hyperlink_253" tooltip="https://www.diodes.com/datasheet/download/DMN3732UVTQ.pdf" display="https://www.diodes.com/datasheet/download/DMN3732UVTQ.pdf"/>
    <hyperlink ref="C128" r:id="rId_hyperlink_254" tooltip="DMN3732UVTQ" display="DMN3732UVTQ"/>
    <hyperlink ref="B129" r:id="rId_hyperlink_255" tooltip="https://www.diodes.com/datasheet/download/DMN39M1LFVWQ.pdf" display="https://www.diodes.com/datasheet/download/DMN39M1LFVWQ.pdf"/>
    <hyperlink ref="C129" r:id="rId_hyperlink_256" tooltip="DMN39M1LFVWQ" display="DMN39M1LFVWQ"/>
    <hyperlink ref="B130" r:id="rId_hyperlink_257" tooltip="https://www.diodes.com/datasheet/download/DMN39M1LSSQ.pdf" display="https://www.diodes.com/datasheet/download/DMN39M1LSSQ.pdf"/>
    <hyperlink ref="C130" r:id="rId_hyperlink_258" tooltip="DMN39M1LSSQ" display="DMN39M1LSSQ"/>
    <hyperlink ref="B131" r:id="rId_hyperlink_259" tooltip="https://www.diodes.com/datasheet/download/DMN4020LFDEQ.pdf" display="https://www.diodes.com/datasheet/download/DMN4020LFDEQ.pdf"/>
    <hyperlink ref="C131" r:id="rId_hyperlink_260" tooltip="DMN4020LFDEQ" display="DMN4020LFDEQ"/>
    <hyperlink ref="B132" r:id="rId_hyperlink_261" tooltip="https://www.diodes.com/datasheet/download/DMN4026SSDQ.pdf" display="https://www.diodes.com/datasheet/download/DMN4026SSDQ.pdf"/>
    <hyperlink ref="C132" r:id="rId_hyperlink_262" tooltip="DMN4026SSDQ" display="DMN4026SSDQ"/>
    <hyperlink ref="B133" r:id="rId_hyperlink_263" tooltip="https://www.diodes.com/datasheet/download/DMN4030LK3Q.pdf" display="https://www.diodes.com/datasheet/download/DMN4030LK3Q.pdf"/>
    <hyperlink ref="C133" r:id="rId_hyperlink_264" tooltip="DMN4030LK3Q" display="DMN4030LK3Q"/>
    <hyperlink ref="B134" r:id="rId_hyperlink_265" tooltip="https://www.diodes.com/datasheet/download/DMN4031SSDQ.pdf" display="https://www.diodes.com/datasheet/download/DMN4031SSDQ.pdf"/>
    <hyperlink ref="C134" r:id="rId_hyperlink_266" tooltip="DMN4031SSDQ" display="DMN4031SSDQ"/>
    <hyperlink ref="B135" r:id="rId_hyperlink_267" tooltip="https://www.diodes.com/datasheet/download/DMN4034SSSQ.pdf" display="https://www.diodes.com/datasheet/download/DMN4034SSSQ.pdf"/>
    <hyperlink ref="C135" r:id="rId_hyperlink_268" tooltip="DMN4034SSSQ" display="DMN4034SSSQ"/>
    <hyperlink ref="B136" r:id="rId_hyperlink_269" tooltip="https://www.diodes.com/datasheet/download/DMN4035LQ.pdf" display="https://www.diodes.com/datasheet/download/DMN4035LQ.pdf"/>
    <hyperlink ref="C136" r:id="rId_hyperlink_270" tooltip="DMN4035LQ" display="DMN4035LQ"/>
    <hyperlink ref="B137" r:id="rId_hyperlink_271" tooltip="https://www.diodes.com/datasheet/download/DMN4060SVTQ.pdf" display="https://www.diodes.com/datasheet/download/DMN4060SVTQ.pdf"/>
    <hyperlink ref="C137" r:id="rId_hyperlink_272" tooltip="DMN4060SVTQ" display="DMN4060SVTQ"/>
    <hyperlink ref="B138" r:id="rId_hyperlink_273" tooltip="https://www.diodes.com/datasheet/download/DMN4800LSSQ.pdf" display="https://www.diodes.com/datasheet/download/DMN4800LSSQ.pdf"/>
    <hyperlink ref="C138" r:id="rId_hyperlink_274" tooltip="DMN4800LSSQ" display="DMN4800LSSQ"/>
    <hyperlink ref="B139" r:id="rId_hyperlink_275" tooltip="https://www.diodes.com/datasheet/download/DMN52D0UDMQ.pdf" display="https://www.diodes.com/datasheet/download/DMN52D0UDMQ.pdf"/>
    <hyperlink ref="C139" r:id="rId_hyperlink_276" tooltip="DMN52D0UDMQ" display="DMN52D0UDMQ"/>
    <hyperlink ref="B140" r:id="rId_hyperlink_277" tooltip="https://www.diodes.com/datasheet/download/DMN52D0UDWQ.pdf" display="https://www.diodes.com/datasheet/download/DMN52D0UDWQ.pdf"/>
    <hyperlink ref="C140" r:id="rId_hyperlink_278" tooltip="DMN52D0UDWQ" display="DMN52D0UDWQ"/>
    <hyperlink ref="B141" r:id="rId_hyperlink_279" tooltip="https://www.diodes.com/datasheet/download/DMN52D0UQ.pdf" display="https://www.diodes.com/datasheet/download/DMN52D0UQ.pdf"/>
    <hyperlink ref="C141" r:id="rId_hyperlink_280" tooltip="DMN52D0UQ" display="DMN52D0UQ"/>
    <hyperlink ref="B142" r:id="rId_hyperlink_281" tooltip="https://www.diodes.com/datasheet/download/DMN52D0UVQ.pdf" display="https://www.diodes.com/datasheet/download/DMN52D0UVQ.pdf"/>
    <hyperlink ref="C142" r:id="rId_hyperlink_282" tooltip="DMN52D0UVQ" display="DMN52D0UVQ"/>
    <hyperlink ref="B143" r:id="rId_hyperlink_283" tooltip="https://www.diodes.com/datasheet/download/DMN52D0UVTQ.pdf" display="https://www.diodes.com/datasheet/download/DMN52D0UVTQ.pdf"/>
    <hyperlink ref="C143" r:id="rId_hyperlink_284" tooltip="DMN52D0UVTQ" display="DMN52D0UVTQ"/>
    <hyperlink ref="B144" r:id="rId_hyperlink_285" tooltip="https://www.diodes.com/datasheet/download/DMN52D0UWQ.pdf" display="https://www.diodes.com/datasheet/download/DMN52D0UWQ.pdf"/>
    <hyperlink ref="C144" r:id="rId_hyperlink_286" tooltip="DMN52D0UWQ" display="DMN52D0UWQ"/>
    <hyperlink ref="B145" r:id="rId_hyperlink_287" tooltip="https://www.diodes.com/datasheet/download/DMN53D0LDWQ.pdf" display="https://www.diodes.com/datasheet/download/DMN53D0LDWQ.pdf"/>
    <hyperlink ref="C145" r:id="rId_hyperlink_288" tooltip="DMN53D0LDWQ" display="DMN53D0LDWQ"/>
    <hyperlink ref="B146" r:id="rId_hyperlink_289" tooltip="https://www.diodes.com/datasheet/download/DMN53D0LQ.pdf" display="https://www.diodes.com/datasheet/download/DMN53D0LQ.pdf"/>
    <hyperlink ref="C146" r:id="rId_hyperlink_290" tooltip="DMN53D0LQ" display="DMN53D0LQ"/>
    <hyperlink ref="B147" r:id="rId_hyperlink_291" tooltip="https://www.diodes.com/datasheet/download/DMN53D0LTQ.pdf" display="https://www.diodes.com/datasheet/download/DMN53D0LTQ.pdf"/>
    <hyperlink ref="C147" r:id="rId_hyperlink_292" tooltip="DMN53D0LTQ" display="DMN53D0LTQ"/>
    <hyperlink ref="B148" r:id="rId_hyperlink_293" tooltip="https://www.diodes.com/datasheet/download/DMN6010SCTBQ.pdf" display="https://www.diodes.com/datasheet/download/DMN6010SCTBQ.pdf"/>
    <hyperlink ref="C148" r:id="rId_hyperlink_294" tooltip="DMN6010SCTBQ" display="DMN6010SCTBQ"/>
    <hyperlink ref="B149" r:id="rId_hyperlink_295" tooltip="https://www.diodes.com/datasheet/download/DMN6013LFGQ.pdf" display="https://www.diodes.com/datasheet/download/DMN6013LFGQ.pdf"/>
    <hyperlink ref="C149" r:id="rId_hyperlink_296" tooltip="DMN6013LFGQ" display="DMN6013LFGQ"/>
    <hyperlink ref="B150" r:id="rId_hyperlink_297" tooltip="https://www.diodes.com/datasheet/download/DMN601DWKQ.pdf" display="https://www.diodes.com/datasheet/download/DMN601DWKQ.pdf"/>
    <hyperlink ref="C150" r:id="rId_hyperlink_298" tooltip="DMN601DWKQ" display="DMN601DWKQ"/>
    <hyperlink ref="B151" r:id="rId_hyperlink_299" tooltip="https://www.diodes.com/datasheet/download/DMN601LTQ.pdf" display="https://www.diodes.com/datasheet/download/DMN601LTQ.pdf"/>
    <hyperlink ref="C151" r:id="rId_hyperlink_300" tooltip="DMN601LTQ" display="DMN601LTQ"/>
    <hyperlink ref="B152" r:id="rId_hyperlink_301" tooltip="https://www.diodes.com/datasheet/download/DMN601TKQ.pdf" display="https://www.diodes.com/datasheet/download/DMN601TKQ.pdf"/>
    <hyperlink ref="C152" r:id="rId_hyperlink_302" tooltip="DMN601TKQ" display="DMN601TKQ"/>
    <hyperlink ref="B153" r:id="rId_hyperlink_303" tooltip="https://www.diodes.com/datasheet/download/DMN601VKQ.pdf" display="https://www.diodes.com/datasheet/download/DMN601VKQ.pdf"/>
    <hyperlink ref="C153" r:id="rId_hyperlink_304" tooltip="DMN601VKQ" display="DMN601VKQ"/>
    <hyperlink ref="B154" r:id="rId_hyperlink_305" tooltip="https://www.diodes.com/datasheet/download/DMN601WKQ.pdf" display="https://www.diodes.com/datasheet/download/DMN601WKQ.pdf"/>
    <hyperlink ref="C154" r:id="rId_hyperlink_306" tooltip="DMN601WKQ" display="DMN601WKQ"/>
    <hyperlink ref="B155" r:id="rId_hyperlink_307" tooltip="https://www.diodes.com/datasheet/download/DMN6040SFDEQ.pdf" display="https://www.diodes.com/datasheet/download/DMN6040SFDEQ.pdf"/>
    <hyperlink ref="C155" r:id="rId_hyperlink_308" tooltip="DMN6040SFDEQ" display="DMN6040SFDEQ"/>
    <hyperlink ref="B156" r:id="rId_hyperlink_309" tooltip="https://www.diodes.com/datasheet/download/DMN6040SK3Q.pdf" display="https://www.diodes.com/datasheet/download/DMN6040SK3Q.pdf"/>
    <hyperlink ref="C156" r:id="rId_hyperlink_310" tooltip="DMN6040SK3Q" display="DMN6040SK3Q"/>
    <hyperlink ref="B157" r:id="rId_hyperlink_311" tooltip="https://www.diodes.com/datasheet/download/DMN6040SSDQ.pdf" display="https://www.diodes.com/datasheet/download/DMN6040SSDQ.pdf"/>
    <hyperlink ref="C157" r:id="rId_hyperlink_312" tooltip="DMN6040SSDQ" display="DMN6040SSDQ"/>
    <hyperlink ref="B158" r:id="rId_hyperlink_313" tooltip="https://www.diodes.com/datasheet/download/DMN6040SSSQ.pdf" display="https://www.diodes.com/datasheet/download/DMN6040SSSQ.pdf"/>
    <hyperlink ref="C158" r:id="rId_hyperlink_314" tooltip="DMN6040SSSQ" display="DMN6040SSSQ"/>
    <hyperlink ref="B159" r:id="rId_hyperlink_315" tooltip="https://www.diodes.com/datasheet/download/DMN6040SVTQ.pdf" display="https://www.diodes.com/datasheet/download/DMN6040SVTQ.pdf"/>
    <hyperlink ref="C159" r:id="rId_hyperlink_316" tooltip="DMN6040SVTQ" display="DMN6040SVTQ"/>
    <hyperlink ref="B160" r:id="rId_hyperlink_317" tooltip="https://www.diodes.com/datasheet/download/DMN6041SVTQ.pdf" display="https://www.diodes.com/datasheet/download/DMN6041SVTQ.pdf"/>
    <hyperlink ref="C160" r:id="rId_hyperlink_318" tooltip="DMN6041SVTQ" display="DMN6041SVTQ"/>
    <hyperlink ref="B161" r:id="rId_hyperlink_319" tooltip="https://www.diodes.com/datasheet/download/DMN6066SSDQ.pdf" display="https://www.diodes.com/datasheet/download/DMN6066SSDQ.pdf"/>
    <hyperlink ref="C161" r:id="rId_hyperlink_320" tooltip="DMN6066SSDQ" display="DMN6066SSDQ"/>
    <hyperlink ref="B162" r:id="rId_hyperlink_321" tooltip="https://www.diodes.com/datasheet/download/DMN6068LK3Q.pdf" display="https://www.diodes.com/datasheet/download/DMN6068LK3Q.pdf"/>
    <hyperlink ref="C162" r:id="rId_hyperlink_322" tooltip="DMN6068LK3Q" display="DMN6068LK3Q"/>
    <hyperlink ref="B163" r:id="rId_hyperlink_323" tooltip="https://www.diodes.com/datasheet/download/DMN6068SEQ.pdf" display="https://www.diodes.com/datasheet/download/DMN6068SEQ.pdf"/>
    <hyperlink ref="C163" r:id="rId_hyperlink_324" tooltip="DMN6068SEQ" display="DMN6068SEQ"/>
    <hyperlink ref="B164" r:id="rId_hyperlink_325" tooltip="https://www.diodes.com/datasheet/download/DMN6069SEQ.pdf" display="https://www.diodes.com/datasheet/download/DMN6069SEQ.pdf"/>
    <hyperlink ref="C164" r:id="rId_hyperlink_326" tooltip="DMN6069SEQ" display="DMN6069SEQ"/>
    <hyperlink ref="B165" r:id="rId_hyperlink_327" tooltip="https://www.diodes.com/datasheet/download/DMN6069SFGQ.pdf" display="https://www.diodes.com/datasheet/download/DMN6069SFGQ.pdf"/>
    <hyperlink ref="C165" r:id="rId_hyperlink_328" tooltip="DMN6069SFGQ" display="DMN6069SFGQ"/>
    <hyperlink ref="B166" r:id="rId_hyperlink_329" tooltip="https://www.diodes.com/datasheet/download/DMN6069SFVWQ.pdf" display="https://www.diodes.com/datasheet/download/DMN6069SFVWQ.pdf"/>
    <hyperlink ref="C166" r:id="rId_hyperlink_330" tooltip="DMN6069SFVWQ" display="DMN6069SFVWQ"/>
    <hyperlink ref="B167" r:id="rId_hyperlink_331" tooltip="https://www.diodes.com/datasheet/download/DMN6070SSDQ.pdf" display="https://www.diodes.com/datasheet/download/DMN6070SSDQ.pdf"/>
    <hyperlink ref="C167" r:id="rId_hyperlink_332" tooltip="DMN6070SSDQ" display="DMN6070SSDQ"/>
    <hyperlink ref="B168" r:id="rId_hyperlink_333" tooltip="https://www.diodes.com/datasheet/download/DMN6075SQ.pdf" display="https://www.diodes.com/datasheet/download/DMN6075SQ.pdf"/>
    <hyperlink ref="C168" r:id="rId_hyperlink_334" tooltip="DMN6075SQ" display="DMN6075SQ"/>
    <hyperlink ref="B169" r:id="rId_hyperlink_335" tooltip="https://www.diodes.com/datasheet/download/DMN6140LQ.pdf" display="https://www.diodes.com/datasheet/download/DMN6140LQ.pdf"/>
    <hyperlink ref="C169" r:id="rId_hyperlink_336" tooltip="DMN6140LQ" display="DMN6140LQ"/>
    <hyperlink ref="B170" r:id="rId_hyperlink_337" tooltip="https://www.diodes.com/datasheet/download/DMN61D8LQ.pdf" display="https://www.diodes.com/datasheet/download/DMN61D8LQ.pdf"/>
    <hyperlink ref="C170" r:id="rId_hyperlink_338" tooltip="DMN61D8LQ" display="DMN61D8LQ"/>
    <hyperlink ref="B171" r:id="rId_hyperlink_339" tooltip="https://www.diodes.com/datasheet/download/DMN61D8LVTQ.pdf" display="https://www.diodes.com/datasheet/download/DMN61D8LVTQ.pdf"/>
    <hyperlink ref="C171" r:id="rId_hyperlink_340" tooltip="DMN61D8LVTQ" display="DMN61D8LVTQ"/>
    <hyperlink ref="B172" r:id="rId_hyperlink_341" tooltip="https://www.diodes.com/datasheet/download/DMN61D9UDWQ.pdf" display="https://www.diodes.com/datasheet/download/DMN61D9UDWQ.pdf"/>
    <hyperlink ref="C172" r:id="rId_hyperlink_342" tooltip="DMN61D9UDWQ" display="DMN61D9UDWQ"/>
    <hyperlink ref="B173" r:id="rId_hyperlink_343" tooltip="https://www.diodes.com/datasheet/download/DMN62D0UDWQ.pdf" display="https://www.diodes.com/datasheet/download/DMN62D0UDWQ.pdf"/>
    <hyperlink ref="C173" r:id="rId_hyperlink_344" tooltip="DMN62D0UDWQ" display="DMN62D0UDWQ"/>
    <hyperlink ref="B174" r:id="rId_hyperlink_345" tooltip="https://www.diodes.com/datasheet/download/DMN62D1LFDQ.pdf" display="https://www.diodes.com/datasheet/download/DMN62D1LFDQ.pdf"/>
    <hyperlink ref="C174" r:id="rId_hyperlink_346" tooltip="DMN62D1LFDQ" display="DMN62D1LFDQ"/>
    <hyperlink ref="B175" r:id="rId_hyperlink_347" tooltip="https://www.diodes.com/datasheet/download/DMN62D1SFBWQ.pdf" display="https://www.diodes.com/datasheet/download/DMN62D1SFBWQ.pdf"/>
    <hyperlink ref="C175" r:id="rId_hyperlink_348" tooltip="DMN62D1SFBWQ" display="DMN62D1SFBWQ"/>
    <hyperlink ref="B176" r:id="rId_hyperlink_349" tooltip="https://www.diodes.com/datasheet/download/DMN62D2UDMQ.pdf" display="https://www.diodes.com/datasheet/download/DMN62D2UDMQ.pdf"/>
    <hyperlink ref="C176" r:id="rId_hyperlink_350" tooltip="DMN62D2UDMQ" display="DMN62D2UDMQ"/>
    <hyperlink ref="B177" r:id="rId_hyperlink_351" tooltip="https://www.diodes.com/datasheet/download/DMN62D2UDWQ.pdf" display="https://www.diodes.com/datasheet/download/DMN62D2UDWQ.pdf"/>
    <hyperlink ref="C177" r:id="rId_hyperlink_352" tooltip="DMN62D2UDWQ" display="DMN62D2UDWQ"/>
    <hyperlink ref="B178" r:id="rId_hyperlink_353" tooltip="https://www.diodes.com/datasheet/download/DMN62D2UQ.pdf" display="https://www.diodes.com/datasheet/download/DMN62D2UQ.pdf"/>
    <hyperlink ref="C178" r:id="rId_hyperlink_354" tooltip="DMN62D2UQ" display="DMN62D2UQ"/>
    <hyperlink ref="B179" r:id="rId_hyperlink_355" tooltip="https://www.diodes.com/datasheet/download/DMN62D2UTQ.pdf" display="https://www.diodes.com/datasheet/download/DMN62D2UTQ.pdf"/>
    <hyperlink ref="C179" r:id="rId_hyperlink_356" tooltip="DMN62D2UTQ" display="DMN62D2UTQ"/>
    <hyperlink ref="B180" r:id="rId_hyperlink_357" tooltip="https://www.diodes.com/datasheet/download/DMN62D2UVQ.pdf" display="https://www.diodes.com/datasheet/download/DMN62D2UVQ.pdf"/>
    <hyperlink ref="C180" r:id="rId_hyperlink_358" tooltip="DMN62D2UVQ" display="DMN62D2UVQ"/>
    <hyperlink ref="B181" r:id="rId_hyperlink_359" tooltip="https://www.diodes.com/datasheet/download/DMN62D2UVTQ.pdf" display="https://www.diodes.com/datasheet/download/DMN62D2UVTQ.pdf"/>
    <hyperlink ref="C181" r:id="rId_hyperlink_360" tooltip="DMN62D2UVTQ" display="DMN62D2UVTQ"/>
    <hyperlink ref="B182" r:id="rId_hyperlink_361" tooltip="https://www.diodes.com/datasheet/download/DMN62D2UWQ.pdf" display="https://www.diodes.com/datasheet/download/DMN62D2UWQ.pdf"/>
    <hyperlink ref="C182" r:id="rId_hyperlink_362" tooltip="DMN62D2UWQ" display="DMN62D2UWQ"/>
    <hyperlink ref="B183" r:id="rId_hyperlink_363" tooltip="https://www.diodes.com/datasheet/download/DMN63D1LVQ.pdf" display="https://www.diodes.com/datasheet/download/DMN63D1LVQ.pdf"/>
    <hyperlink ref="C183" r:id="rId_hyperlink_364" tooltip="DMN63D1LVQ" display="DMN63D1LVQ"/>
    <hyperlink ref="B184" r:id="rId_hyperlink_365" tooltip="https://www.diodes.com/datasheet/download/DMN65D8LDWQ.pdf" display="https://www.diodes.com/datasheet/download/DMN65D8LDWQ.pdf"/>
    <hyperlink ref="C184" r:id="rId_hyperlink_366" tooltip="DMN65D8LDWQ" display="DMN65D8LDWQ"/>
    <hyperlink ref="B185" r:id="rId_hyperlink_367" tooltip="https://www.diodes.com/datasheet/download/DMN65D8LQ.pdf" display="https://www.diodes.com/datasheet/download/DMN65D8LQ.pdf"/>
    <hyperlink ref="C185" r:id="rId_hyperlink_368" tooltip="DMN65D8LQ" display="DMN65D8LQ"/>
    <hyperlink ref="B186" r:id="rId_hyperlink_369" tooltip="https://www.diodes.com/datasheet/download/DMN66D0LDWQ.pdf" display="https://www.diodes.com/datasheet/download/DMN66D0LDWQ.pdf"/>
    <hyperlink ref="C186" r:id="rId_hyperlink_370" tooltip="DMN66D0LDWQ" display="DMN66D0LDWQ"/>
    <hyperlink ref="B187" r:id="rId_hyperlink_371" tooltip="https://www.diodes.com/datasheet/download/DMNH10H028SK3Q.pdf" display="https://www.diodes.com/datasheet/download/DMNH10H028SK3Q.pdf"/>
    <hyperlink ref="C187" r:id="rId_hyperlink_372" tooltip="DMNH10H028SK3Q" display="DMNH10H028SK3Q"/>
    <hyperlink ref="B188" r:id="rId_hyperlink_373" tooltip="https://www.diodes.com/datasheet/download/DMNH10H028SPSQ.pdf" display="https://www.diodes.com/datasheet/download/DMNH10H028SPSQ.pdf"/>
    <hyperlink ref="C188" r:id="rId_hyperlink_374" tooltip="DMNH10H028SPSQ" display="DMNH10H028SPSQ"/>
    <hyperlink ref="B189" r:id="rId_hyperlink_375" tooltip="https://www.diodes.com/datasheet/download/DMNH10H028SPSWQ.pdf" display="https://www.diodes.com/datasheet/download/DMNH10H028SPSWQ.pdf"/>
    <hyperlink ref="C189" r:id="rId_hyperlink_376" tooltip="DMNH10H028SPSWQ" display="DMNH10H028SPSWQ"/>
    <hyperlink ref="B190" r:id="rId_hyperlink_377" tooltip="https://www.diodes.com/datasheet/download/DMNH4005SCTQ.pdf" display="https://www.diodes.com/datasheet/download/DMNH4005SCTQ.pdf"/>
    <hyperlink ref="C190" r:id="rId_hyperlink_378" tooltip="DMNH4005SCTQ" display="DMNH4005SCTQ"/>
    <hyperlink ref="B191" r:id="rId_hyperlink_379" tooltip="https://www.diodes.com/datasheet/download/DMNH4005SPSQ.pdf" display="https://www.diodes.com/datasheet/download/DMNH4005SPSQ.pdf"/>
    <hyperlink ref="C191" r:id="rId_hyperlink_380" tooltip="DMNH4005SPSQ" display="DMNH4005SPSQ"/>
    <hyperlink ref="B192" r:id="rId_hyperlink_381" tooltip="https://www.diodes.com/datasheet/download/DMNH4005SPSWQ.pdf" display="https://www.diodes.com/datasheet/download/DMNH4005SPSWQ.pdf"/>
    <hyperlink ref="C192" r:id="rId_hyperlink_382" tooltip="DMNH4005SPSWQ" display="DMNH4005SPSWQ"/>
    <hyperlink ref="B193" r:id="rId_hyperlink_383" tooltip="https://www.diodes.com/datasheet/download/DMNH4006SK3Q.pdf" display="https://www.diodes.com/datasheet/download/DMNH4006SK3Q.pdf"/>
    <hyperlink ref="C193" r:id="rId_hyperlink_384" tooltip="DMNH4006SK3Q" display="DMNH4006SK3Q"/>
    <hyperlink ref="B194" r:id="rId_hyperlink_385" tooltip="https://www.diodes.com/datasheet/download/DMNH4006SPSQ.pdf" display="https://www.diodes.com/datasheet/download/DMNH4006SPSQ.pdf"/>
    <hyperlink ref="C194" r:id="rId_hyperlink_386" tooltip="DMNH4006SPSQ" display="DMNH4006SPSQ"/>
    <hyperlink ref="B195" r:id="rId_hyperlink_387" tooltip="https://www.diodes.com/datasheet/download/DMNH4006SPSWQ.pdf" display="https://www.diodes.com/datasheet/download/DMNH4006SPSWQ.pdf"/>
    <hyperlink ref="C195" r:id="rId_hyperlink_388" tooltip="DMNH4006SPSWQ" display="DMNH4006SPSWQ"/>
    <hyperlink ref="B196" r:id="rId_hyperlink_389" tooltip="https://www.diodes.com/datasheet/download/DMNH4011SK3Q.pdf" display="https://www.diodes.com/datasheet/download/DMNH4011SK3Q.pdf"/>
    <hyperlink ref="C196" r:id="rId_hyperlink_390" tooltip="DMNH4011SK3Q" display="DMNH4011SK3Q"/>
    <hyperlink ref="B197" r:id="rId_hyperlink_391" tooltip="https://www.diodes.com/datasheet/download/DMNH4011SPSQ.pdf" display="https://www.diodes.com/datasheet/download/DMNH4011SPSQ.pdf"/>
    <hyperlink ref="C197" r:id="rId_hyperlink_392" tooltip="DMNH4011SPSQ" display="DMNH4011SPSQ"/>
    <hyperlink ref="B198" r:id="rId_hyperlink_393" tooltip="https://www.diodes.com/datasheet/download/DMNH4011SPSWQ.pdf" display="https://www.diodes.com/datasheet/download/DMNH4011SPSWQ.pdf"/>
    <hyperlink ref="C198" r:id="rId_hyperlink_394" tooltip="DMNH4011SPSWQ" display="DMNH4011SPSWQ"/>
    <hyperlink ref="B199" r:id="rId_hyperlink_395" tooltip="https://www.diodes.com/datasheet/download/DMNH4015SSDQ.pdf" display="https://www.diodes.com/datasheet/download/DMNH4015SSDQ.pdf"/>
    <hyperlink ref="C199" r:id="rId_hyperlink_396" tooltip="DMNH4015SSDQ" display="DMNH4015SSDQ"/>
    <hyperlink ref="B200" r:id="rId_hyperlink_397" tooltip="https://www.diodes.com/datasheet/download/DMNH4026SSDQ.pdf" display="https://www.diodes.com/datasheet/download/DMNH4026SSDQ.pdf"/>
    <hyperlink ref="C200" r:id="rId_hyperlink_398" tooltip="DMNH4026SSDQ" display="DMNH4026SSDQ"/>
    <hyperlink ref="B201" r:id="rId_hyperlink_399" tooltip="https://www.diodes.com/datasheet/download/DMNH6008SCTQ.pdf" display="https://www.diodes.com/datasheet/download/DMNH6008SCTQ.pdf"/>
    <hyperlink ref="C201" r:id="rId_hyperlink_400" tooltip="DMNH6008SCTQ" display="DMNH6008SCTQ"/>
    <hyperlink ref="B202" r:id="rId_hyperlink_401" tooltip="https://www.diodes.com/datasheet/download/DMNH6008SPSQ.pdf" display="https://www.diodes.com/datasheet/download/DMNH6008SPSQ.pdf"/>
    <hyperlink ref="C202" r:id="rId_hyperlink_402" tooltip="DMNH6008SPSQ" display="DMNH6008SPSQ"/>
    <hyperlink ref="B203" r:id="rId_hyperlink_403" tooltip="https://www.diodes.com/datasheet/download/DMNH6008SPSWQ.pdf" display="https://www.diodes.com/datasheet/download/DMNH6008SPSWQ.pdf"/>
    <hyperlink ref="C203" r:id="rId_hyperlink_404" tooltip="DMNH6008SPSWQ" display="DMNH6008SPSWQ"/>
    <hyperlink ref="B204" r:id="rId_hyperlink_405" tooltip="https://www.diodes.com/datasheet/download/DMNH6010SCTBQ.pdf" display="https://www.diodes.com/datasheet/download/DMNH6010SCTBQ.pdf"/>
    <hyperlink ref="C204" r:id="rId_hyperlink_406" tooltip="DMNH6010SCTBQ" display="DMNH6010SCTBQ"/>
    <hyperlink ref="B205" r:id="rId_hyperlink_407" tooltip="https://www.diodes.com/datasheet/download/DMNH6011LK3Q.pdf" display="https://www.diodes.com/datasheet/download/DMNH6011LK3Q.pdf"/>
    <hyperlink ref="C205" r:id="rId_hyperlink_408" tooltip="DMNH6011LK3Q" display="DMNH6011LK3Q"/>
    <hyperlink ref="B206" r:id="rId_hyperlink_409" tooltip="https://www.diodes.com/datasheet/download/DMNH6012LK3Q.pdf" display="https://www.diodes.com/datasheet/download/DMNH6012LK3Q.pdf"/>
    <hyperlink ref="C206" r:id="rId_hyperlink_410" tooltip="DMNH6012LK3Q" display="DMNH6012LK3Q"/>
    <hyperlink ref="B207" r:id="rId_hyperlink_411" tooltip="https://www.diodes.com/datasheet/download/DMNH6012SPSQ.pdf" display="https://www.diodes.com/datasheet/download/DMNH6012SPSQ.pdf"/>
    <hyperlink ref="C207" r:id="rId_hyperlink_412" tooltip="DMNH6012SPSQ" display="DMNH6012SPSQ"/>
    <hyperlink ref="B208" r:id="rId_hyperlink_413" tooltip="https://www.diodes.com/datasheet/download/DMNH6012SPSWQ.pdf" display="https://www.diodes.com/datasheet/download/DMNH6012SPSWQ.pdf"/>
    <hyperlink ref="C208" r:id="rId_hyperlink_414" tooltip="DMNH6012SPSWQ" display="DMNH6012SPSWQ"/>
    <hyperlink ref="B209" r:id="rId_hyperlink_415" tooltip="https://www.diodes.com/datasheet/download/DMNH6021SK3Q.pdf" display="https://www.diodes.com/datasheet/download/DMNH6021SK3Q.pdf"/>
    <hyperlink ref="C209" r:id="rId_hyperlink_416" tooltip="DMNH6021SK3Q" display="DMNH6021SK3Q"/>
    <hyperlink ref="B210" r:id="rId_hyperlink_417" tooltip="https://www.diodes.com/datasheet/download/DMNH6021SPDQ.pdf" display="https://www.diodes.com/datasheet/download/DMNH6021SPDQ.pdf"/>
    <hyperlink ref="C210" r:id="rId_hyperlink_418" tooltip="DMNH6021SPDQ" display="DMNH6021SPDQ"/>
    <hyperlink ref="B211" r:id="rId_hyperlink_419" tooltip="https://www.diodes.com/datasheet/download/DMNH6021SPDWQ.pdf" display="https://www.diodes.com/datasheet/download/DMNH6021SPDWQ.pdf"/>
    <hyperlink ref="C211" r:id="rId_hyperlink_420" tooltip="DMNH6021SPDWQ" display="DMNH6021SPDWQ"/>
    <hyperlink ref="B212" r:id="rId_hyperlink_421" tooltip="https://www.diodes.com/datasheet/download/DMNH6021SPSQ.pdf" display="https://www.diodes.com/datasheet/download/DMNH6021SPSQ.pdf"/>
    <hyperlink ref="C212" r:id="rId_hyperlink_422" tooltip="DMNH6021SPSQ" display="DMNH6021SPSQ"/>
    <hyperlink ref="B213" r:id="rId_hyperlink_423" tooltip="https://www.diodes.com/datasheet/download/DMNH6021SPSWQ.pdf" display="https://www.diodes.com/datasheet/download/DMNH6021SPSWQ.pdf"/>
    <hyperlink ref="C213" r:id="rId_hyperlink_424" tooltip="DMNH6021SPSWQ" display="DMNH6021SPSWQ"/>
    <hyperlink ref="B214" r:id="rId_hyperlink_425" tooltip="https://www.diodes.com/datasheet/download/DMNH6022SSDQ.pdf" display="https://www.diodes.com/datasheet/download/DMNH6022SSDQ.pdf"/>
    <hyperlink ref="C214" r:id="rId_hyperlink_426" tooltip="DMNH6022SSDQ" display="DMNH6022SSDQ"/>
    <hyperlink ref="B215" r:id="rId_hyperlink_427" tooltip="https://www.diodes.com/datasheet/download/DMNH6035SPDWQ.pdf" display="https://www.diodes.com/datasheet/download/DMNH6035SPDWQ.pdf"/>
    <hyperlink ref="C215" r:id="rId_hyperlink_428" tooltip="DMNH6035SPDWQ" display="DMNH6035SPDWQ"/>
    <hyperlink ref="B216" r:id="rId_hyperlink_429" tooltip="https://www.diodes.com/datasheet/download/DMNH6042SK3Q.pdf" display="https://www.diodes.com/datasheet/download/DMNH6042SK3Q.pdf"/>
    <hyperlink ref="C216" r:id="rId_hyperlink_430" tooltip="DMNH6042SK3Q" display="DMNH6042SK3Q"/>
    <hyperlink ref="B217" r:id="rId_hyperlink_431" tooltip="https://www.diodes.com/datasheet/download/DMNH6042SPDQ.pdf" display="https://www.diodes.com/datasheet/download/DMNH6042SPDQ.pdf"/>
    <hyperlink ref="C217" r:id="rId_hyperlink_432" tooltip="DMNH6042SPDQ" display="DMNH6042SPDQ"/>
    <hyperlink ref="B218" r:id="rId_hyperlink_433" tooltip="https://www.diodes.com/datasheet/download/DMNH6042SPSQ.pdf" display="https://www.diodes.com/datasheet/download/DMNH6042SPSQ.pdf"/>
    <hyperlink ref="C218" r:id="rId_hyperlink_434" tooltip="DMNH6042SPSQ" display="DMNH6042SPSQ"/>
    <hyperlink ref="B219" r:id="rId_hyperlink_435" tooltip="https://www.diodes.com/datasheet/download/DMNH6042SPSWQ.pdf" display="https://www.diodes.com/datasheet/download/DMNH6042SPSWQ.pdf"/>
    <hyperlink ref="C219" r:id="rId_hyperlink_436" tooltip="DMNH6042SPSWQ" display="DMNH6042SPSWQ"/>
    <hyperlink ref="B220" r:id="rId_hyperlink_437" tooltip="https://www.diodes.com/datasheet/download/DMNH6042SSDQ.pdf" display="https://www.diodes.com/datasheet/download/DMNH6042SSDQ.pdf"/>
    <hyperlink ref="C220" r:id="rId_hyperlink_438" tooltip="DMNH6042SSDQ" display="DMNH6042SSDQ"/>
    <hyperlink ref="B221" r:id="rId_hyperlink_439" tooltip="https://www.diodes.com/datasheet/download/DMNH6065SPDWQ.pdf" display="https://www.diodes.com/datasheet/download/DMNH6065SPDWQ.pdf"/>
    <hyperlink ref="C221" r:id="rId_hyperlink_440" tooltip="DMNH6065SPDWQ" display="DMNH6065SPDWQ"/>
    <hyperlink ref="B222" r:id="rId_hyperlink_441" tooltip="https://www.diodes.com/datasheet/download/DMNH6065SSDQ.pdf" display="https://www.diodes.com/datasheet/download/DMNH6065SSDQ.pdf"/>
    <hyperlink ref="C222" r:id="rId_hyperlink_442" tooltip="DMNH6065SSDQ" display="DMNH6065SSDQ"/>
    <hyperlink ref="B223" r:id="rId_hyperlink_443" tooltip="https://www.diodes.com/datasheet/download/DMNH6069SFVWQ.pdf" display="https://www.diodes.com/datasheet/download/DMNH6069SFVWQ.pdf"/>
    <hyperlink ref="C223" r:id="rId_hyperlink_444" tooltip="DMNH6069SFVWQ" display="DMNH6069SFVWQ"/>
    <hyperlink ref="B224" r:id="rId_hyperlink_445" tooltip="https://www.diodes.com/datasheet/download/DMP1009UFDFQ.pdf" display="https://www.diodes.com/datasheet/download/DMP1009UFDFQ.pdf"/>
    <hyperlink ref="C224" r:id="rId_hyperlink_446" tooltip="DMP1009UFDFQ" display="DMP1009UFDFQ"/>
    <hyperlink ref="B225" r:id="rId_hyperlink_447" tooltip="https://www.diodes.com/datasheet/download/DMP1011LFVQ.pdf" display="https://www.diodes.com/datasheet/download/DMP1011LFVQ.pdf"/>
    <hyperlink ref="C225" r:id="rId_hyperlink_448" tooltip="DMP1011LFVQ" display="DMP1011LFVQ"/>
    <hyperlink ref="B226" r:id="rId_hyperlink_449" tooltip="https://www.diodes.com/datasheet/download/DMP1012USSQ.pdf" display="https://www.diodes.com/datasheet/download/DMP1012USSQ.pdf"/>
    <hyperlink ref="C226" r:id="rId_hyperlink_450" tooltip="DMP1012USSQ" display="DMP1012USSQ"/>
    <hyperlink ref="B227" r:id="rId_hyperlink_451" tooltip="https://www.diodes.com/datasheet/download/DMP1022UFDEQ+.pdf" display="https://www.diodes.com/datasheet/download/DMP1022UFDEQ+.pdf"/>
    <hyperlink ref="C227" r:id="rId_hyperlink_452" tooltip="DMP1022UFDEQ" display="DMP1022UFDEQ"/>
    <hyperlink ref="B228" r:id="rId_hyperlink_453" tooltip="https://www.diodes.com/datasheet/download/DMP1045UQ.pdf" display="https://www.diodes.com/datasheet/download/DMP1045UQ.pdf"/>
    <hyperlink ref="C228" r:id="rId_hyperlink_454" tooltip="DMP1045UQ" display="DMP1045UQ"/>
    <hyperlink ref="B229" r:id="rId_hyperlink_455" tooltip="https://www.diodes.com/datasheet/download/DMP1070UFY4Q.pdf" display="https://www.diodes.com/datasheet/download/DMP1070UFY4Q.pdf"/>
    <hyperlink ref="C229" r:id="rId_hyperlink_456" tooltip="DMP1070UFY4Q" display="DMP1070UFY4Q"/>
    <hyperlink ref="B230" r:id="rId_hyperlink_457" tooltip="https://www.diodes.com/datasheet/download/DMP1070UQ.pdf" display="https://www.diodes.com/datasheet/download/DMP1070UQ.pdf"/>
    <hyperlink ref="C230" r:id="rId_hyperlink_458" tooltip="DMP1070UQ" display="DMP1070UQ"/>
    <hyperlink ref="B231" r:id="rId_hyperlink_459" tooltip="https://www.diodes.com/datasheet/download/DMP10H400SEQ.pdf" display="https://www.diodes.com/datasheet/download/DMP10H400SEQ.pdf"/>
    <hyperlink ref="C231" r:id="rId_hyperlink_460" tooltip="DMP10H400SEQ" display="DMP10H400SEQ"/>
    <hyperlink ref="B232" r:id="rId_hyperlink_461" tooltip="https://www.diodes.com/datasheet/download/DMP10H4D2SQ.pdf" display="https://www.diodes.com/datasheet/download/DMP10H4D2SQ.pdf"/>
    <hyperlink ref="C232" r:id="rId_hyperlink_462" tooltip="DMP10H4D2SQ" display="DMP10H4D2SQ"/>
    <hyperlink ref="B233" r:id="rId_hyperlink_463" tooltip="https://www.diodes.com/datasheet/download/DMP2006UFGQ.pdf" display="https://www.diodes.com/datasheet/download/DMP2006UFGQ.pdf"/>
    <hyperlink ref="C233" r:id="rId_hyperlink_464" tooltip="DMP2006UFGQ" display="DMP2006UFGQ"/>
    <hyperlink ref="B234" r:id="rId_hyperlink_465" tooltip="https://www.diodes.com/datasheet/download/DMP2021UTSQ.pdf" display="https://www.diodes.com/datasheet/download/DMP2021UTSQ.pdf"/>
    <hyperlink ref="C234" r:id="rId_hyperlink_466" tooltip="DMP2021UTSQ" display="DMP2021UTSQ"/>
    <hyperlink ref="B235" r:id="rId_hyperlink_467" tooltip="https://www.diodes.com/datasheet/download/DMP2022LSSQ.pdf" display="https://www.diodes.com/datasheet/download/DMP2022LSSQ.pdf"/>
    <hyperlink ref="C235" r:id="rId_hyperlink_468" tooltip="DMP2022LSSQ" display="DMP2022LSSQ"/>
    <hyperlink ref="B236" r:id="rId_hyperlink_469" tooltip="https://www.diodes.com/datasheet/download/DMP2035UVTQ.pdf" display="https://www.diodes.com/datasheet/download/DMP2035UVTQ.pdf"/>
    <hyperlink ref="C236" r:id="rId_hyperlink_470" tooltip="DMP2035UVTQ" display="DMP2035UVTQ"/>
    <hyperlink ref="B237" r:id="rId_hyperlink_471" tooltip="https://www.diodes.com/datasheet/download/DMP2036UVTQ.pdf" display="https://www.diodes.com/datasheet/download/DMP2036UVTQ.pdf"/>
    <hyperlink ref="C237" r:id="rId_hyperlink_472" tooltip="DMP2036UVTQ" display="DMP2036UVTQ"/>
    <hyperlink ref="B238" r:id="rId_hyperlink_473" tooltip="https://www.diodes.com/datasheet/download/DMP2040UVTQ.pdf" display="https://www.diodes.com/datasheet/download/DMP2040UVTQ.pdf"/>
    <hyperlink ref="C238" r:id="rId_hyperlink_474" tooltip="DMP2040UVTQ" display="DMP2040UVTQ"/>
    <hyperlink ref="B239" r:id="rId_hyperlink_475" tooltip="https://www.diodes.com/datasheet/download/DMP2045UQ.pdf" display="https://www.diodes.com/datasheet/download/DMP2045UQ.pdf"/>
    <hyperlink ref="C239" r:id="rId_hyperlink_476" tooltip="DMP2045UQ" display="DMP2045UQ"/>
    <hyperlink ref="B240" r:id="rId_hyperlink_477" tooltip="https://www.diodes.com/datasheet/download/DMP2065UQ.pdf" display="https://www.diodes.com/datasheet/download/DMP2065UQ.pdf"/>
    <hyperlink ref="C240" r:id="rId_hyperlink_478" tooltip="DMP2065UQ" display="DMP2065UQ"/>
    <hyperlink ref="B241" r:id="rId_hyperlink_479" tooltip="https://www.diodes.com/datasheet/download/DMP2067LVTQ.pdf" display="https://www.diodes.com/datasheet/download/DMP2067LVTQ.pdf"/>
    <hyperlink ref="C241" r:id="rId_hyperlink_480" tooltip="DMP2067LVTQ" display="DMP2067LVTQ"/>
    <hyperlink ref="B242" r:id="rId_hyperlink_481" tooltip="https://www.diodes.com/datasheet/download/DMP2068UFY4Q.pdf" display="https://www.diodes.com/datasheet/download/DMP2068UFY4Q.pdf"/>
    <hyperlink ref="C242" r:id="rId_hyperlink_482" tooltip="DMP2068UFY4Q" display="DMP2068UFY4Q"/>
    <hyperlink ref="B243" r:id="rId_hyperlink_483" tooltip="https://www.diodes.com/datasheet/download/DMP2069UFY4Q.pdf" display="https://www.diodes.com/datasheet/download/DMP2069UFY4Q.pdf"/>
    <hyperlink ref="C243" r:id="rId_hyperlink_484" tooltip="DMP2069UFY4Q" display="DMP2069UFY4Q"/>
    <hyperlink ref="B244" r:id="rId_hyperlink_485" tooltip="https://www.diodes.com/datasheet/download/DMP2070UFY4Q.pdf" display="https://www.diodes.com/datasheet/download/DMP2070UFY4Q.pdf"/>
    <hyperlink ref="C244" r:id="rId_hyperlink_486" tooltip="DMP2070UFY4Q" display="DMP2070UFY4Q"/>
    <hyperlink ref="B245" r:id="rId_hyperlink_487" tooltip="https://www.diodes.com/datasheet/download/DMP2070UQ.pdf" display="https://www.diodes.com/datasheet/download/DMP2070UQ.pdf"/>
    <hyperlink ref="C245" r:id="rId_hyperlink_488" tooltip="DMP2070UQ" display="DMP2070UQ"/>
    <hyperlink ref="B246" r:id="rId_hyperlink_489" tooltip="https://www.diodes.com/datasheet/download/DMP2109UVTQ.pdf" display="https://www.diodes.com/datasheet/download/DMP2109UVTQ.pdf"/>
    <hyperlink ref="C246" r:id="rId_hyperlink_490" tooltip="DMP2109UVTQ" display="DMP2109UVTQ"/>
    <hyperlink ref="B247" r:id="rId_hyperlink_491" tooltip="https://www.diodes.com/datasheet/download/DMP2110UFDBQ.pdf" display="https://www.diodes.com/datasheet/download/DMP2110UFDBQ.pdf"/>
    <hyperlink ref="C247" r:id="rId_hyperlink_492" tooltip="DMP2110UFDBQ" display="DMP2110UFDBQ"/>
    <hyperlink ref="B248" r:id="rId_hyperlink_493" tooltip="https://www.diodes.com/datasheet/download/DMP2110UQ.pdf" display="https://www.diodes.com/datasheet/download/DMP2110UQ.pdf"/>
    <hyperlink ref="C248" r:id="rId_hyperlink_494" tooltip="DMP2110UQ" display="DMP2110UQ"/>
    <hyperlink ref="B249" r:id="rId_hyperlink_495" tooltip="https://www.diodes.com/datasheet/download/DMP2110UVTQ.pdf" display="https://www.diodes.com/datasheet/download/DMP2110UVTQ.pdf"/>
    <hyperlink ref="C249" r:id="rId_hyperlink_496" tooltip="DMP2110UVTQ" display="DMP2110UVTQ"/>
    <hyperlink ref="B250" r:id="rId_hyperlink_497" tooltip="https://www.diodes.com/datasheet/download/DMP2123LQ.pdf" display="https://www.diodes.com/datasheet/download/DMP2123LQ.pdf"/>
    <hyperlink ref="C250" r:id="rId_hyperlink_498" tooltip="DMP2123LQ" display="DMP2123LQ"/>
    <hyperlink ref="B251" r:id="rId_hyperlink_499" tooltip="https://www.diodes.com/datasheet/download/DMP2160UWQ.pdf" display="https://www.diodes.com/datasheet/download/DMP2160UWQ.pdf"/>
    <hyperlink ref="C251" r:id="rId_hyperlink_500" tooltip="DMP2160UWQ" display="DMP2160UWQ"/>
    <hyperlink ref="B252" r:id="rId_hyperlink_501" tooltip="https://www.diodes.com/datasheet/download/DMP21D1UTQ.pdf" display="https://www.diodes.com/datasheet/download/DMP21D1UTQ.pdf"/>
    <hyperlink ref="C252" r:id="rId_hyperlink_502" tooltip="DMP21D1UTQ" display="DMP21D1UTQ"/>
    <hyperlink ref="B253" r:id="rId_hyperlink_503" tooltip="https://www.diodes.com/datasheet/download/DMP2240UWQ.pdf" display="https://www.diodes.com/datasheet/download/DMP2240UWQ.pdf"/>
    <hyperlink ref="C253" r:id="rId_hyperlink_504" tooltip="DMP2240UWQ" display="DMP2240UWQ"/>
    <hyperlink ref="B254" r:id="rId_hyperlink_505" tooltip="https://www.diodes.com/datasheet/download/DMP22D5UFB4Q.pdf" display="https://www.diodes.com/datasheet/download/DMP22D5UFB4Q.pdf"/>
    <hyperlink ref="C254" r:id="rId_hyperlink_506" tooltip="DMP22D5UFB4Q" display="DMP22D5UFB4Q"/>
    <hyperlink ref="B255" r:id="rId_hyperlink_507" tooltip="https://www.diodes.com/datasheet/download/DMP22D6UFB4Q.pdf" display="https://www.diodes.com/datasheet/download/DMP22D6UFB4Q.pdf"/>
    <hyperlink ref="C255" r:id="rId_hyperlink_508" tooltip="DMP22D6UFB4Q" display="DMP22D6UFB4Q"/>
    <hyperlink ref="B256" r:id="rId_hyperlink_509" tooltip="https://www.diodes.com/datasheet/download/DMP26M1UPSWQ.pdf" display="https://www.diodes.com/datasheet/download/DMP26M1UPSWQ.pdf"/>
    <hyperlink ref="C256" r:id="rId_hyperlink_510" tooltip="DMP26M1UPSWQ" display="DMP26M1UPSWQ"/>
    <hyperlink ref="B257" r:id="rId_hyperlink_511" tooltip="https://www.diodes.com/datasheet/download/DMP27M1UPSWQ.pdf" display="https://www.diodes.com/datasheet/download/DMP27M1UPSWQ.pdf"/>
    <hyperlink ref="C257" r:id="rId_hyperlink_512" tooltip="DMP27M1UPSWQ" display="DMP27M1UPSWQ"/>
    <hyperlink ref="B258" r:id="rId_hyperlink_513" tooltip="https://www.diodes.com/datasheet/download/DMP2900UDWQ.pdf" display="https://www.diodes.com/datasheet/download/DMP2900UDWQ.pdf"/>
    <hyperlink ref="C258" r:id="rId_hyperlink_514" tooltip="DMP2900UDWQ" display="DMP2900UDWQ"/>
    <hyperlink ref="B259" r:id="rId_hyperlink_515" tooltip="https://www.diodes.com/datasheet/download/DMP2900UFBQ.pdf" display="https://www.diodes.com/datasheet/download/DMP2900UFBQ.pdf"/>
    <hyperlink ref="C259" r:id="rId_hyperlink_516" tooltip="DMP2900UFBQ" display="DMP2900UFBQ"/>
    <hyperlink ref="B260" r:id="rId_hyperlink_517" tooltip="https://www.diodes.com/datasheet/download/DMP2900UTQ.pdf" display="https://www.diodes.com/datasheet/download/DMP2900UTQ.pdf"/>
    <hyperlink ref="C260" r:id="rId_hyperlink_518" tooltip="DMP2900UTQ" display="DMP2900UTQ"/>
    <hyperlink ref="B261" r:id="rId_hyperlink_519" tooltip="https://www.diodes.com/datasheet/download/DMP2900UVQ.pdf" display="https://www.diodes.com/datasheet/download/DMP2900UVQ.pdf"/>
    <hyperlink ref="C261" r:id="rId_hyperlink_520" tooltip="DMP2900UVQ" display="DMP2900UVQ"/>
    <hyperlink ref="B262" r:id="rId_hyperlink_521" tooltip="https://www.diodes.com/datasheet/download/DMP2900UWQ.pdf" display="https://www.diodes.com/datasheet/download/DMP2900UWQ.pdf"/>
    <hyperlink ref="C262" r:id="rId_hyperlink_522" tooltip="DMP2900UWQ" display="DMP2900UWQ"/>
    <hyperlink ref="B263" r:id="rId_hyperlink_523" tooltip="https://www.diodes.com/datasheet/download/DMP3006LPSWQ.pdf" display="https://www.diodes.com/datasheet/download/DMP3006LPSWQ.pdf"/>
    <hyperlink ref="C263" r:id="rId_hyperlink_524" tooltip="DMP3006LPSWQ" display="DMP3006LPSWQ"/>
    <hyperlink ref="B264" r:id="rId_hyperlink_525" tooltip="https://www.diodes.com/datasheet/download/DMP3007LK3Q.pdf" display="https://www.diodes.com/datasheet/download/DMP3007LK3Q.pdf"/>
    <hyperlink ref="C264" r:id="rId_hyperlink_526" tooltip="DMP3007LK3Q" display="DMP3007LK3Q"/>
    <hyperlink ref="B265" r:id="rId_hyperlink_527" tooltip="https://www.diodes.com/datasheet/download/DMP3007SCGQ.pdf" display="https://www.diodes.com/datasheet/download/DMP3007SCGQ.pdf"/>
    <hyperlink ref="C265" r:id="rId_hyperlink_528" tooltip="DMP3007SCGQ" display="DMP3007SCGQ"/>
    <hyperlink ref="B266" r:id="rId_hyperlink_529" tooltip="https://www.diodes.com/datasheet/download/DMP3007SPSQ.pdf" display="https://www.diodes.com/datasheet/download/DMP3007SPSQ.pdf"/>
    <hyperlink ref="C266" r:id="rId_hyperlink_530" tooltip="DMP3007SPSQ" display="DMP3007SPSQ"/>
    <hyperlink ref="B267" r:id="rId_hyperlink_531" tooltip="https://www.diodes.com/datasheet/download/DMP3008SFGQ.pdf" display="https://www.diodes.com/datasheet/download/DMP3008SFGQ.pdf"/>
    <hyperlink ref="C267" r:id="rId_hyperlink_532" tooltip="DMP3008SFGQ" display="DMP3008SFGQ"/>
    <hyperlink ref="B268" r:id="rId_hyperlink_533" tooltip="https://www.diodes.com/datasheet/download/DMP3011SFVWQ.pdf" display="https://www.diodes.com/datasheet/download/DMP3011SFVWQ.pdf"/>
    <hyperlink ref="C268" r:id="rId_hyperlink_534" tooltip="DMP3011SFVWQ" display="DMP3011SFVWQ"/>
    <hyperlink ref="B269" r:id="rId_hyperlink_535" tooltip="https://www.diodes.com/datasheet/download/DMP3021SFVWQ.pdf" display="https://www.diodes.com/datasheet/download/DMP3021SFVWQ.pdf"/>
    <hyperlink ref="C269" r:id="rId_hyperlink_536" tooltip="DMP3021SFVWQ" display="DMP3021SFVWQ"/>
    <hyperlink ref="B270" r:id="rId_hyperlink_537" tooltip="https://www.diodes.com/datasheet/download/DMP3027LFDEQ.pdf" display="https://www.diodes.com/datasheet/download/DMP3027LFDEQ.pdf"/>
    <hyperlink ref="C270" r:id="rId_hyperlink_538" tooltip="DMP3027LFDEQ" display="DMP3027LFDEQ"/>
    <hyperlink ref="B271" r:id="rId_hyperlink_539" tooltip="https://www.diodes.com/datasheet/download/DMP3028LFDEQ.pdf" display="https://www.diodes.com/datasheet/download/DMP3028LFDEQ.pdf"/>
    <hyperlink ref="C271" r:id="rId_hyperlink_540" tooltip="DMP3028LFDEQ" display="DMP3028LFDEQ"/>
    <hyperlink ref="B272" r:id="rId_hyperlink_541" tooltip="https://www.diodes.com/datasheet/download/DMP3028LK3Q.pdf" display="https://www.diodes.com/datasheet/download/DMP3028LK3Q.pdf"/>
    <hyperlink ref="C272" r:id="rId_hyperlink_542" tooltip="DMP3028LK3Q" display="DMP3028LK3Q"/>
    <hyperlink ref="B273" r:id="rId_hyperlink_543" tooltip="https://www.diodes.com/datasheet/download/DMP3028LPSQ.pdf" display="https://www.diodes.com/datasheet/download/DMP3028LPSQ.pdf"/>
    <hyperlink ref="C273" r:id="rId_hyperlink_544" tooltip="DMP3028LPSQ" display="DMP3028LPSQ"/>
    <hyperlink ref="B274" r:id="rId_hyperlink_545" tooltip="https://www.diodes.com/datasheet/download/DMP3028LSDQ.pdf" display="https://www.diodes.com/datasheet/download/DMP3028LSDQ.pdf"/>
    <hyperlink ref="C274" r:id="rId_hyperlink_546" tooltip="DMP3028LSDQ" display="DMP3028LSDQ"/>
    <hyperlink ref="B275" r:id="rId_hyperlink_547" tooltip="https://www.diodes.com/datasheet/download/DMP3036SFVQ.pdf" display="https://www.diodes.com/datasheet/download/DMP3036SFVQ.pdf"/>
    <hyperlink ref="C275" r:id="rId_hyperlink_548" tooltip="DMP3036SFVQ" display="DMP3036SFVQ"/>
    <hyperlink ref="B276" r:id="rId_hyperlink_549" tooltip="https://www.diodes.com/datasheet/download/DMP3037LSSQ.pdf" display="https://www.diodes.com/datasheet/download/DMP3037LSSQ.pdf"/>
    <hyperlink ref="C276" r:id="rId_hyperlink_550" tooltip="DMP3037LSSQ" display="DMP3037LSSQ"/>
    <hyperlink ref="B277" r:id="rId_hyperlink_551" tooltip="https://www.diodes.com/datasheet/download/DMP3045LFVWQ.pdf" display="https://www.diodes.com/datasheet/download/DMP3045LFVWQ.pdf"/>
    <hyperlink ref="C277" r:id="rId_hyperlink_552" tooltip="DMP3045LFVWQ" display="DMP3045LFVWQ"/>
    <hyperlink ref="B278" r:id="rId_hyperlink_553" tooltip="https://www.diodes.com/datasheet/download/DMP3045LVTQ.pdf" display="https://www.diodes.com/datasheet/download/DMP3045LVTQ.pdf"/>
    <hyperlink ref="C278" r:id="rId_hyperlink_554" tooltip="DMP3045LVTQ" display="DMP3045LVTQ"/>
    <hyperlink ref="B279" r:id="rId_hyperlink_555" tooltip="https://www.diodes.com/datasheet/download/DMP3050LVTQ.pdf" display="https://www.diodes.com/datasheet/download/DMP3050LVTQ.pdf"/>
    <hyperlink ref="C279" r:id="rId_hyperlink_556" tooltip="DMP3050LVTQ" display="DMP3050LVTQ"/>
    <hyperlink ref="B280" r:id="rId_hyperlink_557" tooltip="https://www.diodes.com/datasheet/download/DMP3056LSDQ.pdf" display="https://www.diodes.com/datasheet/download/DMP3056LSDQ.pdf"/>
    <hyperlink ref="C280" r:id="rId_hyperlink_558" tooltip="DMP3056LSDQ" display="DMP3056LSDQ"/>
    <hyperlink ref="B281" r:id="rId_hyperlink_559" tooltip="https://www.diodes.com/datasheet/download/DMP3056LSSQ.pdf" display="https://www.diodes.com/datasheet/download/DMP3056LSSQ.pdf"/>
    <hyperlink ref="C281" r:id="rId_hyperlink_560" tooltip="DMP3056LSSQ" display="DMP3056LSSQ"/>
    <hyperlink ref="B282" r:id="rId_hyperlink_561" tooltip="https://www.diodes.com/datasheet/download/DMP3096LQ.pdf" display="https://www.diodes.com/datasheet/download/DMP3096LQ.pdf"/>
    <hyperlink ref="C282" r:id="rId_hyperlink_562" tooltip="DMP3096LQ" display="DMP3096LQ"/>
    <hyperlink ref="B283" r:id="rId_hyperlink_563" tooltip="https://www.diodes.com/datasheet/download/DMP3097LQ.pdf" display="https://www.diodes.com/datasheet/download/DMP3097LQ.pdf"/>
    <hyperlink ref="C283" r:id="rId_hyperlink_564" tooltip="DMP3097LQ" display="DMP3097LQ"/>
    <hyperlink ref="B284" r:id="rId_hyperlink_565" tooltip="https://www.diodes.com/datasheet/download/DMP3098LQ.pdf" display="https://www.diodes.com/datasheet/download/DMP3098LQ.pdf"/>
    <hyperlink ref="C284" r:id="rId_hyperlink_566" tooltip="DMP3098LQ" display="DMP3098LQ"/>
    <hyperlink ref="B285" r:id="rId_hyperlink_567" tooltip="https://www.diodes.com/datasheet/download/DMP3099LQ.pdf" display="https://www.diodes.com/datasheet/download/DMP3099LQ.pdf"/>
    <hyperlink ref="C285" r:id="rId_hyperlink_568" tooltip="DMP3099LQ" display="DMP3099LQ"/>
    <hyperlink ref="B286" r:id="rId_hyperlink_569" tooltip="https://www.diodes.com/datasheet/download/DMP3130LQ.pdf" display="https://www.diodes.com/datasheet/download/DMP3130LQ.pdf"/>
    <hyperlink ref="C286" r:id="rId_hyperlink_570" tooltip="DMP3130LQ" display="DMP3130LQ"/>
    <hyperlink ref="B287" r:id="rId_hyperlink_571" tooltip="https://www.diodes.com/datasheet/download/DMP3165LQ.pdf" display="https://www.diodes.com/datasheet/download/DMP3165LQ.pdf"/>
    <hyperlink ref="C287" r:id="rId_hyperlink_572" tooltip="DMP3165LQ" display="DMP3165LQ"/>
    <hyperlink ref="B288" r:id="rId_hyperlink_573" tooltip="https://www.diodes.com/datasheet/download/DMP3165SVTQ.pdf" display="https://www.diodes.com/datasheet/download/DMP3165SVTQ.pdf"/>
    <hyperlink ref="C288" r:id="rId_hyperlink_574" tooltip="DMP3165SVTQ" display="DMP3165SVTQ"/>
    <hyperlink ref="B289" r:id="rId_hyperlink_575" tooltip="https://www.diodes.com/datasheet/download/DMP31D1UDWQ.pdf" display="https://www.diodes.com/datasheet/download/DMP31D1UDWQ.pdf"/>
    <hyperlink ref="C289" r:id="rId_hyperlink_576" tooltip="DMP31D1UDWQ" display="DMP31D1UDWQ"/>
    <hyperlink ref="B290" r:id="rId_hyperlink_577" tooltip="https://www.diodes.com/datasheet/download/DMP31D1UFB4Q.pdf" display="https://www.diodes.com/datasheet/download/DMP31D1UFB4Q.pdf"/>
    <hyperlink ref="C290" r:id="rId_hyperlink_578" tooltip="DMP31D1UFB4Q" display="DMP31D1UFB4Q"/>
    <hyperlink ref="B291" r:id="rId_hyperlink_579" tooltip="https://www.diodes.com/datasheet/download/DMP31D1UQ.pdf" display="https://www.diodes.com/datasheet/download/DMP31D1UQ.pdf"/>
    <hyperlink ref="C291" r:id="rId_hyperlink_580" tooltip="DMP31D1UQ" display="DMP31D1UQ"/>
    <hyperlink ref="B292" r:id="rId_hyperlink_581" tooltip="https://www.diodes.com/datasheet/download/DMP31D1UVTQ.pdf" display="https://www.diodes.com/datasheet/download/DMP31D1UVTQ.pdf"/>
    <hyperlink ref="C292" r:id="rId_hyperlink_582" tooltip="DMP31D1UVTQ" display="DMP31D1UVTQ"/>
    <hyperlink ref="B293" r:id="rId_hyperlink_583" tooltip="https://www.diodes.com/datasheet/download/DMP31D1UWQ.pdf" display="https://www.diodes.com/datasheet/download/DMP31D1UWQ.pdf"/>
    <hyperlink ref="C293" r:id="rId_hyperlink_584" tooltip="DMP31D1UWQ" display="DMP31D1UWQ"/>
    <hyperlink ref="B294" r:id="rId_hyperlink_585" tooltip="https://www.diodes.com/datasheet/download/DMP31D7LDWQ.pdf" display="https://www.diodes.com/datasheet/download/DMP31D7LDWQ.pdf"/>
    <hyperlink ref="C294" r:id="rId_hyperlink_586" tooltip="DMP31D7LDWQ" display="DMP31D7LDWQ"/>
    <hyperlink ref="B295" r:id="rId_hyperlink_587" tooltip="https://www.diodes.com/datasheet/download/DMP31D7LFBQ.pdf" display="https://www.diodes.com/datasheet/download/DMP31D7LFBQ.pdf"/>
    <hyperlink ref="C295" r:id="rId_hyperlink_588" tooltip="DMP31D7LFBQ" display="DMP31D7LFBQ"/>
    <hyperlink ref="B296" r:id="rId_hyperlink_589" tooltip="https://www.diodes.com/datasheet/download/DMP31D7LQ.pdf" display="https://www.diodes.com/datasheet/download/DMP31D7LQ.pdf"/>
    <hyperlink ref="C296" r:id="rId_hyperlink_590" tooltip="DMP31D7LQ" display="DMP31D7LQ"/>
    <hyperlink ref="B297" r:id="rId_hyperlink_591" tooltip="https://www.diodes.com/datasheet/download/DMP31D7LTQ.pdf" display="https://www.diodes.com/datasheet/download/DMP31D7LTQ.pdf"/>
    <hyperlink ref="C297" r:id="rId_hyperlink_592" tooltip="DMP31D7LTQ" display="DMP31D7LTQ"/>
    <hyperlink ref="B298" r:id="rId_hyperlink_593" tooltip="https://www.diodes.com/datasheet/download/DMP31D7LVQ.pdf" display="https://www.diodes.com/datasheet/download/DMP31D7LVQ.pdf"/>
    <hyperlink ref="C298" r:id="rId_hyperlink_594" tooltip="DMP31D7LVQ" display="DMP31D7LVQ"/>
    <hyperlink ref="B299" r:id="rId_hyperlink_595" tooltip="https://www.diodes.com/datasheet/download/DMP31D7LWQ.pdf" display="https://www.diodes.com/datasheet/download/DMP31D7LWQ.pdf"/>
    <hyperlink ref="C299" r:id="rId_hyperlink_596" tooltip="DMP31D7LWQ" display="DMP31D7LWQ"/>
    <hyperlink ref="B300" r:id="rId_hyperlink_597" tooltip="https://www.diodes.com/datasheet/download/DMP32D9UDAQ.pdf" display="https://www.diodes.com/datasheet/download/DMP32D9UDAQ.pdf"/>
    <hyperlink ref="C300" r:id="rId_hyperlink_598" tooltip="DMP32D9UDAQ" display="DMP32D9UDAQ"/>
    <hyperlink ref="B301" r:id="rId_hyperlink_599" tooltip="https://www.diodes.com/datasheet/download/DMP4006SPSWQ.pdf" display="https://www.diodes.com/datasheet/download/DMP4006SPSWQ.pdf"/>
    <hyperlink ref="C301" r:id="rId_hyperlink_600" tooltip="DMP4006SPSWQ" display="DMP4006SPSWQ"/>
    <hyperlink ref="B302" r:id="rId_hyperlink_601" tooltip="https://www.diodes.com/datasheet/download/DMP4009SPSWQ.pdf" display="https://www.diodes.com/datasheet/download/DMP4009SPSWQ.pdf"/>
    <hyperlink ref="C302" r:id="rId_hyperlink_602" tooltip="DMP4009SPSWQ" display="DMP4009SPSWQ"/>
    <hyperlink ref="B303" r:id="rId_hyperlink_603" tooltip="https://www.diodes.com/datasheet/download/DMP4009SSSQ.pdf" display="https://www.diodes.com/datasheet/download/DMP4009SSSQ.pdf"/>
    <hyperlink ref="C303" r:id="rId_hyperlink_604" tooltip="DMP4009SSSQ" display="DMP4009SSSQ"/>
    <hyperlink ref="B304" r:id="rId_hyperlink_605" tooltip="https://www.diodes.com/datasheet/download/DMP4010SK3Q.pdf" display="https://www.diodes.com/datasheet/download/DMP4010SK3Q.pdf"/>
    <hyperlink ref="C304" r:id="rId_hyperlink_606" tooltip="DMP4010SK3Q" display="DMP4010SK3Q"/>
    <hyperlink ref="B305" r:id="rId_hyperlink_607" tooltip="https://www.diodes.com/datasheet/download/DMP4011SK3Q.pdf" display="https://www.diodes.com/datasheet/download/DMP4011SK3Q.pdf"/>
    <hyperlink ref="C305" r:id="rId_hyperlink_608" tooltip="DMP4011SK3Q" display="DMP4011SK3Q"/>
    <hyperlink ref="B306" r:id="rId_hyperlink_609" tooltip="https://www.diodes.com/datasheet/download/DMP4011SPSQ.pdf" display="https://www.diodes.com/datasheet/download/DMP4011SPSQ.pdf"/>
    <hyperlink ref="C306" r:id="rId_hyperlink_610" tooltip="DMP4011SPSQ" display="DMP4011SPSQ"/>
    <hyperlink ref="B307" r:id="rId_hyperlink_611" tooltip="https://www.diodes.com/datasheet/download/DMP4011SPSWQ.pdf" display="https://www.diodes.com/datasheet/download/DMP4011SPSWQ.pdf"/>
    <hyperlink ref="C307" r:id="rId_hyperlink_612" tooltip="DMP4011SPSWQ" display="DMP4011SPSWQ"/>
    <hyperlink ref="B308" r:id="rId_hyperlink_613" tooltip="https://www.diodes.com/datasheet/download/DMP4013LFGQ.pdf" display="https://www.diodes.com/datasheet/download/DMP4013LFGQ.pdf"/>
    <hyperlink ref="C308" r:id="rId_hyperlink_614" tooltip="DMP4013LFGQ" display="DMP4013LFGQ"/>
    <hyperlink ref="B309" r:id="rId_hyperlink_615" tooltip="https://www.diodes.com/datasheet/download/DMP4013SPSQ.pdf" display="https://www.diodes.com/datasheet/download/DMP4013SPSQ.pdf"/>
    <hyperlink ref="C309" r:id="rId_hyperlink_616" tooltip="DMP4013SPSQ" display="DMP4013SPSQ"/>
    <hyperlink ref="B310" r:id="rId_hyperlink_617" tooltip="https://www.diodes.com/datasheet/download/DMP4013SPSWQ.pdf" display="https://www.diodes.com/datasheet/download/DMP4013SPSWQ.pdf"/>
    <hyperlink ref="C310" r:id="rId_hyperlink_618" tooltip="DMP4013SPSWQ" display="DMP4013SPSWQ"/>
    <hyperlink ref="B311" r:id="rId_hyperlink_619" tooltip="https://www.diodes.com/datasheet/download/DMP4015SK3Q.pdf" display="https://www.diodes.com/datasheet/download/DMP4015SK3Q.pdf"/>
    <hyperlink ref="C311" r:id="rId_hyperlink_620" tooltip="DMP4015SK3Q" display="DMP4015SK3Q"/>
    <hyperlink ref="B312" r:id="rId_hyperlink_621" tooltip="https://www.diodes.com/datasheet/download/DMP4015SPSQ.pdf" display="https://www.diodes.com/datasheet/download/DMP4015SPSQ.pdf"/>
    <hyperlink ref="C312" r:id="rId_hyperlink_622" tooltip="DMP4015SPSQ" display="DMP4015SPSQ"/>
    <hyperlink ref="B313" r:id="rId_hyperlink_623" tooltip="https://www.diodes.com/datasheet/download/DMP4015SPSWQ.pdf" display="https://www.diodes.com/datasheet/download/DMP4015SPSWQ.pdf"/>
    <hyperlink ref="C313" r:id="rId_hyperlink_624" tooltip="DMP4015SPSWQ" display="DMP4015SPSWQ"/>
    <hyperlink ref="B314" r:id="rId_hyperlink_625" tooltip="https://www.diodes.com/datasheet/download/DMP4015SSSQ.pdf" display="https://www.diodes.com/datasheet/download/DMP4015SSSQ.pdf"/>
    <hyperlink ref="C314" r:id="rId_hyperlink_626" tooltip="DMP4015SSSQ" display="DMP4015SSSQ"/>
    <hyperlink ref="B315" r:id="rId_hyperlink_627" tooltip="https://www.diodes.com/datasheet/download/DMP4016SK3Q.pdf" display="https://www.diodes.com/datasheet/download/DMP4016SK3Q.pdf"/>
    <hyperlink ref="C315" r:id="rId_hyperlink_628" tooltip="DMP4016SK3Q" display="DMP4016SK3Q"/>
    <hyperlink ref="B316" r:id="rId_hyperlink_629" tooltip="https://www.diodes.com/datasheet/download/DMP4016SPSWQ.pdf" display="https://www.diodes.com/datasheet/download/DMP4016SPSWQ.pdf"/>
    <hyperlink ref="C316" r:id="rId_hyperlink_630" tooltip="DMP4016SPSWQ" display="DMP4016SPSWQ"/>
    <hyperlink ref="B317" r:id="rId_hyperlink_631" tooltip="https://www.diodes.com/datasheet/download/DMP4016SSSQ.pdf" display="https://www.diodes.com/datasheet/download/DMP4016SSSQ.pdf"/>
    <hyperlink ref="C317" r:id="rId_hyperlink_632" tooltip="DMP4016SSSQ" display="DMP4016SSSQ"/>
    <hyperlink ref="B318" r:id="rId_hyperlink_633" tooltip="https://www.diodes.com/datasheet/download/DMP4025LK3Q.pdf" display="https://www.diodes.com/datasheet/download/DMP4025LK3Q.pdf"/>
    <hyperlink ref="C318" r:id="rId_hyperlink_634" tooltip="DMP4025LK3Q" display="DMP4025LK3Q"/>
    <hyperlink ref="B319" r:id="rId_hyperlink_635" tooltip="https://www.diodes.com/datasheet/download/DMP4025LSSQ.pdf" display="https://www.diodes.com/datasheet/download/DMP4025LSSQ.pdf"/>
    <hyperlink ref="C319" r:id="rId_hyperlink_636" tooltip="DMP4025LSSQ" display="DMP4025LSSQ"/>
    <hyperlink ref="B320" r:id="rId_hyperlink_637" tooltip="https://www.diodes.com/datasheet/download/DMP4026LK3Q.pdf" display="https://www.diodes.com/datasheet/download/DMP4026LK3Q.pdf"/>
    <hyperlink ref="C320" r:id="rId_hyperlink_638" tooltip="DMP4026LK3Q" display="DMP4026LK3Q"/>
    <hyperlink ref="B321" r:id="rId_hyperlink_639" tooltip="https://www.diodes.com/datasheet/download/DMP4026LSDQ.pdf" display="https://www.diodes.com/datasheet/download/DMP4026LSDQ.pdf"/>
    <hyperlink ref="C321" r:id="rId_hyperlink_640" tooltip="DMP4026LSDQ" display="DMP4026LSDQ"/>
    <hyperlink ref="B322" r:id="rId_hyperlink_641" tooltip="https://www.diodes.com/datasheet/download/DMP4026LSSQ.pdf" display="https://www.diodes.com/datasheet/download/DMP4026LSSQ.pdf"/>
    <hyperlink ref="C322" r:id="rId_hyperlink_642" tooltip="DMP4026LSSQ" display="DMP4026LSSQ"/>
    <hyperlink ref="B323" r:id="rId_hyperlink_643" tooltip="https://www.diodes.com/datasheet/download/DMP4026SFGQ.pdf" display="https://www.diodes.com/datasheet/download/DMP4026SFGQ.pdf"/>
    <hyperlink ref="C323" r:id="rId_hyperlink_644" tooltip="DMP4026SFGQ" display="DMP4026SFGQ"/>
    <hyperlink ref="B324" r:id="rId_hyperlink_645" tooltip="https://www.diodes.com/datasheet/download/DMP4026SFVWQ.pdf" display="https://www.diodes.com/datasheet/download/DMP4026SFVWQ.pdf"/>
    <hyperlink ref="C324" r:id="rId_hyperlink_646" tooltip="DMP4026SFVWQ" display="DMP4026SFVWQ"/>
    <hyperlink ref="B325" r:id="rId_hyperlink_647" tooltip="https://www.diodes.com/datasheet/download/DMP4047LFDEQ.pdf" display="https://www.diodes.com/datasheet/download/DMP4047LFDEQ.pdf"/>
    <hyperlink ref="C325" r:id="rId_hyperlink_648" tooltip="DMP4047LFDEQ" display="DMP4047LFDEQ"/>
    <hyperlink ref="B326" r:id="rId_hyperlink_649" tooltip="https://www.diodes.com/datasheet/download/DMP4047SSD.pdf" display="https://www.diodes.com/datasheet/download/DMP4047SSD.pdf"/>
    <hyperlink ref="C326" r:id="rId_hyperlink_650" tooltip="DMP4047SSDQ" display="DMP4047SSDQ"/>
    <hyperlink ref="B327" r:id="rId_hyperlink_651" tooltip="https://www.diodes.com/datasheet/download/DMP4050SSD.pdf" display="https://www.diodes.com/datasheet/download/DMP4050SSD.pdf"/>
    <hyperlink ref="C327" r:id="rId_hyperlink_652" tooltip="DMP4050SSDQ" display="DMP4050SSDQ"/>
    <hyperlink ref="B328" r:id="rId_hyperlink_653" tooltip="https://www.diodes.com/datasheet/download/DMP4065SQ.pdf" display="https://www.diodes.com/datasheet/download/DMP4065SQ.pdf"/>
    <hyperlink ref="C328" r:id="rId_hyperlink_654" tooltip="DMP4065SQ" display="DMP4065SQ"/>
    <hyperlink ref="B329" r:id="rId_hyperlink_655" tooltip="https://www.diodes.com/datasheet/download/DMP510DLQ.pdf" display="https://www.diodes.com/datasheet/download/DMP510DLQ.pdf"/>
    <hyperlink ref="C329" r:id="rId_hyperlink_656" tooltip="DMP510DLQ" display="DMP510DLQ"/>
    <hyperlink ref="B330" r:id="rId_hyperlink_657" tooltip="https://www.diodes.com/datasheet/download/DMP58D1LVQ.pdf" display="https://www.diodes.com/datasheet/download/DMP58D1LVQ.pdf"/>
    <hyperlink ref="C330" r:id="rId_hyperlink_658" tooltip="DMP58D1LVQ" display="DMP58D1LVQ"/>
    <hyperlink ref="B331" r:id="rId_hyperlink_659" tooltip="https://www.diodes.com/datasheet/download/DMP6018LPSQ.pdf" display="https://www.diodes.com/datasheet/download/DMP6018LPSQ.pdf"/>
    <hyperlink ref="C331" r:id="rId_hyperlink_660" tooltip="DMP6018LPSQ" display="DMP6018LPSQ"/>
    <hyperlink ref="B332" r:id="rId_hyperlink_661" tooltip="https://www.diodes.com/datasheet/download/DMP6023LEQ.pdf" display="https://www.diodes.com/datasheet/download/DMP6023LEQ.pdf"/>
    <hyperlink ref="C332" r:id="rId_hyperlink_662" tooltip="DMP6023LEQ" display="DMP6023LEQ"/>
    <hyperlink ref="B333" r:id="rId_hyperlink_663" tooltip="https://www.diodes.com/datasheet/download/DMP6023LFGQ.pdf" display="https://www.diodes.com/datasheet/download/DMP6023LFGQ.pdf"/>
    <hyperlink ref="C333" r:id="rId_hyperlink_664" tooltip="DMP6023LFGQ" display="DMP6023LFGQ"/>
    <hyperlink ref="B334" r:id="rId_hyperlink_665" tooltip="https://www.diodes.com/datasheet/download/DMP6051SFVWQ.pdf" display="https://www.diodes.com/datasheet/download/DMP6051SFVWQ.pdf"/>
    <hyperlink ref="C334" r:id="rId_hyperlink_666" tooltip="DMP6051SFVWQ" display="DMP6051SFVWQ"/>
    <hyperlink ref="B335" r:id="rId_hyperlink_667" tooltip="https://www.diodes.com/datasheet/download/DMP6051SSDQ.pdf" display="https://www.diodes.com/datasheet/download/DMP6051SSDQ.pdf"/>
    <hyperlink ref="C335" r:id="rId_hyperlink_668" tooltip="DMP6051SSDQ" display="DMP6051SSDQ"/>
    <hyperlink ref="B336" r:id="rId_hyperlink_669" tooltip="https://www.diodes.com/datasheet/download/DMP6051SSSQ.pdf" display="https://www.diodes.com/datasheet/download/DMP6051SSSQ.pdf"/>
    <hyperlink ref="C336" r:id="rId_hyperlink_670" tooltip="DMP6051SSSQ" display="DMP6051SSSQ"/>
    <hyperlink ref="B337" r:id="rId_hyperlink_671" tooltip="https://www.diodes.com/datasheet/download/DMP610DLQ.pdf" display="https://www.diodes.com/datasheet/download/DMP610DLQ.pdf"/>
    <hyperlink ref="C337" r:id="rId_hyperlink_672" tooltip="DMP610DLQ" display="DMP610DLQ"/>
    <hyperlink ref="B338" r:id="rId_hyperlink_673" tooltip="https://www.diodes.com/datasheet/download/DMP6110SFDFQ.pdf" display="https://www.diodes.com/datasheet/download/DMP6110SFDFQ.pdf"/>
    <hyperlink ref="C338" r:id="rId_hyperlink_674" tooltip="DMP6110SFDFQ" display="DMP6110SFDFQ"/>
    <hyperlink ref="B339" r:id="rId_hyperlink_675" tooltip="https://www.diodes.com/datasheet/download/DMP6110SSDQ.pdf" display="https://www.diodes.com/datasheet/download/DMP6110SSDQ.pdf"/>
    <hyperlink ref="C339" r:id="rId_hyperlink_676" tooltip="DMP6110SSDQ" display="DMP6110SSDQ"/>
    <hyperlink ref="B340" r:id="rId_hyperlink_677" tooltip="https://www.diodes.com/datasheet/download/DMP6110SSSQ.pdf" display="https://www.diodes.com/datasheet/download/DMP6110SSSQ.pdf"/>
    <hyperlink ref="C340" r:id="rId_hyperlink_678" tooltip="DMP6110SSSQ" display="DMP6110SSSQ"/>
    <hyperlink ref="B341" r:id="rId_hyperlink_679" tooltip="https://www.diodes.com/datasheet/download/DMP6110SVTQ.pdf" display="https://www.diodes.com/datasheet/download/DMP6110SVTQ.pdf"/>
    <hyperlink ref="C341" r:id="rId_hyperlink_680" tooltip="DMP6110SVTQ" display="DMP6110SVTQ"/>
    <hyperlink ref="B342" r:id="rId_hyperlink_681" tooltip="https://www.diodes.com/datasheet/download/DMP6111SVTQ.pdf" display="https://www.diodes.com/datasheet/download/DMP6111SVTQ.pdf"/>
    <hyperlink ref="C342" r:id="rId_hyperlink_682" tooltip="DMP6111SVTQ" display="DMP6111SVTQ"/>
    <hyperlink ref="B343" r:id="rId_hyperlink_683" tooltip="https://www.diodes.com/datasheet/download/DMP6180SK3Q.pdf" display="https://www.diodes.com/datasheet/download/DMP6180SK3Q.pdf"/>
    <hyperlink ref="C343" r:id="rId_hyperlink_684" tooltip="DMP6180SK3Q" display="DMP6180SK3Q"/>
    <hyperlink ref="B344" r:id="rId_hyperlink_685" tooltip="https://www.diodes.com/datasheet/download/DMP6185SEQ.pdf" display="https://www.diodes.com/datasheet/download/DMP6185SEQ.pdf"/>
    <hyperlink ref="C344" r:id="rId_hyperlink_686" tooltip="DMP6185SEQ" display="DMP6185SEQ"/>
    <hyperlink ref="B345" r:id="rId_hyperlink_687" tooltip="https://www.diodes.com/datasheet/download/DMP6250SEQ.pdf" display="https://www.diodes.com/datasheet/download/DMP6250SEQ.pdf"/>
    <hyperlink ref="C345" r:id="rId_hyperlink_688" tooltip="DMP6250SEQ" display="DMP6250SEQ"/>
    <hyperlink ref="B346" r:id="rId_hyperlink_689" tooltip="https://www.diodes.com/datasheet/download/DMP6350SQ.pdf" display="https://www.diodes.com/datasheet/download/DMP6350SQ.pdf"/>
    <hyperlink ref="C346" r:id="rId_hyperlink_690" tooltip="DMP6350SQ" display="DMP6350SQ"/>
    <hyperlink ref="B347" r:id="rId_hyperlink_691" tooltip="https://www.diodes.com/datasheet/download/DMP68D1LQ.pdf" display="https://www.diodes.com/datasheet/download/DMP68D1LQ.pdf"/>
    <hyperlink ref="C347" r:id="rId_hyperlink_692" tooltip="DMP68D1LQ" display="DMP68D1LQ"/>
    <hyperlink ref="B348" r:id="rId_hyperlink_693" tooltip="https://www.diodes.com/datasheet/download/DMP68D1LVQ.pdf" display="https://www.diodes.com/datasheet/download/DMP68D1LVQ.pdf"/>
    <hyperlink ref="C348" r:id="rId_hyperlink_694" tooltip="DMP68D1LVQ" display="DMP68D1LVQ"/>
    <hyperlink ref="B349" r:id="rId_hyperlink_695" tooltip="https://www.diodes.com/datasheet/download/DMPH1006UPSQ.pdf" display="https://www.diodes.com/datasheet/download/DMPH1006UPSQ.pdf"/>
    <hyperlink ref="C349" r:id="rId_hyperlink_696" tooltip="DMPH1006UPSQ" display="DMPH1006UPSQ"/>
    <hyperlink ref="B350" r:id="rId_hyperlink_697" tooltip="https://www.diodes.com/datasheet/download/DMPH2040UVTQ.pdf" display="https://www.diodes.com/datasheet/download/DMPH2040UVTQ.pdf"/>
    <hyperlink ref="C350" r:id="rId_hyperlink_698" tooltip="DMPH2040UVTQ" display="DMPH2040UVTQ"/>
    <hyperlink ref="B351" r:id="rId_hyperlink_699" tooltip="https://www.diodes.com/datasheet/download/DMPH3010LK3Q.pdf" display="https://www.diodes.com/datasheet/download/DMPH3010LK3Q.pdf"/>
    <hyperlink ref="C351" r:id="rId_hyperlink_700" tooltip="DMPH3010LK3Q" display="DMPH3010LK3Q"/>
    <hyperlink ref="B352" r:id="rId_hyperlink_701" tooltip="https://www.diodes.com/datasheet/download/DMPH3010LPSQ.pdf" display="https://www.diodes.com/datasheet/download/DMPH3010LPSQ.pdf"/>
    <hyperlink ref="C352" r:id="rId_hyperlink_702" tooltip="DMPH3010LPSQ" display="DMPH3010LPSQ"/>
    <hyperlink ref="B353" r:id="rId_hyperlink_703" tooltip="https://www.diodes.com/datasheet/download/DMPH33M8SPSWQ.pdf" display="https://www.diodes.com/datasheet/download/DMPH33M8SPSWQ.pdf"/>
    <hyperlink ref="C353" r:id="rId_hyperlink_704" tooltip="DMPH33M8SPSWQ" display="DMPH33M8SPSWQ"/>
    <hyperlink ref="B354" r:id="rId_hyperlink_705" tooltip="https://www.diodes.com/datasheet/download/DMPH4009SPSWQ.pdf" display="https://www.diodes.com/datasheet/download/DMPH4009SPSWQ.pdf"/>
    <hyperlink ref="C354" r:id="rId_hyperlink_706" tooltip="DMPH4009SPSWQ" display="DMPH4009SPSWQ"/>
    <hyperlink ref="B355" r:id="rId_hyperlink_707" tooltip="https://www.diodes.com/datasheet/download/DMPH4009SSSQ.pdf" display="https://www.diodes.com/datasheet/download/DMPH4009SSSQ.pdf"/>
    <hyperlink ref="C355" r:id="rId_hyperlink_708" tooltip="DMPH4009SSSQ" display="DMPH4009SSSQ"/>
    <hyperlink ref="B356" r:id="rId_hyperlink_709" tooltip="https://www.diodes.com/datasheet/download/DMPH4011SK3Q.pdf" display="https://www.diodes.com/datasheet/download/DMPH4011SK3Q.pdf"/>
    <hyperlink ref="C356" r:id="rId_hyperlink_710" tooltip="DMPH4011SK3Q" display="DMPH4011SK3Q"/>
    <hyperlink ref="B357" r:id="rId_hyperlink_711" tooltip="https://www.diodes.com/datasheet/download/DMPH4013SK3Q.pdf" display="https://www.diodes.com/datasheet/download/DMPH4013SK3Q.pdf"/>
    <hyperlink ref="C357" r:id="rId_hyperlink_712" tooltip="DMPH4013SK3Q" display="DMPH4013SK3Q"/>
    <hyperlink ref="B358" r:id="rId_hyperlink_713" tooltip="https://www.diodes.com/datasheet/download/DMPH4013SPSQ.pdf" display="https://www.diodes.com/datasheet/download/DMPH4013SPSQ.pdf"/>
    <hyperlink ref="C358" r:id="rId_hyperlink_714" tooltip="DMPH4013SPSQ" display="DMPH4013SPSQ"/>
    <hyperlink ref="B359" r:id="rId_hyperlink_715" tooltip="https://www.diodes.com/datasheet/download/DMPH4013SPSWQ.pdf" display="https://www.diodes.com/datasheet/download/DMPH4013SPSWQ.pdf"/>
    <hyperlink ref="C359" r:id="rId_hyperlink_716" tooltip="DMPH4013SPSWQ" display="DMPH4013SPSWQ"/>
    <hyperlink ref="B360" r:id="rId_hyperlink_717" tooltip="https://www.diodes.com/datasheet/download/DMPH4015SK3Q.pdf" display="https://www.diodes.com/datasheet/download/DMPH4015SK3Q.pdf"/>
    <hyperlink ref="C360" r:id="rId_hyperlink_718" tooltip="DMPH4015SK3Q" display="DMPH4015SK3Q"/>
    <hyperlink ref="B361" r:id="rId_hyperlink_719" tooltip="https://www.diodes.com/datasheet/download/DMPH4015SPSQ.pdf" display="https://www.diodes.com/datasheet/download/DMPH4015SPSQ.pdf"/>
    <hyperlink ref="C361" r:id="rId_hyperlink_720" tooltip="DMPH4015SPSQ" display="DMPH4015SPSQ"/>
    <hyperlink ref="B362" r:id="rId_hyperlink_721" tooltip="https://www.diodes.com/datasheet/download/DMPH4015SPSWQ.pdf" display="https://www.diodes.com/datasheet/download/DMPH4015SPSWQ.pdf"/>
    <hyperlink ref="C362" r:id="rId_hyperlink_722" tooltip="DMPH4015SPSWQ" display="DMPH4015SPSWQ"/>
    <hyperlink ref="B363" r:id="rId_hyperlink_723" tooltip="https://www.diodes.com/datasheet/download/DMPH4015SSSQ.pdf" display="https://www.diodes.com/datasheet/download/DMPH4015SSSQ.pdf"/>
    <hyperlink ref="C363" r:id="rId_hyperlink_724" tooltip="DMPH4015SSSQ" display="DMPH4015SSSQ"/>
    <hyperlink ref="B364" r:id="rId_hyperlink_725" tooltip="https://www.diodes.com/datasheet/download/DMPH4016SK3Q.pdf" display="https://www.diodes.com/datasheet/download/DMPH4016SK3Q.pdf"/>
    <hyperlink ref="C364" r:id="rId_hyperlink_726" tooltip="DMPH4016SK3Q" display="DMPH4016SK3Q"/>
    <hyperlink ref="B365" r:id="rId_hyperlink_727" tooltip="https://www.diodes.com/datasheet/download/DMPH4016SPSWQ.pdf" display="https://www.diodes.com/datasheet/download/DMPH4016SPSWQ.pdf"/>
    <hyperlink ref="C365" r:id="rId_hyperlink_728" tooltip="DMPH4016SPSWQ" display="DMPH4016SPSWQ"/>
    <hyperlink ref="B366" r:id="rId_hyperlink_729" tooltip="https://www.diodes.com/datasheet/download/DMPH4016SSSQ.pdf" display="https://www.diodes.com/datasheet/download/DMPH4016SSSQ.pdf"/>
    <hyperlink ref="C366" r:id="rId_hyperlink_730" tooltip="DMPH4016SSSQ" display="DMPH4016SSSQ"/>
    <hyperlink ref="B367" r:id="rId_hyperlink_731" tooltip="https://www.diodes.com/datasheet/download/DMPH4023SK3Q.pdf" display="https://www.diodes.com/datasheet/download/DMPH4023SK3Q.pdf"/>
    <hyperlink ref="C367" r:id="rId_hyperlink_732" tooltip="DMPH4023SK3Q" display="DMPH4023SK3Q"/>
    <hyperlink ref="B368" r:id="rId_hyperlink_733" tooltip="https://www.diodes.com/datasheet/download/DMPH4023SPDWQ.pdf" display="https://www.diodes.com/datasheet/download/DMPH4023SPDWQ.pdf"/>
    <hyperlink ref="C368" r:id="rId_hyperlink_734" tooltip="DMPH4023SPDWQ" display="DMPH4023SPDWQ"/>
    <hyperlink ref="B369" r:id="rId_hyperlink_735" tooltip="https://www.diodes.com/datasheet/download/DMPH4025SFVWQ.pdf" display="https://www.diodes.com/datasheet/download/DMPH4025SFVWQ.pdf"/>
    <hyperlink ref="C369" r:id="rId_hyperlink_736" tooltip="DMPH4025SFVWQ" display="DMPH4025SFVWQ"/>
    <hyperlink ref="B370" r:id="rId_hyperlink_737" tooltip="https://www.diodes.com/datasheet/download/DMPH4026SFVWQ.pdf" display="https://www.diodes.com/datasheet/download/DMPH4026SFVWQ.pdf"/>
    <hyperlink ref="C370" r:id="rId_hyperlink_738" tooltip="DMPH4026SFVWQ" display="DMPH4026SFVWQ"/>
    <hyperlink ref="B371" r:id="rId_hyperlink_739" tooltip="https://www.diodes.com/datasheet/download/DMPH4029LFGQ.pdf" display="https://www.diodes.com/datasheet/download/DMPH4029LFGQ.pdf"/>
    <hyperlink ref="C371" r:id="rId_hyperlink_740" tooltip="DMPH4029LFGQ" display="DMPH4029LFGQ"/>
    <hyperlink ref="B372" r:id="rId_hyperlink_741" tooltip="https://www.diodes.com/datasheet/download/DMPH6023SK3Q.pdf" display="https://www.diodes.com/datasheet/download/DMPH6023SK3Q.pdf"/>
    <hyperlink ref="C372" r:id="rId_hyperlink_742" tooltip="DMPH6023SK3Q" display="DMPH6023SK3Q"/>
    <hyperlink ref="B373" r:id="rId_hyperlink_743" tooltip="https://www.diodes.com/datasheet/download/DMPH6050SFGQ.pdf" display="https://www.diodes.com/datasheet/download/DMPH6050SFGQ.pdf"/>
    <hyperlink ref="C373" r:id="rId_hyperlink_744" tooltip="DMPH6050SFGQ" display="DMPH6050SFGQ"/>
    <hyperlink ref="B374" r:id="rId_hyperlink_745" tooltip="https://www.diodes.com/datasheet/download/DMPH6050SK3Q.pdf" display="https://www.diodes.com/datasheet/download/DMPH6050SK3Q.pdf"/>
    <hyperlink ref="C374" r:id="rId_hyperlink_746" tooltip="DMPH6050SK3Q" display="DMPH6050SK3Q"/>
    <hyperlink ref="B375" r:id="rId_hyperlink_747" tooltip="https://www.diodes.com/datasheet/download/DMPH6050SPDQ.pdf" display="https://www.diodes.com/datasheet/download/DMPH6050SPDQ.pdf"/>
    <hyperlink ref="C375" r:id="rId_hyperlink_748" tooltip="DMPH6050SPDQ" display="DMPH6050SPDQ"/>
    <hyperlink ref="B376" r:id="rId_hyperlink_749" tooltip="https://www.diodes.com/datasheet/download/DMPH6050SPDWQ.pdf" display="https://www.diodes.com/datasheet/download/DMPH6050SPDWQ.pdf"/>
    <hyperlink ref="C376" r:id="rId_hyperlink_750" tooltip="DMPH6050SPDWQ" display="DMPH6050SPDWQ"/>
    <hyperlink ref="B377" r:id="rId_hyperlink_751" tooltip="https://www.diodes.com/datasheet/download/DMPH6050SSDQ.pdf" display="https://www.diodes.com/datasheet/download/DMPH6050SSDQ.pdf"/>
    <hyperlink ref="C377" r:id="rId_hyperlink_752" tooltip="DMPH6050SSDQ" display="DMPH6050SSDQ"/>
    <hyperlink ref="B378" r:id="rId_hyperlink_753" tooltip="https://www.diodes.com/datasheet/download/DMPH6051SFVWQ.pdf" display="https://www.diodes.com/datasheet/download/DMPH6051SFVWQ.pdf"/>
    <hyperlink ref="C378" r:id="rId_hyperlink_754" tooltip="DMPH6051SFVWQ" display="DMPH6051SFVWQ"/>
    <hyperlink ref="B379" r:id="rId_hyperlink_755" tooltip="https://www.diodes.com/datasheet/download/DMPH6051SSDQ.pdf" display="https://www.diodes.com/datasheet/download/DMPH6051SSDQ.pdf"/>
    <hyperlink ref="C379" r:id="rId_hyperlink_756" tooltip="DMPH6051SSDQ" display="DMPH6051SSDQ"/>
    <hyperlink ref="B380" r:id="rId_hyperlink_757" tooltip="https://www.diodes.com/datasheet/download/DMPH6051SSSQ.pdf" display="https://www.diodes.com/datasheet/download/DMPH6051SSSQ.pdf"/>
    <hyperlink ref="C380" r:id="rId_hyperlink_758" tooltip="DMPH6051SSSQ" display="DMPH6051SSSQ"/>
    <hyperlink ref="B381" r:id="rId_hyperlink_759" tooltip="https://www.diodes.com/datasheet/download/DMPH6250SQ.pdf" display="https://www.diodes.com/datasheet/download/DMPH6250SQ.pdf"/>
    <hyperlink ref="C381" r:id="rId_hyperlink_760" tooltip="DMPH6250SQ" display="DMPH6250SQ"/>
    <hyperlink ref="B382" r:id="rId_hyperlink_761" tooltip="https://www.diodes.com/datasheet/download/DMS3014SFGQ.pdf" display="https://www.diodes.com/datasheet/download/DMS3014SFGQ.pdf"/>
    <hyperlink ref="C382" r:id="rId_hyperlink_762" tooltip="DMS3014SFGQ" display="DMS3014SFGQ"/>
    <hyperlink ref="B383" r:id="rId_hyperlink_763" tooltip="https://www.diodes.com/datasheet/download/DMT10H009LSSQ.pdf" display="https://www.diodes.com/datasheet/download/DMT10H009LSSQ.pdf"/>
    <hyperlink ref="C383" r:id="rId_hyperlink_764" tooltip="DMT10H009LSSQ" display="DMT10H009LSSQ"/>
    <hyperlink ref="B384" r:id="rId_hyperlink_765" tooltip="https://www.diodes.com/datasheet/download/DMT10H010LSSQ.pdf" display="https://www.diodes.com/datasheet/download/DMT10H010LSSQ.pdf"/>
    <hyperlink ref="C384" r:id="rId_hyperlink_766" tooltip="DMT10H010LSSQ" display="DMT10H010LSSQ"/>
    <hyperlink ref="B385" r:id="rId_hyperlink_767" tooltip="https://www.diodes.com/datasheet/download/DMT10H032LDVWQ.pdf" display="https://www.diodes.com/datasheet/download/DMT10H032LDVWQ.pdf"/>
    <hyperlink ref="C385" r:id="rId_hyperlink_768" tooltip="DMT10H032LDVWQ" display="DMT10H032LDVWQ"/>
    <hyperlink ref="B386" r:id="rId_hyperlink_769" tooltip="https://www.diodes.com/datasheet/download/DMT10H032SDVWQ.pdf" display="https://www.diodes.com/datasheet/download/DMT10H032SDVWQ.pdf"/>
    <hyperlink ref="C386" r:id="rId_hyperlink_770" tooltip="DMT10H032SDVWQ" display="DMT10H032SDVWQ"/>
    <hyperlink ref="B387" r:id="rId_hyperlink_771" tooltip="https://www.diodes.com/datasheet/download/DMT10H072LFDFQ.pdf" display="https://www.diodes.com/datasheet/download/DMT10H072LFDFQ.pdf"/>
    <hyperlink ref="C387" r:id="rId_hyperlink_772" tooltip="DMT10H072LFDFQ" display="DMT10H072LFDFQ"/>
    <hyperlink ref="B388" r:id="rId_hyperlink_773" tooltip="https://www.diodes.com/datasheet/download/DMT15H053SPSWQ.pdf" display="https://www.diodes.com/datasheet/download/DMT15H053SPSWQ.pdf"/>
    <hyperlink ref="C388" r:id="rId_hyperlink_774" tooltip="DMT15H053SPSWQ" display="DMT15H053SPSWQ"/>
    <hyperlink ref="B389" r:id="rId_hyperlink_775" tooltip="https://www.diodes.com/datasheet/download/DMT3003LFGQ.pdf" display="https://www.diodes.com/datasheet/download/DMT3003LFGQ.pdf"/>
    <hyperlink ref="C389" r:id="rId_hyperlink_776" tooltip="DMT3003LFGQ" display="DMT3003LFGQ"/>
    <hyperlink ref="B390" r:id="rId_hyperlink_777" tooltip="https://www.diodes.com/datasheet/download/DMT3006LFDFQ.pdf" display="https://www.diodes.com/datasheet/download/DMT3006LFDFQ.pdf"/>
    <hyperlink ref="C390" r:id="rId_hyperlink_778" tooltip="DMT3006LFDFQ" display="DMT3006LFDFQ"/>
    <hyperlink ref="B391" r:id="rId_hyperlink_779" tooltip="https://www.diodes.com/datasheet/download/DMT3006LFVQ.pdf" display="https://www.diodes.com/datasheet/download/DMT3006LFVQ.pdf"/>
    <hyperlink ref="C391" r:id="rId_hyperlink_780" tooltip="DMT3006LFVQ" display="DMT3006LFVQ"/>
    <hyperlink ref="B392" r:id="rId_hyperlink_781" tooltip="https://www.diodes.com/datasheet/download/DMT3009LFVWQ.pdf" display="https://www.diodes.com/datasheet/download/DMT3009LFVWQ.pdf"/>
    <hyperlink ref="C392" r:id="rId_hyperlink_782" tooltip="DMT3009LFVWQ" display="DMT3009LFVWQ"/>
    <hyperlink ref="B393" r:id="rId_hyperlink_783" tooltip="https://www.diodes.com/datasheet/download/DMT3020LFDBQ.pdf" display="https://www.diodes.com/datasheet/download/DMT3020LFDBQ.pdf"/>
    <hyperlink ref="C393" r:id="rId_hyperlink_784" tooltip="DMT3020LFDBQ" display="DMT3020LFDBQ"/>
    <hyperlink ref="B394" r:id="rId_hyperlink_785" tooltip="https://www.diodes.com/datasheet/download/DMT3020LFDFQ.pdf" display="https://www.diodes.com/datasheet/download/DMT3020LFDFQ.pdf"/>
    <hyperlink ref="C394" r:id="rId_hyperlink_786" tooltip="DMT3020LFDFQ" display="DMT3020LFDFQ"/>
    <hyperlink ref="B395" r:id="rId_hyperlink_787" tooltip="https://www.diodes.com/datasheet/download/DMT3020LFDFWQ.pdf" display="https://www.diodes.com/datasheet/download/DMT3020LFDFWQ.pdf"/>
    <hyperlink ref="C395" r:id="rId_hyperlink_788" tooltip="DMT3020LFDFWQ" display="DMT3020LFDFWQ"/>
    <hyperlink ref="B396" r:id="rId_hyperlink_789" tooltip="https://www.diodes.com/datasheet/download/DMT3020LSDQ.pdf" display="https://www.diodes.com/datasheet/download/DMT3020LSDQ.pdf"/>
    <hyperlink ref="C396" r:id="rId_hyperlink_790" tooltip="DMT3020LSDQ" display="DMT3020LSDQ"/>
    <hyperlink ref="B397" r:id="rId_hyperlink_791" tooltip="https://www.diodes.com/datasheet/download/DMT31M1LPSWQ.pdf" display="https://www.diodes.com/datasheet/download/DMT31M1LPSWQ.pdf"/>
    <hyperlink ref="C397" r:id="rId_hyperlink_792" tooltip="DMT31M1LPSWQ" display="DMT31M1LPSWQ"/>
    <hyperlink ref="B398" r:id="rId_hyperlink_793" tooltip="https://www.diodes.com/datasheet/download/DMT31M8LFVWQ.pdf" display="https://www.diodes.com/datasheet/download/DMT31M8LFVWQ.pdf"/>
    <hyperlink ref="C398" r:id="rId_hyperlink_794" tooltip="DMT31M8LFVWQ" display="DMT31M8LFVWQ"/>
    <hyperlink ref="B399" r:id="rId_hyperlink_795" tooltip="https://www.diodes.com/datasheet/download/DMT3M70LPSWQ.pdf" display="https://www.diodes.com/datasheet/download/DMT3M70LPSWQ.pdf"/>
    <hyperlink ref="C399" r:id="rId_hyperlink_796" tooltip="DMT3M70LPSWQ" display="DMT3M70LPSWQ"/>
    <hyperlink ref="B400" r:id="rId_hyperlink_797" tooltip="https://www.diodes.com/datasheet/download/DMT47M2LDVQ.pdf" display="https://www.diodes.com/datasheet/download/DMT47M2LDVQ.pdf"/>
    <hyperlink ref="C400" r:id="rId_hyperlink_798" tooltip="DMT47M2LDVQ" display="DMT47M2LDVQ"/>
    <hyperlink ref="B401" r:id="rId_hyperlink_799" tooltip="https://www.diodes.com/datasheet/download/DMT47M2SFVWQ.pdf" display="https://www.diodes.com/datasheet/download/DMT47M2SFVWQ.pdf"/>
    <hyperlink ref="C401" r:id="rId_hyperlink_800" tooltip="DMT47M2SFVWQ" display="DMT47M2SFVWQ"/>
    <hyperlink ref="B402" r:id="rId_hyperlink_801" tooltip="https://www.diodes.com/datasheet/download/DMT6007LFGQ.pdf" display="https://www.diodes.com/datasheet/download/DMT6007LFGQ.pdf"/>
    <hyperlink ref="C402" r:id="rId_hyperlink_802" tooltip="DMT6007LFGQ" display="DMT6007LFGQ"/>
    <hyperlink ref="B403" r:id="rId_hyperlink_803" tooltip="https://www.diodes.com/datasheet/download/DMT67M8LCGQ.pdf" display="https://www.diodes.com/datasheet/download/DMT67M8LCGQ.pdf"/>
    <hyperlink ref="C403" r:id="rId_hyperlink_804" tooltip="DMT67M8LCGQ" display="DMT67M8LCGQ"/>
    <hyperlink ref="B404" r:id="rId_hyperlink_805" tooltip="https://www.diodes.com/datasheet/download/DMT69M5LFVWQ.pdf" display="https://www.diodes.com/datasheet/download/DMT69M5LFVWQ.pdf"/>
    <hyperlink ref="C404" r:id="rId_hyperlink_806" tooltip="DMT69M5LFVWQ" display="DMT69M5LFVWQ"/>
    <hyperlink ref="B405" r:id="rId_hyperlink_807" tooltip="https://www.diodes.com/datasheet/download/DMT8003SPSWQ.pdf" display="https://www.diodes.com/datasheet/download/DMT8003SPSWQ.pdf"/>
    <hyperlink ref="C405" r:id="rId_hyperlink_808" tooltip="DMT8003SPSWQ" display="DMT8003SPSWQ"/>
    <hyperlink ref="B406" r:id="rId_hyperlink_809" tooltip="https://www.diodes.com/datasheet/download/DMTH10H009LFGQ.pdf" display="https://www.diodes.com/datasheet/download/DMTH10H009LFGQ.pdf"/>
    <hyperlink ref="C406" r:id="rId_hyperlink_810" tooltip="DMTH10H009LFGQ" display="DMTH10H009LFGQ"/>
    <hyperlink ref="B407" r:id="rId_hyperlink_811" tooltip="https://www.diodes.com/datasheet/download/DMTH10H009LPSQ.pdf" display="https://www.diodes.com/datasheet/download/DMTH10H009LPSQ.pdf"/>
    <hyperlink ref="C407" r:id="rId_hyperlink_812" tooltip="DMTH10H009LPSQ" display="DMTH10H009LPSQ"/>
    <hyperlink ref="B408" r:id="rId_hyperlink_813" tooltip="https://www.diodes.com/datasheet/download/DMTH10H009SPSQ.pdf" display="https://www.diodes.com/datasheet/download/DMTH10H009SPSQ.pdf"/>
    <hyperlink ref="C408" r:id="rId_hyperlink_814" tooltip="DMTH10H009SPSQ" display="DMTH10H009SPSQ"/>
    <hyperlink ref="B409" r:id="rId_hyperlink_815" tooltip="https://www.diodes.com/datasheet/download/DMTH10H010SPSQ.pdf" display="https://www.diodes.com/datasheet/download/DMTH10H010SPSQ.pdf"/>
    <hyperlink ref="C409" r:id="rId_hyperlink_816" tooltip="DMTH10H010SPSQ" display="DMTH10H010SPSQ"/>
    <hyperlink ref="B410" r:id="rId_hyperlink_817" tooltip="https://www.diodes.com/datasheet/download/DMTH10H010SPSWQ.pdf" display="https://www.diodes.com/datasheet/download/DMTH10H010SPSWQ.pdf"/>
    <hyperlink ref="C410" r:id="rId_hyperlink_818" tooltip="DMTH10H010SPSWQ" display="DMTH10H010SPSWQ"/>
    <hyperlink ref="B411" r:id="rId_hyperlink_819" tooltip="https://www.diodes.com/datasheet/download/DMTH10H015LPSWQ.pdf" display="https://www.diodes.com/datasheet/download/DMTH10H015LPSWQ.pdf"/>
    <hyperlink ref="C411" r:id="rId_hyperlink_820" tooltip="DMTH10H015LPSWQ" display="DMTH10H015LPSWQ"/>
    <hyperlink ref="B412" r:id="rId_hyperlink_821" tooltip="https://www.diodes.com/datasheet/download/DMTH10H015SK3Q.pdf" display="https://www.diodes.com/datasheet/download/DMTH10H015SK3Q.pdf"/>
    <hyperlink ref="C412" r:id="rId_hyperlink_822" tooltip="DMTH10H015SK3Q" display="DMTH10H015SK3Q"/>
    <hyperlink ref="B413" r:id="rId_hyperlink_823" tooltip="https://www.diodes.com/datasheet/download/DMTH10H015SPSQ.pdf" display="https://www.diodes.com/datasheet/download/DMTH10H015SPSQ.pdf"/>
    <hyperlink ref="C413" r:id="rId_hyperlink_824" tooltip="DMTH10H015SPSQ" display="DMTH10H015SPSQ"/>
    <hyperlink ref="B414" r:id="rId_hyperlink_825" tooltip="https://www.diodes.com/datasheet/download/DMTH10H015SPSWQ.pdf" display="https://www.diodes.com/datasheet/download/DMTH10H015SPSWQ.pdf"/>
    <hyperlink ref="C414" r:id="rId_hyperlink_826" tooltip="DMTH10H015SPSWQ" display="DMTH10H015SPSWQ"/>
    <hyperlink ref="B415" r:id="rId_hyperlink_827" tooltip="https://www.diodes.com/datasheet/download/DMTH10H017LPDQ.pdf" display="https://www.diodes.com/datasheet/download/DMTH10H017LPDQ.pdf"/>
    <hyperlink ref="C415" r:id="rId_hyperlink_828" tooltip="DMTH10H017LPDQ" display="DMTH10H017LPDQ"/>
    <hyperlink ref="B416" r:id="rId_hyperlink_829" tooltip="https://www.diodes.com/datasheet/download/DMTH10H025LK3Q.pdf" display="https://www.diodes.com/datasheet/download/DMTH10H025LK3Q.pdf"/>
    <hyperlink ref="C416" r:id="rId_hyperlink_830" tooltip="DMTH10H025LK3Q" display="DMTH10H025LK3Q"/>
    <hyperlink ref="B417" r:id="rId_hyperlink_831" tooltip="https://www.diodes.com/datasheet/download/DMTH10H025LPDWQ.pdf" display="https://www.diodes.com/datasheet/download/DMTH10H025LPDWQ.pdf"/>
    <hyperlink ref="C417" r:id="rId_hyperlink_832" tooltip="DMTH10H025LPDWQ" display="DMTH10H025LPDWQ"/>
    <hyperlink ref="B418" r:id="rId_hyperlink_833" tooltip="https://www.diodes.com/datasheet/download/DMTH10H025LPSQ+.pdf" display="https://www.diodes.com/datasheet/download/DMTH10H025LPSQ+.pdf"/>
    <hyperlink ref="C418" r:id="rId_hyperlink_834" tooltip="DMTH10H025LPSQ" display="DMTH10H025LPSQ"/>
    <hyperlink ref="B419" r:id="rId_hyperlink_835" tooltip="https://www.diodes.com/datasheet/download/DMTH10H025LPSWQ.pdf" display="https://www.diodes.com/datasheet/download/DMTH10H025LPSWQ.pdf"/>
    <hyperlink ref="C419" r:id="rId_hyperlink_836" tooltip="DMTH10H025LPSWQ" display="DMTH10H025LPSWQ"/>
    <hyperlink ref="B420" r:id="rId_hyperlink_837" tooltip="https://www.diodes.com/datasheet/download/DMTH10H032LDVWQ.pdf" display="https://www.diodes.com/datasheet/download/DMTH10H032LDVWQ.pdf"/>
    <hyperlink ref="C420" r:id="rId_hyperlink_838" tooltip="DMTH10H032LDVWQ" display="DMTH10H032LDVWQ"/>
    <hyperlink ref="B421" r:id="rId_hyperlink_839" tooltip="https://www.diodes.com/datasheet/download/DMTH10H032LFVWQ.pdf" display="https://www.diodes.com/datasheet/download/DMTH10H032LFVWQ.pdf"/>
    <hyperlink ref="C421" r:id="rId_hyperlink_840" tooltip="DMTH10H032LFVWQ" display="DMTH10H032LFVWQ"/>
    <hyperlink ref="B422" r:id="rId_hyperlink_841" tooltip="https://www.diodes.com/datasheet/download/DMTH10H032LPDWQ.pdf" display="https://www.diodes.com/datasheet/download/DMTH10H032LPDWQ.pdf"/>
    <hyperlink ref="C422" r:id="rId_hyperlink_842" tooltip="DMTH10H032LPDWQ" display="DMTH10H032LPDWQ"/>
    <hyperlink ref="B423" r:id="rId_hyperlink_843" tooltip="https://www.diodes.com/datasheet/download/DMTH10H032LPSWQ.pdf" display="https://www.diodes.com/datasheet/download/DMTH10H032LPSWQ.pdf"/>
    <hyperlink ref="C423" r:id="rId_hyperlink_844" tooltip="DMTH10H032LPSWQ" display="DMTH10H032LPSWQ"/>
    <hyperlink ref="B424" r:id="rId_hyperlink_845" tooltip="https://www.diodes.com/datasheet/download/DMTH10H032SDVWQ.pdf" display="https://www.diodes.com/datasheet/download/DMTH10H032SDVWQ.pdf"/>
    <hyperlink ref="C424" r:id="rId_hyperlink_846" tooltip="DMTH10H032SDVWQ" display="DMTH10H032SDVWQ"/>
    <hyperlink ref="B425" r:id="rId_hyperlink_847" tooltip="https://www.diodes.com/datasheet/download/DMTH10H032SPSWQ.pdf" display="https://www.diodes.com/datasheet/download/DMTH10H032SPSWQ.pdf"/>
    <hyperlink ref="C425" r:id="rId_hyperlink_848" tooltip="DMTH10H032SPSWQ" display="DMTH10H032SPSWQ"/>
    <hyperlink ref="B426" r:id="rId_hyperlink_849" tooltip="https://www.diodes.com/datasheet/download/DMTH10H038SPDWQ.pdf" display="https://www.diodes.com/datasheet/download/DMTH10H038SPDWQ.pdf"/>
    <hyperlink ref="C426" r:id="rId_hyperlink_850" tooltip="DMTH10H038SPDWQ" display="DMTH10H038SPDWQ"/>
    <hyperlink ref="B427" r:id="rId_hyperlink_851" tooltip="https://www.diodes.com/datasheet/download/DMTH10H071LFDFWQ.pdf" display="https://www.diodes.com/datasheet/download/DMTH10H071LFDFWQ.pdf"/>
    <hyperlink ref="C427" r:id="rId_hyperlink_852" tooltip="DMTH10H071LFDFWQ" display="DMTH10H071LFDFWQ"/>
    <hyperlink ref="B428" r:id="rId_hyperlink_853" tooltip="https://www.diodes.com/datasheet/download/DMTH10H1M7STLWQ.pdf" display="https://www.diodes.com/datasheet/download/DMTH10H1M7STLWQ.pdf"/>
    <hyperlink ref="C428" r:id="rId_hyperlink_854" tooltip="DMTH10H1M7STLWQ" display="DMTH10H1M7STLWQ"/>
    <hyperlink ref="B429" r:id="rId_hyperlink_855" tooltip="https://www.diodes.com/datasheet/download/DMTH10H2M2LPSWQ.pdf" display="https://www.diodes.com/datasheet/download/DMTH10H2M2LPSWQ.pdf"/>
    <hyperlink ref="C429" r:id="rId_hyperlink_856" tooltip="DMTH10H2M2LPSWQ" display="DMTH10H2M2LPSWQ"/>
    <hyperlink ref="B430" r:id="rId_hyperlink_857" tooltip="https://www.diodes.com/datasheet/download/DMTH10H2M5STLWQ.pdf" display="https://www.diodes.com/datasheet/download/DMTH10H2M5STLWQ.pdf"/>
    <hyperlink ref="C430" r:id="rId_hyperlink_858" tooltip="DMTH10H2M5STLWQ" display="DMTH10H2M5STLWQ"/>
    <hyperlink ref="B431" r:id="rId_hyperlink_859" tooltip="https://www.diodes.com/datasheet/download/DMTH10H4M5LPSWQ.pdf" display="https://www.diodes.com/datasheet/download/DMTH10H4M5LPSWQ.pdf"/>
    <hyperlink ref="C431" r:id="rId_hyperlink_860" tooltip="DMTH10H4M5LPSWQ" display="DMTH10H4M5LPSWQ"/>
    <hyperlink ref="B432" r:id="rId_hyperlink_861" tooltip="https://www.diodes.com/datasheet/download/DMTH10H4M6SPSWQ.pdf" display="https://www.diodes.com/datasheet/download/DMTH10H4M6SPSWQ.pdf"/>
    <hyperlink ref="C432" r:id="rId_hyperlink_862" tooltip="DMTH10H4M6SPSWQ" display="DMTH10H4M6SPSWQ"/>
    <hyperlink ref="B433" r:id="rId_hyperlink_863" tooltip="https://www.diodes.com/datasheet/download/DMTH12H007SPSWQ.pdf" display="https://www.diodes.com/datasheet/download/DMTH12H007SPSWQ.pdf"/>
    <hyperlink ref="C433" r:id="rId_hyperlink_864" tooltip="DMTH12H007SPSWQ" display="DMTH12H007SPSWQ"/>
    <hyperlink ref="B434" r:id="rId_hyperlink_865" tooltip="https://www.diodes.com/datasheet/download/DMTH15H017LPSWQ.pdf" display="https://www.diodes.com/datasheet/download/DMTH15H017LPSWQ.pdf"/>
    <hyperlink ref="C434" r:id="rId_hyperlink_866" tooltip="DMTH15H017LPSWQ" display="DMTH15H017LPSWQ"/>
    <hyperlink ref="B435" r:id="rId_hyperlink_867" tooltip="https://www.diodes.com/datasheet/download/DMTH15H017SPSWQ.pdf" display="https://www.diodes.com/datasheet/download/DMTH15H017SPSWQ.pdf"/>
    <hyperlink ref="C435" r:id="rId_hyperlink_868" tooltip="DMTH15H017SPSWQ" display="DMTH15H017SPSWQ"/>
    <hyperlink ref="B436" r:id="rId_hyperlink_869" tooltip="https://www.diodes.com/datasheet/download/DMTH15H053SPSWQ.pdf" display="https://www.diodes.com/datasheet/download/DMTH15H053SPSWQ.pdf"/>
    <hyperlink ref="C436" r:id="rId_hyperlink_870" tooltip="DMTH15H053SPSWQ" display="DMTH15H053SPSWQ"/>
    <hyperlink ref="B437" r:id="rId_hyperlink_871" tooltip="https://www.diodes.com/datasheet/download/DMTH3004LFGQ.pdf" display="https://www.diodes.com/datasheet/download/DMTH3004LFGQ.pdf"/>
    <hyperlink ref="C437" r:id="rId_hyperlink_872" tooltip="DMTH3004LFGQ" display="DMTH3004LFGQ"/>
    <hyperlink ref="B438" r:id="rId_hyperlink_873" tooltip="https://www.diodes.com/datasheet/download/DMTH3004LK3Q.pdf" display="https://www.diodes.com/datasheet/download/DMTH3004LK3Q.pdf"/>
    <hyperlink ref="C438" r:id="rId_hyperlink_874" tooltip="DMTH3004LK3Q" display="DMTH3004LK3Q"/>
    <hyperlink ref="B439" r:id="rId_hyperlink_875" tooltip="https://www.diodes.com/datasheet/download/DMTH3004LPSQ.pdf" display="https://www.diodes.com/datasheet/download/DMTH3004LPSQ.pdf"/>
    <hyperlink ref="C439" r:id="rId_hyperlink_876" tooltip="DMTH3004LPSQ" display="DMTH3004LPSQ"/>
    <hyperlink ref="B440" r:id="rId_hyperlink_877" tooltip="https://www.diodes.com/datasheet/download/DMTH31M7LPSQ.pdf" display="https://www.diodes.com/datasheet/download/DMTH31M7LPSQ.pdf"/>
    <hyperlink ref="C440" r:id="rId_hyperlink_878" tooltip="DMTH31M7LPSQ" display="DMTH31M7LPSQ"/>
    <hyperlink ref="B441" r:id="rId_hyperlink_879" tooltip="https://www.diodes.com/datasheet/download/DMTH32M5LPSQ.pdf" display="https://www.diodes.com/datasheet/download/DMTH32M5LPSQ.pdf"/>
    <hyperlink ref="C441" r:id="rId_hyperlink_880" tooltip="DMTH32M5LPSQ" display="DMTH32M5LPSQ"/>
    <hyperlink ref="B442" r:id="rId_hyperlink_881" tooltip="https://www.diodes.com/datasheet/download/DMTH3M70LPSWQ.pdf" display="https://www.diodes.com/datasheet/download/DMTH3M70LPSWQ.pdf"/>
    <hyperlink ref="C442" r:id="rId_hyperlink_882" tooltip="DMTH3M70LPSWQ" display="DMTH3M70LPSWQ"/>
    <hyperlink ref="B443" r:id="rId_hyperlink_883" tooltip="https://www.diodes.com/datasheet/download/DMTH4001STLWQ.pdf" display="https://www.diodes.com/datasheet/download/DMTH4001STLWQ.pdf"/>
    <hyperlink ref="C443" r:id="rId_hyperlink_884" tooltip="DMTH4001STLWQ" display="DMTH4001STLWQ"/>
    <hyperlink ref="B444" r:id="rId_hyperlink_885" tooltip="https://www.diodes.com/datasheet/download/DMTH4002SCTBQ.pdf" display="https://www.diodes.com/datasheet/download/DMTH4002SCTBQ.pdf"/>
    <hyperlink ref="C444" r:id="rId_hyperlink_886" tooltip="DMTH4002SCTBQ" display="DMTH4002SCTBQ"/>
    <hyperlink ref="B445" r:id="rId_hyperlink_887" tooltip="https://www.diodes.com/datasheet/download/DMTH4004LK3Q.pdf" display="https://www.diodes.com/datasheet/download/DMTH4004LK3Q.pdf"/>
    <hyperlink ref="C445" r:id="rId_hyperlink_888" tooltip="DMTH4004LK3Q" display="DMTH4004LK3Q"/>
    <hyperlink ref="B446" r:id="rId_hyperlink_889" tooltip="https://www.diodes.com/datasheet/download/DMTH4004LPSQ.pdf" display="https://www.diodes.com/datasheet/download/DMTH4004LPSQ.pdf"/>
    <hyperlink ref="C446" r:id="rId_hyperlink_890" tooltip="DMTH4004LPSQ" display="DMTH4004LPSQ"/>
    <hyperlink ref="B447" r:id="rId_hyperlink_891" tooltip="https://www.diodes.com/datasheet/download/DMTH4004LPSWQ.pdf" display="https://www.diodes.com/datasheet/download/DMTH4004LPSWQ.pdf"/>
    <hyperlink ref="C447" r:id="rId_hyperlink_892" tooltip="DMTH4004LPSWQ" display="DMTH4004LPSWQ"/>
    <hyperlink ref="B448" r:id="rId_hyperlink_893" tooltip="https://www.diodes.com/datasheet/download/DMTH4004SCTBQ.pdf" display="https://www.diodes.com/datasheet/download/DMTH4004SCTBQ.pdf"/>
    <hyperlink ref="C448" r:id="rId_hyperlink_894" tooltip="DMTH4004SCTBQ" display="DMTH4004SCTBQ"/>
    <hyperlink ref="B449" r:id="rId_hyperlink_895" tooltip="https://www.diodes.com/datasheet/download/DMTH4004SK3Q.pdf" display="https://www.diodes.com/datasheet/download/DMTH4004SK3Q.pdf"/>
    <hyperlink ref="C449" r:id="rId_hyperlink_896" tooltip="DMTH4004SK3Q" display="DMTH4004SK3Q"/>
    <hyperlink ref="B450" r:id="rId_hyperlink_897" tooltip="https://www.diodes.com/datasheet/download/DMTH4004SPSQ.pdf" display="https://www.diodes.com/datasheet/download/DMTH4004SPSQ.pdf"/>
    <hyperlink ref="C450" r:id="rId_hyperlink_898" tooltip="DMTH4004SPSQ" display="DMTH4004SPSQ"/>
    <hyperlink ref="B451" r:id="rId_hyperlink_899" tooltip="https://www.diodes.com/datasheet/download/DMTH4004SPSWQ.pdf" display="https://www.diodes.com/datasheet/download/DMTH4004SPSWQ.pdf"/>
    <hyperlink ref="C451" r:id="rId_hyperlink_900" tooltip="DMTH4004SPSWQ" display="DMTH4004SPSWQ"/>
    <hyperlink ref="B452" r:id="rId_hyperlink_901" tooltip="https://www.diodes.com/datasheet/download/DMTH4005SK3Q.pdf" display="https://www.diodes.com/datasheet/download/DMTH4005SK3Q.pdf"/>
    <hyperlink ref="C452" r:id="rId_hyperlink_902" tooltip="DMTH4005SK3Q" display="DMTH4005SK3Q"/>
    <hyperlink ref="B453" r:id="rId_hyperlink_903" tooltip="https://www.diodes.com/datasheet/download/DMTH4005SPSQ.pdf" display="https://www.diodes.com/datasheet/download/DMTH4005SPSQ.pdf"/>
    <hyperlink ref="C453" r:id="rId_hyperlink_904" tooltip="DMTH4005SPSQ" display="DMTH4005SPSQ"/>
    <hyperlink ref="B454" r:id="rId_hyperlink_905" tooltip="https://www.diodes.com/datasheet/download/DMTH4005SPSWQ.pdf" display="https://www.diodes.com/datasheet/download/DMTH4005SPSWQ.pdf"/>
    <hyperlink ref="C454" r:id="rId_hyperlink_906" tooltip="DMTH4005SPSWQ" display="DMTH4005SPSWQ"/>
    <hyperlink ref="B455" r:id="rId_hyperlink_907" tooltip="https://www.diodes.com/datasheet/download/DMTH4007LK3Q.pdf" display="https://www.diodes.com/datasheet/download/DMTH4007LK3Q.pdf"/>
    <hyperlink ref="C455" r:id="rId_hyperlink_908" tooltip="DMTH4007LK3Q" display="DMTH4007LK3Q"/>
    <hyperlink ref="B456" r:id="rId_hyperlink_909" tooltip="https://www.diodes.com/datasheet/download/DMTH4007LPSQ.pdf" display="https://www.diodes.com/datasheet/download/DMTH4007LPSQ.pdf"/>
    <hyperlink ref="C456" r:id="rId_hyperlink_910" tooltip="DMTH4007LPSQ" display="DMTH4007LPSQ"/>
    <hyperlink ref="B457" r:id="rId_hyperlink_911" tooltip="https://www.diodes.com/datasheet/download/DMTH4007LPSWQ.pdf" display="https://www.diodes.com/datasheet/download/DMTH4007LPSWQ.pdf"/>
    <hyperlink ref="C457" r:id="rId_hyperlink_912" tooltip="DMTH4007LPSWQ" display="DMTH4007LPSWQ"/>
    <hyperlink ref="B458" r:id="rId_hyperlink_913" tooltip="https://www.diodes.com/datasheet/download/DMTH4007SPDQ.pdf" display="https://www.diodes.com/datasheet/download/DMTH4007SPDQ.pdf"/>
    <hyperlink ref="C458" r:id="rId_hyperlink_914" tooltip="DMTH4007SPDQ" display="DMTH4007SPDQ"/>
    <hyperlink ref="B459" r:id="rId_hyperlink_915" tooltip="https://www.diodes.com/datasheet/download/DMTH4007SPDWQ.pdf" display="https://www.diodes.com/datasheet/download/DMTH4007SPDWQ.pdf"/>
    <hyperlink ref="C459" r:id="rId_hyperlink_916" tooltip="DMTH4007SPDWQ" display="DMTH4007SPDWQ"/>
    <hyperlink ref="B460" r:id="rId_hyperlink_917" tooltip="https://www.diodes.com/datasheet/download/DMTH4007SPSQ.pdf" display="https://www.diodes.com/datasheet/download/DMTH4007SPSQ.pdf"/>
    <hyperlink ref="C460" r:id="rId_hyperlink_918" tooltip="DMTH4007SPSQ" display="DMTH4007SPSQ"/>
    <hyperlink ref="B461" r:id="rId_hyperlink_919" tooltip="https://www.diodes.com/datasheet/download/DMTH4007SPSWQ.pdf" display="https://www.diodes.com/datasheet/download/DMTH4007SPSWQ.pdf"/>
    <hyperlink ref="C461" r:id="rId_hyperlink_920" tooltip="DMTH4007SPSWQ" display="DMTH4007SPSWQ"/>
    <hyperlink ref="B462" r:id="rId_hyperlink_921" tooltip="https://www.diodes.com/datasheet/download/DMTH4008LFDFWQ.pdf" display="https://www.diodes.com/datasheet/download/DMTH4008LFDFWQ.pdf"/>
    <hyperlink ref="C462" r:id="rId_hyperlink_922" tooltip="DMTH4008LFDFWQ" display="DMTH4008LFDFWQ"/>
    <hyperlink ref="B463" r:id="rId_hyperlink_923" tooltip="https://www.diodes.com/datasheet/download/DMTH4008LPDWQ.pdf" display="https://www.diodes.com/datasheet/download/DMTH4008LPDWQ.pdf"/>
    <hyperlink ref="C463" r:id="rId_hyperlink_924" tooltip="DMTH4008LPDWQ" display="DMTH4008LPDWQ"/>
    <hyperlink ref="B464" r:id="rId_hyperlink_925" tooltip="https://www.diodes.com/datasheet/download/DMTH4008LPSQ.pdf" display="https://www.diodes.com/datasheet/download/DMTH4008LPSQ.pdf"/>
    <hyperlink ref="C464" r:id="rId_hyperlink_926" tooltip="DMTH4008LPSQ" display="DMTH4008LPSQ"/>
    <hyperlink ref="B465" r:id="rId_hyperlink_927" tooltip="https://www.diodes.com/datasheet/download/DMTH4008LPSWQ.pdf" display="https://www.diodes.com/datasheet/download/DMTH4008LPSWQ.pdf"/>
    <hyperlink ref="C465" r:id="rId_hyperlink_928" tooltip="DMTH4008LPSWQ" display="DMTH4008LPSWQ"/>
    <hyperlink ref="B466" r:id="rId_hyperlink_929" tooltip="https://www.diodes.com/datasheet/download/DMTH4011SPDQ.pdf" display="https://www.diodes.com/datasheet/download/DMTH4011SPDQ.pdf"/>
    <hyperlink ref="C466" r:id="rId_hyperlink_930" tooltip="DMTH4011SPDQ" display="DMTH4011SPDQ"/>
    <hyperlink ref="B467" r:id="rId_hyperlink_931" tooltip="https://www.diodes.com/datasheet/download/DMTH4011SPDWQ.pdf" display="https://www.diodes.com/datasheet/download/DMTH4011SPDWQ.pdf"/>
    <hyperlink ref="C467" r:id="rId_hyperlink_932" tooltip="DMTH4011SPDWQ" display="DMTH4011SPDWQ"/>
    <hyperlink ref="B468" r:id="rId_hyperlink_933" tooltip="https://www.diodes.com/datasheet/download/DMTH4014LDVWQ.pdf" display="https://www.diodes.com/datasheet/download/DMTH4014LDVWQ.pdf"/>
    <hyperlink ref="C468" r:id="rId_hyperlink_934" tooltip="DMTH4014LDVWQ" display="DMTH4014LDVWQ"/>
    <hyperlink ref="B469" r:id="rId_hyperlink_935" tooltip="https://www.diodes.com/datasheet/download/DMTH4014LFVWQ.pdf" display="https://www.diodes.com/datasheet/download/DMTH4014LFVWQ.pdf"/>
    <hyperlink ref="C469" r:id="rId_hyperlink_936" tooltip="DMTH4014LFVWQ" display="DMTH4014LFVWQ"/>
    <hyperlink ref="B470" r:id="rId_hyperlink_937" tooltip="https://www.diodes.com/datasheet/download/DMTH4014LPDQ.pdf" display="https://www.diodes.com/datasheet/download/DMTH4014LPDQ.pdf"/>
    <hyperlink ref="C470" r:id="rId_hyperlink_938" tooltip="DMTH4014LPDQ" display="DMTH4014LPDQ"/>
    <hyperlink ref="B471" r:id="rId_hyperlink_939" tooltip="https://www.diodes.com/datasheet/download/DMTH4014LPDWQ.pdf" display="https://www.diodes.com/datasheet/download/DMTH4014LPDWQ.pdf"/>
    <hyperlink ref="C471" r:id="rId_hyperlink_940" tooltip="DMTH4014LPDWQ" display="DMTH4014LPDWQ"/>
    <hyperlink ref="B472" r:id="rId_hyperlink_941" tooltip="https://www.diodes.com/datasheet/download/DMTH4014LPSWQ.pdf" display="https://www.diodes.com/datasheet/download/DMTH4014LPSWQ.pdf"/>
    <hyperlink ref="C472" r:id="rId_hyperlink_942" tooltip="DMTH4014LPSWQ" display="DMTH4014LPSWQ"/>
    <hyperlink ref="B473" r:id="rId_hyperlink_943" tooltip="https://www.diodes.com/datasheet/download/DMTH4014SPSWQ.pdf" display="https://www.diodes.com/datasheet/download/DMTH4014SPSWQ.pdf"/>
    <hyperlink ref="C473" r:id="rId_hyperlink_944" tooltip="DMTH4014SPSWQ" display="DMTH4014SPSWQ"/>
    <hyperlink ref="B474" r:id="rId_hyperlink_945" tooltip="https://www.diodes.com/datasheet/download/DMTH41M2SPSQ.pdf" display="https://www.diodes.com/datasheet/download/DMTH41M2SPSQ.pdf"/>
    <hyperlink ref="C474" r:id="rId_hyperlink_946" tooltip="DMTH41M2SPSQ" display="DMTH41M2SPSQ"/>
    <hyperlink ref="B475" r:id="rId_hyperlink_947" tooltip="https://www.diodes.com/datasheet/download/DMTH41M3LPSWQ.pdf" display="https://www.diodes.com/datasheet/download/DMTH41M3LPSWQ.pdf"/>
    <hyperlink ref="C475" r:id="rId_hyperlink_948" tooltip="DMTH41M3LPSWQ" display="DMTH41M3LPSWQ"/>
    <hyperlink ref="B476" r:id="rId_hyperlink_949" tooltip="https://www.diodes.com/datasheet/download/DMTH41M3SPSWQ.pdf" display="https://www.diodes.com/datasheet/download/DMTH41M3SPSWQ.pdf"/>
    <hyperlink ref="C476" r:id="rId_hyperlink_950" tooltip="DMTH41M3SPSWQ" display="DMTH41M3SPSWQ"/>
    <hyperlink ref="B477" r:id="rId_hyperlink_951" tooltip="https://www.diodes.com/datasheet/download/DMTH41M8SPSQ.pdf" display="https://www.diodes.com/datasheet/download/DMTH41M8SPSQ.pdf"/>
    <hyperlink ref="C477" r:id="rId_hyperlink_952" tooltip="DMTH41M8SPSQ" display="DMTH41M8SPSQ"/>
    <hyperlink ref="B478" r:id="rId_hyperlink_953" tooltip="https://www.diodes.com/datasheet/download/DMTH42M4SPSQ.pdf" display="https://www.diodes.com/datasheet/download/DMTH42M4SPSQ.pdf"/>
    <hyperlink ref="C478" r:id="rId_hyperlink_954" tooltip="DMTH42M4SPSQ" display="DMTH42M4SPSQ"/>
    <hyperlink ref="B479" r:id="rId_hyperlink_955" tooltip="https://www.diodes.com/datasheet/download/DMTH42M5LPSWQ.pdf" display="https://www.diodes.com/datasheet/download/DMTH42M5LPSWQ.pdf"/>
    <hyperlink ref="C479" r:id="rId_hyperlink_956" tooltip="DMTH42M5LPSWQ" display="DMTH42M5LPSWQ"/>
    <hyperlink ref="B480" r:id="rId_hyperlink_957" tooltip="https://www.diodes.com/datasheet/download/DMTH43M7LFGQ.pdf" display="https://www.diodes.com/datasheet/download/DMTH43M7LFGQ.pdf"/>
    <hyperlink ref="C480" r:id="rId_hyperlink_958" tooltip="DMTH43M7LFGQ" display="DMTH43M7LFGQ"/>
    <hyperlink ref="B481" r:id="rId_hyperlink_959" tooltip="https://www.diodes.com/datasheet/download/DMTH43M8LFGQ.pdf" display="https://www.diodes.com/datasheet/download/DMTH43M8LFGQ.pdf"/>
    <hyperlink ref="C481" r:id="rId_hyperlink_960" tooltip="DMTH43M8LFGQ" display="DMTH43M8LFGQ"/>
    <hyperlink ref="B482" r:id="rId_hyperlink_961" tooltip="https://www.diodes.com/datasheet/download/DMTH43M8LFVWQ.pdf" display="https://www.diodes.com/datasheet/download/DMTH43M8LFVWQ.pdf"/>
    <hyperlink ref="C482" r:id="rId_hyperlink_962" tooltip="DMTH43M8LFVWQ" display="DMTH43M8LFVWQ"/>
    <hyperlink ref="B483" r:id="rId_hyperlink_963" tooltip="https://www.diodes.com/datasheet/download/DMTH43M8LK3Q.pdf" display="https://www.diodes.com/datasheet/download/DMTH43M8LK3Q.pdf"/>
    <hyperlink ref="C483" r:id="rId_hyperlink_964" tooltip="DMTH43M8LK3Q" display="DMTH43M8LK3Q"/>
    <hyperlink ref="B484" r:id="rId_hyperlink_965" tooltip="https://www.diodes.com/datasheet/download/DMTH43M8LPDWQ.pdf" display="https://www.diodes.com/datasheet/download/DMTH43M8LPDWQ.pdf"/>
    <hyperlink ref="C484" r:id="rId_hyperlink_966" tooltip="DMTH43M8LPDWQ" display="DMTH43M8LPDWQ"/>
    <hyperlink ref="B485" r:id="rId_hyperlink_967" tooltip="https://www.diodes.com/datasheet/download/DMTH43M8LPSQ.pdf" display="https://www.diodes.com/datasheet/download/DMTH43M8LPSQ.pdf"/>
    <hyperlink ref="C485" r:id="rId_hyperlink_968" tooltip="DMTH43M8LPSQ" display="DMTH43M8LPSQ"/>
    <hyperlink ref="B486" r:id="rId_hyperlink_969" tooltip="https://www.diodes.com/datasheet/download/DMTH43M8LPSWQ.pdf" display="https://www.diodes.com/datasheet/download/DMTH43M8LPSWQ.pdf"/>
    <hyperlink ref="C486" r:id="rId_hyperlink_970" tooltip="DMTH43M8LPSWQ" display="DMTH43M8LPSWQ"/>
    <hyperlink ref="B487" r:id="rId_hyperlink_971" tooltip="https://www.diodes.com/datasheet/download/DMTH43M8SPDWQ.pdf" display="https://www.diodes.com/datasheet/download/DMTH43M8SPDWQ.pdf"/>
    <hyperlink ref="C487" r:id="rId_hyperlink_972" tooltip="DMTH43M8SPDWQ" display="DMTH43M8SPDWQ"/>
    <hyperlink ref="B488" r:id="rId_hyperlink_973" tooltip="https://www.diodes.com/datasheet/download/DMTH45M5LFVWQ.pdf" display="https://www.diodes.com/datasheet/download/DMTH45M5LFVWQ.pdf"/>
    <hyperlink ref="C488" r:id="rId_hyperlink_974" tooltip="DMTH45M5LFVWQ" display="DMTH45M5LFVWQ"/>
    <hyperlink ref="B489" r:id="rId_hyperlink_975" tooltip="https://www.diodes.com/datasheet/download/DMTH45M5LPDWQ.pdf" display="https://www.diodes.com/datasheet/download/DMTH45M5LPDWQ.pdf"/>
    <hyperlink ref="C489" r:id="rId_hyperlink_976" tooltip="DMTH45M5LPDWQ" display="DMTH45M5LPDWQ"/>
    <hyperlink ref="B490" r:id="rId_hyperlink_977" tooltip="https://www.diodes.com/datasheet/download/DMTH45M5LPSWQ.pdf" display="https://www.diodes.com/datasheet/download/DMTH45M5LPSWQ.pdf"/>
    <hyperlink ref="C490" r:id="rId_hyperlink_978" tooltip="DMTH45M5LPSWQ" display="DMTH45M5LPSWQ"/>
    <hyperlink ref="B491" r:id="rId_hyperlink_979" tooltip="https://www.diodes.com/datasheet/download/DMTH45M5SFVWQ.pdf" display="https://www.diodes.com/datasheet/download/DMTH45M5SFVWQ.pdf"/>
    <hyperlink ref="C491" r:id="rId_hyperlink_980" tooltip="DMTH45M5SFVWQ" display="DMTH45M5SFVWQ"/>
    <hyperlink ref="B492" r:id="rId_hyperlink_981" tooltip="https://www.diodes.com/datasheet/download/DMTH45M5SPDWQ.pdf" display="https://www.diodes.com/datasheet/download/DMTH45M5SPDWQ.pdf"/>
    <hyperlink ref="C492" r:id="rId_hyperlink_982" tooltip="DMTH45M5SPDWQ" display="DMTH45M5SPDWQ"/>
    <hyperlink ref="B493" r:id="rId_hyperlink_983" tooltip="https://www.diodes.com/datasheet/download/DMTH45M5SPSWQ.pdf" display="https://www.diodes.com/datasheet/download/DMTH45M5SPSWQ.pdf"/>
    <hyperlink ref="C493" r:id="rId_hyperlink_984" tooltip="DMTH45M5SPSWQ" display="DMTH45M5SPSWQ"/>
    <hyperlink ref="B494" r:id="rId_hyperlink_985" tooltip="https://www.diodes.com/datasheet/download/DMTH47M2LFVWQ.pdf" display="https://www.diodes.com/datasheet/download/DMTH47M2LFVWQ.pdf"/>
    <hyperlink ref="C494" r:id="rId_hyperlink_986" tooltip="DMTH47M2LFVWQ" display="DMTH47M2LFVWQ"/>
    <hyperlink ref="B495" r:id="rId_hyperlink_987" tooltip="https://www.diodes.com/datasheet/download/DMTH47M2LPSWQ.pdf" display="https://www.diodes.com/datasheet/download/DMTH47M2LPSWQ.pdf"/>
    <hyperlink ref="C495" r:id="rId_hyperlink_988" tooltip="DMTH47M2LPSWQ" display="DMTH47M2LPSWQ"/>
    <hyperlink ref="B496" r:id="rId_hyperlink_989" tooltip="https://www.diodes.com/datasheet/download/DMTH47M2SPSWQ.pdf" display="https://www.diodes.com/datasheet/download/DMTH47M2SPSWQ.pdf"/>
    <hyperlink ref="C496" r:id="rId_hyperlink_990" tooltip="DMTH47M2SPSWQ" display="DMTH47M2SPSWQ"/>
    <hyperlink ref="B497" r:id="rId_hyperlink_991" tooltip="https://www.diodes.com/datasheet/download/DMTH48M3SFVWQ.pdf" display="https://www.diodes.com/datasheet/download/DMTH48M3SFVWQ.pdf"/>
    <hyperlink ref="C497" r:id="rId_hyperlink_992" tooltip="DMTH48M3SFVWQ" display="DMTH48M3SFVWQ"/>
    <hyperlink ref="B498" r:id="rId_hyperlink_993" tooltip="https://www.diodes.com/datasheet/download/DMTH4M70SPGWQ.pdf" display="https://www.diodes.com/datasheet/download/DMTH4M70SPGWQ.pdf"/>
    <hyperlink ref="C498" r:id="rId_hyperlink_994" tooltip="DMTH4M70SPGWQ" display="DMTH4M70SPGWQ"/>
    <hyperlink ref="B499" r:id="rId_hyperlink_995" tooltip="https://www.diodes.com/datasheet/download/DMTH4M75LPSWQ.pdf" display="https://www.diodes.com/datasheet/download/DMTH4M75LPSWQ.pdf"/>
    <hyperlink ref="C499" r:id="rId_hyperlink_996" tooltip="DMTH4M75LPSWQ" display="DMTH4M75LPSWQ"/>
    <hyperlink ref="B500" r:id="rId_hyperlink_997" tooltip="https://www.diodes.com/datasheet/download/DMTH4M75SPSWQ.pdf" display="https://www.diodes.com/datasheet/download/DMTH4M75SPSWQ.pdf"/>
    <hyperlink ref="C500" r:id="rId_hyperlink_998" tooltip="DMTH4M75SPSWQ" display="DMTH4M75SPSWQ"/>
    <hyperlink ref="B501" r:id="rId_hyperlink_999" tooltip="https://www.diodes.com/datasheet/download/DMTH4M90LPSWQ.pdf" display="https://www.diodes.com/datasheet/download/DMTH4M90LPSWQ.pdf"/>
    <hyperlink ref="C501" r:id="rId_hyperlink_1000" tooltip="DMTH4M90LPSWQ" display="DMTH4M90LPSWQ"/>
    <hyperlink ref="B502" r:id="rId_hyperlink_1001" tooltip="https://www.diodes.com/datasheet/download/DMTH4M90SPSWQ.pdf" display="https://www.diodes.com/datasheet/download/DMTH4M90SPSWQ.pdf"/>
    <hyperlink ref="C502" r:id="rId_hyperlink_1002" tooltip="DMTH4M90SPSWQ" display="DMTH4M90SPSWQ"/>
    <hyperlink ref="B503" r:id="rId_hyperlink_1003" tooltip="https://www.diodes.com/datasheet/download/DMTH6002LPSWQ.pdf" display="https://www.diodes.com/datasheet/download/DMTH6002LPSWQ.pdf"/>
    <hyperlink ref="C503" r:id="rId_hyperlink_1004" tooltip="DMTH6002LPSWQ" display="DMTH6002LPSWQ"/>
    <hyperlink ref="B504" r:id="rId_hyperlink_1005" tooltip="https://www.diodes.com/datasheet/download/DMTH6004LPSQ.pdf" display="https://www.diodes.com/datasheet/download/DMTH6004LPSQ.pdf"/>
    <hyperlink ref="C504" r:id="rId_hyperlink_1006" tooltip="DMTH6004LPSQ" display="DMTH6004LPSQ"/>
    <hyperlink ref="B505" r:id="rId_hyperlink_1007" tooltip="https://www.diodes.com/datasheet/download/DMTH6004LPSWQ.pdf" display="https://www.diodes.com/datasheet/download/DMTH6004LPSWQ.pdf"/>
    <hyperlink ref="C505" r:id="rId_hyperlink_1008" tooltip="DMTH6004LPSWQ" display="DMTH6004LPSWQ"/>
    <hyperlink ref="B506" r:id="rId_hyperlink_1009" tooltip="https://www.diodes.com/datasheet/download/DMTH6004SCTBQ.pdf" display="https://www.diodes.com/datasheet/download/DMTH6004SCTBQ.pdf"/>
    <hyperlink ref="C506" r:id="rId_hyperlink_1010" tooltip="DMTH6004SCTBQ" display="DMTH6004SCTBQ"/>
    <hyperlink ref="B507" r:id="rId_hyperlink_1011" tooltip="https://www.diodes.com/datasheet/download/DMTH6004SK3Q.pdf" display="https://www.diodes.com/datasheet/download/DMTH6004SK3Q.pdf"/>
    <hyperlink ref="C507" r:id="rId_hyperlink_1012" tooltip="DMTH6004SK3Q" display="DMTH6004SK3Q"/>
    <hyperlink ref="B508" r:id="rId_hyperlink_1013" tooltip="https://www.diodes.com/datasheet/download/DMTH6004SPSQ.pdf" display="https://www.diodes.com/datasheet/download/DMTH6004SPSQ.pdf"/>
    <hyperlink ref="C508" r:id="rId_hyperlink_1014" tooltip="DMTH6004SPSQ" display="DMTH6004SPSQ"/>
    <hyperlink ref="B509" r:id="rId_hyperlink_1015" tooltip="https://www.diodes.com/datasheet/download/DMTH6004SPSWQ.pdf" display="https://www.diodes.com/datasheet/download/DMTH6004SPSWQ.pdf"/>
    <hyperlink ref="C509" r:id="rId_hyperlink_1016" tooltip="DMTH6004SPSWQ" display="DMTH6004SPSWQ"/>
    <hyperlink ref="B510" r:id="rId_hyperlink_1017" tooltip="https://www.diodes.com/datasheet/download/DMTH6005LFGQ.pdf" display="https://www.diodes.com/datasheet/download/DMTH6005LFGQ.pdf"/>
    <hyperlink ref="C510" r:id="rId_hyperlink_1018" tooltip="DMTH6005LFGQ" display="DMTH6005LFGQ"/>
    <hyperlink ref="B511" r:id="rId_hyperlink_1019" tooltip="https://www.diodes.com/datasheet/download/DMTH6005LK3Q.pdf" display="https://www.diodes.com/datasheet/download/DMTH6005LK3Q.pdf"/>
    <hyperlink ref="C511" r:id="rId_hyperlink_1020" tooltip="DMTH6005LK3Q" display="DMTH6005LK3Q"/>
    <hyperlink ref="B512" r:id="rId_hyperlink_1021" tooltip="https://www.diodes.com/datasheet/download/DMTH6005LPSQ.pdf" display="https://www.diodes.com/datasheet/download/DMTH6005LPSQ.pdf"/>
    <hyperlink ref="C512" r:id="rId_hyperlink_1022" tooltip="DMTH6005LPSQ" display="DMTH6005LPSQ"/>
    <hyperlink ref="B513" r:id="rId_hyperlink_1023" tooltip="https://www.diodes.com/datasheet/download/DMTH6005LPSWQ.pdf" display="https://www.diodes.com/datasheet/download/DMTH6005LPSWQ.pdf"/>
    <hyperlink ref="C513" r:id="rId_hyperlink_1024" tooltip="DMTH6005LPSWQ" display="DMTH6005LPSWQ"/>
    <hyperlink ref="B514" r:id="rId_hyperlink_1025" tooltip="https://www.diodes.com/datasheet/download/DMTH6006LPSWQ.pdf" display="https://www.diodes.com/datasheet/download/DMTH6006LPSWQ.pdf"/>
    <hyperlink ref="C514" r:id="rId_hyperlink_1026" tooltip="DMTH6006LPSWQ" display="DMTH6006LPSWQ"/>
    <hyperlink ref="B515" r:id="rId_hyperlink_1027" tooltip="https://www.diodes.com/datasheet/download/DMTH6009LK3Q.pdf" display="https://www.diodes.com/datasheet/download/DMTH6009LK3Q.pdf"/>
    <hyperlink ref="C515" r:id="rId_hyperlink_1028" tooltip="DMTH6009LK3Q" display="DMTH6009LK3Q"/>
    <hyperlink ref="B516" r:id="rId_hyperlink_1029" tooltip="https://www.diodes.com/datasheet/download/DMTH6009LPSQ.pdf" display="https://www.diodes.com/datasheet/download/DMTH6009LPSQ.pdf"/>
    <hyperlink ref="C516" r:id="rId_hyperlink_1030" tooltip="DMTH6009LPSQ" display="DMTH6009LPSQ"/>
    <hyperlink ref="B517" r:id="rId_hyperlink_1031" tooltip="https://www.diodes.com/datasheet/download/DMTH6009LPSWQ.pdf" display="https://www.diodes.com/datasheet/download/DMTH6009LPSWQ.pdf"/>
    <hyperlink ref="C517" r:id="rId_hyperlink_1032" tooltip="DMTH6009LPSWQ" display="DMTH6009LPSWQ"/>
    <hyperlink ref="B518" r:id="rId_hyperlink_1033" tooltip="https://www.diodes.com/datasheet/download/DMTH6010LK3Q.pdf" display="https://www.diodes.com/datasheet/download/DMTH6010LK3Q.pdf"/>
    <hyperlink ref="C518" r:id="rId_hyperlink_1034" tooltip="DMTH6010LK3Q" display="DMTH6010LK3Q"/>
    <hyperlink ref="B519" r:id="rId_hyperlink_1035" tooltip="https://www.diodes.com/datasheet/download/DMTH6010LPDQ.pdf" display="https://www.diodes.com/datasheet/download/DMTH6010LPDQ.pdf"/>
    <hyperlink ref="C519" r:id="rId_hyperlink_1036" tooltip="DMTH6010LPDQ" display="DMTH6010LPDQ"/>
    <hyperlink ref="B520" r:id="rId_hyperlink_1037" tooltip="https://www.diodes.com/datasheet/download/DMTH6010LPDWQ.pdf" display="https://www.diodes.com/datasheet/download/DMTH6010LPDWQ.pdf"/>
    <hyperlink ref="C520" r:id="rId_hyperlink_1038" tooltip="DMTH6010LPDWQ" display="DMTH6010LPDWQ"/>
    <hyperlink ref="B521" r:id="rId_hyperlink_1039" tooltip="https://www.diodes.com/datasheet/download/DMTH6010LPSQ.pdf" display="https://www.diodes.com/datasheet/download/DMTH6010LPSQ.pdf"/>
    <hyperlink ref="C521" r:id="rId_hyperlink_1040" tooltip="DMTH6010LPSQ" display="DMTH6010LPSQ"/>
    <hyperlink ref="B522" r:id="rId_hyperlink_1041" tooltip="https://www.diodes.com/datasheet/download/DMTH6010LPSWQ.pdf" display="https://www.diodes.com/datasheet/download/DMTH6010LPSWQ.pdf"/>
    <hyperlink ref="C522" r:id="rId_hyperlink_1042" tooltip="DMTH6010LPSWQ" display="DMTH6010LPSWQ"/>
    <hyperlink ref="B523" r:id="rId_hyperlink_1043" tooltip="https://www.diodes.com/datasheet/download/DMTH6010SK3Q.pdf" display="https://www.diodes.com/datasheet/download/DMTH6010SK3Q.pdf"/>
    <hyperlink ref="C523" r:id="rId_hyperlink_1044" tooltip="DMTH6010SK3Q" display="DMTH6010SK3Q"/>
    <hyperlink ref="B524" r:id="rId_hyperlink_1045" tooltip="https://www.diodes.com/datasheet/download/DMTH6012LPSWQ.pdf" display="https://www.diodes.com/datasheet/download/DMTH6012LPSWQ.pdf"/>
    <hyperlink ref="C524" r:id="rId_hyperlink_1046" tooltip="DMTH6012LPSWQ" display="DMTH6012LPSWQ"/>
    <hyperlink ref="B525" r:id="rId_hyperlink_1047" tooltip="https://www.diodes.com/datasheet/download/DMTH6015LDVWQ.pdf" display="https://www.diodes.com/datasheet/download/DMTH6015LDVWQ.pdf"/>
    <hyperlink ref="C525" r:id="rId_hyperlink_1048" tooltip="DMTH6015LDVWQ" display="DMTH6015LDVWQ"/>
    <hyperlink ref="B526" r:id="rId_hyperlink_1049" tooltip="https://www.diodes.com/datasheet/download/DMTH6015LPDWQ.pdf" display="https://www.diodes.com/datasheet/download/DMTH6015LPDWQ.pdf"/>
    <hyperlink ref="C526" r:id="rId_hyperlink_1050" tooltip="DMTH6015LPDWQ" display="DMTH6015LPDWQ"/>
    <hyperlink ref="B527" r:id="rId_hyperlink_1051" tooltip="https://www.diodes.com/datasheet/download/DMTH6016LFDFWQ.pdf" display="https://www.diodes.com/datasheet/download/DMTH6016LFDFWQ.pdf"/>
    <hyperlink ref="C527" r:id="rId_hyperlink_1052" tooltip="DMTH6016LFDFWQ" display="DMTH6016LFDFWQ"/>
    <hyperlink ref="B528" r:id="rId_hyperlink_1053" tooltip="https://www.diodes.com/datasheet/download/DMTH6016LFVWQ.pdf" display="https://www.diodes.com/datasheet/download/DMTH6016LFVWQ.pdf"/>
    <hyperlink ref="C528" r:id="rId_hyperlink_1054" tooltip="DMTH6016LFVWQ" display="DMTH6016LFVWQ"/>
    <hyperlink ref="B529" r:id="rId_hyperlink_1055" tooltip="https://www.diodes.com/datasheet/download/DMTH6016LK3Q.pdf" display="https://www.diodes.com/datasheet/download/DMTH6016LK3Q.pdf"/>
    <hyperlink ref="C529" r:id="rId_hyperlink_1056" tooltip="DMTH6016LK3Q" display="DMTH6016LK3Q"/>
    <hyperlink ref="B530" r:id="rId_hyperlink_1057" tooltip="https://www.diodes.com/datasheet/download/DMTH6016LPDQ.pdf" display="https://www.diodes.com/datasheet/download/DMTH6016LPDQ.pdf"/>
    <hyperlink ref="C530" r:id="rId_hyperlink_1058" tooltip="DMTH6016LPDQ" display="DMTH6016LPDQ"/>
    <hyperlink ref="B531" r:id="rId_hyperlink_1059" tooltip="https://www.diodes.com/datasheet/download/DMTH6016LPDWQ.pdf" display="https://www.diodes.com/datasheet/download/DMTH6016LPDWQ.pdf"/>
    <hyperlink ref="C531" r:id="rId_hyperlink_1060" tooltip="DMTH6016LPDWQ" display="DMTH6016LPDWQ"/>
    <hyperlink ref="B532" r:id="rId_hyperlink_1061" tooltip="https://www.diodes.com/datasheet/download/DMTH6016LPSQ.pdf" display="https://www.diodes.com/datasheet/download/DMTH6016LPSQ.pdf"/>
    <hyperlink ref="C532" r:id="rId_hyperlink_1062" tooltip="DMTH6016LPSQ" display="DMTH6016LPSQ"/>
    <hyperlink ref="B533" r:id="rId_hyperlink_1063" tooltip="https://www.diodes.com/datasheet/download/DMTH6016LPSWQ.pdf" display="https://www.diodes.com/datasheet/download/DMTH6016LPSWQ.pdf"/>
    <hyperlink ref="C533" r:id="rId_hyperlink_1064" tooltip="DMTH6016LPSWQ" display="DMTH6016LPSWQ"/>
    <hyperlink ref="B534" r:id="rId_hyperlink_1065" tooltip="https://www.diodes.com/datasheet/download/DMTH6016LSDQ.pdf" display="https://www.diodes.com/datasheet/download/DMTH6016LSDQ.pdf"/>
    <hyperlink ref="C534" r:id="rId_hyperlink_1066" tooltip="DMTH6016LSDQ" display="DMTH6016LSDQ"/>
    <hyperlink ref="B535" r:id="rId_hyperlink_1067" tooltip="https://www.diodes.com/datasheet/download/DMTH6030LFDFWQ.pdf" display="https://www.diodes.com/datasheet/download/DMTH6030LFDFWQ.pdf"/>
    <hyperlink ref="C535" r:id="rId_hyperlink_1068" tooltip="DMTH6030LFDFWQ" display="DMTH6030LFDFWQ"/>
    <hyperlink ref="B536" r:id="rId_hyperlink_1069" tooltip="https://www.diodes.com/datasheet/download/DMTH61M5SPSWQ.pdf" display="https://www.diodes.com/datasheet/download/DMTH61M5SPSWQ.pdf"/>
    <hyperlink ref="C536" r:id="rId_hyperlink_1070" tooltip="DMTH61M5SPSWQ" display="DMTH61M5SPSWQ"/>
    <hyperlink ref="B537" r:id="rId_hyperlink_1071" tooltip="https://www.diodes.com/datasheet/download/DMTH61M8LPSQ.pdf" display="https://www.diodes.com/datasheet/download/DMTH61M8LPSQ.pdf"/>
    <hyperlink ref="C537" r:id="rId_hyperlink_1072" tooltip="DMTH61M8LPSQ" display="DMTH61M8LPSQ"/>
    <hyperlink ref="B538" r:id="rId_hyperlink_1073" tooltip="https://www.diodes.com/datasheet/download/DMTH61M8SPSQ.pdf" display="https://www.diodes.com/datasheet/download/DMTH61M8SPSQ.pdf"/>
    <hyperlink ref="C538" r:id="rId_hyperlink_1074" tooltip="DMTH61M8SPSQ" display="DMTH61M8SPSQ"/>
    <hyperlink ref="B539" r:id="rId_hyperlink_1075" tooltip="https://www.diodes.com/datasheet/download/DMTH62M7SPSWQ.pdf" display="https://www.diodes.com/datasheet/download/DMTH62M7SPSWQ.pdf"/>
    <hyperlink ref="C539" r:id="rId_hyperlink_1076" tooltip="DMTH62M7SPSWQ" display="DMTH62M7SPSWQ"/>
    <hyperlink ref="B540" r:id="rId_hyperlink_1077" tooltip="https://www.diodes.com/datasheet/download/DMTH63M5LFGQ.pdf" display="https://www.diodes.com/datasheet/download/DMTH63M5LFGQ.pdf"/>
    <hyperlink ref="C540" r:id="rId_hyperlink_1078" tooltip="DMTH63M5LFGQ" display="DMTH63M5LFGQ"/>
    <hyperlink ref="B541" r:id="rId_hyperlink_1079" tooltip="https://www.diodes.com/datasheet/download/DMTH63M6LPSWQ.pdf" display="https://www.diodes.com/datasheet/download/DMTH63M6LPSWQ.pdf"/>
    <hyperlink ref="C541" r:id="rId_hyperlink_1080" tooltip="DMTH63M6LPSWQ" display="DMTH63M6LPSWQ"/>
    <hyperlink ref="B542" r:id="rId_hyperlink_1081" tooltip="https://www.diodes.com/datasheet/download/DMTH69M8LFVWQ.pdf" display="https://www.diodes.com/datasheet/download/DMTH69M8LFVWQ.pdf"/>
    <hyperlink ref="C542" r:id="rId_hyperlink_1082" tooltip="DMTH69M8LFVWQ" display="DMTH69M8LFVWQ"/>
    <hyperlink ref="B543" r:id="rId_hyperlink_1083" tooltip="https://www.diodes.com/datasheet/download/DMTH69M9LPDWQ.pdf" display="https://www.diodes.com/datasheet/download/DMTH69M9LPDWQ.pdf"/>
    <hyperlink ref="C543" r:id="rId_hyperlink_1084" tooltip="DMTH69M9LPDWQ" display="DMTH69M9LPDWQ"/>
    <hyperlink ref="B544" r:id="rId_hyperlink_1085" tooltip="https://www.diodes.com/datasheet/download/DMTH8001STLWQ.pdf" display="https://www.diodes.com/datasheet/download/DMTH8001STLWQ.pdf"/>
    <hyperlink ref="C544" r:id="rId_hyperlink_1086" tooltip="DMTH8001STLWQ" display="DMTH8001STLWQ"/>
    <hyperlink ref="B545" r:id="rId_hyperlink_1087" tooltip="https://www.diodes.com/datasheet/download/DMTH8003SPSWQ.pdf" display="https://www.diodes.com/datasheet/download/DMTH8003SPSWQ.pdf"/>
    <hyperlink ref="C545" r:id="rId_hyperlink_1088" tooltip="DMTH8003SPSWQ" display="DMTH8003SPSWQ"/>
    <hyperlink ref="B546" r:id="rId_hyperlink_1089" tooltip="https://www.diodes.com/datasheet/download/DMTH8003STLWQ.pdf" display="https://www.diodes.com/datasheet/download/DMTH8003STLWQ.pdf"/>
    <hyperlink ref="C546" r:id="rId_hyperlink_1090" tooltip="DMTH8003STLWQ" display="DMTH8003STLWQ"/>
    <hyperlink ref="B547" r:id="rId_hyperlink_1091" tooltip="https://www.diodes.com/datasheet/download/DMTH8008LFGQ.pdf" display="https://www.diodes.com/datasheet/download/DMTH8008LFGQ.pdf"/>
    <hyperlink ref="C547" r:id="rId_hyperlink_1092" tooltip="DMTH8008LFGQ" display="DMTH8008LFGQ"/>
    <hyperlink ref="B548" r:id="rId_hyperlink_1093" tooltip="https://www.diodes.com/datasheet/download/DMTH8008LPSQ.pdf" display="https://www.diodes.com/datasheet/download/DMTH8008LPSQ.pdf"/>
    <hyperlink ref="C548" r:id="rId_hyperlink_1094" tooltip="DMTH8008LPSQ" display="DMTH8008LPSQ"/>
    <hyperlink ref="B549" r:id="rId_hyperlink_1095" tooltip="https://www.diodes.com/datasheet/download/DMTH8008LPSWQ.pdf" display="https://www.diodes.com/datasheet/download/DMTH8008LPSWQ.pdf"/>
    <hyperlink ref="C549" r:id="rId_hyperlink_1096" tooltip="DMTH8008LPSWQ" display="DMTH8008LPSWQ"/>
    <hyperlink ref="B550" r:id="rId_hyperlink_1097" tooltip="https://www.diodes.com/datasheet/download/DMTH8008SFGQ.pdf" display="https://www.diodes.com/datasheet/download/DMTH8008SFGQ.pdf"/>
    <hyperlink ref="C550" r:id="rId_hyperlink_1098" tooltip="DMTH8008SFGQ" display="DMTH8008SFGQ"/>
    <hyperlink ref="B551" r:id="rId_hyperlink_1099" tooltip="https://www.diodes.com/datasheet/download/DMTH8008SPSQ.pdf" display="https://www.diodes.com/datasheet/download/DMTH8008SPSQ.pdf"/>
    <hyperlink ref="C551" r:id="rId_hyperlink_1100" tooltip="DMTH8008SPSQ" display="DMTH8008SPSQ"/>
    <hyperlink ref="B552" r:id="rId_hyperlink_1101" tooltip="https://www.diodes.com/datasheet/download/DMTH8008SPSWQ.pdf" display="https://www.diodes.com/datasheet/download/DMTH8008SPSWQ.pdf"/>
    <hyperlink ref="C552" r:id="rId_hyperlink_1102" tooltip="DMTH8008SPSWQ" display="DMTH8008SPSWQ"/>
    <hyperlink ref="B553" r:id="rId_hyperlink_1103" tooltip="https://www.diodes.com/datasheet/download/DMTH8012LK3Q.pdf" display="https://www.diodes.com/datasheet/download/DMTH8012LK3Q.pdf"/>
    <hyperlink ref="C553" r:id="rId_hyperlink_1104" tooltip="DMTH8012LK3Q" display="DMTH8012LK3Q"/>
    <hyperlink ref="B554" r:id="rId_hyperlink_1105" tooltip="https://www.diodes.com/datasheet/download/DMTH8012LPSQ.pdf" display="https://www.diodes.com/datasheet/download/DMTH8012LPSQ.pdf"/>
    <hyperlink ref="C554" r:id="rId_hyperlink_1106" tooltip="DMTH8012LPSQ" display="DMTH8012LPSQ"/>
    <hyperlink ref="B555" r:id="rId_hyperlink_1107" tooltip="https://www.diodes.com/datasheet/download/DMTH8028LFVWQ.pdf" display="https://www.diodes.com/datasheet/download/DMTH8028LFVWQ.pdf"/>
    <hyperlink ref="C555" r:id="rId_hyperlink_1108" tooltip="DMTH8028LFVWQ" display="DMTH8028LFVWQ"/>
    <hyperlink ref="B556" r:id="rId_hyperlink_1109" tooltip="https://www.diodes.com/datasheet/download/DMTH8028LPSWQ.pdf" display="https://www.diodes.com/datasheet/download/DMTH8028LPSWQ.pdf"/>
    <hyperlink ref="C556" r:id="rId_hyperlink_1110" tooltip="DMTH8028LPSWQ" display="DMTH8028LPSWQ"/>
    <hyperlink ref="B557" r:id="rId_hyperlink_1111" tooltip="https://www.diodes.com/datasheet/download/DMTH8030LFDFWQ.pdf" display="https://www.diodes.com/datasheet/download/DMTH8030LFDFWQ.pdf"/>
    <hyperlink ref="C557" r:id="rId_hyperlink_1112" tooltip="DMTH8030LFDFWQ" display="DMTH8030LFDFWQ"/>
    <hyperlink ref="B558" r:id="rId_hyperlink_1113" tooltip="https://www.diodes.com/datasheet/download/DMTH8030LPDWQ.pdf" display="https://www.diodes.com/datasheet/download/DMTH8030LPDWQ.pdf"/>
    <hyperlink ref="C558" r:id="rId_hyperlink_1114" tooltip="DMTH8030LPDWQ" display="DMTH8030LPDWQ"/>
    <hyperlink ref="B559" r:id="rId_hyperlink_1115" tooltip="https://www.diodes.com/datasheet/download/DMTH83M2SPSWQ.pdf" display="https://www.diodes.com/datasheet/download/DMTH83M2SPSWQ.pdf"/>
    <hyperlink ref="C559" r:id="rId_hyperlink_1116" tooltip="DMTH83M2SPSWQ" display="DMTH83M2SPSWQ"/>
    <hyperlink ref="B560" r:id="rId_hyperlink_1117" tooltip="https://www.diodes.com/datasheet/download/DMTH84M1SPSQ.pdf" display="https://www.diodes.com/datasheet/download/DMTH84M1SPSQ.pdf"/>
    <hyperlink ref="C560" r:id="rId_hyperlink_1118" tooltip="DMTH84M1SPSQ" display="DMTH84M1SPSQ"/>
    <hyperlink ref="B561" r:id="rId_hyperlink_1119" tooltip="https://www.diodes.com/datasheet/download/DMTH84M1SPSWQ.pdf" display="https://www.diodes.com/datasheet/download/DMTH84M1SPSWQ.pdf"/>
    <hyperlink ref="C561" r:id="rId_hyperlink_1120" tooltip="DMTH84M1SPSWQ" display="DMTH84M1SPSWQ"/>
    <hyperlink ref="B562" r:id="rId_hyperlink_1121" tooltip="https://www.diodes.com/datasheet/download/DMWSH120H28SM3Q.pdf" display="https://www.diodes.com/datasheet/download/DMWSH120H28SM3Q.pdf"/>
    <hyperlink ref="C562" r:id="rId_hyperlink_1122" tooltip="DMWSH120H28SM3Q" display="DMWSH120H28SM3Q"/>
    <hyperlink ref="B563" r:id="rId_hyperlink_1123" tooltip="https://www.diodes.com/datasheet/download/DMWSH120H28SM4Q.pdf" display="https://www.diodes.com/datasheet/download/DMWSH120H28SM4Q.pdf"/>
    <hyperlink ref="C563" r:id="rId_hyperlink_1124" tooltip="DMWSH120H28SM4Q" display="DMWSH120H28SM4Q"/>
    <hyperlink ref="B564" r:id="rId_hyperlink_1125" tooltip="https://www.diodes.com/datasheet/download/DMWSH120H43SM3Q.pdf" display="https://www.diodes.com/datasheet/download/DMWSH120H43SM3Q.pdf"/>
    <hyperlink ref="C564" r:id="rId_hyperlink_1126" tooltip="DMWSH120H43SM3Q" display="DMWSH120H43SM3Q"/>
    <hyperlink ref="B565" r:id="rId_hyperlink_1127" tooltip="https://www.diodes.com/datasheet/download/DMWSH120H43SM4Q.pdf" display="https://www.diodes.com/datasheet/download/DMWSH120H43SM4Q.pdf"/>
    <hyperlink ref="C565" r:id="rId_hyperlink_1128" tooltip="DMWSH120H43SM4Q" display="DMWSH120H43SM4Q"/>
    <hyperlink ref="B566" r:id="rId_hyperlink_1129" tooltip="https://www.diodes.com/datasheet/download/DMWSH120H90SCT7Q.pdf" display="https://www.diodes.com/datasheet/download/DMWSH120H90SCT7Q.pdf"/>
    <hyperlink ref="C566" r:id="rId_hyperlink_1130" tooltip="DMWSH120H90SCT7Q" display="DMWSH120H90SCT7Q"/>
    <hyperlink ref="B567" r:id="rId_hyperlink_1131" tooltip="https://www.diodes.com/datasheet/download/DMWSH120H90SM3Q.pdf" display="https://www.diodes.com/datasheet/download/DMWSH120H90SM3Q.pdf"/>
    <hyperlink ref="C567" r:id="rId_hyperlink_1132" tooltip="DMWSH120H90SM3Q" display="DMWSH120H90SM3Q"/>
    <hyperlink ref="B568" r:id="rId_hyperlink_1133" tooltip="https://www.diodes.com/datasheet/download/DMWSH120H90SM4Q.pdf" display="https://www.diodes.com/datasheet/download/DMWSH120H90SM4Q.pdf"/>
    <hyperlink ref="C568" r:id="rId_hyperlink_1134" tooltip="DMWSH120H90SM4Q" display="DMWSH120H90SM4Q"/>
    <hyperlink ref="B569" r:id="rId_hyperlink_1135" tooltip="https://www.diodes.com/datasheet/download/MMBF170Q.pdf" display="https://www.diodes.com/datasheet/download/MMBF170Q.pdf"/>
    <hyperlink ref="C569" r:id="rId_hyperlink_1136" tooltip="MMBF170Q" display="MMBF170Q"/>
    <hyperlink ref="B570" r:id="rId_hyperlink_1137" tooltip="https://www.diodes.com/datasheet/download/ZVP1320FQ.pdf" display="https://www.diodes.com/datasheet/download/ZVP1320FQ.pdf"/>
    <hyperlink ref="C570" r:id="rId_hyperlink_1138" tooltip="ZVP1320FQ" display="ZVP1320FQ"/>
    <hyperlink ref="B571" r:id="rId_hyperlink_1139" tooltip="https://www.diodes.com/datasheet/download/ZVP3310FQ.pdf" display="https://www.diodes.com/datasheet/download/ZVP3310FQ.pdf"/>
    <hyperlink ref="C571" r:id="rId_hyperlink_1140" tooltip="ZVP3310FQ" display="ZVP3310FQ"/>
    <hyperlink ref="B572" r:id="rId_hyperlink_1141" tooltip="https://www.diodes.com/datasheet/download/ZVP4525GQ.pdf" display="https://www.diodes.com/datasheet/download/ZVP4525GQ.pdf"/>
    <hyperlink ref="C572" r:id="rId_hyperlink_1142" tooltip="ZVP4525GQ" display="ZVP4525GQ"/>
    <hyperlink ref="B573" r:id="rId_hyperlink_1143" tooltip="https://www.diodes.com/datasheet/download/ZXMC3A16DN8Q.pdf" display="https://www.diodes.com/datasheet/download/ZXMC3A16DN8Q.pdf"/>
    <hyperlink ref="C573" r:id="rId_hyperlink_1144" tooltip="ZXMC3A16DN8Q" display="ZXMC3A16DN8Q"/>
    <hyperlink ref="B574" r:id="rId_hyperlink_1145" tooltip="https://www.diodes.com/datasheet/download/ZXMN3A14FQ.pdf" display="https://www.diodes.com/datasheet/download/ZXMN3A14FQ.pdf"/>
    <hyperlink ref="C574" r:id="rId_hyperlink_1146" tooltip="ZXMN3A14FQ" display="ZXMN3A14FQ"/>
    <hyperlink ref="B575" r:id="rId_hyperlink_1147" tooltip="https://www.diodes.com/datasheet/download/ZXMN4A06GQ.pdf" display="https://www.diodes.com/datasheet/download/ZXMN4A06GQ.pdf"/>
    <hyperlink ref="C575" r:id="rId_hyperlink_1148" tooltip="ZXMN4A06GQ" display="ZXMN4A06GQ"/>
    <hyperlink ref="B576" r:id="rId_hyperlink_1149" tooltip="https://www.diodes.com/datasheet/download/ZXMN6A07FQ.pdf" display="https://www.diodes.com/datasheet/download/ZXMN6A07FQ.pdf"/>
    <hyperlink ref="C576" r:id="rId_hyperlink_1150" tooltip="ZXMN6A07FQ" display="ZXMN6A07FQ"/>
    <hyperlink ref="B577" r:id="rId_hyperlink_1151" tooltip="https://www.diodes.com/datasheet/download/ZXMN6A08E6Q.pdf" display="https://www.diodes.com/datasheet/download/ZXMN6A08E6Q.pdf"/>
    <hyperlink ref="C577" r:id="rId_hyperlink_1152" tooltip="ZXMN6A08E6Q" display="ZXMN6A08E6Q"/>
    <hyperlink ref="B578" r:id="rId_hyperlink_1153" tooltip="https://www.diodes.com/datasheet/download/ZXMN6A08GQ.pdf" display="https://www.diodes.com/datasheet/download/ZXMN6A08GQ.pdf"/>
    <hyperlink ref="C578" r:id="rId_hyperlink_1154" tooltip="ZXMN6A08GQ" display="ZXMN6A08GQ"/>
    <hyperlink ref="B579" r:id="rId_hyperlink_1155" tooltip="https://www.diodes.com/datasheet/download/ZXMN6A09GQ.pdf" display="https://www.diodes.com/datasheet/download/ZXMN6A09GQ.pdf"/>
    <hyperlink ref="C579" r:id="rId_hyperlink_1156" tooltip="ZXMN6A09GQ" display="ZXMN6A09GQ"/>
    <hyperlink ref="B580" r:id="rId_hyperlink_1157" tooltip="https://www.diodes.com/datasheet/download/ZXMN7A11GQ.pdf" display="https://www.diodes.com/datasheet/download/ZXMN7A11GQ.pdf"/>
    <hyperlink ref="C580" r:id="rId_hyperlink_1158" tooltip="ZXMN7A11GQ" display="ZXMN7A11GQ"/>
    <hyperlink ref="B581" r:id="rId_hyperlink_1159" tooltip="https://www.diodes.com/datasheet/download/ZXMP10A13FQ.pdf" display="https://www.diodes.com/datasheet/download/ZXMP10A13FQ.pdf"/>
    <hyperlink ref="C581" r:id="rId_hyperlink_1160" tooltip="ZXMP10A13FQ" display="ZXMP10A13FQ"/>
    <hyperlink ref="B582" r:id="rId_hyperlink_1161" tooltip="https://www.diodes.com/datasheet/download/ZXMP10A17E6Q.pdf" display="https://www.diodes.com/datasheet/download/ZXMP10A17E6Q.pdf"/>
    <hyperlink ref="C582" r:id="rId_hyperlink_1162" tooltip="ZXMP10A17E6Q" display="ZXMP10A17E6Q"/>
    <hyperlink ref="B583" r:id="rId_hyperlink_1163" tooltip="https://www.diodes.com/datasheet/download/ZXMP10A17GQ.pdf" display="https://www.diodes.com/datasheet/download/ZXMP10A17GQ.pdf"/>
    <hyperlink ref="C583" r:id="rId_hyperlink_1164" tooltip="ZXMP10A17GQ" display="ZXMP10A17GQ"/>
    <hyperlink ref="B584" r:id="rId_hyperlink_1165" tooltip="https://www.diodes.com/datasheet/download/ZXMP10A18KQ.pdf" display="https://www.diodes.com/datasheet/download/ZXMP10A18KQ.pdf"/>
    <hyperlink ref="C584" r:id="rId_hyperlink_1166" tooltip="ZXMP10A18KQ" display="ZXMP10A18KQ"/>
    <hyperlink ref="B585" r:id="rId_hyperlink_1167" tooltip="https://www.diodes.com/datasheet/download/ZXMP4A16GQ.pdf" display="https://www.diodes.com/datasheet/download/ZXMP4A16GQ.pdf"/>
    <hyperlink ref="C585" r:id="rId_hyperlink_1168" tooltip="ZXMP4A16GQ" display="ZXMP4A16GQ"/>
    <hyperlink ref="B586" r:id="rId_hyperlink_1169" tooltip="https://www.diodes.com/datasheet/download/ZXMP6A13FQ.pdf" display="https://www.diodes.com/datasheet/download/ZXMP6A13FQ.pdf"/>
    <hyperlink ref="C586" r:id="rId_hyperlink_1170" tooltip="ZXMP6A13FQ" display="ZXMP6A13FQ"/>
    <hyperlink ref="B587" r:id="rId_hyperlink_1171" tooltip="https://www.diodes.com/datasheet/download/ZXMP6A16DN8Q.pdf" display="https://www.diodes.com/datasheet/download/ZXMP6A16DN8Q.pdf"/>
    <hyperlink ref="C587" r:id="rId_hyperlink_1172" tooltip="ZXMP6A16DN8Q" display="ZXMP6A16DN8Q"/>
    <hyperlink ref="B588" r:id="rId_hyperlink_1173" tooltip="https://www.diodes.com/datasheet/download/ZXMP6A17E6Q.pdf" display="https://www.diodes.com/datasheet/download/ZXMP6A17E6Q.pdf"/>
    <hyperlink ref="C588" r:id="rId_hyperlink_1174" tooltip="ZXMP6A17E6Q" display="ZXMP6A17E6Q"/>
    <hyperlink ref="B589" r:id="rId_hyperlink_1175" tooltip="https://www.diodes.com/datasheet/download/ZXMP6A17GQ.pdf" display="https://www.diodes.com/datasheet/download/ZXMP6A17GQ.pdf"/>
    <hyperlink ref="C589" r:id="rId_hyperlink_1176" tooltip="ZXMP6A17GQ" display="ZXMP6A17GQ"/>
    <hyperlink ref="B590" r:id="rId_hyperlink_1177" tooltip="https://www.diodes.com/datasheet/download/ZXMP7A17GQ.pdf" display="https://www.diodes.com/datasheet/download/ZXMP7A17GQ.pdf"/>
    <hyperlink ref="C590" r:id="rId_hyperlink_1178" tooltip="ZXMP7A17GQ" display="ZXMP7A17GQ"/>
    <hyperlink ref="B591" r:id="rId_hyperlink_1179" tooltip="https://www.diodes.com/datasheet/download/ZXMP7A17KQ.pdf" display="https://www.diodes.com/datasheet/download/ZXMP7A17KQ.pdf"/>
    <hyperlink ref="C591" r:id="rId_hyperlink_1180" tooltip="ZXMP7A17KQ" display="ZXMP7A17KQ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2024-10-19T12:08:02-05:00</dcterms:created>
  <dcterms:modified xsi:type="dcterms:W3CDTF">2024-10-19T12:08:02-05:00</dcterms:modified>
  <dc:title>Untitled Spreadsheet</dc:title>
  <dc:description/>
  <dc:subject/>
  <cp:keywords/>
  <cp:category/>
</cp:coreProperties>
</file>