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'Worksheet'!$A$1:$Y$347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<sst xmlns="http://schemas.openxmlformats.org/spreadsheetml/2006/main" uniqueCount="705">
  <si>
    <t>Part Number</t>
  </si>
  <si>
    <t>Datasheet or Product Brief</t>
  </si>
  <si>
    <t>Weblink</t>
  </si>
  <si>
    <t>Description</t>
  </si>
  <si>
    <t>Application List</t>
  </si>
  <si>
    <t>Protocol List</t>
  </si>
  <si>
    <r>
      <rPr>
        <rFont val="Courier New"/>
        <b val="true"/>
        <i val="false"/>
        <strike val="false"/>
        <color rgb="FF000000"/>
        <sz val="11"/>
        <u val="none"/>
      </rPr>
      <t xml:space="preserve">Category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</si>
  <si>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</si>
  <si>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Polarity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</si>
  <si>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VCEO, VCES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</si>
  <si>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IC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</si>
  <si>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ICM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</si>
  <si>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PD (W)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</si>
  <si>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hFE (Min)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</si>
  <si>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hFE (@ IC)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</si>
  <si>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FE</t>
    </r>
    <r>
      <rPr>
        <rFont val="Courier New"/>
        <b val="true"/>
        <i val="false"/>
        <strike val="false"/>
        <color rgb="FF000000"/>
        <sz val="11"/>
        <u val="none"/>
      </rPr>
      <t xml:space="preserve">(Min 2)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</si>
  <si>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hFE (@ IC2)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</si>
  <si>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VCE(sat) Max (mV)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</si>
  <si>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CE(SAT)</t>
    </r>
    <r>
      <rPr>
        <rFont val="Courier New"/>
        <b val="true"/>
        <i val="false"/>
        <strike val="false"/>
        <color rgb="FF000000"/>
        <sz val="11"/>
        <u val="none"/>
      </rPr>
      <t xml:space="preserve"> (@ IC/IB) (A/mA)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</si>
  <si>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VCE(sat) (Max.2) (mV)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</si>
  <si>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VCE(sat) (@ IC/IB2) (A/mA)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</si>
  <si>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fT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</si>
  <si>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RCE(sat) 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</si>
  <si>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Spice Model</t>
    </r>
  </si>
  <si>
    <t>Packages</t>
  </si>
  <si>
    <t>BC53-16PA</t>
  </si>
  <si>
    <t>PNP, 80V, 1A, DFN2020-3</t>
  </si>
  <si>
    <t>Medium Power Transistor</t>
  </si>
  <si>
    <t>Standard</t>
  </si>
  <si>
    <t>PNP</t>
  </si>
  <si>
    <t>0.5/50</t>
  </si>
  <si>
    <t>U-DFN2020-3 (Type B)</t>
  </si>
  <si>
    <t>BC53-16PAWQ</t>
  </si>
  <si>
    <t>PNP, 80V, 1A, DFN2020-3 SWP</t>
  </si>
  <si>
    <t>Automotive</t>
  </si>
  <si>
    <t>W-DFN2020-3 (SWP) (Type A)</t>
  </si>
  <si>
    <t>BC56-16PA</t>
  </si>
  <si>
    <t>NPN, 80V, 1A, DFN2020-3</t>
  </si>
  <si>
    <t>NPN</t>
  </si>
  <si>
    <t>BC56-16PAWQ</t>
  </si>
  <si>
    <t>NPN, 80V, 1A, DFN2020-3 (SWP)</t>
  </si>
  <si>
    <t>BC846A</t>
  </si>
  <si>
    <t>NPN, 65V, 0.1A, SOT23</t>
  </si>
  <si>
    <t>Small Signal Transistor</t>
  </si>
  <si>
    <t>0.01/0.5</t>
  </si>
  <si>
    <t>0.1/5</t>
  </si>
  <si>
    <t>SOT23</t>
  </si>
  <si>
    <t>BC846AQ</t>
  </si>
  <si>
    <t>BC846AS</t>
  </si>
  <si>
    <t>Dual NPN, 65V, 0.1A, SOT363</t>
  </si>
  <si>
    <t>NPN + NPN</t>
  </si>
  <si>
    <t>SOT363</t>
  </si>
  <si>
    <t>BC846ASQ</t>
  </si>
  <si>
    <t>BC846AW</t>
  </si>
  <si>
    <t>NPN, 65V, 0.1A, SOT323</t>
  </si>
  <si>
    <t>SOT323</t>
  </si>
  <si>
    <t>BC846B</t>
  </si>
  <si>
    <t>BC846BFSW</t>
  </si>
  <si>
    <t>NPN, 65V, 0.1A, DFN1412-3</t>
  </si>
  <si>
    <t>BC846BFSW.spice.txt</t>
  </si>
  <si>
    <t>U-DFN1412-3_SWP (Type A)</t>
  </si>
  <si>
    <t>BC846BLP4</t>
  </si>
  <si>
    <t>NPN, 65V, 0.1A, DFN1006-3</t>
  </si>
  <si>
    <t>X2-DFN1006-3</t>
  </si>
  <si>
    <t>BC846BQ</t>
  </si>
  <si>
    <t>BC846BW</t>
  </si>
  <si>
    <t>BC846BWQ</t>
  </si>
  <si>
    <t>BC856A</t>
  </si>
  <si>
    <t>PNP, 65V, 0.1A, SOT23</t>
  </si>
  <si>
    <t>BC856AFSW</t>
  </si>
  <si>
    <t>PNP, 65V, 0.1A, DFN1412-3</t>
  </si>
  <si>
    <t>BC856AFSW.spice.txt</t>
  </si>
  <si>
    <t>BC856AQ</t>
  </si>
  <si>
    <t>BC856AS</t>
  </si>
  <si>
    <t>Dual PNP, 65V, 0.1A, SOT363</t>
  </si>
  <si>
    <t>PNP + PNP</t>
  </si>
  <si>
    <t>BC856ASQ</t>
  </si>
  <si>
    <t>BC856AW</t>
  </si>
  <si>
    <t>PNP, 65V, 0.1A, SOT323</t>
  </si>
  <si>
    <t>BC856B</t>
  </si>
  <si>
    <t>BC856BFSW</t>
  </si>
  <si>
    <t>BC856BFSW.spice.txt</t>
  </si>
  <si>
    <t>BC856BQ</t>
  </si>
  <si>
    <t>BC856BW</t>
  </si>
  <si>
    <t>BC856BWQ</t>
  </si>
  <si>
    <t>BCM846BS</t>
  </si>
  <si>
    <t>Small Signal Transistor (Matched hFE &amp; VBE(on))</t>
  </si>
  <si>
    <t>BCP52</t>
  </si>
  <si>
    <t>PNP, 60V, 1A, SOT223</t>
  </si>
  <si>
    <t>SOT223</t>
  </si>
  <si>
    <t>BCP5210</t>
  </si>
  <si>
    <t>BCP5216</t>
  </si>
  <si>
    <t>BCP53</t>
  </si>
  <si>
    <t>PNP, 80V, 1A, SOT223</t>
  </si>
  <si>
    <t>BCP5310</t>
  </si>
  <si>
    <t>BCP5316</t>
  </si>
  <si>
    <t>BCP5316Q</t>
  </si>
  <si>
    <t>BCP53Q</t>
  </si>
  <si>
    <t>BCP55</t>
  </si>
  <si>
    <t>NPN, 60V, 1A, SOT223</t>
  </si>
  <si>
    <t>BCP5510</t>
  </si>
  <si>
    <t>BCP5516</t>
  </si>
  <si>
    <t>BCP56</t>
  </si>
  <si>
    <t>NPN, 80V, 1A, SOT223</t>
  </si>
  <si>
    <t>BCP5610</t>
  </si>
  <si>
    <t>BCP5610Q</t>
  </si>
  <si>
    <t>BCP5616</t>
  </si>
  <si>
    <t>BCP5616Q</t>
  </si>
  <si>
    <t>BCP5616T</t>
  </si>
  <si>
    <t>N/A</t>
  </si>
  <si>
    <t>BCP5616TQ</t>
  </si>
  <si>
    <t>BCV46</t>
  </si>
  <si>
    <t>PNP, 60V, 0.5A, SOT23</t>
  </si>
  <si>
    <t>Darlington Transistor</t>
  </si>
  <si>
    <t>0.1/0.1</t>
  </si>
  <si>
    <t>BCV46Q</t>
  </si>
  <si>
    <t>PNP, 50V, 0.5A, SOT23</t>
  </si>
  <si>
    <t>BCV47</t>
  </si>
  <si>
    <t>NPN, 60V, 0.5A, SOT23</t>
  </si>
  <si>
    <t>BCV47Q</t>
  </si>
  <si>
    <t>BCV49</t>
  </si>
  <si>
    <t>NPN, 60V, 0.5A, SOT89</t>
  </si>
  <si>
    <t>SOT89</t>
  </si>
  <si>
    <t>BCX38C</t>
  </si>
  <si>
    <t>NPN, 60V, 0.8A, E-Line</t>
  </si>
  <si>
    <t>0.8/8</t>
  </si>
  <si>
    <t>E-Line</t>
  </si>
  <si>
    <t>BCX52</t>
  </si>
  <si>
    <t>PNP, 60V, 1A, SOT89</t>
  </si>
  <si>
    <t>BCX5210</t>
  </si>
  <si>
    <t>BCX5216</t>
  </si>
  <si>
    <t>BCX5216Q</t>
  </si>
  <si>
    <t>BCX53</t>
  </si>
  <si>
    <t>PNP, 80V, 1A, SOT89</t>
  </si>
  <si>
    <t>BCX5310</t>
  </si>
  <si>
    <t>BCX5316</t>
  </si>
  <si>
    <t>BCX5316Q</t>
  </si>
  <si>
    <t>BCX55</t>
  </si>
  <si>
    <t>NPN, 60V, 1A, SOT89</t>
  </si>
  <si>
    <t>BCX5510</t>
  </si>
  <si>
    <t>BCX5516</t>
  </si>
  <si>
    <t>BCX56</t>
  </si>
  <si>
    <t>NPN, 80V, 1A, SOT89</t>
  </si>
  <si>
    <t>BCX5610</t>
  </si>
  <si>
    <t>BCX5616</t>
  </si>
  <si>
    <t>BCX5616Q</t>
  </si>
  <si>
    <t>BSR33</t>
  </si>
  <si>
    <t>0.15/15</t>
  </si>
  <si>
    <t>BSR33Q</t>
  </si>
  <si>
    <t>BSR43</t>
  </si>
  <si>
    <t>BSR43Q</t>
  </si>
  <si>
    <t>BST52</t>
  </si>
  <si>
    <t>NPN, 80V, 0.5A, SOT89</t>
  </si>
  <si>
    <t>0.5/0.5</t>
  </si>
  <si>
    <t>DMMT2907A</t>
  </si>
  <si>
    <t>Dual PNP, 60V, 0.6A, SOT26</t>
  </si>
  <si>
    <t>SOT26</t>
  </si>
  <si>
    <t>DNBT8105</t>
  </si>
  <si>
    <t>NPN, 60V, 1A, SOT23</t>
  </si>
  <si>
    <t>1/100</t>
  </si>
  <si>
    <t>DPBT8105</t>
  </si>
  <si>
    <t>PNP, 60V, 1A, SOT23</t>
  </si>
  <si>
    <t>DPLS160</t>
  </si>
  <si>
    <t>0.1/1</t>
  </si>
  <si>
    <t>DPLS160V</t>
  </si>
  <si>
    <t>PNP, 60V, 1A, SOT563</t>
  </si>
  <si>
    <t>SOT563</t>
  </si>
  <si>
    <t>DSS4160DS</t>
  </si>
  <si>
    <t>Dual NPN, 60V, 1A, SOT26</t>
  </si>
  <si>
    <t>Low Saturation Transistor</t>
  </si>
  <si>
    <t>DSS4160FDB</t>
  </si>
  <si>
    <t>Dual NPN, 60V, 1A, DFN2020-6</t>
  </si>
  <si>
    <t>1/50</t>
  </si>
  <si>
    <t>U-DFN2020-6 (Type B)</t>
  </si>
  <si>
    <t>DSS4160FDBQ</t>
  </si>
  <si>
    <t>DSS4160T</t>
  </si>
  <si>
    <t>1/0.1</t>
  </si>
  <si>
    <t>DSS4160TQ</t>
  </si>
  <si>
    <t>DSS4160U</t>
  </si>
  <si>
    <t>NPN, 60V, 1A, SOT323</t>
  </si>
  <si>
    <t>DSS4160V</t>
  </si>
  <si>
    <t>NPN, 60V, 1A, SOT563</t>
  </si>
  <si>
    <t>DSS45160FDB</t>
  </si>
  <si>
    <t>Complementary, 60V, 1A, DFN2020-6</t>
  </si>
  <si>
    <t>NPN + PNP</t>
  </si>
  <si>
    <t>290, 170</t>
  </si>
  <si>
    <t>120, 180</t>
  </si>
  <si>
    <t>240, 550</t>
  </si>
  <si>
    <t>90, 65</t>
  </si>
  <si>
    <t>240, 360</t>
  </si>
  <si>
    <t>DSS5160FDB</t>
  </si>
  <si>
    <t>Dual PNP, 60V, 1A, DFN2020-6</t>
  </si>
  <si>
    <t>DSS5160T</t>
  </si>
  <si>
    <t>DSS5160TQ</t>
  </si>
  <si>
    <t>DSS5160U</t>
  </si>
  <si>
    <t>PNP, 60V, 1A, SOT323</t>
  </si>
  <si>
    <t>DSS5160V</t>
  </si>
  <si>
    <t>DSS60600MZ4</t>
  </si>
  <si>
    <t>PNP, 60V, 6A, SOT223</t>
  </si>
  <si>
    <t>3/60</t>
  </si>
  <si>
    <t>DSS60600MZ4Q</t>
  </si>
  <si>
    <t>DSS60601MZ4</t>
  </si>
  <si>
    <t>NPN, 60V, 6A, SOT223</t>
  </si>
  <si>
    <t>DSS60601MZ4Q</t>
  </si>
  <si>
    <t>DSS8110Y</t>
  </si>
  <si>
    <t>NPN, 100V, 1A, SOT363</t>
  </si>
  <si>
    <t>0.1/10</t>
  </si>
  <si>
    <t>DSS9110Y</t>
  </si>
  <si>
    <t>PNP, 100V, 1A, SOT363</t>
  </si>
  <si>
    <t>0.25/25</t>
  </si>
  <si>
    <t>DXT2010P5</t>
  </si>
  <si>
    <t>NPN, 60V, 6A, PowerDI5</t>
  </si>
  <si>
    <t>50, 0.5</t>
  </si>
  <si>
    <t>2/50</t>
  </si>
  <si>
    <t>PowerDI5</t>
  </si>
  <si>
    <t>DXT2011P5</t>
  </si>
  <si>
    <t>NPN, 100V, 6A, PowerDI5</t>
  </si>
  <si>
    <t>2/100</t>
  </si>
  <si>
    <t>DXT2011P5Q</t>
  </si>
  <si>
    <t>NPN, 100V,6A, PowerDI5</t>
  </si>
  <si>
    <t>DXT2012P5</t>
  </si>
  <si>
    <t>PNP, 60V, 5.5A, PowerDI5</t>
  </si>
  <si>
    <t>2/200</t>
  </si>
  <si>
    <t>DXT2013P5</t>
  </si>
  <si>
    <t>PNP, 100V, 5A, PowerDI5</t>
  </si>
  <si>
    <t>DXT2907A</t>
  </si>
  <si>
    <t>PNP, 60V, 0.6A, SOT89</t>
  </si>
  <si>
    <t>DXT651</t>
  </si>
  <si>
    <t>NPN, 60V, 3A, SOT89</t>
  </si>
  <si>
    <t>3/300</t>
  </si>
  <si>
    <t>DXT651Q</t>
  </si>
  <si>
    <t>DXT751</t>
  </si>
  <si>
    <t>PNP, 60V, 3A, SOT89</t>
  </si>
  <si>
    <t>DXT751Q</t>
  </si>
  <si>
    <t>DXTC3C100PD</t>
  </si>
  <si>
    <t>Complementary, 100V, 3A, PowerDI5060-8</t>
  </si>
  <si>
    <t>150, 170</t>
  </si>
  <si>
    <t>20, 45</t>
  </si>
  <si>
    <t>150, 110</t>
  </si>
  <si>
    <t>1/10, 0.5/50</t>
  </si>
  <si>
    <t>330, 360</t>
  </si>
  <si>
    <t>3/300, 2/200</t>
  </si>
  <si>
    <t>150, 180</t>
  </si>
  <si>
    <t>PowerDI5060-8/SWP (Type UXD)</t>
  </si>
  <si>
    <t>DXTC3C100PDQ</t>
  </si>
  <si>
    <t>DXTN03060BFG</t>
  </si>
  <si>
    <t>NPN, 60V, 6A, PowerDI3333-8</t>
  </si>
  <si>
    <t>PowerDI3333-8/SWP (Type UX)</t>
  </si>
  <si>
    <t>DXTN03060CFG</t>
  </si>
  <si>
    <t>DXTN03100BFG</t>
  </si>
  <si>
    <t>NPN, 100V, 6A. PowerDI3333-8</t>
  </si>
  <si>
    <t>DXTN03100CFG</t>
  </si>
  <si>
    <t>DXTN06080BFG</t>
  </si>
  <si>
    <t>NPN, 80V, 1A, PowerDI3333-8</t>
  </si>
  <si>
    <t>0.8/50</t>
  </si>
  <si>
    <t>DXTN07060BFG</t>
  </si>
  <si>
    <t>NPN, 60V, 3A, PowerDI3333-8</t>
  </si>
  <si>
    <t>DXTN07100BFG</t>
  </si>
  <si>
    <t>NPN, 100V, 2A, PowerDI3333-8</t>
  </si>
  <si>
    <t>DXTN07100BP5</t>
  </si>
  <si>
    <t>NPN, 100V, 2A, PowerDI5</t>
  </si>
  <si>
    <t>DXTN07100BP5Q</t>
  </si>
  <si>
    <t>DXTN10060DFJBQ</t>
  </si>
  <si>
    <t>NPN, 60V, 4A, DFN2020-3</t>
  </si>
  <si>
    <t>DXTN10060DFJBWQ</t>
  </si>
  <si>
    <t>NPN, 60V, 4A, DFN2020-3 (SWP)</t>
  </si>
  <si>
    <t>DXTN26070CY</t>
  </si>
  <si>
    <t>NPN, 70V, 2A, SOT89</t>
  </si>
  <si>
    <t>DXTN3C100PD</t>
  </si>
  <si>
    <t>Dual NPN, 100V, 3A, PowerDI5060-8</t>
  </si>
  <si>
    <t>DXTN3C100PDQ</t>
  </si>
  <si>
    <t>DXTN3C100PSQ</t>
  </si>
  <si>
    <t>NPN, 100V, 3A, PowerDI5060-8</t>
  </si>
  <si>
    <t>PowerDI5060-8</t>
  </si>
  <si>
    <t>DXTN3C60PS</t>
  </si>
  <si>
    <t>NPN, 60V, 3A, PowerDI5060-8</t>
  </si>
  <si>
    <t>DXTN3C60PSQ</t>
  </si>
  <si>
    <t>DXTN58100CFDB</t>
  </si>
  <si>
    <t>NPN, 100V, 4A, DFN2020-3</t>
  </si>
  <si>
    <t>4/400</t>
  </si>
  <si>
    <t>DXTN5860DFDB</t>
  </si>
  <si>
    <t>NPN, 60V, 6A, DFN2020-3</t>
  </si>
  <si>
    <t>6/300</t>
  </si>
  <si>
    <t>DXTP03060BFG</t>
  </si>
  <si>
    <t>PNP, 60V, 5.5A, PowerDI3333-8</t>
  </si>
  <si>
    <t>5 / 500</t>
  </si>
  <si>
    <t>DXTP03060CFG</t>
  </si>
  <si>
    <t>DXTP03100BFG</t>
  </si>
  <si>
    <t>PNP, 100V, 5A, PowerDI3333-8</t>
  </si>
  <si>
    <t>4 / 400</t>
  </si>
  <si>
    <t>DXTP03100CFG</t>
  </si>
  <si>
    <t>2 / 200</t>
  </si>
  <si>
    <t>DXTP06080BFG</t>
  </si>
  <si>
    <t>PNP, 80V, 1A, PowerDI3333-8</t>
  </si>
  <si>
    <t>0.8/70</t>
  </si>
  <si>
    <t>DXTP06080BFGQ</t>
  </si>
  <si>
    <t>DXTP07060BFG</t>
  </si>
  <si>
    <t>PNP, 60V, 3A, PowerDI3333-8</t>
  </si>
  <si>
    <t>DXTP07060BFGQ</t>
  </si>
  <si>
    <t>DXTP07100BFG</t>
  </si>
  <si>
    <t>PNP, 100V, 2A, PowerDI3333-8</t>
  </si>
  <si>
    <t>DXTP07100BFGQ</t>
  </si>
  <si>
    <t>DXTP3C100PD</t>
  </si>
  <si>
    <t>Dual PNP, 100V, 3A, PowerDI5060-8</t>
  </si>
  <si>
    <t>DXTP3C100PDQ</t>
  </si>
  <si>
    <t>DXTP3C100PSQ</t>
  </si>
  <si>
    <t>PNP, 100V, 3A, PowerDI5060-8</t>
  </si>
  <si>
    <t>DXTP3C60PS</t>
  </si>
  <si>
    <t>PNP, 60V, 3A, PowerDI5060-8</t>
  </si>
  <si>
    <t>DXTP3C60PSQ</t>
  </si>
  <si>
    <t>DXTP58100CFDB</t>
  </si>
  <si>
    <t>PNP, 100V, 2A, DFN2020-3</t>
  </si>
  <si>
    <t>DXTP5860CFDB</t>
  </si>
  <si>
    <t>PNP, 60V, 4A, DFN2020-3</t>
  </si>
  <si>
    <t>5/250</t>
  </si>
  <si>
    <t>DZT2907A</t>
  </si>
  <si>
    <t>PNP, 60V, 0.6A, SOT223</t>
  </si>
  <si>
    <t>FCX1053A</t>
  </si>
  <si>
    <t>NPN, 75V, 3A, SOT89</t>
  </si>
  <si>
    <t>1/10</t>
  </si>
  <si>
    <t>FCX1053AQ</t>
  </si>
  <si>
    <t>FCX491</t>
  </si>
  <si>
    <t>FCX491Q</t>
  </si>
  <si>
    <t>FCX493</t>
  </si>
  <si>
    <t>NPN, 100V, 1A, SOT89</t>
  </si>
  <si>
    <t>FCX493A</t>
  </si>
  <si>
    <t>FCX493Q</t>
  </si>
  <si>
    <t>FCX591</t>
  </si>
  <si>
    <t>FCX591Q</t>
  </si>
  <si>
    <t>FCX593</t>
  </si>
  <si>
    <t>PNP, 100V, 1A, SOT89</t>
  </si>
  <si>
    <t>FMMT38C</t>
  </si>
  <si>
    <t>NPN, 60V, 0.3A, SOT23</t>
  </si>
  <si>
    <t>FMMT38CQ</t>
  </si>
  <si>
    <t>FMMT451</t>
  </si>
  <si>
    <t>FMMT491</t>
  </si>
  <si>
    <t>FMMT491Q</t>
  </si>
  <si>
    <t>FMMT493</t>
  </si>
  <si>
    <t>NPN, 100V, 1A, SOT23</t>
  </si>
  <si>
    <t>FMMT493A</t>
  </si>
  <si>
    <t>FMMT493Q</t>
  </si>
  <si>
    <t>FMMT551</t>
  </si>
  <si>
    <t>FMMT591</t>
  </si>
  <si>
    <t>FMMT591Q</t>
  </si>
  <si>
    <t>FMMT593</t>
  </si>
  <si>
    <t>PNP, 100V, 1A, SOT23</t>
  </si>
  <si>
    <t>FMMT593Q</t>
  </si>
  <si>
    <t>FMMT614</t>
  </si>
  <si>
    <t>NPN, 100V, 0.5A, SOT23</t>
  </si>
  <si>
    <t>0.5/5</t>
  </si>
  <si>
    <t>FMMT614Q</t>
  </si>
  <si>
    <t>FMMT620</t>
  </si>
  <si>
    <t>NPN, 80V, 1.5A, SOT23</t>
  </si>
  <si>
    <t>1.5/20</t>
  </si>
  <si>
    <t>FMMT620Q</t>
  </si>
  <si>
    <t>FMMT634</t>
  </si>
  <si>
    <t>NPN, 100V, 0.9A, SOT23</t>
  </si>
  <si>
    <t>1/5</t>
  </si>
  <si>
    <t>FMMT634Q</t>
  </si>
  <si>
    <t>FMMT722</t>
  </si>
  <si>
    <t>PNP, 70V, 1.5A, SOT23</t>
  </si>
  <si>
    <t>0.5/20</t>
  </si>
  <si>
    <t>FMMT722Q</t>
  </si>
  <si>
    <t>FMMT723</t>
  </si>
  <si>
    <t>FMMT723Q</t>
  </si>
  <si>
    <t>FMMT734</t>
  </si>
  <si>
    <t>PNP, 100V, 0.8A, SOT23</t>
  </si>
  <si>
    <t>0.8/5</t>
  </si>
  <si>
    <t>FZT1053A</t>
  </si>
  <si>
    <t>NPN, 75V, 4.5A, SOT223</t>
  </si>
  <si>
    <t>4.5/200</t>
  </si>
  <si>
    <t>FZT1053AQ</t>
  </si>
  <si>
    <t>FZT491</t>
  </si>
  <si>
    <t>FZT493</t>
  </si>
  <si>
    <t>NPN, 100V, 1A, SOT223</t>
  </si>
  <si>
    <t>FZT493A</t>
  </si>
  <si>
    <t>FZT591</t>
  </si>
  <si>
    <t>FZT593</t>
  </si>
  <si>
    <t>PNP, 100V, 1A, SOT223</t>
  </si>
  <si>
    <t>SOT223 (Type DN)</t>
  </si>
  <si>
    <t>FZT603</t>
  </si>
  <si>
    <t>NPN, 80V, 2A, SOT223</t>
  </si>
  <si>
    <t>0.4/0.4</t>
  </si>
  <si>
    <t>2/20</t>
  </si>
  <si>
    <t>FZT603Q</t>
  </si>
  <si>
    <t>FZT651</t>
  </si>
  <si>
    <t>NPN, 60V, 3A, SOT223</t>
  </si>
  <si>
    <t>FZT651Q</t>
  </si>
  <si>
    <t>FZT653</t>
  </si>
  <si>
    <t>NPN, 100V, 2A, SOT223</t>
  </si>
  <si>
    <t>FZT653Q</t>
  </si>
  <si>
    <t>FZT692B</t>
  </si>
  <si>
    <t>NPN, 70V, 2A, SOT223</t>
  </si>
  <si>
    <t>0.1/0.5</t>
  </si>
  <si>
    <t>FZT692BQ</t>
  </si>
  <si>
    <t>FZT7053</t>
  </si>
  <si>
    <t>NPN, 100V, 1.5A, SOT223</t>
  </si>
  <si>
    <t>FZT751</t>
  </si>
  <si>
    <t>PNP, 60V, 3A, SOT223</t>
  </si>
  <si>
    <t>FZT751Q</t>
  </si>
  <si>
    <t>FZT753</t>
  </si>
  <si>
    <t>PNP, 100V, 2A, SOT223</t>
  </si>
  <si>
    <t>FZT753Q</t>
  </si>
  <si>
    <t>FZT792A</t>
  </si>
  <si>
    <t>PNP, 70V, 2A, SOT223</t>
  </si>
  <si>
    <t>1/25</t>
  </si>
  <si>
    <t>FZT851</t>
  </si>
  <si>
    <t>FZT851Q</t>
  </si>
  <si>
    <t>FZT853</t>
  </si>
  <si>
    <t>NPN, 100V, 6A, SOT223</t>
  </si>
  <si>
    <t>FZT951</t>
  </si>
  <si>
    <t>PNP, 60V, 5A, SOT223</t>
  </si>
  <si>
    <t>FZT951Q</t>
  </si>
  <si>
    <t>FZT953</t>
  </si>
  <si>
    <t>PNP, 100V, 5A, SOT223</t>
  </si>
  <si>
    <t>FZT953Q</t>
  </si>
  <si>
    <t>HBDM60V600X</t>
  </si>
  <si>
    <t>Complementary, 65V, 0.6A, SOT363</t>
  </si>
  <si>
    <t>65, 60</t>
  </si>
  <si>
    <t>0.5, 0.6</t>
  </si>
  <si>
    <t>0.1, 0.15</t>
  </si>
  <si>
    <t>250, 50</t>
  </si>
  <si>
    <t>0.01, 0.5</t>
  </si>
  <si>
    <t>0.4, 0.3</t>
  </si>
  <si>
    <t>0.1/10, 0.15/15</t>
  </si>
  <si>
    <t>0, 0.5</t>
  </si>
  <si>
    <t>0, 0.5/50</t>
  </si>
  <si>
    <t>MJD31C</t>
  </si>
  <si>
    <t>NPN, 100V, 3A, TO252</t>
  </si>
  <si>
    <t>3, 375</t>
  </si>
  <si>
    <t>TO252 (DPAK)</t>
  </si>
  <si>
    <t>MJD31CH</t>
  </si>
  <si>
    <t>3/375</t>
  </si>
  <si>
    <t>MJD31CH.spice.txt</t>
  </si>
  <si>
    <t>MJD31CHQ</t>
  </si>
  <si>
    <t>MJD31CHQ.spice.txt</t>
  </si>
  <si>
    <t>MJD31CUQ</t>
  </si>
  <si>
    <t>MJD32C</t>
  </si>
  <si>
    <t>PNP, 100V, 3A, TO252</t>
  </si>
  <si>
    <t>MJD32CUQ</t>
  </si>
  <si>
    <t>MJD41C</t>
  </si>
  <si>
    <t>NPN, 100V, 6A, TO252</t>
  </si>
  <si>
    <t>6/600</t>
  </si>
  <si>
    <t>MJD41C.spice.txt</t>
  </si>
  <si>
    <t>MJD41CQ</t>
  </si>
  <si>
    <t>MJD41CQ.spice.txt</t>
  </si>
  <si>
    <t>MJD42C</t>
  </si>
  <si>
    <t>PNP, 100V, 6A, TO252</t>
  </si>
  <si>
    <t>MJD42C.spice.txt</t>
  </si>
  <si>
    <t>MJD42CQ</t>
  </si>
  <si>
    <t>PNP, 100V,  6A, TO252</t>
  </si>
  <si>
    <t>MJD42CQ.spice.txt</t>
  </si>
  <si>
    <t>MJD44H11</t>
  </si>
  <si>
    <t>NPN, 80V, 8A, TO252</t>
  </si>
  <si>
    <t>8/400</t>
  </si>
  <si>
    <t>MJD44H11.spice.txt</t>
  </si>
  <si>
    <t>MJD44H11Q</t>
  </si>
  <si>
    <t>MJD44H11Q.spice.txt</t>
  </si>
  <si>
    <t>MJD45H11</t>
  </si>
  <si>
    <t>PNP, 80V, 8A, TO252</t>
  </si>
  <si>
    <t>MJD45H11.spice.txt</t>
  </si>
  <si>
    <t>MJD45H11Q</t>
  </si>
  <si>
    <t>MJD45H11Q.spice.txt</t>
  </si>
  <si>
    <t>MMBT2907A</t>
  </si>
  <si>
    <t>PNP, 60V, 0.6A, SOT23</t>
  </si>
  <si>
    <t>MMBT2907AQ</t>
  </si>
  <si>
    <t>MMBT2907AT</t>
  </si>
  <si>
    <t>PNP, 60V, 0.6A, SOT523</t>
  </si>
  <si>
    <t>SOT523</t>
  </si>
  <si>
    <t>MMBTA05</t>
  </si>
  <si>
    <t>MMBTA05Q</t>
  </si>
  <si>
    <t>MMBTA06</t>
  </si>
  <si>
    <t>NPN, 80V, 0.5A, SOT23</t>
  </si>
  <si>
    <t>MMBTA06Q</t>
  </si>
  <si>
    <t>MMBTA55</t>
  </si>
  <si>
    <t>MMBTA55Q</t>
  </si>
  <si>
    <t>MMBTA56</t>
  </si>
  <si>
    <t>PNP, 80V, 0.5A, SOT23</t>
  </si>
  <si>
    <t>MMBTA56Q</t>
  </si>
  <si>
    <t>MMDT2907A</t>
  </si>
  <si>
    <t>Dual PNP, 60V, 0.6A, SOT363</t>
  </si>
  <si>
    <t>MMDT2907AQ</t>
  </si>
  <si>
    <t>MMDT2907V</t>
  </si>
  <si>
    <t>Dual PNP, 60V, 0.6A, SOT563</t>
  </si>
  <si>
    <t>MMDT2907VQ</t>
  </si>
  <si>
    <t>PNP, 60V, 0.6A, SOT563</t>
  </si>
  <si>
    <t>MMDTA06</t>
  </si>
  <si>
    <t>Dual NPN, 80V, 0.5A, SOT26</t>
  </si>
  <si>
    <t>MMST2907A</t>
  </si>
  <si>
    <t>PNP, 60V, 0.6A, SOT323</t>
  </si>
  <si>
    <t>MMST2907AQ</t>
  </si>
  <si>
    <t>MMSTA05</t>
  </si>
  <si>
    <t>NPN, 60V, 0.5A, SOT323</t>
  </si>
  <si>
    <t>MMSTA06</t>
  </si>
  <si>
    <t>NPN, 80V, 0.5A, SOT323</t>
  </si>
  <si>
    <t>MMSTA06Q</t>
  </si>
  <si>
    <t>NPN, 30V, 0.3A, SOT323</t>
  </si>
  <si>
    <t>MMSTA55</t>
  </si>
  <si>
    <t>PNP, 60V, 0.5A, SOT323</t>
  </si>
  <si>
    <t>MMSTA56</t>
  </si>
  <si>
    <t>PNP, 80V, 0.5A, SOT323</t>
  </si>
  <si>
    <t>MMSTA56Q</t>
  </si>
  <si>
    <t>ZDT1053</t>
  </si>
  <si>
    <t>Dual NPN, 75V, 5A, SM-8</t>
  </si>
  <si>
    <t>SM-8</t>
  </si>
  <si>
    <t>ZDT6702</t>
  </si>
  <si>
    <t>Complementary, 60V, 1.75A, SM-8</t>
  </si>
  <si>
    <t>5000, 2000</t>
  </si>
  <si>
    <t>3500, 1500</t>
  </si>
  <si>
    <t>950, 1000</t>
  </si>
  <si>
    <t>1.75/2</t>
  </si>
  <si>
    <t>ZDT6702Q</t>
  </si>
  <si>
    <t>ZDT6753</t>
  </si>
  <si>
    <t>Complementary, 100V, 2A, SM-8</t>
  </si>
  <si>
    <t>140, 100</t>
  </si>
  <si>
    <t>ZDT751</t>
  </si>
  <si>
    <t>Dual PNP, 60V, 2A, SM-8</t>
  </si>
  <si>
    <t>ZHB6792</t>
  </si>
  <si>
    <t>H-Bridge, 70V, 1A, SM-8</t>
  </si>
  <si>
    <t>H-bridge</t>
  </si>
  <si>
    <t>2 x NPN + 2 x PNP</t>
  </si>
  <si>
    <t>400, 250</t>
  </si>
  <si>
    <t>150, 200</t>
  </si>
  <si>
    <t>150, 450</t>
  </si>
  <si>
    <t>0.1/0.5, 0.5/5</t>
  </si>
  <si>
    <t>1/10, 1/25</t>
  </si>
  <si>
    <t>150, 100</t>
  </si>
  <si>
    <t>ZTX1053A</t>
  </si>
  <si>
    <t>NPN, 75V, 3A, E-Line</t>
  </si>
  <si>
    <t>3/100</t>
  </si>
  <si>
    <t>ZTX451</t>
  </si>
  <si>
    <t>NPN, 60V, 1A, E-Line</t>
  </si>
  <si>
    <t>ZTX453</t>
  </si>
  <si>
    <t>NPN, 100V, 1A, E-Line</t>
  </si>
  <si>
    <t>ZTX551</t>
  </si>
  <si>
    <t>PNP, 60V, 1A, E-Line</t>
  </si>
  <si>
    <t>ZTX553</t>
  </si>
  <si>
    <t>PNP, 100V, 1A, E-Line</t>
  </si>
  <si>
    <t>ZTX603</t>
  </si>
  <si>
    <t>NPN, 80V, 1A, E-Line</t>
  </si>
  <si>
    <t>1/21</t>
  </si>
  <si>
    <t>ZTX614</t>
  </si>
  <si>
    <t>NPN, 100V, 0.8A, E-Line</t>
  </si>
  <si>
    <t>ZTX614Q</t>
  </si>
  <si>
    <t>ZTX651</t>
  </si>
  <si>
    <t>NPN, 60V, 2A, E-Line</t>
  </si>
  <si>
    <t>ZTX651Q</t>
  </si>
  <si>
    <t>ZTX653</t>
  </si>
  <si>
    <t>NPN, 100V, 2A, E-Line</t>
  </si>
  <si>
    <t>ZTX653Q</t>
  </si>
  <si>
    <t>ZTX692B</t>
  </si>
  <si>
    <t>NPN, 70V, 1A, E-Line</t>
  </si>
  <si>
    <t>ZTX751</t>
  </si>
  <si>
    <t>PNP, 60V, 2A, E-Line</t>
  </si>
  <si>
    <t>ZTX751Q</t>
  </si>
  <si>
    <t>ZTX753</t>
  </si>
  <si>
    <t>PNP, 100V, 2A, E-Line</t>
  </si>
  <si>
    <t>ZTX753Q</t>
  </si>
  <si>
    <t>ZTX792A</t>
  </si>
  <si>
    <t>PNP, 70V, 2A, E-Line</t>
  </si>
  <si>
    <t>ZTX851</t>
  </si>
  <si>
    <t>NPN, 60V, 5A, E-Line</t>
  </si>
  <si>
    <t>ZTX853</t>
  </si>
  <si>
    <t>NPN, 100V, 4A, E-Line</t>
  </si>
  <si>
    <t>ZTX853Q</t>
  </si>
  <si>
    <t>ZTX951</t>
  </si>
  <si>
    <t>PNP, 60V, 4A, E-Line</t>
  </si>
  <si>
    <t>ZTX953</t>
  </si>
  <si>
    <t>PNP, 100V, 3.5A, E-Line</t>
  </si>
  <si>
    <t>ZUMT491</t>
  </si>
  <si>
    <t>ZUMT591</t>
  </si>
  <si>
    <t>ZX5T1951G</t>
  </si>
  <si>
    <t>ZX5T1951GQ</t>
  </si>
  <si>
    <t>ZX5T851A</t>
  </si>
  <si>
    <t>NPN, 60V, 4.5A, E-Line</t>
  </si>
  <si>
    <t>ZX5T851G</t>
  </si>
  <si>
    <t>ZX5T851GQ</t>
  </si>
  <si>
    <t>ZX5T853G</t>
  </si>
  <si>
    <t>ZX5T951G</t>
  </si>
  <si>
    <t>PNP, 60V, 5.5A, SOT223</t>
  </si>
  <si>
    <t>ZX5T951GQ</t>
  </si>
  <si>
    <t>ZX5T953G</t>
  </si>
  <si>
    <t>ZX5T953GQ</t>
  </si>
  <si>
    <t>ZXT1053AK</t>
  </si>
  <si>
    <t>NPN, 75V, 5A, TO252</t>
  </si>
  <si>
    <t>0.2/20</t>
  </si>
  <si>
    <t>ZXT1053AKQ</t>
  </si>
  <si>
    <t>ZXT951K</t>
  </si>
  <si>
    <t>PNP, 60V, 6A, TO252</t>
  </si>
  <si>
    <t>ZXT951KQ</t>
  </si>
  <si>
    <t>PNP, 65V, 6A, TO252</t>
  </si>
  <si>
    <t>ZXT953K</t>
  </si>
  <si>
    <t>PNP, 100V, 5A, TO252</t>
  </si>
  <si>
    <t>ZXTC6720MC</t>
  </si>
  <si>
    <t>Complementary, 80V, 3.5A, DFN3020-8</t>
  </si>
  <si>
    <t>80, 70</t>
  </si>
  <si>
    <t>3.5, 2.5</t>
  </si>
  <si>
    <t>5, 3</t>
  </si>
  <si>
    <t>0.2, 0.1</t>
  </si>
  <si>
    <t>60, 40</t>
  </si>
  <si>
    <t>60, 200</t>
  </si>
  <si>
    <t>0.5/50, 0.5/200</t>
  </si>
  <si>
    <t>200, 270</t>
  </si>
  <si>
    <t>1.5/50, 1.5/200</t>
  </si>
  <si>
    <t>100, 150</t>
  </si>
  <si>
    <t>68, 117</t>
  </si>
  <si>
    <t>W-DFN3020-8 (Type B)</t>
  </si>
  <si>
    <t>ZXTD4591E6</t>
  </si>
  <si>
    <t>Complementary, 60V, 1A, SOT26</t>
  </si>
  <si>
    <t>ZXTN19060CFF</t>
  </si>
  <si>
    <t>NPN, 60V, 5.5A, SOT23F</t>
  </si>
  <si>
    <t>2/40</t>
  </si>
  <si>
    <t>SOT23F</t>
  </si>
  <si>
    <t>ZXTN19060CG</t>
  </si>
  <si>
    <t>NPN, 60V, 7A, SOT223</t>
  </si>
  <si>
    <t>ZXTN19100CFF</t>
  </si>
  <si>
    <t>NPN, 100V, 4.5A, SOT23F</t>
  </si>
  <si>
    <t>1/20</t>
  </si>
  <si>
    <t>4.5/450</t>
  </si>
  <si>
    <t>ZXTN19100CG</t>
  </si>
  <si>
    <t>NPN, 100V, 5.5A, SOT223</t>
  </si>
  <si>
    <t>5.5/550</t>
  </si>
  <si>
    <t>ZXTN19100CZ</t>
  </si>
  <si>
    <t>NPN, 100V, 5.25A, SOT89</t>
  </si>
  <si>
    <t>5.25/525</t>
  </si>
  <si>
    <t>ZXTN2010A</t>
  </si>
  <si>
    <t>ZXTN2010G</t>
  </si>
  <si>
    <t>ZXTN2010Z</t>
  </si>
  <si>
    <t>NPN, 60V, 5A, SOT89</t>
  </si>
  <si>
    <t>ZXTN2010ZQ</t>
  </si>
  <si>
    <t>ZXTN2011G</t>
  </si>
  <si>
    <t>ZXTN2011Z</t>
  </si>
  <si>
    <t>NPN, 100V, 4.5A, SOT89</t>
  </si>
  <si>
    <t>ZXTN2018F</t>
  </si>
  <si>
    <t>NPN, 60V, 5A, SOT23</t>
  </si>
  <si>
    <t>ZXTN2018FQ</t>
  </si>
  <si>
    <t>ZXTN2020F</t>
  </si>
  <si>
    <t>NPN, 100V, 4A, SOT23</t>
  </si>
  <si>
    <t>ZXTN2038F</t>
  </si>
  <si>
    <t>0.1/2</t>
  </si>
  <si>
    <t>ZXTN25060BFH</t>
  </si>
  <si>
    <t>NPN, 60V, 3.5A, SOT23</t>
  </si>
  <si>
    <t>0.5/10</t>
  </si>
  <si>
    <t>ZXTN25060BZ</t>
  </si>
  <si>
    <t>ZXTN25060BZQ</t>
  </si>
  <si>
    <t>ZXTN25100BFH</t>
  </si>
  <si>
    <t>NPN, 100V, 3A, SOT23</t>
  </si>
  <si>
    <t>ZXTN25100DFH</t>
  </si>
  <si>
    <t>NPN, 100V, 2.5A, SOT23</t>
  </si>
  <si>
    <t>ZXTN25100DG</t>
  </si>
  <si>
    <t>NPN, 100V, 3A, SOT223</t>
  </si>
  <si>
    <t>2.5/600</t>
  </si>
  <si>
    <t>ZXTN25100DGQ</t>
  </si>
  <si>
    <t>ZXTN25100DZ</t>
  </si>
  <si>
    <t>NPN, 100V, 2.5A, SOT89</t>
  </si>
  <si>
    <t>2.5/250</t>
  </si>
  <si>
    <t>ZXTN26070CV</t>
  </si>
  <si>
    <t>NPN, 70V, 2A, SOT666</t>
  </si>
  <si>
    <t>SOT666</t>
  </si>
  <si>
    <t>ZXTN4000Z</t>
  </si>
  <si>
    <t>ZXTN4002Z</t>
  </si>
  <si>
    <t>ZXTN620MA</t>
  </si>
  <si>
    <t>NPN, 80V, 3.5A, DFN2020-3</t>
  </si>
  <si>
    <t>1.5/50</t>
  </si>
  <si>
    <t>ZXTP19060CFF</t>
  </si>
  <si>
    <t>PNP, 60V, 4A, SOT23F</t>
  </si>
  <si>
    <t>ZXTP19060CG</t>
  </si>
  <si>
    <t>ZXTP19060CZ</t>
  </si>
  <si>
    <t>PNP, 60V, 4.5A, SOT89</t>
  </si>
  <si>
    <t>ZXTP19100CFF</t>
  </si>
  <si>
    <t>PNP, 100V, 2A, SOT23F</t>
  </si>
  <si>
    <t>ZXTP19100CG</t>
  </si>
  <si>
    <t>ZXTP19100CZ</t>
  </si>
  <si>
    <t>PNP, 100V, 2A, SOT89</t>
  </si>
  <si>
    <t>ZXTP19100CZQ</t>
  </si>
  <si>
    <t>ZXTP2012A</t>
  </si>
  <si>
    <t>PNP, 60V, 3.5A, E-Line</t>
  </si>
  <si>
    <t>ZXTP2012G</t>
  </si>
  <si>
    <t>ZXTP2012Z</t>
  </si>
  <si>
    <t>PNP, 60V, 4.3A, SOT89</t>
  </si>
  <si>
    <t>ZXTP2012ZQ</t>
  </si>
  <si>
    <t>ZXTP2013G</t>
  </si>
  <si>
    <t>ZXTP2013Z</t>
  </si>
  <si>
    <t>PNP, 100V, 3.5A, SOT89</t>
  </si>
  <si>
    <t>ZXTP2027F</t>
  </si>
  <si>
    <t>PNP, 60V, 4A, SOT23</t>
  </si>
  <si>
    <t>ZXTP2027FQ</t>
  </si>
  <si>
    <t>ZXTP2029F</t>
  </si>
  <si>
    <t>PNP, 100V, 3A, SOT23</t>
  </si>
  <si>
    <t>ZXTP2039F</t>
  </si>
  <si>
    <t>ZXTP25060BFH</t>
  </si>
  <si>
    <t>PNP, 60V, 3A, SOT23</t>
  </si>
  <si>
    <t>ZXTP25100BFH</t>
  </si>
  <si>
    <t>PNP, 100V, 2A, SOT23</t>
  </si>
  <si>
    <t>ZXTP25100CFH</t>
  </si>
  <si>
    <t>ZXTP25100CFHQ</t>
  </si>
  <si>
    <t>ZXTP25100CZ</t>
  </si>
  <si>
    <t>ZXTP4003G</t>
  </si>
  <si>
    <t>ZXTP4003Z</t>
  </si>
  <si>
    <t>ZXTP56060FDBQ</t>
  </si>
  <si>
    <t>Dual PNP, 60V, 2A, DFN2020-6 (SWP)</t>
  </si>
  <si>
    <t>0.7/7</t>
  </si>
  <si>
    <t>U-DFN2020-6 (SWP) (Type A)</t>
  </si>
  <si>
    <t>ZXTP722MA</t>
  </si>
  <si>
    <t>PNP, 70V, 2.5A, DFN2020-3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</si>
</sst>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BC53-16PA" TargetMode="External"/><Relationship Id="rId_hyperlink_2" Type="http://schemas.openxmlformats.org/officeDocument/2006/relationships/hyperlink" Target="https://www.diodes.com/part/view/BC53-16PAWQ" TargetMode="External"/><Relationship Id="rId_hyperlink_3" Type="http://schemas.openxmlformats.org/officeDocument/2006/relationships/hyperlink" Target="https://www.diodes.com/part/view/BC56-16PA" TargetMode="External"/><Relationship Id="rId_hyperlink_4" Type="http://schemas.openxmlformats.org/officeDocument/2006/relationships/hyperlink" Target="https://www.diodes.com/part/view/BC56-16PAWQ" TargetMode="External"/><Relationship Id="rId_hyperlink_5" Type="http://schemas.openxmlformats.org/officeDocument/2006/relationships/hyperlink" Target="https://www.diodes.com/part/view/BC846A" TargetMode="External"/><Relationship Id="rId_hyperlink_6" Type="http://schemas.openxmlformats.org/officeDocument/2006/relationships/hyperlink" Target="https://www.diodes.com/part/view/BC846AQ" TargetMode="External"/><Relationship Id="rId_hyperlink_7" Type="http://schemas.openxmlformats.org/officeDocument/2006/relationships/hyperlink" Target="https://www.diodes.com/part/view/BC846AS" TargetMode="External"/><Relationship Id="rId_hyperlink_8" Type="http://schemas.openxmlformats.org/officeDocument/2006/relationships/hyperlink" Target="https://www.diodes.com/part/view/BC846ASQ" TargetMode="External"/><Relationship Id="rId_hyperlink_9" Type="http://schemas.openxmlformats.org/officeDocument/2006/relationships/hyperlink" Target="https://www.diodes.com/part/view/BC846AW" TargetMode="External"/><Relationship Id="rId_hyperlink_10" Type="http://schemas.openxmlformats.org/officeDocument/2006/relationships/hyperlink" Target="https://www.diodes.com/part/view/BC846B" TargetMode="External"/><Relationship Id="rId_hyperlink_11" Type="http://schemas.openxmlformats.org/officeDocument/2006/relationships/hyperlink" Target="https://www.diodes.com/part/view/BC846BFSW" TargetMode="External"/><Relationship Id="rId_hyperlink_12" Type="http://schemas.openxmlformats.org/officeDocument/2006/relationships/hyperlink" Target="https://www.diodes.com/part/view/BC846BLP4" TargetMode="External"/><Relationship Id="rId_hyperlink_13" Type="http://schemas.openxmlformats.org/officeDocument/2006/relationships/hyperlink" Target="https://www.diodes.com/part/view/BC846BQ" TargetMode="External"/><Relationship Id="rId_hyperlink_14" Type="http://schemas.openxmlformats.org/officeDocument/2006/relationships/hyperlink" Target="https://www.diodes.com/part/view/BC846BW" TargetMode="External"/><Relationship Id="rId_hyperlink_15" Type="http://schemas.openxmlformats.org/officeDocument/2006/relationships/hyperlink" Target="https://www.diodes.com/part/view/BC846BWQ" TargetMode="External"/><Relationship Id="rId_hyperlink_16" Type="http://schemas.openxmlformats.org/officeDocument/2006/relationships/hyperlink" Target="https://www.diodes.com/part/view/BC856A" TargetMode="External"/><Relationship Id="rId_hyperlink_17" Type="http://schemas.openxmlformats.org/officeDocument/2006/relationships/hyperlink" Target="https://www.diodes.com/part/view/BC856AFSW" TargetMode="External"/><Relationship Id="rId_hyperlink_18" Type="http://schemas.openxmlformats.org/officeDocument/2006/relationships/hyperlink" Target="https://www.diodes.com/part/view/BC856AQ" TargetMode="External"/><Relationship Id="rId_hyperlink_19" Type="http://schemas.openxmlformats.org/officeDocument/2006/relationships/hyperlink" Target="https://www.diodes.com/part/view/BC856AS" TargetMode="External"/><Relationship Id="rId_hyperlink_20" Type="http://schemas.openxmlformats.org/officeDocument/2006/relationships/hyperlink" Target="https://www.diodes.com/part/view/BC856ASQ" TargetMode="External"/><Relationship Id="rId_hyperlink_21" Type="http://schemas.openxmlformats.org/officeDocument/2006/relationships/hyperlink" Target="https://www.diodes.com/part/view/BC856AW" TargetMode="External"/><Relationship Id="rId_hyperlink_22" Type="http://schemas.openxmlformats.org/officeDocument/2006/relationships/hyperlink" Target="https://www.diodes.com/part/view/BC856B" TargetMode="External"/><Relationship Id="rId_hyperlink_23" Type="http://schemas.openxmlformats.org/officeDocument/2006/relationships/hyperlink" Target="https://www.diodes.com/part/view/BC856BFSW" TargetMode="External"/><Relationship Id="rId_hyperlink_24" Type="http://schemas.openxmlformats.org/officeDocument/2006/relationships/hyperlink" Target="https://www.diodes.com/part/view/BC856BQ" TargetMode="External"/><Relationship Id="rId_hyperlink_25" Type="http://schemas.openxmlformats.org/officeDocument/2006/relationships/hyperlink" Target="https://www.diodes.com/part/view/BC856BW" TargetMode="External"/><Relationship Id="rId_hyperlink_26" Type="http://schemas.openxmlformats.org/officeDocument/2006/relationships/hyperlink" Target="https://www.diodes.com/part/view/BC856BWQ" TargetMode="External"/><Relationship Id="rId_hyperlink_27" Type="http://schemas.openxmlformats.org/officeDocument/2006/relationships/hyperlink" Target="https://www.diodes.com/part/view/BCM846BS" TargetMode="External"/><Relationship Id="rId_hyperlink_28" Type="http://schemas.openxmlformats.org/officeDocument/2006/relationships/hyperlink" Target="https://www.diodes.com/part/view/BCP52" TargetMode="External"/><Relationship Id="rId_hyperlink_29" Type="http://schemas.openxmlformats.org/officeDocument/2006/relationships/hyperlink" Target="https://www.diodes.com/part/view/BCP5210" TargetMode="External"/><Relationship Id="rId_hyperlink_30" Type="http://schemas.openxmlformats.org/officeDocument/2006/relationships/hyperlink" Target="https://www.diodes.com/part/view/BCP5216" TargetMode="External"/><Relationship Id="rId_hyperlink_31" Type="http://schemas.openxmlformats.org/officeDocument/2006/relationships/hyperlink" Target="https://www.diodes.com/part/view/BCP53" TargetMode="External"/><Relationship Id="rId_hyperlink_32" Type="http://schemas.openxmlformats.org/officeDocument/2006/relationships/hyperlink" Target="https://www.diodes.com/part/view/BCP5310" TargetMode="External"/><Relationship Id="rId_hyperlink_33" Type="http://schemas.openxmlformats.org/officeDocument/2006/relationships/hyperlink" Target="https://www.diodes.com/part/view/BCP5316" TargetMode="External"/><Relationship Id="rId_hyperlink_34" Type="http://schemas.openxmlformats.org/officeDocument/2006/relationships/hyperlink" Target="https://www.diodes.com/part/view/BCP5316Q" TargetMode="External"/><Relationship Id="rId_hyperlink_35" Type="http://schemas.openxmlformats.org/officeDocument/2006/relationships/hyperlink" Target="https://www.diodes.com/part/view/BCP53Q" TargetMode="External"/><Relationship Id="rId_hyperlink_36" Type="http://schemas.openxmlformats.org/officeDocument/2006/relationships/hyperlink" Target="https://www.diodes.com/part/view/BCP55" TargetMode="External"/><Relationship Id="rId_hyperlink_37" Type="http://schemas.openxmlformats.org/officeDocument/2006/relationships/hyperlink" Target="https://www.diodes.com/part/view/BCP5510" TargetMode="External"/><Relationship Id="rId_hyperlink_38" Type="http://schemas.openxmlformats.org/officeDocument/2006/relationships/hyperlink" Target="https://www.diodes.com/part/view/BCP5516" TargetMode="External"/><Relationship Id="rId_hyperlink_39" Type="http://schemas.openxmlformats.org/officeDocument/2006/relationships/hyperlink" Target="https://www.diodes.com/part/view/BCP56" TargetMode="External"/><Relationship Id="rId_hyperlink_40" Type="http://schemas.openxmlformats.org/officeDocument/2006/relationships/hyperlink" Target="https://www.diodes.com/part/view/BCP5610" TargetMode="External"/><Relationship Id="rId_hyperlink_41" Type="http://schemas.openxmlformats.org/officeDocument/2006/relationships/hyperlink" Target="https://www.diodes.com/part/view/BCP5610Q" TargetMode="External"/><Relationship Id="rId_hyperlink_42" Type="http://schemas.openxmlformats.org/officeDocument/2006/relationships/hyperlink" Target="https://www.diodes.com/part/view/BCP5616" TargetMode="External"/><Relationship Id="rId_hyperlink_43" Type="http://schemas.openxmlformats.org/officeDocument/2006/relationships/hyperlink" Target="https://www.diodes.com/part/view/BCP5616Q" TargetMode="External"/><Relationship Id="rId_hyperlink_44" Type="http://schemas.openxmlformats.org/officeDocument/2006/relationships/hyperlink" Target="https://www.diodes.com/part/view/BCP5616T" TargetMode="External"/><Relationship Id="rId_hyperlink_45" Type="http://schemas.openxmlformats.org/officeDocument/2006/relationships/hyperlink" Target="https://www.diodes.com/part/view/BCP5616TQ" TargetMode="External"/><Relationship Id="rId_hyperlink_46" Type="http://schemas.openxmlformats.org/officeDocument/2006/relationships/hyperlink" Target="https://www.diodes.com/part/view/BCV46" TargetMode="External"/><Relationship Id="rId_hyperlink_47" Type="http://schemas.openxmlformats.org/officeDocument/2006/relationships/hyperlink" Target="https://www.diodes.com/part/view/BCV46Q" TargetMode="External"/><Relationship Id="rId_hyperlink_48" Type="http://schemas.openxmlformats.org/officeDocument/2006/relationships/hyperlink" Target="https://www.diodes.com/part/view/BCV47" TargetMode="External"/><Relationship Id="rId_hyperlink_49" Type="http://schemas.openxmlformats.org/officeDocument/2006/relationships/hyperlink" Target="https://www.diodes.com/part/view/BCV47Q" TargetMode="External"/><Relationship Id="rId_hyperlink_50" Type="http://schemas.openxmlformats.org/officeDocument/2006/relationships/hyperlink" Target="https://www.diodes.com/part/view/BCV49" TargetMode="External"/><Relationship Id="rId_hyperlink_51" Type="http://schemas.openxmlformats.org/officeDocument/2006/relationships/hyperlink" Target="https://www.diodes.com/part/view/BCX38C" TargetMode="External"/><Relationship Id="rId_hyperlink_52" Type="http://schemas.openxmlformats.org/officeDocument/2006/relationships/hyperlink" Target="https://www.diodes.com/part/view/BCX52" TargetMode="External"/><Relationship Id="rId_hyperlink_53" Type="http://schemas.openxmlformats.org/officeDocument/2006/relationships/hyperlink" Target="https://www.diodes.com/part/view/BCX5210" TargetMode="External"/><Relationship Id="rId_hyperlink_54" Type="http://schemas.openxmlformats.org/officeDocument/2006/relationships/hyperlink" Target="https://www.diodes.com/part/view/BCX5216" TargetMode="External"/><Relationship Id="rId_hyperlink_55" Type="http://schemas.openxmlformats.org/officeDocument/2006/relationships/hyperlink" Target="https://www.diodes.com/part/view/BCX5216Q" TargetMode="External"/><Relationship Id="rId_hyperlink_56" Type="http://schemas.openxmlformats.org/officeDocument/2006/relationships/hyperlink" Target="https://www.diodes.com/part/view/BCX53" TargetMode="External"/><Relationship Id="rId_hyperlink_57" Type="http://schemas.openxmlformats.org/officeDocument/2006/relationships/hyperlink" Target="https://www.diodes.com/part/view/BCX5310" TargetMode="External"/><Relationship Id="rId_hyperlink_58" Type="http://schemas.openxmlformats.org/officeDocument/2006/relationships/hyperlink" Target="https://www.diodes.com/part/view/BCX5316" TargetMode="External"/><Relationship Id="rId_hyperlink_59" Type="http://schemas.openxmlformats.org/officeDocument/2006/relationships/hyperlink" Target="https://www.diodes.com/part/view/BCX5316Q" TargetMode="External"/><Relationship Id="rId_hyperlink_60" Type="http://schemas.openxmlformats.org/officeDocument/2006/relationships/hyperlink" Target="https://www.diodes.com/part/view/BCX55" TargetMode="External"/><Relationship Id="rId_hyperlink_61" Type="http://schemas.openxmlformats.org/officeDocument/2006/relationships/hyperlink" Target="https://www.diodes.com/part/view/BCX5510" TargetMode="External"/><Relationship Id="rId_hyperlink_62" Type="http://schemas.openxmlformats.org/officeDocument/2006/relationships/hyperlink" Target="https://www.diodes.com/part/view/BCX5516" TargetMode="External"/><Relationship Id="rId_hyperlink_63" Type="http://schemas.openxmlformats.org/officeDocument/2006/relationships/hyperlink" Target="https://www.diodes.com/part/view/BCX56" TargetMode="External"/><Relationship Id="rId_hyperlink_64" Type="http://schemas.openxmlformats.org/officeDocument/2006/relationships/hyperlink" Target="https://www.diodes.com/part/view/BCX5610" TargetMode="External"/><Relationship Id="rId_hyperlink_65" Type="http://schemas.openxmlformats.org/officeDocument/2006/relationships/hyperlink" Target="https://www.diodes.com/part/view/BCX5616" TargetMode="External"/><Relationship Id="rId_hyperlink_66" Type="http://schemas.openxmlformats.org/officeDocument/2006/relationships/hyperlink" Target="https://www.diodes.com/part/view/BCX5616Q" TargetMode="External"/><Relationship Id="rId_hyperlink_67" Type="http://schemas.openxmlformats.org/officeDocument/2006/relationships/hyperlink" Target="https://www.diodes.com/part/view/BSR33" TargetMode="External"/><Relationship Id="rId_hyperlink_68" Type="http://schemas.openxmlformats.org/officeDocument/2006/relationships/hyperlink" Target="https://www.diodes.com/part/view/BSR33Q" TargetMode="External"/><Relationship Id="rId_hyperlink_69" Type="http://schemas.openxmlformats.org/officeDocument/2006/relationships/hyperlink" Target="https://www.diodes.com/part/view/BSR43" TargetMode="External"/><Relationship Id="rId_hyperlink_70" Type="http://schemas.openxmlformats.org/officeDocument/2006/relationships/hyperlink" Target="https://www.diodes.com/part/view/BSR43Q" TargetMode="External"/><Relationship Id="rId_hyperlink_71" Type="http://schemas.openxmlformats.org/officeDocument/2006/relationships/hyperlink" Target="https://www.diodes.com/part/view/BST52" TargetMode="External"/><Relationship Id="rId_hyperlink_72" Type="http://schemas.openxmlformats.org/officeDocument/2006/relationships/hyperlink" Target="https://www.diodes.com/part/view/DMMT2907A" TargetMode="External"/><Relationship Id="rId_hyperlink_73" Type="http://schemas.openxmlformats.org/officeDocument/2006/relationships/hyperlink" Target="https://www.diodes.com/part/view/DNBT8105" TargetMode="External"/><Relationship Id="rId_hyperlink_74" Type="http://schemas.openxmlformats.org/officeDocument/2006/relationships/hyperlink" Target="https://www.diodes.com/part/view/DPBT8105" TargetMode="External"/><Relationship Id="rId_hyperlink_75" Type="http://schemas.openxmlformats.org/officeDocument/2006/relationships/hyperlink" Target="https://www.diodes.com/part/view/DPLS160" TargetMode="External"/><Relationship Id="rId_hyperlink_76" Type="http://schemas.openxmlformats.org/officeDocument/2006/relationships/hyperlink" Target="https://www.diodes.com/part/view/DPLS160V" TargetMode="External"/><Relationship Id="rId_hyperlink_77" Type="http://schemas.openxmlformats.org/officeDocument/2006/relationships/hyperlink" Target="https://www.diodes.com/part/view/DSS4160DS" TargetMode="External"/><Relationship Id="rId_hyperlink_78" Type="http://schemas.openxmlformats.org/officeDocument/2006/relationships/hyperlink" Target="https://www.diodes.com/part/view/DSS4160FDB" TargetMode="External"/><Relationship Id="rId_hyperlink_79" Type="http://schemas.openxmlformats.org/officeDocument/2006/relationships/hyperlink" Target="https://www.diodes.com/part/view/DSS4160FDBQ" TargetMode="External"/><Relationship Id="rId_hyperlink_80" Type="http://schemas.openxmlformats.org/officeDocument/2006/relationships/hyperlink" Target="https://www.diodes.com/part/view/DSS4160T" TargetMode="External"/><Relationship Id="rId_hyperlink_81" Type="http://schemas.openxmlformats.org/officeDocument/2006/relationships/hyperlink" Target="https://www.diodes.com/part/view/DSS4160TQ" TargetMode="External"/><Relationship Id="rId_hyperlink_82" Type="http://schemas.openxmlformats.org/officeDocument/2006/relationships/hyperlink" Target="https://www.diodes.com/part/view/DSS4160U" TargetMode="External"/><Relationship Id="rId_hyperlink_83" Type="http://schemas.openxmlformats.org/officeDocument/2006/relationships/hyperlink" Target="https://www.diodes.com/part/view/DSS4160V" TargetMode="External"/><Relationship Id="rId_hyperlink_84" Type="http://schemas.openxmlformats.org/officeDocument/2006/relationships/hyperlink" Target="https://www.diodes.com/part/view/DSS45160FDB" TargetMode="External"/><Relationship Id="rId_hyperlink_85" Type="http://schemas.openxmlformats.org/officeDocument/2006/relationships/hyperlink" Target="https://www.diodes.com/part/view/DSS5160FDB" TargetMode="External"/><Relationship Id="rId_hyperlink_86" Type="http://schemas.openxmlformats.org/officeDocument/2006/relationships/hyperlink" Target="https://www.diodes.com/part/view/DSS5160T" TargetMode="External"/><Relationship Id="rId_hyperlink_87" Type="http://schemas.openxmlformats.org/officeDocument/2006/relationships/hyperlink" Target="https://www.diodes.com/part/view/DSS5160TQ" TargetMode="External"/><Relationship Id="rId_hyperlink_88" Type="http://schemas.openxmlformats.org/officeDocument/2006/relationships/hyperlink" Target="https://www.diodes.com/part/view/DSS5160U" TargetMode="External"/><Relationship Id="rId_hyperlink_89" Type="http://schemas.openxmlformats.org/officeDocument/2006/relationships/hyperlink" Target="https://www.diodes.com/part/view/DSS5160V" TargetMode="External"/><Relationship Id="rId_hyperlink_90" Type="http://schemas.openxmlformats.org/officeDocument/2006/relationships/hyperlink" Target="https://www.diodes.com/part/view/DSS60600MZ4" TargetMode="External"/><Relationship Id="rId_hyperlink_91" Type="http://schemas.openxmlformats.org/officeDocument/2006/relationships/hyperlink" Target="https://www.diodes.com/part/view/DSS60600MZ4Q" TargetMode="External"/><Relationship Id="rId_hyperlink_92" Type="http://schemas.openxmlformats.org/officeDocument/2006/relationships/hyperlink" Target="https://www.diodes.com/part/view/DSS60601MZ4" TargetMode="External"/><Relationship Id="rId_hyperlink_93" Type="http://schemas.openxmlformats.org/officeDocument/2006/relationships/hyperlink" Target="https://www.diodes.com/part/view/DSS60601MZ4Q" TargetMode="External"/><Relationship Id="rId_hyperlink_94" Type="http://schemas.openxmlformats.org/officeDocument/2006/relationships/hyperlink" Target="https://www.diodes.com/part/view/DSS8110Y" TargetMode="External"/><Relationship Id="rId_hyperlink_95" Type="http://schemas.openxmlformats.org/officeDocument/2006/relationships/hyperlink" Target="https://www.diodes.com/part/view/DSS9110Y" TargetMode="External"/><Relationship Id="rId_hyperlink_96" Type="http://schemas.openxmlformats.org/officeDocument/2006/relationships/hyperlink" Target="https://www.diodes.com/part/view/DXT2010P5" TargetMode="External"/><Relationship Id="rId_hyperlink_97" Type="http://schemas.openxmlformats.org/officeDocument/2006/relationships/hyperlink" Target="https://www.diodes.com/part/view/DXT2011P5" TargetMode="External"/><Relationship Id="rId_hyperlink_98" Type="http://schemas.openxmlformats.org/officeDocument/2006/relationships/hyperlink" Target="https://www.diodes.com/part/view/DXT2011P5Q" TargetMode="External"/><Relationship Id="rId_hyperlink_99" Type="http://schemas.openxmlformats.org/officeDocument/2006/relationships/hyperlink" Target="https://www.diodes.com/part/view/DXT2012P5" TargetMode="External"/><Relationship Id="rId_hyperlink_100" Type="http://schemas.openxmlformats.org/officeDocument/2006/relationships/hyperlink" Target="https://www.diodes.com/part/view/DXT2013P5" TargetMode="External"/><Relationship Id="rId_hyperlink_101" Type="http://schemas.openxmlformats.org/officeDocument/2006/relationships/hyperlink" Target="https://www.diodes.com/part/view/DXT2907A" TargetMode="External"/><Relationship Id="rId_hyperlink_102" Type="http://schemas.openxmlformats.org/officeDocument/2006/relationships/hyperlink" Target="https://www.diodes.com/part/view/DXT651" TargetMode="External"/><Relationship Id="rId_hyperlink_103" Type="http://schemas.openxmlformats.org/officeDocument/2006/relationships/hyperlink" Target="https://www.diodes.com/part/view/DXT651Q" TargetMode="External"/><Relationship Id="rId_hyperlink_104" Type="http://schemas.openxmlformats.org/officeDocument/2006/relationships/hyperlink" Target="https://www.diodes.com/part/view/DXT751" TargetMode="External"/><Relationship Id="rId_hyperlink_105" Type="http://schemas.openxmlformats.org/officeDocument/2006/relationships/hyperlink" Target="https://www.diodes.com/part/view/DXT751Q" TargetMode="External"/><Relationship Id="rId_hyperlink_106" Type="http://schemas.openxmlformats.org/officeDocument/2006/relationships/hyperlink" Target="https://www.diodes.com/part/view/DXTC3C100PD" TargetMode="External"/><Relationship Id="rId_hyperlink_107" Type="http://schemas.openxmlformats.org/officeDocument/2006/relationships/hyperlink" Target="https://www.diodes.com/part/view/DXTC3C100PDQ" TargetMode="External"/><Relationship Id="rId_hyperlink_108" Type="http://schemas.openxmlformats.org/officeDocument/2006/relationships/hyperlink" Target="https://www.diodes.com/part/view/DXTN03060BFG" TargetMode="External"/><Relationship Id="rId_hyperlink_109" Type="http://schemas.openxmlformats.org/officeDocument/2006/relationships/hyperlink" Target="https://www.diodes.com/part/view/DXTN03060CFG" TargetMode="External"/><Relationship Id="rId_hyperlink_110" Type="http://schemas.openxmlformats.org/officeDocument/2006/relationships/hyperlink" Target="https://www.diodes.com/part/view/DXTN03100BFG" TargetMode="External"/><Relationship Id="rId_hyperlink_111" Type="http://schemas.openxmlformats.org/officeDocument/2006/relationships/hyperlink" Target="https://www.diodes.com/part/view/DXTN03100CFG" TargetMode="External"/><Relationship Id="rId_hyperlink_112" Type="http://schemas.openxmlformats.org/officeDocument/2006/relationships/hyperlink" Target="https://www.diodes.com/part/view/DXTN06080BFG" TargetMode="External"/><Relationship Id="rId_hyperlink_113" Type="http://schemas.openxmlformats.org/officeDocument/2006/relationships/hyperlink" Target="https://www.diodes.com/part/view/DXTN07060BFG" TargetMode="External"/><Relationship Id="rId_hyperlink_114" Type="http://schemas.openxmlformats.org/officeDocument/2006/relationships/hyperlink" Target="https://www.diodes.com/part/view/DXTN07100BFG" TargetMode="External"/><Relationship Id="rId_hyperlink_115" Type="http://schemas.openxmlformats.org/officeDocument/2006/relationships/hyperlink" Target="https://www.diodes.com/part/view/DXTN07100BP5" TargetMode="External"/><Relationship Id="rId_hyperlink_116" Type="http://schemas.openxmlformats.org/officeDocument/2006/relationships/hyperlink" Target="https://www.diodes.com/part/view/DXTN07100BP5Q" TargetMode="External"/><Relationship Id="rId_hyperlink_117" Type="http://schemas.openxmlformats.org/officeDocument/2006/relationships/hyperlink" Target="https://www.diodes.com/part/view/DXTN10060DFJBQ" TargetMode="External"/><Relationship Id="rId_hyperlink_118" Type="http://schemas.openxmlformats.org/officeDocument/2006/relationships/hyperlink" Target="https://www.diodes.com/part/view/DXTN10060DFJBWQ" TargetMode="External"/><Relationship Id="rId_hyperlink_119" Type="http://schemas.openxmlformats.org/officeDocument/2006/relationships/hyperlink" Target="https://www.diodes.com/part/view/DXTN26070CY" TargetMode="External"/><Relationship Id="rId_hyperlink_120" Type="http://schemas.openxmlformats.org/officeDocument/2006/relationships/hyperlink" Target="https://www.diodes.com/part/view/DXTN3C100PD" TargetMode="External"/><Relationship Id="rId_hyperlink_121" Type="http://schemas.openxmlformats.org/officeDocument/2006/relationships/hyperlink" Target="https://www.diodes.com/part/view/DXTN3C100PDQ" TargetMode="External"/><Relationship Id="rId_hyperlink_122" Type="http://schemas.openxmlformats.org/officeDocument/2006/relationships/hyperlink" Target="https://www.diodes.com/part/view/DXTN3C100PSQ" TargetMode="External"/><Relationship Id="rId_hyperlink_123" Type="http://schemas.openxmlformats.org/officeDocument/2006/relationships/hyperlink" Target="https://www.diodes.com/part/view/DXTN3C60PS" TargetMode="External"/><Relationship Id="rId_hyperlink_124" Type="http://schemas.openxmlformats.org/officeDocument/2006/relationships/hyperlink" Target="https://www.diodes.com/part/view/DXTN3C60PSQ" TargetMode="External"/><Relationship Id="rId_hyperlink_125" Type="http://schemas.openxmlformats.org/officeDocument/2006/relationships/hyperlink" Target="https://www.diodes.com/part/view/DXTN58100CFDB" TargetMode="External"/><Relationship Id="rId_hyperlink_126" Type="http://schemas.openxmlformats.org/officeDocument/2006/relationships/hyperlink" Target="https://www.diodes.com/part/view/DXTN5860DFDB" TargetMode="External"/><Relationship Id="rId_hyperlink_127" Type="http://schemas.openxmlformats.org/officeDocument/2006/relationships/hyperlink" Target="https://www.diodes.com/part/view/DXTP03060BFG" TargetMode="External"/><Relationship Id="rId_hyperlink_128" Type="http://schemas.openxmlformats.org/officeDocument/2006/relationships/hyperlink" Target="https://www.diodes.com/part/view/DXTP03060CFG" TargetMode="External"/><Relationship Id="rId_hyperlink_129" Type="http://schemas.openxmlformats.org/officeDocument/2006/relationships/hyperlink" Target="https://www.diodes.com/part/view/DXTP03100BFG" TargetMode="External"/><Relationship Id="rId_hyperlink_130" Type="http://schemas.openxmlformats.org/officeDocument/2006/relationships/hyperlink" Target="https://www.diodes.com/part/view/DXTP03100CFG" TargetMode="External"/><Relationship Id="rId_hyperlink_131" Type="http://schemas.openxmlformats.org/officeDocument/2006/relationships/hyperlink" Target="https://www.diodes.com/part/view/DXTP06080BFG" TargetMode="External"/><Relationship Id="rId_hyperlink_132" Type="http://schemas.openxmlformats.org/officeDocument/2006/relationships/hyperlink" Target="https://www.diodes.com/part/view/DXTP06080BFGQ" TargetMode="External"/><Relationship Id="rId_hyperlink_133" Type="http://schemas.openxmlformats.org/officeDocument/2006/relationships/hyperlink" Target="https://www.diodes.com/part/view/DXTP07060BFG" TargetMode="External"/><Relationship Id="rId_hyperlink_134" Type="http://schemas.openxmlformats.org/officeDocument/2006/relationships/hyperlink" Target="https://www.diodes.com/part/view/DXTP07060BFGQ" TargetMode="External"/><Relationship Id="rId_hyperlink_135" Type="http://schemas.openxmlformats.org/officeDocument/2006/relationships/hyperlink" Target="https://www.diodes.com/part/view/DXTP07100BFG" TargetMode="External"/><Relationship Id="rId_hyperlink_136" Type="http://schemas.openxmlformats.org/officeDocument/2006/relationships/hyperlink" Target="https://www.diodes.com/part/view/DXTP07100BFGQ" TargetMode="External"/><Relationship Id="rId_hyperlink_137" Type="http://schemas.openxmlformats.org/officeDocument/2006/relationships/hyperlink" Target="https://www.diodes.com/part/view/DXTP3C100PD" TargetMode="External"/><Relationship Id="rId_hyperlink_138" Type="http://schemas.openxmlformats.org/officeDocument/2006/relationships/hyperlink" Target="https://www.diodes.com/part/view/DXTP3C100PDQ" TargetMode="External"/><Relationship Id="rId_hyperlink_139" Type="http://schemas.openxmlformats.org/officeDocument/2006/relationships/hyperlink" Target="https://www.diodes.com/part/view/DXTP3C100PSQ" TargetMode="External"/><Relationship Id="rId_hyperlink_140" Type="http://schemas.openxmlformats.org/officeDocument/2006/relationships/hyperlink" Target="https://www.diodes.com/part/view/DXTP3C60PS" TargetMode="External"/><Relationship Id="rId_hyperlink_141" Type="http://schemas.openxmlformats.org/officeDocument/2006/relationships/hyperlink" Target="https://www.diodes.com/part/view/DXTP3C60PSQ" TargetMode="External"/><Relationship Id="rId_hyperlink_142" Type="http://schemas.openxmlformats.org/officeDocument/2006/relationships/hyperlink" Target="https://www.diodes.com/part/view/DXTP58100CFDB" TargetMode="External"/><Relationship Id="rId_hyperlink_143" Type="http://schemas.openxmlformats.org/officeDocument/2006/relationships/hyperlink" Target="https://www.diodes.com/part/view/DXTP5860CFDB" TargetMode="External"/><Relationship Id="rId_hyperlink_144" Type="http://schemas.openxmlformats.org/officeDocument/2006/relationships/hyperlink" Target="https://www.diodes.com/part/view/DZT2907A" TargetMode="External"/><Relationship Id="rId_hyperlink_145" Type="http://schemas.openxmlformats.org/officeDocument/2006/relationships/hyperlink" Target="https://www.diodes.com/part/view/FCX1053A" TargetMode="External"/><Relationship Id="rId_hyperlink_146" Type="http://schemas.openxmlformats.org/officeDocument/2006/relationships/hyperlink" Target="https://www.diodes.com/part/view/FCX1053AQ" TargetMode="External"/><Relationship Id="rId_hyperlink_147" Type="http://schemas.openxmlformats.org/officeDocument/2006/relationships/hyperlink" Target="https://www.diodes.com/part/view/FCX491" TargetMode="External"/><Relationship Id="rId_hyperlink_148" Type="http://schemas.openxmlformats.org/officeDocument/2006/relationships/hyperlink" Target="https://www.diodes.com/part/view/FCX491Q" TargetMode="External"/><Relationship Id="rId_hyperlink_149" Type="http://schemas.openxmlformats.org/officeDocument/2006/relationships/hyperlink" Target="https://www.diodes.com/part/view/FCX493" TargetMode="External"/><Relationship Id="rId_hyperlink_150" Type="http://schemas.openxmlformats.org/officeDocument/2006/relationships/hyperlink" Target="https://www.diodes.com/part/view/FCX493A" TargetMode="External"/><Relationship Id="rId_hyperlink_151" Type="http://schemas.openxmlformats.org/officeDocument/2006/relationships/hyperlink" Target="https://www.diodes.com/part/view/FCX493Q" TargetMode="External"/><Relationship Id="rId_hyperlink_152" Type="http://schemas.openxmlformats.org/officeDocument/2006/relationships/hyperlink" Target="https://www.diodes.com/part/view/FCX591" TargetMode="External"/><Relationship Id="rId_hyperlink_153" Type="http://schemas.openxmlformats.org/officeDocument/2006/relationships/hyperlink" Target="https://www.diodes.com/part/view/FCX591Q" TargetMode="External"/><Relationship Id="rId_hyperlink_154" Type="http://schemas.openxmlformats.org/officeDocument/2006/relationships/hyperlink" Target="https://www.diodes.com/part/view/FCX593" TargetMode="External"/><Relationship Id="rId_hyperlink_155" Type="http://schemas.openxmlformats.org/officeDocument/2006/relationships/hyperlink" Target="https://www.diodes.com/part/view/FMMT38C" TargetMode="External"/><Relationship Id="rId_hyperlink_156" Type="http://schemas.openxmlformats.org/officeDocument/2006/relationships/hyperlink" Target="https://www.diodes.com/part/view/FMMT38CQ" TargetMode="External"/><Relationship Id="rId_hyperlink_157" Type="http://schemas.openxmlformats.org/officeDocument/2006/relationships/hyperlink" Target="https://www.diodes.com/part/view/FMMT451" TargetMode="External"/><Relationship Id="rId_hyperlink_158" Type="http://schemas.openxmlformats.org/officeDocument/2006/relationships/hyperlink" Target="https://www.diodes.com/part/view/FMMT491" TargetMode="External"/><Relationship Id="rId_hyperlink_159" Type="http://schemas.openxmlformats.org/officeDocument/2006/relationships/hyperlink" Target="https://www.diodes.com/part/view/FMMT491Q" TargetMode="External"/><Relationship Id="rId_hyperlink_160" Type="http://schemas.openxmlformats.org/officeDocument/2006/relationships/hyperlink" Target="https://www.diodes.com/part/view/FMMT493" TargetMode="External"/><Relationship Id="rId_hyperlink_161" Type="http://schemas.openxmlformats.org/officeDocument/2006/relationships/hyperlink" Target="https://www.diodes.com/part/view/FMMT493A" TargetMode="External"/><Relationship Id="rId_hyperlink_162" Type="http://schemas.openxmlformats.org/officeDocument/2006/relationships/hyperlink" Target="https://www.diodes.com/part/view/FMMT493Q" TargetMode="External"/><Relationship Id="rId_hyperlink_163" Type="http://schemas.openxmlformats.org/officeDocument/2006/relationships/hyperlink" Target="https://www.diodes.com/part/view/FMMT551" TargetMode="External"/><Relationship Id="rId_hyperlink_164" Type="http://schemas.openxmlformats.org/officeDocument/2006/relationships/hyperlink" Target="https://www.diodes.com/part/view/FMMT591" TargetMode="External"/><Relationship Id="rId_hyperlink_165" Type="http://schemas.openxmlformats.org/officeDocument/2006/relationships/hyperlink" Target="https://www.diodes.com/part/view/FMMT591Q" TargetMode="External"/><Relationship Id="rId_hyperlink_166" Type="http://schemas.openxmlformats.org/officeDocument/2006/relationships/hyperlink" Target="https://www.diodes.com/part/view/FMMT593" TargetMode="External"/><Relationship Id="rId_hyperlink_167" Type="http://schemas.openxmlformats.org/officeDocument/2006/relationships/hyperlink" Target="https://www.diodes.com/part/view/FMMT593Q" TargetMode="External"/><Relationship Id="rId_hyperlink_168" Type="http://schemas.openxmlformats.org/officeDocument/2006/relationships/hyperlink" Target="https://www.diodes.com/part/view/FMMT614" TargetMode="External"/><Relationship Id="rId_hyperlink_169" Type="http://schemas.openxmlformats.org/officeDocument/2006/relationships/hyperlink" Target="https://www.diodes.com/part/view/FMMT614Q" TargetMode="External"/><Relationship Id="rId_hyperlink_170" Type="http://schemas.openxmlformats.org/officeDocument/2006/relationships/hyperlink" Target="https://www.diodes.com/part/view/FMMT620" TargetMode="External"/><Relationship Id="rId_hyperlink_171" Type="http://schemas.openxmlformats.org/officeDocument/2006/relationships/hyperlink" Target="https://www.diodes.com/part/view/FMMT620Q" TargetMode="External"/><Relationship Id="rId_hyperlink_172" Type="http://schemas.openxmlformats.org/officeDocument/2006/relationships/hyperlink" Target="https://www.diodes.com/part/view/FMMT634" TargetMode="External"/><Relationship Id="rId_hyperlink_173" Type="http://schemas.openxmlformats.org/officeDocument/2006/relationships/hyperlink" Target="https://www.diodes.com/part/view/FMMT634Q" TargetMode="External"/><Relationship Id="rId_hyperlink_174" Type="http://schemas.openxmlformats.org/officeDocument/2006/relationships/hyperlink" Target="https://www.diodes.com/part/view/FMMT722" TargetMode="External"/><Relationship Id="rId_hyperlink_175" Type="http://schemas.openxmlformats.org/officeDocument/2006/relationships/hyperlink" Target="https://www.diodes.com/part/view/FMMT722Q" TargetMode="External"/><Relationship Id="rId_hyperlink_176" Type="http://schemas.openxmlformats.org/officeDocument/2006/relationships/hyperlink" Target="https://www.diodes.com/part/view/FMMT723" TargetMode="External"/><Relationship Id="rId_hyperlink_177" Type="http://schemas.openxmlformats.org/officeDocument/2006/relationships/hyperlink" Target="https://www.diodes.com/part/view/FMMT723Q" TargetMode="External"/><Relationship Id="rId_hyperlink_178" Type="http://schemas.openxmlformats.org/officeDocument/2006/relationships/hyperlink" Target="https://www.diodes.com/part/view/FMMT734" TargetMode="External"/><Relationship Id="rId_hyperlink_179" Type="http://schemas.openxmlformats.org/officeDocument/2006/relationships/hyperlink" Target="https://www.diodes.com/part/view/FZT1053A" TargetMode="External"/><Relationship Id="rId_hyperlink_180" Type="http://schemas.openxmlformats.org/officeDocument/2006/relationships/hyperlink" Target="https://www.diodes.com/part/view/FZT1053AQ" TargetMode="External"/><Relationship Id="rId_hyperlink_181" Type="http://schemas.openxmlformats.org/officeDocument/2006/relationships/hyperlink" Target="https://www.diodes.com/part/view/FZT491" TargetMode="External"/><Relationship Id="rId_hyperlink_182" Type="http://schemas.openxmlformats.org/officeDocument/2006/relationships/hyperlink" Target="https://www.diodes.com/part/view/FZT493" TargetMode="External"/><Relationship Id="rId_hyperlink_183" Type="http://schemas.openxmlformats.org/officeDocument/2006/relationships/hyperlink" Target="https://www.diodes.com/part/view/FZT493A" TargetMode="External"/><Relationship Id="rId_hyperlink_184" Type="http://schemas.openxmlformats.org/officeDocument/2006/relationships/hyperlink" Target="https://www.diodes.com/part/view/FZT591" TargetMode="External"/><Relationship Id="rId_hyperlink_185" Type="http://schemas.openxmlformats.org/officeDocument/2006/relationships/hyperlink" Target="https://www.diodes.com/part/view/FZT593" TargetMode="External"/><Relationship Id="rId_hyperlink_186" Type="http://schemas.openxmlformats.org/officeDocument/2006/relationships/hyperlink" Target="https://www.diodes.com/part/view/FZT603" TargetMode="External"/><Relationship Id="rId_hyperlink_187" Type="http://schemas.openxmlformats.org/officeDocument/2006/relationships/hyperlink" Target="https://www.diodes.com/part/view/FZT603Q" TargetMode="External"/><Relationship Id="rId_hyperlink_188" Type="http://schemas.openxmlformats.org/officeDocument/2006/relationships/hyperlink" Target="https://www.diodes.com/part/view/FZT651" TargetMode="External"/><Relationship Id="rId_hyperlink_189" Type="http://schemas.openxmlformats.org/officeDocument/2006/relationships/hyperlink" Target="https://www.diodes.com/part/view/FZT651Q" TargetMode="External"/><Relationship Id="rId_hyperlink_190" Type="http://schemas.openxmlformats.org/officeDocument/2006/relationships/hyperlink" Target="https://www.diodes.com/part/view/FZT653" TargetMode="External"/><Relationship Id="rId_hyperlink_191" Type="http://schemas.openxmlformats.org/officeDocument/2006/relationships/hyperlink" Target="https://www.diodes.com/part/view/FZT653Q" TargetMode="External"/><Relationship Id="rId_hyperlink_192" Type="http://schemas.openxmlformats.org/officeDocument/2006/relationships/hyperlink" Target="https://www.diodes.com/part/view/FZT692B" TargetMode="External"/><Relationship Id="rId_hyperlink_193" Type="http://schemas.openxmlformats.org/officeDocument/2006/relationships/hyperlink" Target="https://www.diodes.com/part/view/FZT692BQ" TargetMode="External"/><Relationship Id="rId_hyperlink_194" Type="http://schemas.openxmlformats.org/officeDocument/2006/relationships/hyperlink" Target="https://www.diodes.com/part/view/FZT7053" TargetMode="External"/><Relationship Id="rId_hyperlink_195" Type="http://schemas.openxmlformats.org/officeDocument/2006/relationships/hyperlink" Target="https://www.diodes.com/part/view/FZT751" TargetMode="External"/><Relationship Id="rId_hyperlink_196" Type="http://schemas.openxmlformats.org/officeDocument/2006/relationships/hyperlink" Target="https://www.diodes.com/part/view/FZT751Q" TargetMode="External"/><Relationship Id="rId_hyperlink_197" Type="http://schemas.openxmlformats.org/officeDocument/2006/relationships/hyperlink" Target="https://www.diodes.com/part/view/FZT753" TargetMode="External"/><Relationship Id="rId_hyperlink_198" Type="http://schemas.openxmlformats.org/officeDocument/2006/relationships/hyperlink" Target="https://www.diodes.com/part/view/FZT753Q" TargetMode="External"/><Relationship Id="rId_hyperlink_199" Type="http://schemas.openxmlformats.org/officeDocument/2006/relationships/hyperlink" Target="https://www.diodes.com/part/view/FZT792A" TargetMode="External"/><Relationship Id="rId_hyperlink_200" Type="http://schemas.openxmlformats.org/officeDocument/2006/relationships/hyperlink" Target="https://www.diodes.com/part/view/FZT851" TargetMode="External"/><Relationship Id="rId_hyperlink_201" Type="http://schemas.openxmlformats.org/officeDocument/2006/relationships/hyperlink" Target="https://www.diodes.com/part/view/FZT851Q" TargetMode="External"/><Relationship Id="rId_hyperlink_202" Type="http://schemas.openxmlformats.org/officeDocument/2006/relationships/hyperlink" Target="https://www.diodes.com/part/view/FZT853" TargetMode="External"/><Relationship Id="rId_hyperlink_203" Type="http://schemas.openxmlformats.org/officeDocument/2006/relationships/hyperlink" Target="https://www.diodes.com/part/view/FZT951" TargetMode="External"/><Relationship Id="rId_hyperlink_204" Type="http://schemas.openxmlformats.org/officeDocument/2006/relationships/hyperlink" Target="https://www.diodes.com/part/view/FZT951Q" TargetMode="External"/><Relationship Id="rId_hyperlink_205" Type="http://schemas.openxmlformats.org/officeDocument/2006/relationships/hyperlink" Target="https://www.diodes.com/part/view/FZT953" TargetMode="External"/><Relationship Id="rId_hyperlink_206" Type="http://schemas.openxmlformats.org/officeDocument/2006/relationships/hyperlink" Target="https://www.diodes.com/part/view/FZT953Q" TargetMode="External"/><Relationship Id="rId_hyperlink_207" Type="http://schemas.openxmlformats.org/officeDocument/2006/relationships/hyperlink" Target="https://www.diodes.com/part/view/HBDM60V600X" TargetMode="External"/><Relationship Id="rId_hyperlink_208" Type="http://schemas.openxmlformats.org/officeDocument/2006/relationships/hyperlink" Target="https://www.diodes.com/part/view/MJD31C" TargetMode="External"/><Relationship Id="rId_hyperlink_209" Type="http://schemas.openxmlformats.org/officeDocument/2006/relationships/hyperlink" Target="https://www.diodes.com/part/view/MJD31CH" TargetMode="External"/><Relationship Id="rId_hyperlink_210" Type="http://schemas.openxmlformats.org/officeDocument/2006/relationships/hyperlink" Target="https://www.diodes.com/part/view/MJD31CHQ" TargetMode="External"/><Relationship Id="rId_hyperlink_211" Type="http://schemas.openxmlformats.org/officeDocument/2006/relationships/hyperlink" Target="https://www.diodes.com/part/view/MJD31CUQ" TargetMode="External"/><Relationship Id="rId_hyperlink_212" Type="http://schemas.openxmlformats.org/officeDocument/2006/relationships/hyperlink" Target="https://www.diodes.com/part/view/MJD32C" TargetMode="External"/><Relationship Id="rId_hyperlink_213" Type="http://schemas.openxmlformats.org/officeDocument/2006/relationships/hyperlink" Target="https://www.diodes.com/part/view/MJD32CUQ" TargetMode="External"/><Relationship Id="rId_hyperlink_214" Type="http://schemas.openxmlformats.org/officeDocument/2006/relationships/hyperlink" Target="https://www.diodes.com/part/view/MJD41C" TargetMode="External"/><Relationship Id="rId_hyperlink_215" Type="http://schemas.openxmlformats.org/officeDocument/2006/relationships/hyperlink" Target="https://www.diodes.com/part/view/MJD41CQ" TargetMode="External"/><Relationship Id="rId_hyperlink_216" Type="http://schemas.openxmlformats.org/officeDocument/2006/relationships/hyperlink" Target="https://www.diodes.com/part/view/MJD42C" TargetMode="External"/><Relationship Id="rId_hyperlink_217" Type="http://schemas.openxmlformats.org/officeDocument/2006/relationships/hyperlink" Target="https://www.diodes.com/part/view/MJD42CQ" TargetMode="External"/><Relationship Id="rId_hyperlink_218" Type="http://schemas.openxmlformats.org/officeDocument/2006/relationships/hyperlink" Target="https://www.diodes.com/part/view/MJD44H11" TargetMode="External"/><Relationship Id="rId_hyperlink_219" Type="http://schemas.openxmlformats.org/officeDocument/2006/relationships/hyperlink" Target="https://www.diodes.com/part/view/MJD44H11Q" TargetMode="External"/><Relationship Id="rId_hyperlink_220" Type="http://schemas.openxmlformats.org/officeDocument/2006/relationships/hyperlink" Target="https://www.diodes.com/part/view/MJD45H11" TargetMode="External"/><Relationship Id="rId_hyperlink_221" Type="http://schemas.openxmlformats.org/officeDocument/2006/relationships/hyperlink" Target="https://www.diodes.com/part/view/MJD45H11Q" TargetMode="External"/><Relationship Id="rId_hyperlink_222" Type="http://schemas.openxmlformats.org/officeDocument/2006/relationships/hyperlink" Target="https://www.diodes.com/part/view/MMBT2907A" TargetMode="External"/><Relationship Id="rId_hyperlink_223" Type="http://schemas.openxmlformats.org/officeDocument/2006/relationships/hyperlink" Target="https://www.diodes.com/part/view/MMBT2907AQ" TargetMode="External"/><Relationship Id="rId_hyperlink_224" Type="http://schemas.openxmlformats.org/officeDocument/2006/relationships/hyperlink" Target="https://www.diodes.com/part/view/MMBT2907AT" TargetMode="External"/><Relationship Id="rId_hyperlink_225" Type="http://schemas.openxmlformats.org/officeDocument/2006/relationships/hyperlink" Target="https://www.diodes.com/part/view/MMBTA05" TargetMode="External"/><Relationship Id="rId_hyperlink_226" Type="http://schemas.openxmlformats.org/officeDocument/2006/relationships/hyperlink" Target="https://www.diodes.com/part/view/MMBTA05Q" TargetMode="External"/><Relationship Id="rId_hyperlink_227" Type="http://schemas.openxmlformats.org/officeDocument/2006/relationships/hyperlink" Target="https://www.diodes.com/part/view/MMBTA06" TargetMode="External"/><Relationship Id="rId_hyperlink_228" Type="http://schemas.openxmlformats.org/officeDocument/2006/relationships/hyperlink" Target="https://www.diodes.com/part/view/MMBTA06Q" TargetMode="External"/><Relationship Id="rId_hyperlink_229" Type="http://schemas.openxmlformats.org/officeDocument/2006/relationships/hyperlink" Target="https://www.diodes.com/part/view/MMBTA55" TargetMode="External"/><Relationship Id="rId_hyperlink_230" Type="http://schemas.openxmlformats.org/officeDocument/2006/relationships/hyperlink" Target="https://www.diodes.com/part/view/MMBTA55Q" TargetMode="External"/><Relationship Id="rId_hyperlink_231" Type="http://schemas.openxmlformats.org/officeDocument/2006/relationships/hyperlink" Target="https://www.diodes.com/part/view/MMBTA56" TargetMode="External"/><Relationship Id="rId_hyperlink_232" Type="http://schemas.openxmlformats.org/officeDocument/2006/relationships/hyperlink" Target="https://www.diodes.com/part/view/MMBTA56Q" TargetMode="External"/><Relationship Id="rId_hyperlink_233" Type="http://schemas.openxmlformats.org/officeDocument/2006/relationships/hyperlink" Target="https://www.diodes.com/part/view/MMDT2907A" TargetMode="External"/><Relationship Id="rId_hyperlink_234" Type="http://schemas.openxmlformats.org/officeDocument/2006/relationships/hyperlink" Target="https://www.diodes.com/part/view/MMDT2907AQ" TargetMode="External"/><Relationship Id="rId_hyperlink_235" Type="http://schemas.openxmlformats.org/officeDocument/2006/relationships/hyperlink" Target="https://www.diodes.com/part/view/MMDT2907V" TargetMode="External"/><Relationship Id="rId_hyperlink_236" Type="http://schemas.openxmlformats.org/officeDocument/2006/relationships/hyperlink" Target="https://www.diodes.com/part/view/MMDT2907VQ" TargetMode="External"/><Relationship Id="rId_hyperlink_237" Type="http://schemas.openxmlformats.org/officeDocument/2006/relationships/hyperlink" Target="https://www.diodes.com/part/view/MMDTA06" TargetMode="External"/><Relationship Id="rId_hyperlink_238" Type="http://schemas.openxmlformats.org/officeDocument/2006/relationships/hyperlink" Target="https://www.diodes.com/part/view/MMST2907A" TargetMode="External"/><Relationship Id="rId_hyperlink_239" Type="http://schemas.openxmlformats.org/officeDocument/2006/relationships/hyperlink" Target="https://www.diodes.com/part/view/MMST2907AQ" TargetMode="External"/><Relationship Id="rId_hyperlink_240" Type="http://schemas.openxmlformats.org/officeDocument/2006/relationships/hyperlink" Target="https://www.diodes.com/part/view/MMSTA05" TargetMode="External"/><Relationship Id="rId_hyperlink_241" Type="http://schemas.openxmlformats.org/officeDocument/2006/relationships/hyperlink" Target="https://www.diodes.com/part/view/MMSTA06" TargetMode="External"/><Relationship Id="rId_hyperlink_242" Type="http://schemas.openxmlformats.org/officeDocument/2006/relationships/hyperlink" Target="https://www.diodes.com/part/view/MMSTA06Q" TargetMode="External"/><Relationship Id="rId_hyperlink_243" Type="http://schemas.openxmlformats.org/officeDocument/2006/relationships/hyperlink" Target="https://www.diodes.com/part/view/MMSTA55" TargetMode="External"/><Relationship Id="rId_hyperlink_244" Type="http://schemas.openxmlformats.org/officeDocument/2006/relationships/hyperlink" Target="https://www.diodes.com/part/view/MMSTA56" TargetMode="External"/><Relationship Id="rId_hyperlink_245" Type="http://schemas.openxmlformats.org/officeDocument/2006/relationships/hyperlink" Target="https://www.diodes.com/part/view/MMSTA56Q" TargetMode="External"/><Relationship Id="rId_hyperlink_246" Type="http://schemas.openxmlformats.org/officeDocument/2006/relationships/hyperlink" Target="https://www.diodes.com/part/view/ZDT1053" TargetMode="External"/><Relationship Id="rId_hyperlink_247" Type="http://schemas.openxmlformats.org/officeDocument/2006/relationships/hyperlink" Target="https://www.diodes.com/part/view/ZDT6702" TargetMode="External"/><Relationship Id="rId_hyperlink_248" Type="http://schemas.openxmlformats.org/officeDocument/2006/relationships/hyperlink" Target="https://www.diodes.com/part/view/ZDT6702Q" TargetMode="External"/><Relationship Id="rId_hyperlink_249" Type="http://schemas.openxmlformats.org/officeDocument/2006/relationships/hyperlink" Target="https://www.diodes.com/part/view/ZDT6753" TargetMode="External"/><Relationship Id="rId_hyperlink_250" Type="http://schemas.openxmlformats.org/officeDocument/2006/relationships/hyperlink" Target="https://www.diodes.com/part/view/ZDT751" TargetMode="External"/><Relationship Id="rId_hyperlink_251" Type="http://schemas.openxmlformats.org/officeDocument/2006/relationships/hyperlink" Target="https://www.diodes.com/part/view/ZHB6792" TargetMode="External"/><Relationship Id="rId_hyperlink_252" Type="http://schemas.openxmlformats.org/officeDocument/2006/relationships/hyperlink" Target="https://www.diodes.com/part/view/ZTX1053A" TargetMode="External"/><Relationship Id="rId_hyperlink_253" Type="http://schemas.openxmlformats.org/officeDocument/2006/relationships/hyperlink" Target="https://www.diodes.com/part/view/ZTX451" TargetMode="External"/><Relationship Id="rId_hyperlink_254" Type="http://schemas.openxmlformats.org/officeDocument/2006/relationships/hyperlink" Target="https://www.diodes.com/part/view/ZTX453" TargetMode="External"/><Relationship Id="rId_hyperlink_255" Type="http://schemas.openxmlformats.org/officeDocument/2006/relationships/hyperlink" Target="https://www.diodes.com/part/view/ZTX551" TargetMode="External"/><Relationship Id="rId_hyperlink_256" Type="http://schemas.openxmlformats.org/officeDocument/2006/relationships/hyperlink" Target="https://www.diodes.com/part/view/ZTX553" TargetMode="External"/><Relationship Id="rId_hyperlink_257" Type="http://schemas.openxmlformats.org/officeDocument/2006/relationships/hyperlink" Target="https://www.diodes.com/part/view/ZTX603" TargetMode="External"/><Relationship Id="rId_hyperlink_258" Type="http://schemas.openxmlformats.org/officeDocument/2006/relationships/hyperlink" Target="https://www.diodes.com/part/view/ZTX614" TargetMode="External"/><Relationship Id="rId_hyperlink_259" Type="http://schemas.openxmlformats.org/officeDocument/2006/relationships/hyperlink" Target="https://www.diodes.com/part/view/ZTX614Q" TargetMode="External"/><Relationship Id="rId_hyperlink_260" Type="http://schemas.openxmlformats.org/officeDocument/2006/relationships/hyperlink" Target="https://www.diodes.com/part/view/ZTX651" TargetMode="External"/><Relationship Id="rId_hyperlink_261" Type="http://schemas.openxmlformats.org/officeDocument/2006/relationships/hyperlink" Target="https://www.diodes.com/part/view/ZTX651Q" TargetMode="External"/><Relationship Id="rId_hyperlink_262" Type="http://schemas.openxmlformats.org/officeDocument/2006/relationships/hyperlink" Target="https://www.diodes.com/part/view/ZTX653" TargetMode="External"/><Relationship Id="rId_hyperlink_263" Type="http://schemas.openxmlformats.org/officeDocument/2006/relationships/hyperlink" Target="https://www.diodes.com/part/view/ZTX653Q" TargetMode="External"/><Relationship Id="rId_hyperlink_264" Type="http://schemas.openxmlformats.org/officeDocument/2006/relationships/hyperlink" Target="https://www.diodes.com/part/view/ZTX692B" TargetMode="External"/><Relationship Id="rId_hyperlink_265" Type="http://schemas.openxmlformats.org/officeDocument/2006/relationships/hyperlink" Target="https://www.diodes.com/part/view/ZTX751" TargetMode="External"/><Relationship Id="rId_hyperlink_266" Type="http://schemas.openxmlformats.org/officeDocument/2006/relationships/hyperlink" Target="https://www.diodes.com/part/view/ZTX751Q" TargetMode="External"/><Relationship Id="rId_hyperlink_267" Type="http://schemas.openxmlformats.org/officeDocument/2006/relationships/hyperlink" Target="https://www.diodes.com/part/view/ZTX753" TargetMode="External"/><Relationship Id="rId_hyperlink_268" Type="http://schemas.openxmlformats.org/officeDocument/2006/relationships/hyperlink" Target="https://www.diodes.com/part/view/ZTX753Q" TargetMode="External"/><Relationship Id="rId_hyperlink_269" Type="http://schemas.openxmlformats.org/officeDocument/2006/relationships/hyperlink" Target="https://www.diodes.com/part/view/ZTX792A" TargetMode="External"/><Relationship Id="rId_hyperlink_270" Type="http://schemas.openxmlformats.org/officeDocument/2006/relationships/hyperlink" Target="https://www.diodes.com/part/view/ZTX851" TargetMode="External"/><Relationship Id="rId_hyperlink_271" Type="http://schemas.openxmlformats.org/officeDocument/2006/relationships/hyperlink" Target="https://www.diodes.com/part/view/ZTX853" TargetMode="External"/><Relationship Id="rId_hyperlink_272" Type="http://schemas.openxmlformats.org/officeDocument/2006/relationships/hyperlink" Target="https://www.diodes.com/part/view/ZTX853Q" TargetMode="External"/><Relationship Id="rId_hyperlink_273" Type="http://schemas.openxmlformats.org/officeDocument/2006/relationships/hyperlink" Target="https://www.diodes.com/part/view/ZTX951" TargetMode="External"/><Relationship Id="rId_hyperlink_274" Type="http://schemas.openxmlformats.org/officeDocument/2006/relationships/hyperlink" Target="https://www.diodes.com/part/view/ZTX953" TargetMode="External"/><Relationship Id="rId_hyperlink_275" Type="http://schemas.openxmlformats.org/officeDocument/2006/relationships/hyperlink" Target="https://www.diodes.com/part/view/ZUMT491" TargetMode="External"/><Relationship Id="rId_hyperlink_276" Type="http://schemas.openxmlformats.org/officeDocument/2006/relationships/hyperlink" Target="https://www.diodes.com/part/view/ZUMT591" TargetMode="External"/><Relationship Id="rId_hyperlink_277" Type="http://schemas.openxmlformats.org/officeDocument/2006/relationships/hyperlink" Target="https://www.diodes.com/part/view/ZX5T1951G" TargetMode="External"/><Relationship Id="rId_hyperlink_278" Type="http://schemas.openxmlformats.org/officeDocument/2006/relationships/hyperlink" Target="https://www.diodes.com/part/view/ZX5T1951GQ" TargetMode="External"/><Relationship Id="rId_hyperlink_279" Type="http://schemas.openxmlformats.org/officeDocument/2006/relationships/hyperlink" Target="https://www.diodes.com/part/view/ZX5T851A" TargetMode="External"/><Relationship Id="rId_hyperlink_280" Type="http://schemas.openxmlformats.org/officeDocument/2006/relationships/hyperlink" Target="https://www.diodes.com/part/view/ZX5T851G" TargetMode="External"/><Relationship Id="rId_hyperlink_281" Type="http://schemas.openxmlformats.org/officeDocument/2006/relationships/hyperlink" Target="https://www.diodes.com/part/view/ZX5T851GQ" TargetMode="External"/><Relationship Id="rId_hyperlink_282" Type="http://schemas.openxmlformats.org/officeDocument/2006/relationships/hyperlink" Target="https://www.diodes.com/part/view/ZX5T853G" TargetMode="External"/><Relationship Id="rId_hyperlink_283" Type="http://schemas.openxmlformats.org/officeDocument/2006/relationships/hyperlink" Target="https://www.diodes.com/part/view/ZX5T951G" TargetMode="External"/><Relationship Id="rId_hyperlink_284" Type="http://schemas.openxmlformats.org/officeDocument/2006/relationships/hyperlink" Target="https://www.diodes.com/part/view/ZX5T951GQ" TargetMode="External"/><Relationship Id="rId_hyperlink_285" Type="http://schemas.openxmlformats.org/officeDocument/2006/relationships/hyperlink" Target="https://www.diodes.com/part/view/ZX5T953G" TargetMode="External"/><Relationship Id="rId_hyperlink_286" Type="http://schemas.openxmlformats.org/officeDocument/2006/relationships/hyperlink" Target="https://www.diodes.com/part/view/ZX5T953GQ" TargetMode="External"/><Relationship Id="rId_hyperlink_287" Type="http://schemas.openxmlformats.org/officeDocument/2006/relationships/hyperlink" Target="https://www.diodes.com/part/view/ZXT1053AK" TargetMode="External"/><Relationship Id="rId_hyperlink_288" Type="http://schemas.openxmlformats.org/officeDocument/2006/relationships/hyperlink" Target="https://www.diodes.com/part/view/ZXT1053AKQ" TargetMode="External"/><Relationship Id="rId_hyperlink_289" Type="http://schemas.openxmlformats.org/officeDocument/2006/relationships/hyperlink" Target="https://www.diodes.com/part/view/ZXT951K" TargetMode="External"/><Relationship Id="rId_hyperlink_290" Type="http://schemas.openxmlformats.org/officeDocument/2006/relationships/hyperlink" Target="https://www.diodes.com/part/view/ZXT951KQ" TargetMode="External"/><Relationship Id="rId_hyperlink_291" Type="http://schemas.openxmlformats.org/officeDocument/2006/relationships/hyperlink" Target="https://www.diodes.com/part/view/ZXT953K" TargetMode="External"/><Relationship Id="rId_hyperlink_292" Type="http://schemas.openxmlformats.org/officeDocument/2006/relationships/hyperlink" Target="https://www.diodes.com/part/view/ZXTC6720MC" TargetMode="External"/><Relationship Id="rId_hyperlink_293" Type="http://schemas.openxmlformats.org/officeDocument/2006/relationships/hyperlink" Target="https://www.diodes.com/part/view/ZXTD4591E6" TargetMode="External"/><Relationship Id="rId_hyperlink_294" Type="http://schemas.openxmlformats.org/officeDocument/2006/relationships/hyperlink" Target="https://www.diodes.com/part/view/ZXTN19060CFF" TargetMode="External"/><Relationship Id="rId_hyperlink_295" Type="http://schemas.openxmlformats.org/officeDocument/2006/relationships/hyperlink" Target="https://www.diodes.com/part/view/ZXTN19060CG" TargetMode="External"/><Relationship Id="rId_hyperlink_296" Type="http://schemas.openxmlformats.org/officeDocument/2006/relationships/hyperlink" Target="https://www.diodes.com/part/view/ZXTN19100CFF" TargetMode="External"/><Relationship Id="rId_hyperlink_297" Type="http://schemas.openxmlformats.org/officeDocument/2006/relationships/hyperlink" Target="https://www.diodes.com/part/view/ZXTN19100CG" TargetMode="External"/><Relationship Id="rId_hyperlink_298" Type="http://schemas.openxmlformats.org/officeDocument/2006/relationships/hyperlink" Target="https://www.diodes.com/part/view/ZXTN19100CZ" TargetMode="External"/><Relationship Id="rId_hyperlink_299" Type="http://schemas.openxmlformats.org/officeDocument/2006/relationships/hyperlink" Target="https://www.diodes.com/part/view/ZXTN2010A" TargetMode="External"/><Relationship Id="rId_hyperlink_300" Type="http://schemas.openxmlformats.org/officeDocument/2006/relationships/hyperlink" Target="https://www.diodes.com/part/view/ZXTN2010G" TargetMode="External"/><Relationship Id="rId_hyperlink_301" Type="http://schemas.openxmlformats.org/officeDocument/2006/relationships/hyperlink" Target="https://www.diodes.com/part/view/ZXTN2010Z" TargetMode="External"/><Relationship Id="rId_hyperlink_302" Type="http://schemas.openxmlformats.org/officeDocument/2006/relationships/hyperlink" Target="https://www.diodes.com/part/view/ZXTN2010ZQ" TargetMode="External"/><Relationship Id="rId_hyperlink_303" Type="http://schemas.openxmlformats.org/officeDocument/2006/relationships/hyperlink" Target="https://www.diodes.com/part/view/ZXTN2011G" TargetMode="External"/><Relationship Id="rId_hyperlink_304" Type="http://schemas.openxmlformats.org/officeDocument/2006/relationships/hyperlink" Target="https://www.diodes.com/part/view/ZXTN2011Z" TargetMode="External"/><Relationship Id="rId_hyperlink_305" Type="http://schemas.openxmlformats.org/officeDocument/2006/relationships/hyperlink" Target="https://www.diodes.com/part/view/ZXTN2018F" TargetMode="External"/><Relationship Id="rId_hyperlink_306" Type="http://schemas.openxmlformats.org/officeDocument/2006/relationships/hyperlink" Target="https://www.diodes.com/part/view/ZXTN2018FQ" TargetMode="External"/><Relationship Id="rId_hyperlink_307" Type="http://schemas.openxmlformats.org/officeDocument/2006/relationships/hyperlink" Target="https://www.diodes.com/part/view/ZXTN2020F" TargetMode="External"/><Relationship Id="rId_hyperlink_308" Type="http://schemas.openxmlformats.org/officeDocument/2006/relationships/hyperlink" Target="https://www.diodes.com/part/view/ZXTN2038F" TargetMode="External"/><Relationship Id="rId_hyperlink_309" Type="http://schemas.openxmlformats.org/officeDocument/2006/relationships/hyperlink" Target="https://www.diodes.com/part/view/ZXTN25060BFH" TargetMode="External"/><Relationship Id="rId_hyperlink_310" Type="http://schemas.openxmlformats.org/officeDocument/2006/relationships/hyperlink" Target="https://www.diodes.com/part/view/ZXTN25060BZ" TargetMode="External"/><Relationship Id="rId_hyperlink_311" Type="http://schemas.openxmlformats.org/officeDocument/2006/relationships/hyperlink" Target="https://www.diodes.com/part/view/ZXTN25060BZQ" TargetMode="External"/><Relationship Id="rId_hyperlink_312" Type="http://schemas.openxmlformats.org/officeDocument/2006/relationships/hyperlink" Target="https://www.diodes.com/part/view/ZXTN25100BFH" TargetMode="External"/><Relationship Id="rId_hyperlink_313" Type="http://schemas.openxmlformats.org/officeDocument/2006/relationships/hyperlink" Target="https://www.diodes.com/part/view/ZXTN25100DFH" TargetMode="External"/><Relationship Id="rId_hyperlink_314" Type="http://schemas.openxmlformats.org/officeDocument/2006/relationships/hyperlink" Target="https://www.diodes.com/part/view/ZXTN25100DG" TargetMode="External"/><Relationship Id="rId_hyperlink_315" Type="http://schemas.openxmlformats.org/officeDocument/2006/relationships/hyperlink" Target="https://www.diodes.com/part/view/ZXTN25100DGQ" TargetMode="External"/><Relationship Id="rId_hyperlink_316" Type="http://schemas.openxmlformats.org/officeDocument/2006/relationships/hyperlink" Target="https://www.diodes.com/part/view/ZXTN25100DZ" TargetMode="External"/><Relationship Id="rId_hyperlink_317" Type="http://schemas.openxmlformats.org/officeDocument/2006/relationships/hyperlink" Target="https://www.diodes.com/part/view/ZXTN26070CV" TargetMode="External"/><Relationship Id="rId_hyperlink_318" Type="http://schemas.openxmlformats.org/officeDocument/2006/relationships/hyperlink" Target="https://www.diodes.com/part/view/ZXTN4000Z" TargetMode="External"/><Relationship Id="rId_hyperlink_319" Type="http://schemas.openxmlformats.org/officeDocument/2006/relationships/hyperlink" Target="https://www.diodes.com/part/view/ZXTN4002Z" TargetMode="External"/><Relationship Id="rId_hyperlink_320" Type="http://schemas.openxmlformats.org/officeDocument/2006/relationships/hyperlink" Target="https://www.diodes.com/part/view/ZXTN620MA" TargetMode="External"/><Relationship Id="rId_hyperlink_321" Type="http://schemas.openxmlformats.org/officeDocument/2006/relationships/hyperlink" Target="https://www.diodes.com/part/view/ZXTP19060CFF" TargetMode="External"/><Relationship Id="rId_hyperlink_322" Type="http://schemas.openxmlformats.org/officeDocument/2006/relationships/hyperlink" Target="https://www.diodes.com/part/view/ZXTP19060CG" TargetMode="External"/><Relationship Id="rId_hyperlink_323" Type="http://schemas.openxmlformats.org/officeDocument/2006/relationships/hyperlink" Target="https://www.diodes.com/part/view/ZXTP19060CZ" TargetMode="External"/><Relationship Id="rId_hyperlink_324" Type="http://schemas.openxmlformats.org/officeDocument/2006/relationships/hyperlink" Target="https://www.diodes.com/part/view/ZXTP19100CFF" TargetMode="External"/><Relationship Id="rId_hyperlink_325" Type="http://schemas.openxmlformats.org/officeDocument/2006/relationships/hyperlink" Target="https://www.diodes.com/part/view/ZXTP19100CG" TargetMode="External"/><Relationship Id="rId_hyperlink_326" Type="http://schemas.openxmlformats.org/officeDocument/2006/relationships/hyperlink" Target="https://www.diodes.com/part/view/ZXTP19100CZ" TargetMode="External"/><Relationship Id="rId_hyperlink_327" Type="http://schemas.openxmlformats.org/officeDocument/2006/relationships/hyperlink" Target="https://www.diodes.com/part/view/ZXTP19100CZQ" TargetMode="External"/><Relationship Id="rId_hyperlink_328" Type="http://schemas.openxmlformats.org/officeDocument/2006/relationships/hyperlink" Target="https://www.diodes.com/part/view/ZXTP2012A" TargetMode="External"/><Relationship Id="rId_hyperlink_329" Type="http://schemas.openxmlformats.org/officeDocument/2006/relationships/hyperlink" Target="https://www.diodes.com/part/view/ZXTP2012G" TargetMode="External"/><Relationship Id="rId_hyperlink_330" Type="http://schemas.openxmlformats.org/officeDocument/2006/relationships/hyperlink" Target="https://www.diodes.com/part/view/ZXTP2012Z" TargetMode="External"/><Relationship Id="rId_hyperlink_331" Type="http://schemas.openxmlformats.org/officeDocument/2006/relationships/hyperlink" Target="https://www.diodes.com/part/view/ZXTP2012ZQ" TargetMode="External"/><Relationship Id="rId_hyperlink_332" Type="http://schemas.openxmlformats.org/officeDocument/2006/relationships/hyperlink" Target="https://www.diodes.com/part/view/ZXTP2013G" TargetMode="External"/><Relationship Id="rId_hyperlink_333" Type="http://schemas.openxmlformats.org/officeDocument/2006/relationships/hyperlink" Target="https://www.diodes.com/part/view/ZXTP2013Z" TargetMode="External"/><Relationship Id="rId_hyperlink_334" Type="http://schemas.openxmlformats.org/officeDocument/2006/relationships/hyperlink" Target="https://www.diodes.com/part/view/ZXTP2027F" TargetMode="External"/><Relationship Id="rId_hyperlink_335" Type="http://schemas.openxmlformats.org/officeDocument/2006/relationships/hyperlink" Target="https://www.diodes.com/part/view/ZXTP2027FQ" TargetMode="External"/><Relationship Id="rId_hyperlink_336" Type="http://schemas.openxmlformats.org/officeDocument/2006/relationships/hyperlink" Target="https://www.diodes.com/part/view/ZXTP2029F" TargetMode="External"/><Relationship Id="rId_hyperlink_337" Type="http://schemas.openxmlformats.org/officeDocument/2006/relationships/hyperlink" Target="https://www.diodes.com/part/view/ZXTP2039F" TargetMode="External"/><Relationship Id="rId_hyperlink_338" Type="http://schemas.openxmlformats.org/officeDocument/2006/relationships/hyperlink" Target="https://www.diodes.com/part/view/ZXTP25060BFH" TargetMode="External"/><Relationship Id="rId_hyperlink_339" Type="http://schemas.openxmlformats.org/officeDocument/2006/relationships/hyperlink" Target="https://www.diodes.com/part/view/ZXTP25100BFH" TargetMode="External"/><Relationship Id="rId_hyperlink_340" Type="http://schemas.openxmlformats.org/officeDocument/2006/relationships/hyperlink" Target="https://www.diodes.com/part/view/ZXTP25100CFH" TargetMode="External"/><Relationship Id="rId_hyperlink_341" Type="http://schemas.openxmlformats.org/officeDocument/2006/relationships/hyperlink" Target="https://www.diodes.com/part/view/ZXTP25100CFHQ" TargetMode="External"/><Relationship Id="rId_hyperlink_342" Type="http://schemas.openxmlformats.org/officeDocument/2006/relationships/hyperlink" Target="https://www.diodes.com/part/view/ZXTP25100CZ" TargetMode="External"/><Relationship Id="rId_hyperlink_343" Type="http://schemas.openxmlformats.org/officeDocument/2006/relationships/hyperlink" Target="https://www.diodes.com/part/view/ZXTP4003G" TargetMode="External"/><Relationship Id="rId_hyperlink_344" Type="http://schemas.openxmlformats.org/officeDocument/2006/relationships/hyperlink" Target="https://www.diodes.com/part/view/ZXTP4003Z" TargetMode="External"/><Relationship Id="rId_hyperlink_345" Type="http://schemas.openxmlformats.org/officeDocument/2006/relationships/hyperlink" Target="https://www.diodes.com/part/view/ZXTP56060FDBQ" TargetMode="External"/><Relationship Id="rId_hyperlink_346" Type="http://schemas.openxmlformats.org/officeDocument/2006/relationships/hyperlink" Target="https://www.diodes.com/part/view/ZXTP722MA" TargetMode="External"/><Relationship Id="rId_hyperlink_347" Type="http://schemas.openxmlformats.org/officeDocument/2006/relationships/hyperlink" Target="https://www.diodes.com/assets/Datasheets/BC53-16PA.pdf" TargetMode="External"/><Relationship Id="rId_hyperlink_348" Type="http://schemas.openxmlformats.org/officeDocument/2006/relationships/hyperlink" Target="https://www.diodes.com/assets/Datasheets/BC53-16PAWQ.pdf" TargetMode="External"/><Relationship Id="rId_hyperlink_349" Type="http://schemas.openxmlformats.org/officeDocument/2006/relationships/hyperlink" Target="https://www.diodes.com/assets/Datasheets/BC56-16PA.pdf" TargetMode="External"/><Relationship Id="rId_hyperlink_350" Type="http://schemas.openxmlformats.org/officeDocument/2006/relationships/hyperlink" Target="https://www.diodes.com/assets/Datasheets/BC56-16PAWQ.pdf" TargetMode="External"/><Relationship Id="rId_hyperlink_351" Type="http://schemas.openxmlformats.org/officeDocument/2006/relationships/hyperlink" Target="https://www.diodes.com/assets/Datasheets/BC846A-BC848C.pdf" TargetMode="External"/><Relationship Id="rId_hyperlink_352" Type="http://schemas.openxmlformats.org/officeDocument/2006/relationships/hyperlink" Target="https://www.diodes.com/assets/Datasheets/BC846AQ-BC848CQ.pdf" TargetMode="External"/><Relationship Id="rId_hyperlink_353" Type="http://schemas.openxmlformats.org/officeDocument/2006/relationships/hyperlink" Target="https://www.diodes.com/assets/Datasheets/ds30833.pdf" TargetMode="External"/><Relationship Id="rId_hyperlink_354" Type="http://schemas.openxmlformats.org/officeDocument/2006/relationships/hyperlink" Target="https://www.diodes.com/assets/Datasheets/BC846ASQ.pdf" TargetMode="External"/><Relationship Id="rId_hyperlink_355" Type="http://schemas.openxmlformats.org/officeDocument/2006/relationships/hyperlink" Target="https://www.diodes.com/assets/Datasheets/BC846AW-BC848CW.pdf" TargetMode="External"/><Relationship Id="rId_hyperlink_356" Type="http://schemas.openxmlformats.org/officeDocument/2006/relationships/hyperlink" Target="https://www.diodes.com/assets/Datasheets/BC846A-BC848C.pdf" TargetMode="External"/><Relationship Id="rId_hyperlink_357" Type="http://schemas.openxmlformats.org/officeDocument/2006/relationships/hyperlink" Target="https://www.diodes.com/assets/Datasheets/BC846BFSW-BC847CFSW.pdf" TargetMode="External"/><Relationship Id="rId_hyperlink_358" Type="http://schemas.openxmlformats.org/officeDocument/2006/relationships/hyperlink" Target="https://www.diodes.com/assets/Datasheets/BC846BLP4.pdf" TargetMode="External"/><Relationship Id="rId_hyperlink_359" Type="http://schemas.openxmlformats.org/officeDocument/2006/relationships/hyperlink" Target="https://www.diodes.com/assets/Datasheets/BC846AQ-BC848CQ.pdf" TargetMode="External"/><Relationship Id="rId_hyperlink_360" Type="http://schemas.openxmlformats.org/officeDocument/2006/relationships/hyperlink" Target="https://www.diodes.com/assets/Datasheets/BC846AW-BC848CW.pdf" TargetMode="External"/><Relationship Id="rId_hyperlink_361" Type="http://schemas.openxmlformats.org/officeDocument/2006/relationships/hyperlink" Target="https://www.diodes.com/assets/Datasheets/BC846BWQBC847CWQ.pdf" TargetMode="External"/><Relationship Id="rId_hyperlink_362" Type="http://schemas.openxmlformats.org/officeDocument/2006/relationships/hyperlink" Target="https://www.diodes.com/assets/Datasheets/BC856A-BC858C.pdf" TargetMode="External"/><Relationship Id="rId_hyperlink_363" Type="http://schemas.openxmlformats.org/officeDocument/2006/relationships/hyperlink" Target="https://www.diodes.com/assets/Datasheets/BC856AFSW-BC857CFSW.pdf" TargetMode="External"/><Relationship Id="rId_hyperlink_364" Type="http://schemas.openxmlformats.org/officeDocument/2006/relationships/hyperlink" Target="https://www.diodes.com/assets/Datasheets/BC856AQ-BC857BQ.pdf" TargetMode="External"/><Relationship Id="rId_hyperlink_365" Type="http://schemas.openxmlformats.org/officeDocument/2006/relationships/hyperlink" Target="https://www.diodes.com/assets/Datasheets/BC856AS.pdf" TargetMode="External"/><Relationship Id="rId_hyperlink_366" Type="http://schemas.openxmlformats.org/officeDocument/2006/relationships/hyperlink" Target="https://www.diodes.com/assets/Datasheets/BC856ASQ.pdf" TargetMode="External"/><Relationship Id="rId_hyperlink_367" Type="http://schemas.openxmlformats.org/officeDocument/2006/relationships/hyperlink" Target="https://www.diodes.com/assets/Datasheets/BC856AW-BC858CW.pdf" TargetMode="External"/><Relationship Id="rId_hyperlink_368" Type="http://schemas.openxmlformats.org/officeDocument/2006/relationships/hyperlink" Target="https://www.diodes.com/assets/Datasheets/BC856A-BC858C.pdf" TargetMode="External"/><Relationship Id="rId_hyperlink_369" Type="http://schemas.openxmlformats.org/officeDocument/2006/relationships/hyperlink" Target="https://www.diodes.com/assets/Datasheets/BC856AFSW-BC857CFSW.pdf" TargetMode="External"/><Relationship Id="rId_hyperlink_370" Type="http://schemas.openxmlformats.org/officeDocument/2006/relationships/hyperlink" Target="https://www.diodes.com/assets/Datasheets/BC856AQ-BC857BQ.pdf" TargetMode="External"/><Relationship Id="rId_hyperlink_371" Type="http://schemas.openxmlformats.org/officeDocument/2006/relationships/hyperlink" Target="https://www.diodes.com/assets/Datasheets/BC856AW-BC858CW.pdf" TargetMode="External"/><Relationship Id="rId_hyperlink_372" Type="http://schemas.openxmlformats.org/officeDocument/2006/relationships/hyperlink" Target="https://www.diodes.com/assets/Datasheets/BC856BWQ.pdf" TargetMode="External"/><Relationship Id="rId_hyperlink_373" Type="http://schemas.openxmlformats.org/officeDocument/2006/relationships/hyperlink" Target="https://www.diodes.com/assets/Datasheets/BCM846BS.pdf" TargetMode="External"/><Relationship Id="rId_hyperlink_374" Type="http://schemas.openxmlformats.org/officeDocument/2006/relationships/hyperlink" Target="https://www.diodes.com/assets/Datasheets/BCP51_52_53.pdf" TargetMode="External"/><Relationship Id="rId_hyperlink_375" Type="http://schemas.openxmlformats.org/officeDocument/2006/relationships/hyperlink" Target="https://www.diodes.com/assets/Datasheets/BCP51_52_53.pdf" TargetMode="External"/><Relationship Id="rId_hyperlink_376" Type="http://schemas.openxmlformats.org/officeDocument/2006/relationships/hyperlink" Target="https://www.diodes.com/assets/Datasheets/BCP51_52_53.pdf" TargetMode="External"/><Relationship Id="rId_hyperlink_377" Type="http://schemas.openxmlformats.org/officeDocument/2006/relationships/hyperlink" Target="https://www.diodes.com/assets/Datasheets/BCP51_52_53.pdf" TargetMode="External"/><Relationship Id="rId_hyperlink_378" Type="http://schemas.openxmlformats.org/officeDocument/2006/relationships/hyperlink" Target="https://www.diodes.com/assets/Datasheets/BCP51_52_53.pdf" TargetMode="External"/><Relationship Id="rId_hyperlink_379" Type="http://schemas.openxmlformats.org/officeDocument/2006/relationships/hyperlink" Target="https://www.diodes.com/assets/Datasheets/BCP51_52_53.pdf" TargetMode="External"/><Relationship Id="rId_hyperlink_380" Type="http://schemas.openxmlformats.org/officeDocument/2006/relationships/hyperlink" Target="https://www.diodes.com/assets/Datasheets/BCP5316Q.pdf" TargetMode="External"/><Relationship Id="rId_hyperlink_381" Type="http://schemas.openxmlformats.org/officeDocument/2006/relationships/hyperlink" Target="https://www.diodes.com/assets/Datasheets/BCP51_52_53.pdf" TargetMode="External"/><Relationship Id="rId_hyperlink_382" Type="http://schemas.openxmlformats.org/officeDocument/2006/relationships/hyperlink" Target="https://www.diodes.com/assets/Datasheets/BCP54_55_56.pdf" TargetMode="External"/><Relationship Id="rId_hyperlink_383" Type="http://schemas.openxmlformats.org/officeDocument/2006/relationships/hyperlink" Target="https://www.diodes.com/assets/Datasheets/BCP54_55_56.pdf" TargetMode="External"/><Relationship Id="rId_hyperlink_384" Type="http://schemas.openxmlformats.org/officeDocument/2006/relationships/hyperlink" Target="https://www.diodes.com/assets/Datasheets/BCP54_55_56.pdf" TargetMode="External"/><Relationship Id="rId_hyperlink_385" Type="http://schemas.openxmlformats.org/officeDocument/2006/relationships/hyperlink" Target="https://www.diodes.com/assets/Datasheets/BCP54_55_56.pdf" TargetMode="External"/><Relationship Id="rId_hyperlink_386" Type="http://schemas.openxmlformats.org/officeDocument/2006/relationships/hyperlink" Target="https://www.diodes.com/assets/Datasheets/BCP54_55_56.pdf" TargetMode="External"/><Relationship Id="rId_hyperlink_387" Type="http://schemas.openxmlformats.org/officeDocument/2006/relationships/hyperlink" Target="https://www.diodes.com/assets/Datasheets/BCP5610Q.pdf" TargetMode="External"/><Relationship Id="rId_hyperlink_388" Type="http://schemas.openxmlformats.org/officeDocument/2006/relationships/hyperlink" Target="https://www.diodes.com/assets/Datasheets/BCP54_55_56.pdf" TargetMode="External"/><Relationship Id="rId_hyperlink_389" Type="http://schemas.openxmlformats.org/officeDocument/2006/relationships/hyperlink" Target="https://www.diodes.com/assets/Datasheets/BCP5416Q_BCP5616Q.pdf" TargetMode="External"/><Relationship Id="rId_hyperlink_390" Type="http://schemas.openxmlformats.org/officeDocument/2006/relationships/hyperlink" Target="https://www.diodes.com/assets/Datasheets/BCP5616T.pdf" TargetMode="External"/><Relationship Id="rId_hyperlink_391" Type="http://schemas.openxmlformats.org/officeDocument/2006/relationships/hyperlink" Target="https://www.diodes.com/assets/Datasheets/BCP5616TQ.pdf" TargetMode="External"/><Relationship Id="rId_hyperlink_392" Type="http://schemas.openxmlformats.org/officeDocument/2006/relationships/hyperlink" Target="https://www.diodes.com/assets/Datasheets/BCV46.pdf" TargetMode="External"/><Relationship Id="rId_hyperlink_393" Type="http://schemas.openxmlformats.org/officeDocument/2006/relationships/hyperlink" Target="https://www.diodes.com/assets/Datasheets/BCV46.pdf" TargetMode="External"/><Relationship Id="rId_hyperlink_394" Type="http://schemas.openxmlformats.org/officeDocument/2006/relationships/hyperlink" Target="https://www.diodes.com/assets/Datasheets/BCV47.pdf" TargetMode="External"/><Relationship Id="rId_hyperlink_395" Type="http://schemas.openxmlformats.org/officeDocument/2006/relationships/hyperlink" Target="https://www.diodes.com/assets/Datasheets/BCV47Q.pdf" TargetMode="External"/><Relationship Id="rId_hyperlink_396" Type="http://schemas.openxmlformats.org/officeDocument/2006/relationships/hyperlink" Target="https://www.diodes.com/assets/Datasheets/BCV49.pdf" TargetMode="External"/><Relationship Id="rId_hyperlink_397" Type="http://schemas.openxmlformats.org/officeDocument/2006/relationships/hyperlink" Target="https://www.diodes.com/assets/Datasheets/BCX38A.pdf" TargetMode="External"/><Relationship Id="rId_hyperlink_398" Type="http://schemas.openxmlformats.org/officeDocument/2006/relationships/hyperlink" Target="https://www.diodes.com/assets/Datasheets/BCX51_52_53.pdf" TargetMode="External"/><Relationship Id="rId_hyperlink_399" Type="http://schemas.openxmlformats.org/officeDocument/2006/relationships/hyperlink" Target="https://www.diodes.com/assets/Datasheets/BCX51_52_53.pdf" TargetMode="External"/><Relationship Id="rId_hyperlink_400" Type="http://schemas.openxmlformats.org/officeDocument/2006/relationships/hyperlink" Target="https://www.diodes.com/assets/Datasheets/BCX51_52_53.pdf" TargetMode="External"/><Relationship Id="rId_hyperlink_401" Type="http://schemas.openxmlformats.org/officeDocument/2006/relationships/hyperlink" Target="https://www.diodes.com/assets/Datasheets/BCX5216Q_BCX5316Q.pdf" TargetMode="External"/><Relationship Id="rId_hyperlink_402" Type="http://schemas.openxmlformats.org/officeDocument/2006/relationships/hyperlink" Target="https://www.diodes.com/assets/Datasheets/BCX51_52_53.pdf" TargetMode="External"/><Relationship Id="rId_hyperlink_403" Type="http://schemas.openxmlformats.org/officeDocument/2006/relationships/hyperlink" Target="https://www.diodes.com/assets/Datasheets/BCX51_52_53.pdf" TargetMode="External"/><Relationship Id="rId_hyperlink_404" Type="http://schemas.openxmlformats.org/officeDocument/2006/relationships/hyperlink" Target="https://www.diodes.com/assets/Datasheets/BCX51_52_53.pdf" TargetMode="External"/><Relationship Id="rId_hyperlink_405" Type="http://schemas.openxmlformats.org/officeDocument/2006/relationships/hyperlink" Target="https://www.diodes.com/assets/Datasheets/BCX5216Q_BCX5316Q.pdf" TargetMode="External"/><Relationship Id="rId_hyperlink_406" Type="http://schemas.openxmlformats.org/officeDocument/2006/relationships/hyperlink" Target="https://www.diodes.com/assets/Datasheets/BCX54_55_56.pdf" TargetMode="External"/><Relationship Id="rId_hyperlink_407" Type="http://schemas.openxmlformats.org/officeDocument/2006/relationships/hyperlink" Target="https://www.diodes.com/assets/Datasheets/BCX54_55_56.pdf" TargetMode="External"/><Relationship Id="rId_hyperlink_408" Type="http://schemas.openxmlformats.org/officeDocument/2006/relationships/hyperlink" Target="https://www.diodes.com/assets/Datasheets/BCX54_55_56.pdf" TargetMode="External"/><Relationship Id="rId_hyperlink_409" Type="http://schemas.openxmlformats.org/officeDocument/2006/relationships/hyperlink" Target="https://www.diodes.com/assets/Datasheets/BCX54_55_56.pdf" TargetMode="External"/><Relationship Id="rId_hyperlink_410" Type="http://schemas.openxmlformats.org/officeDocument/2006/relationships/hyperlink" Target="https://www.diodes.com/assets/Datasheets/BCX54_55_56.pdf" TargetMode="External"/><Relationship Id="rId_hyperlink_411" Type="http://schemas.openxmlformats.org/officeDocument/2006/relationships/hyperlink" Target="https://www.diodes.com/assets/Datasheets/BCX54_55_56.pdf" TargetMode="External"/><Relationship Id="rId_hyperlink_412" Type="http://schemas.openxmlformats.org/officeDocument/2006/relationships/hyperlink" Target="https://www.diodes.com/assets/Datasheets/BCX5616Q.pdf" TargetMode="External"/><Relationship Id="rId_hyperlink_413" Type="http://schemas.openxmlformats.org/officeDocument/2006/relationships/hyperlink" Target="https://www.diodes.com/assets/Datasheets/BSR33.pdf" TargetMode="External"/><Relationship Id="rId_hyperlink_414" Type="http://schemas.openxmlformats.org/officeDocument/2006/relationships/hyperlink" Target="https://www.diodes.com/assets/Datasheets/BSR33.pdf" TargetMode="External"/><Relationship Id="rId_hyperlink_415" Type="http://schemas.openxmlformats.org/officeDocument/2006/relationships/hyperlink" Target="https://www.diodes.com/assets/Datasheets/BSR43.pdf" TargetMode="External"/><Relationship Id="rId_hyperlink_416" Type="http://schemas.openxmlformats.org/officeDocument/2006/relationships/hyperlink" Target="https://www.diodes.com/assets/Datasheets/BSR43.pdf" TargetMode="External"/><Relationship Id="rId_hyperlink_417" Type="http://schemas.openxmlformats.org/officeDocument/2006/relationships/hyperlink" Target="https://www.diodes.com/assets/Datasheets/BST52.pdf" TargetMode="External"/><Relationship Id="rId_hyperlink_418" Type="http://schemas.openxmlformats.org/officeDocument/2006/relationships/hyperlink" Target="https://www.diodes.com/assets/Datasheets/DMMT2907A.pdf" TargetMode="External"/><Relationship Id="rId_hyperlink_419" Type="http://schemas.openxmlformats.org/officeDocument/2006/relationships/hyperlink" Target="https://www.diodes.com/assets/Datasheets/ds30513.pdf" TargetMode="External"/><Relationship Id="rId_hyperlink_420" Type="http://schemas.openxmlformats.org/officeDocument/2006/relationships/hyperlink" Target="https://www.diodes.com/assets/Datasheets/ds30514.pdf" TargetMode="External"/><Relationship Id="rId_hyperlink_421" Type="http://schemas.openxmlformats.org/officeDocument/2006/relationships/hyperlink" Target="https://www.diodes.com/assets/Datasheets/ds31389.pdf" TargetMode="External"/><Relationship Id="rId_hyperlink_422" Type="http://schemas.openxmlformats.org/officeDocument/2006/relationships/hyperlink" Target="https://www.diodes.com/assets/Datasheets/ds31251.pdf" TargetMode="External"/><Relationship Id="rId_hyperlink_423" Type="http://schemas.openxmlformats.org/officeDocument/2006/relationships/hyperlink" Target="https://www.diodes.com/assets/Datasheets/DSS4160DS.pdf" TargetMode="External"/><Relationship Id="rId_hyperlink_424" Type="http://schemas.openxmlformats.org/officeDocument/2006/relationships/hyperlink" Target="https://www.diodes.com/assets/Datasheets/DSS4160FDB.pdf" TargetMode="External"/><Relationship Id="rId_hyperlink_425" Type="http://schemas.openxmlformats.org/officeDocument/2006/relationships/hyperlink" Target="https://www.diodes.com/assets/Datasheets/DSS4160FDBQ.pdf" TargetMode="External"/><Relationship Id="rId_hyperlink_426" Type="http://schemas.openxmlformats.org/officeDocument/2006/relationships/hyperlink" Target="https://www.diodes.com/assets/Datasheets/DSS4160T.pdf" TargetMode="External"/><Relationship Id="rId_hyperlink_427" Type="http://schemas.openxmlformats.org/officeDocument/2006/relationships/hyperlink" Target="https://www.diodes.com/assets/Datasheets/DSS4160T.pdf" TargetMode="External"/><Relationship Id="rId_hyperlink_428" Type="http://schemas.openxmlformats.org/officeDocument/2006/relationships/hyperlink" Target="https://www.diodes.com/assets/Datasheets/ds31684.pdf" TargetMode="External"/><Relationship Id="rId_hyperlink_429" Type="http://schemas.openxmlformats.org/officeDocument/2006/relationships/hyperlink" Target="https://www.diodes.com/assets/Datasheets/DSS4160V.pdf" TargetMode="External"/><Relationship Id="rId_hyperlink_430" Type="http://schemas.openxmlformats.org/officeDocument/2006/relationships/hyperlink" Target="https://www.diodes.com/assets/Datasheets/DSS45160FDB.pdf" TargetMode="External"/><Relationship Id="rId_hyperlink_431" Type="http://schemas.openxmlformats.org/officeDocument/2006/relationships/hyperlink" Target="https://www.diodes.com/assets/Datasheets/DSS5160FDB.pdf" TargetMode="External"/><Relationship Id="rId_hyperlink_432" Type="http://schemas.openxmlformats.org/officeDocument/2006/relationships/hyperlink" Target="https://www.diodes.com/assets/Datasheets/DSS5160T.pdf" TargetMode="External"/><Relationship Id="rId_hyperlink_433" Type="http://schemas.openxmlformats.org/officeDocument/2006/relationships/hyperlink" Target="https://www.diodes.com/assets/Datasheets/DSS5160TQ.pdf" TargetMode="External"/><Relationship Id="rId_hyperlink_434" Type="http://schemas.openxmlformats.org/officeDocument/2006/relationships/hyperlink" Target="https://www.diodes.com/assets/Datasheets/ds31685.pdf" TargetMode="External"/><Relationship Id="rId_hyperlink_435" Type="http://schemas.openxmlformats.org/officeDocument/2006/relationships/hyperlink" Target="https://www.diodes.com/assets/Datasheets/ds31670.pdf" TargetMode="External"/><Relationship Id="rId_hyperlink_436" Type="http://schemas.openxmlformats.org/officeDocument/2006/relationships/hyperlink" Target="https://www.diodes.com/assets/Datasheets/DSS60600MZ4.pdf" TargetMode="External"/><Relationship Id="rId_hyperlink_437" Type="http://schemas.openxmlformats.org/officeDocument/2006/relationships/hyperlink" Target="https://www.diodes.com/assets/Datasheets/DSS60600MZ4Q.pdf" TargetMode="External"/><Relationship Id="rId_hyperlink_438" Type="http://schemas.openxmlformats.org/officeDocument/2006/relationships/hyperlink" Target="https://www.diodes.com/assets/Datasheets/DSS60601MZ4.pdf" TargetMode="External"/><Relationship Id="rId_hyperlink_439" Type="http://schemas.openxmlformats.org/officeDocument/2006/relationships/hyperlink" Target="https://www.diodes.com/assets/Datasheets/DSS60601MZ4Q.pdf" TargetMode="External"/><Relationship Id="rId_hyperlink_440" Type="http://schemas.openxmlformats.org/officeDocument/2006/relationships/hyperlink" Target="https://www.diodes.com/assets/Datasheets/DSS8110Y.pdf" TargetMode="External"/><Relationship Id="rId_hyperlink_441" Type="http://schemas.openxmlformats.org/officeDocument/2006/relationships/hyperlink" Target="https://www.diodes.com/assets/Datasheets/DSS9110Y.pdf" TargetMode="External"/><Relationship Id="rId_hyperlink_442" Type="http://schemas.openxmlformats.org/officeDocument/2006/relationships/hyperlink" Target="https://www.diodes.com/assets/Datasheets/ds32011.pdf" TargetMode="External"/><Relationship Id="rId_hyperlink_443" Type="http://schemas.openxmlformats.org/officeDocument/2006/relationships/hyperlink" Target="https://www.diodes.com/assets/Datasheets/ds32069.pdf" TargetMode="External"/><Relationship Id="rId_hyperlink_444" Type="http://schemas.openxmlformats.org/officeDocument/2006/relationships/hyperlink" Target="https://www.diodes.com/assets/Datasheets/DXT2011P5Q.pdf" TargetMode="External"/><Relationship Id="rId_hyperlink_445" Type="http://schemas.openxmlformats.org/officeDocument/2006/relationships/hyperlink" Target="https://www.diodes.com/assets/Datasheets/ds32070.pdf" TargetMode="External"/><Relationship Id="rId_hyperlink_446" Type="http://schemas.openxmlformats.org/officeDocument/2006/relationships/hyperlink" Target="https://www.diodes.com/assets/Datasheets/ds32010.pdf" TargetMode="External"/><Relationship Id="rId_hyperlink_447" Type="http://schemas.openxmlformats.org/officeDocument/2006/relationships/hyperlink" Target="https://www.diodes.com/assets/Datasheets/ds30944.pdf" TargetMode="External"/><Relationship Id="rId_hyperlink_448" Type="http://schemas.openxmlformats.org/officeDocument/2006/relationships/hyperlink" Target="https://www.diodes.com/assets/Datasheets/ds31184.pdf" TargetMode="External"/><Relationship Id="rId_hyperlink_449" Type="http://schemas.openxmlformats.org/officeDocument/2006/relationships/hyperlink" Target="https://www.diodes.com/assets/Datasheets/DXT651Q.pdf" TargetMode="External"/><Relationship Id="rId_hyperlink_450" Type="http://schemas.openxmlformats.org/officeDocument/2006/relationships/hyperlink" Target="https://www.diodes.com/assets/Datasheets/ds31185.pdf" TargetMode="External"/><Relationship Id="rId_hyperlink_451" Type="http://schemas.openxmlformats.org/officeDocument/2006/relationships/hyperlink" Target="https://www.diodes.com/assets/Datasheets/DXT751Q.pdf" TargetMode="External"/><Relationship Id="rId_hyperlink_452" Type="http://schemas.openxmlformats.org/officeDocument/2006/relationships/hyperlink" Target="https://www.diodes.com/assets/Datasheets/DXTC3C100PD.pdf" TargetMode="External"/><Relationship Id="rId_hyperlink_453" Type="http://schemas.openxmlformats.org/officeDocument/2006/relationships/hyperlink" Target="https://www.diodes.com/assets/Datasheets/DXTC3C100PDQ.pdf" TargetMode="External"/><Relationship Id="rId_hyperlink_454" Type="http://schemas.openxmlformats.org/officeDocument/2006/relationships/hyperlink" Target="https://www.diodes.com/assets/Datasheets/DXTN03060BFG.pdf" TargetMode="External"/><Relationship Id="rId_hyperlink_455" Type="http://schemas.openxmlformats.org/officeDocument/2006/relationships/hyperlink" Target="https://www.diodes.com/assets/Datasheets/DXTN03060CFG.pdf" TargetMode="External"/><Relationship Id="rId_hyperlink_456" Type="http://schemas.openxmlformats.org/officeDocument/2006/relationships/hyperlink" Target="https://www.diodes.com/assets/Datasheets/DXTN03100BFG.pdf" TargetMode="External"/><Relationship Id="rId_hyperlink_457" Type="http://schemas.openxmlformats.org/officeDocument/2006/relationships/hyperlink" Target="https://www.diodes.com/assets/Datasheets/DXTN03100CFG.pdf" TargetMode="External"/><Relationship Id="rId_hyperlink_458" Type="http://schemas.openxmlformats.org/officeDocument/2006/relationships/hyperlink" Target="https://www.diodes.com/assets/Datasheets/DXTN06080BFG.pdf" TargetMode="External"/><Relationship Id="rId_hyperlink_459" Type="http://schemas.openxmlformats.org/officeDocument/2006/relationships/hyperlink" Target="https://www.diodes.com/assets/Datasheets/DXTN07060BFG.pdf" TargetMode="External"/><Relationship Id="rId_hyperlink_460" Type="http://schemas.openxmlformats.org/officeDocument/2006/relationships/hyperlink" Target="https://www.diodes.com/assets/Datasheets/DXTN07100BFG.pdf" TargetMode="External"/><Relationship Id="rId_hyperlink_461" Type="http://schemas.openxmlformats.org/officeDocument/2006/relationships/hyperlink" Target="https://www.diodes.com/assets/Datasheets/ds32023.pdf" TargetMode="External"/><Relationship Id="rId_hyperlink_462" Type="http://schemas.openxmlformats.org/officeDocument/2006/relationships/hyperlink" Target="https://www.diodes.com/assets/Datasheets/ds32023.pdf" TargetMode="External"/><Relationship Id="rId_hyperlink_463" Type="http://schemas.openxmlformats.org/officeDocument/2006/relationships/hyperlink" Target="https://www.diodes.com/assets/Datasheets/DXTN10060DFJBQ.pdf" TargetMode="External"/><Relationship Id="rId_hyperlink_464" Type="http://schemas.openxmlformats.org/officeDocument/2006/relationships/hyperlink" Target="https://www.diodes.com/assets/Datasheets/DXTN10060DFJBWQ.pdf" TargetMode="External"/><Relationship Id="rId_hyperlink_465" Type="http://schemas.openxmlformats.org/officeDocument/2006/relationships/hyperlink" Target="https://www.diodes.com/assets/Datasheets/DXTN26070CY.pdf" TargetMode="External"/><Relationship Id="rId_hyperlink_466" Type="http://schemas.openxmlformats.org/officeDocument/2006/relationships/hyperlink" Target="https://www.diodes.com/assets/Datasheets/DXTN3C100PD.pdf" TargetMode="External"/><Relationship Id="rId_hyperlink_467" Type="http://schemas.openxmlformats.org/officeDocument/2006/relationships/hyperlink" Target="https://www.diodes.com/assets/Datasheets/DXTN3C100PDQ.pdf" TargetMode="External"/><Relationship Id="rId_hyperlink_468" Type="http://schemas.openxmlformats.org/officeDocument/2006/relationships/hyperlink" Target="https://www.diodes.com/assets/Datasheets/DXTN3C100PSQ.pdf" TargetMode="External"/><Relationship Id="rId_hyperlink_469" Type="http://schemas.openxmlformats.org/officeDocument/2006/relationships/hyperlink" Target="https://www.diodes.com/assets/Datasheets/DXTN3C60PS.pdf" TargetMode="External"/><Relationship Id="rId_hyperlink_470" Type="http://schemas.openxmlformats.org/officeDocument/2006/relationships/hyperlink" Target="https://www.diodes.com/assets/Datasheets/DXTN3C60PSQ.pdf" TargetMode="External"/><Relationship Id="rId_hyperlink_471" Type="http://schemas.openxmlformats.org/officeDocument/2006/relationships/hyperlink" Target="https://www.diodes.com/assets/Datasheets/DXTN58100CFDB.pdf" TargetMode="External"/><Relationship Id="rId_hyperlink_472" Type="http://schemas.openxmlformats.org/officeDocument/2006/relationships/hyperlink" Target="https://www.diodes.com/assets/Datasheets/DXTN5860DFDB.pdf" TargetMode="External"/><Relationship Id="rId_hyperlink_473" Type="http://schemas.openxmlformats.org/officeDocument/2006/relationships/hyperlink" Target="https://www.diodes.com/assets/Datasheets/DXTP03060BFG.pdf" TargetMode="External"/><Relationship Id="rId_hyperlink_474" Type="http://schemas.openxmlformats.org/officeDocument/2006/relationships/hyperlink" Target="https://www.diodes.com/assets/Datasheets/DXTP03060CFG.pdf" TargetMode="External"/><Relationship Id="rId_hyperlink_475" Type="http://schemas.openxmlformats.org/officeDocument/2006/relationships/hyperlink" Target="https://www.diodes.com/assets/Datasheets/DXTP03100BFG.pdf" TargetMode="External"/><Relationship Id="rId_hyperlink_476" Type="http://schemas.openxmlformats.org/officeDocument/2006/relationships/hyperlink" Target="https://www.diodes.com/assets/Datasheets/DXTP03100CFG.pdf" TargetMode="External"/><Relationship Id="rId_hyperlink_477" Type="http://schemas.openxmlformats.org/officeDocument/2006/relationships/hyperlink" Target="https://www.diodes.com/assets/Datasheets/DXTP06080BFG.pdf" TargetMode="External"/><Relationship Id="rId_hyperlink_478" Type="http://schemas.openxmlformats.org/officeDocument/2006/relationships/hyperlink" Target="https://www.diodes.com/assets/Datasheets/DXTP06080BFGQ.pdf" TargetMode="External"/><Relationship Id="rId_hyperlink_479" Type="http://schemas.openxmlformats.org/officeDocument/2006/relationships/hyperlink" Target="https://www.diodes.com/assets/Datasheets/DXTP07060BFG.pdf" TargetMode="External"/><Relationship Id="rId_hyperlink_480" Type="http://schemas.openxmlformats.org/officeDocument/2006/relationships/hyperlink" Target="https://www.diodes.com/assets/Datasheets/DXTP07060BFGQ.pdf" TargetMode="External"/><Relationship Id="rId_hyperlink_481" Type="http://schemas.openxmlformats.org/officeDocument/2006/relationships/hyperlink" Target="https://www.diodes.com/assets/Datasheets/DXTP07100BFG.pdf" TargetMode="External"/><Relationship Id="rId_hyperlink_482" Type="http://schemas.openxmlformats.org/officeDocument/2006/relationships/hyperlink" Target="https://www.diodes.com/assets/Datasheets/DXTP07100BFGQ.pdf" TargetMode="External"/><Relationship Id="rId_hyperlink_483" Type="http://schemas.openxmlformats.org/officeDocument/2006/relationships/hyperlink" Target="https://www.diodes.com/assets/Datasheets/DXTP3C100PD.pdf" TargetMode="External"/><Relationship Id="rId_hyperlink_484" Type="http://schemas.openxmlformats.org/officeDocument/2006/relationships/hyperlink" Target="https://www.diodes.com/assets/Datasheets/DXTP3C100PDQ.pdf" TargetMode="External"/><Relationship Id="rId_hyperlink_485" Type="http://schemas.openxmlformats.org/officeDocument/2006/relationships/hyperlink" Target="https://www.diodes.com/assets/Datasheets/DXTP3C100PSQ.pdf" TargetMode="External"/><Relationship Id="rId_hyperlink_486" Type="http://schemas.openxmlformats.org/officeDocument/2006/relationships/hyperlink" Target="https://www.diodes.com/assets/Datasheets/DXTP3C60PS.pdf" TargetMode="External"/><Relationship Id="rId_hyperlink_487" Type="http://schemas.openxmlformats.org/officeDocument/2006/relationships/hyperlink" Target="https://www.diodes.com/assets/Datasheets/DXTP3C60PSQ.pdf" TargetMode="External"/><Relationship Id="rId_hyperlink_488" Type="http://schemas.openxmlformats.org/officeDocument/2006/relationships/hyperlink" Target="https://www.diodes.com/assets/Datasheets/DXTP58100CFDB.pdf" TargetMode="External"/><Relationship Id="rId_hyperlink_489" Type="http://schemas.openxmlformats.org/officeDocument/2006/relationships/hyperlink" Target="https://www.diodes.com/assets/Datasheets/DXTP5860CFDB.pdf" TargetMode="External"/><Relationship Id="rId_hyperlink_490" Type="http://schemas.openxmlformats.org/officeDocument/2006/relationships/hyperlink" Target="https://www.diodes.com/assets/Datasheets/ds30921.pdf" TargetMode="External"/><Relationship Id="rId_hyperlink_491" Type="http://schemas.openxmlformats.org/officeDocument/2006/relationships/hyperlink" Target="https://www.diodes.com/assets/Datasheets/FCX1053A.pdf" TargetMode="External"/><Relationship Id="rId_hyperlink_492" Type="http://schemas.openxmlformats.org/officeDocument/2006/relationships/hyperlink" Target="https://www.diodes.com/assets/Datasheets/FCX1053AQ.pdf" TargetMode="External"/><Relationship Id="rId_hyperlink_493" Type="http://schemas.openxmlformats.org/officeDocument/2006/relationships/hyperlink" Target="https://www.diodes.com/assets/Datasheets/FCX491.pdf" TargetMode="External"/><Relationship Id="rId_hyperlink_494" Type="http://schemas.openxmlformats.org/officeDocument/2006/relationships/hyperlink" Target="https://www.diodes.com/assets/Datasheets/FCX491.pdf" TargetMode="External"/><Relationship Id="rId_hyperlink_495" Type="http://schemas.openxmlformats.org/officeDocument/2006/relationships/hyperlink" Target="https://www.diodes.com/assets/Datasheets/FCX493.pdf" TargetMode="External"/><Relationship Id="rId_hyperlink_496" Type="http://schemas.openxmlformats.org/officeDocument/2006/relationships/hyperlink" Target="https://www.diodes.com/assets/Datasheets/FCX493A.pdf" TargetMode="External"/><Relationship Id="rId_hyperlink_497" Type="http://schemas.openxmlformats.org/officeDocument/2006/relationships/hyperlink" Target="https://www.diodes.com/assets/Datasheets/FCX493Q.pdf" TargetMode="External"/><Relationship Id="rId_hyperlink_498" Type="http://schemas.openxmlformats.org/officeDocument/2006/relationships/hyperlink" Target="https://www.diodes.com/assets/Datasheets/FCX591.pdf" TargetMode="External"/><Relationship Id="rId_hyperlink_499" Type="http://schemas.openxmlformats.org/officeDocument/2006/relationships/hyperlink" Target="https://www.diodes.com/assets/Datasheets/FCX591.pdf" TargetMode="External"/><Relationship Id="rId_hyperlink_500" Type="http://schemas.openxmlformats.org/officeDocument/2006/relationships/hyperlink" Target="https://www.diodes.com/assets/Datasheets/FCX593.pdf" TargetMode="External"/><Relationship Id="rId_hyperlink_501" Type="http://schemas.openxmlformats.org/officeDocument/2006/relationships/hyperlink" Target="https://www.diodes.com/assets/Datasheets/FMMT38C.pdf" TargetMode="External"/><Relationship Id="rId_hyperlink_502" Type="http://schemas.openxmlformats.org/officeDocument/2006/relationships/hyperlink" Target="https://www.diodes.com/assets/Datasheets/FMMT38CQ.pdf" TargetMode="External"/><Relationship Id="rId_hyperlink_503" Type="http://schemas.openxmlformats.org/officeDocument/2006/relationships/hyperlink" Target="https://www.diodes.com/assets/Datasheets/FMMT451.pdf" TargetMode="External"/><Relationship Id="rId_hyperlink_504" Type="http://schemas.openxmlformats.org/officeDocument/2006/relationships/hyperlink" Target="https://www.diodes.com/assets/Datasheets/FMMT491.pdf" TargetMode="External"/><Relationship Id="rId_hyperlink_505" Type="http://schemas.openxmlformats.org/officeDocument/2006/relationships/hyperlink" Target="https://www.diodes.com/assets/Datasheets/FMMT491Q.pdf" TargetMode="External"/><Relationship Id="rId_hyperlink_506" Type="http://schemas.openxmlformats.org/officeDocument/2006/relationships/hyperlink" Target="https://www.diodes.com/assets/Datasheets/FMMT493.pdf" TargetMode="External"/><Relationship Id="rId_hyperlink_507" Type="http://schemas.openxmlformats.org/officeDocument/2006/relationships/hyperlink" Target="https://www.diodes.com/assets/Datasheets/FMMT493A.pdf" TargetMode="External"/><Relationship Id="rId_hyperlink_508" Type="http://schemas.openxmlformats.org/officeDocument/2006/relationships/hyperlink" Target="https://www.diodes.com/assets/Datasheets/FMMT493.pdf" TargetMode="External"/><Relationship Id="rId_hyperlink_509" Type="http://schemas.openxmlformats.org/officeDocument/2006/relationships/hyperlink" Target="https://www.diodes.com/assets/Datasheets/FMMT551.pdf" TargetMode="External"/><Relationship Id="rId_hyperlink_510" Type="http://schemas.openxmlformats.org/officeDocument/2006/relationships/hyperlink" Target="https://www.diodes.com/assets/Datasheets/FMMT591.pdf" TargetMode="External"/><Relationship Id="rId_hyperlink_511" Type="http://schemas.openxmlformats.org/officeDocument/2006/relationships/hyperlink" Target="https://www.diodes.com/assets/Datasheets/FMMT591Q.pdf" TargetMode="External"/><Relationship Id="rId_hyperlink_512" Type="http://schemas.openxmlformats.org/officeDocument/2006/relationships/hyperlink" Target="https://www.diodes.com/assets/Datasheets/FMMT593.pdf" TargetMode="External"/><Relationship Id="rId_hyperlink_513" Type="http://schemas.openxmlformats.org/officeDocument/2006/relationships/hyperlink" Target="https://www.diodes.com/assets/Datasheets/FMMT593Q.pdf" TargetMode="External"/><Relationship Id="rId_hyperlink_514" Type="http://schemas.openxmlformats.org/officeDocument/2006/relationships/hyperlink" Target="https://www.diodes.com/assets/Datasheets/FMMT614.pdf" TargetMode="External"/><Relationship Id="rId_hyperlink_515" Type="http://schemas.openxmlformats.org/officeDocument/2006/relationships/hyperlink" Target="https://www.diodes.com/assets/Datasheets/FMMT614Q.pdf" TargetMode="External"/><Relationship Id="rId_hyperlink_516" Type="http://schemas.openxmlformats.org/officeDocument/2006/relationships/hyperlink" Target="https://www.diodes.com/assets/Datasheets/FMMT620.pdf" TargetMode="External"/><Relationship Id="rId_hyperlink_517" Type="http://schemas.openxmlformats.org/officeDocument/2006/relationships/hyperlink" Target="https://www.diodes.com/assets/Datasheets/FMMT620.pdf" TargetMode="External"/><Relationship Id="rId_hyperlink_518" Type="http://schemas.openxmlformats.org/officeDocument/2006/relationships/hyperlink" Target="https://www.diodes.com/assets/Datasheets/FMMT634.pdf" TargetMode="External"/><Relationship Id="rId_hyperlink_519" Type="http://schemas.openxmlformats.org/officeDocument/2006/relationships/hyperlink" Target="https://www.diodes.com/assets/Datasheets/FMMT634Q.pdf" TargetMode="External"/><Relationship Id="rId_hyperlink_520" Type="http://schemas.openxmlformats.org/officeDocument/2006/relationships/hyperlink" Target="https://www.diodes.com/assets/Datasheets/FMMT722.pdf" TargetMode="External"/><Relationship Id="rId_hyperlink_521" Type="http://schemas.openxmlformats.org/officeDocument/2006/relationships/hyperlink" Target="https://www.diodes.com/assets/Datasheets/FMMT722.pdf" TargetMode="External"/><Relationship Id="rId_hyperlink_522" Type="http://schemas.openxmlformats.org/officeDocument/2006/relationships/hyperlink" Target="https://www.diodes.com/assets/Datasheets/FMMT723.pdf" TargetMode="External"/><Relationship Id="rId_hyperlink_523" Type="http://schemas.openxmlformats.org/officeDocument/2006/relationships/hyperlink" Target="https://www.diodes.com/assets/Datasheets/FMMT723.pdf" TargetMode="External"/><Relationship Id="rId_hyperlink_524" Type="http://schemas.openxmlformats.org/officeDocument/2006/relationships/hyperlink" Target="https://www.diodes.com/assets/Datasheets/FMMT734.pdf" TargetMode="External"/><Relationship Id="rId_hyperlink_525" Type="http://schemas.openxmlformats.org/officeDocument/2006/relationships/hyperlink" Target="https://www.diodes.com/assets/Datasheets/FZT1053A.pdf" TargetMode="External"/><Relationship Id="rId_hyperlink_526" Type="http://schemas.openxmlformats.org/officeDocument/2006/relationships/hyperlink" Target="https://www.diodes.com/assets/Datasheets/FZT1053AQ.pdf" TargetMode="External"/><Relationship Id="rId_hyperlink_527" Type="http://schemas.openxmlformats.org/officeDocument/2006/relationships/hyperlink" Target="https://www.diodes.com/assets/Datasheets/FZT491.pdf" TargetMode="External"/><Relationship Id="rId_hyperlink_528" Type="http://schemas.openxmlformats.org/officeDocument/2006/relationships/hyperlink" Target="https://www.diodes.com/assets/Datasheets/FZT493.pdf" TargetMode="External"/><Relationship Id="rId_hyperlink_529" Type="http://schemas.openxmlformats.org/officeDocument/2006/relationships/hyperlink" Target="https://www.diodes.com/assets/Datasheets/FZT493A.pdf" TargetMode="External"/><Relationship Id="rId_hyperlink_530" Type="http://schemas.openxmlformats.org/officeDocument/2006/relationships/hyperlink" Target="https://www.diodes.com/assets/Datasheets/FZT591.pdf" TargetMode="External"/><Relationship Id="rId_hyperlink_531" Type="http://schemas.openxmlformats.org/officeDocument/2006/relationships/hyperlink" Target="https://www.diodes.com/assets/Datasheets/FZT593.pdf" TargetMode="External"/><Relationship Id="rId_hyperlink_532" Type="http://schemas.openxmlformats.org/officeDocument/2006/relationships/hyperlink" Target="https://www.diodes.com/assets/Datasheets/FZT603.pdf" TargetMode="External"/><Relationship Id="rId_hyperlink_533" Type="http://schemas.openxmlformats.org/officeDocument/2006/relationships/hyperlink" Target="https://www.diodes.com/assets/Datasheets/FZT603Q.pdf" TargetMode="External"/><Relationship Id="rId_hyperlink_534" Type="http://schemas.openxmlformats.org/officeDocument/2006/relationships/hyperlink" Target="https://www.diodes.com/assets/Datasheets/FZT651.pdf" TargetMode="External"/><Relationship Id="rId_hyperlink_535" Type="http://schemas.openxmlformats.org/officeDocument/2006/relationships/hyperlink" Target="https://www.diodes.com/assets/Datasheets/FZT651Q.pdf" TargetMode="External"/><Relationship Id="rId_hyperlink_536" Type="http://schemas.openxmlformats.org/officeDocument/2006/relationships/hyperlink" Target="https://www.diodes.com/assets/Datasheets/FZT653.pdf" TargetMode="External"/><Relationship Id="rId_hyperlink_537" Type="http://schemas.openxmlformats.org/officeDocument/2006/relationships/hyperlink" Target="https://www.diodes.com/assets/Datasheets/FZT653Q.pdf" TargetMode="External"/><Relationship Id="rId_hyperlink_538" Type="http://schemas.openxmlformats.org/officeDocument/2006/relationships/hyperlink" Target="https://www.diodes.com/assets/Datasheets/FZT692B.pdf" TargetMode="External"/><Relationship Id="rId_hyperlink_539" Type="http://schemas.openxmlformats.org/officeDocument/2006/relationships/hyperlink" Target="https://www.diodes.com/assets/Datasheets/FZT692BQ.pdf" TargetMode="External"/><Relationship Id="rId_hyperlink_540" Type="http://schemas.openxmlformats.org/officeDocument/2006/relationships/hyperlink" Target="https://www.diodes.com/assets/Datasheets/FZT7053.pdf" TargetMode="External"/><Relationship Id="rId_hyperlink_541" Type="http://schemas.openxmlformats.org/officeDocument/2006/relationships/hyperlink" Target="https://www.diodes.com/assets/Datasheets/FZT751.pdf" TargetMode="External"/><Relationship Id="rId_hyperlink_542" Type="http://schemas.openxmlformats.org/officeDocument/2006/relationships/hyperlink" Target="https://www.diodes.com/assets/Datasheets/FZT751Q.pdf" TargetMode="External"/><Relationship Id="rId_hyperlink_543" Type="http://schemas.openxmlformats.org/officeDocument/2006/relationships/hyperlink" Target="https://www.diodes.com/assets/Datasheets/FZT753.pdf" TargetMode="External"/><Relationship Id="rId_hyperlink_544" Type="http://schemas.openxmlformats.org/officeDocument/2006/relationships/hyperlink" Target="https://www.diodes.com/assets/Datasheets/FZT753Q.pdf" TargetMode="External"/><Relationship Id="rId_hyperlink_545" Type="http://schemas.openxmlformats.org/officeDocument/2006/relationships/hyperlink" Target="https://www.diodes.com/assets/Datasheets/FZT792A.pdf" TargetMode="External"/><Relationship Id="rId_hyperlink_546" Type="http://schemas.openxmlformats.org/officeDocument/2006/relationships/hyperlink" Target="https://www.diodes.com/assets/Datasheets/FZT851.pdf" TargetMode="External"/><Relationship Id="rId_hyperlink_547" Type="http://schemas.openxmlformats.org/officeDocument/2006/relationships/hyperlink" Target="https://www.diodes.com/assets/Datasheets/FZT851.pdf" TargetMode="External"/><Relationship Id="rId_hyperlink_548" Type="http://schemas.openxmlformats.org/officeDocument/2006/relationships/hyperlink" Target="https://www.diodes.com/assets/Datasheets/FZT853.pdf" TargetMode="External"/><Relationship Id="rId_hyperlink_549" Type="http://schemas.openxmlformats.org/officeDocument/2006/relationships/hyperlink" Target="https://www.diodes.com/assets/Datasheets/FZT951.pdf" TargetMode="External"/><Relationship Id="rId_hyperlink_550" Type="http://schemas.openxmlformats.org/officeDocument/2006/relationships/hyperlink" Target="https://www.diodes.com/assets/Datasheets/FZT951.pdf" TargetMode="External"/><Relationship Id="rId_hyperlink_551" Type="http://schemas.openxmlformats.org/officeDocument/2006/relationships/hyperlink" Target="https://www.diodes.com/assets/Datasheets/FZT953.pdf" TargetMode="External"/><Relationship Id="rId_hyperlink_552" Type="http://schemas.openxmlformats.org/officeDocument/2006/relationships/hyperlink" Target="https://www.diodes.com/assets/Datasheets/FZT953Q.pdf" TargetMode="External"/><Relationship Id="rId_hyperlink_553" Type="http://schemas.openxmlformats.org/officeDocument/2006/relationships/hyperlink" Target="https://www.diodes.com/assets/Datasheets/HBDM60V600X.pdf" TargetMode="External"/><Relationship Id="rId_hyperlink_554" Type="http://schemas.openxmlformats.org/officeDocument/2006/relationships/hyperlink" Target="https://www.diodes.com/assets/Datasheets/ds31625.pdf" TargetMode="External"/><Relationship Id="rId_hyperlink_555" Type="http://schemas.openxmlformats.org/officeDocument/2006/relationships/hyperlink" Target="https://www.diodes.com/assets/Datasheets/MJD31CH.pdf" TargetMode="External"/><Relationship Id="rId_hyperlink_556" Type="http://schemas.openxmlformats.org/officeDocument/2006/relationships/hyperlink" Target="https://www.diodes.com/assets/Datasheets/MJD31CHQ.pdf" TargetMode="External"/><Relationship Id="rId_hyperlink_557" Type="http://schemas.openxmlformats.org/officeDocument/2006/relationships/hyperlink" Target="https://www.diodes.com/assets/Datasheets/MJD31CUQ.pdf" TargetMode="External"/><Relationship Id="rId_hyperlink_558" Type="http://schemas.openxmlformats.org/officeDocument/2006/relationships/hyperlink" Target="https://www.diodes.com/assets/Datasheets/ds31624.pdf" TargetMode="External"/><Relationship Id="rId_hyperlink_559" Type="http://schemas.openxmlformats.org/officeDocument/2006/relationships/hyperlink" Target="https://www.diodes.com/assets/Datasheets/MJD32CUQ.pdf" TargetMode="External"/><Relationship Id="rId_hyperlink_560" Type="http://schemas.openxmlformats.org/officeDocument/2006/relationships/hyperlink" Target="https://www.diodes.com/assets/Datasheets/MJD41C.pdf" TargetMode="External"/><Relationship Id="rId_hyperlink_561" Type="http://schemas.openxmlformats.org/officeDocument/2006/relationships/hyperlink" Target="https://www.diodes.com/assets/Datasheets/MJD41CQ.pdf" TargetMode="External"/><Relationship Id="rId_hyperlink_562" Type="http://schemas.openxmlformats.org/officeDocument/2006/relationships/hyperlink" Target="https://www.diodes.com/assets/Datasheets/MJD42C.pdf" TargetMode="External"/><Relationship Id="rId_hyperlink_563" Type="http://schemas.openxmlformats.org/officeDocument/2006/relationships/hyperlink" Target="https://www.diodes.com/assets/Datasheets/MJD42CQ.pdf" TargetMode="External"/><Relationship Id="rId_hyperlink_564" Type="http://schemas.openxmlformats.org/officeDocument/2006/relationships/hyperlink" Target="https://www.diodes.com/assets/Datasheets/MJD44H11.pdf" TargetMode="External"/><Relationship Id="rId_hyperlink_565" Type="http://schemas.openxmlformats.org/officeDocument/2006/relationships/hyperlink" Target="https://www.diodes.com/assets/Datasheets/MJD44H11Q.pdf" TargetMode="External"/><Relationship Id="rId_hyperlink_566" Type="http://schemas.openxmlformats.org/officeDocument/2006/relationships/hyperlink" Target="https://www.diodes.com/assets/Datasheets/MJD45H11.pdf" TargetMode="External"/><Relationship Id="rId_hyperlink_567" Type="http://schemas.openxmlformats.org/officeDocument/2006/relationships/hyperlink" Target="https://www.diodes.com/assets/Datasheets/MJD45H11Q.pdf" TargetMode="External"/><Relationship Id="rId_hyperlink_568" Type="http://schemas.openxmlformats.org/officeDocument/2006/relationships/hyperlink" Target="https://www.diodes.com/assets/Datasheets/MMBT2907A.pdf" TargetMode="External"/><Relationship Id="rId_hyperlink_569" Type="http://schemas.openxmlformats.org/officeDocument/2006/relationships/hyperlink" Target="https://www.diodes.com/assets/Datasheets/MMBT2907AQ.pdf" TargetMode="External"/><Relationship Id="rId_hyperlink_570" Type="http://schemas.openxmlformats.org/officeDocument/2006/relationships/hyperlink" Target="https://www.diodes.com/assets/Datasheets/ds30269.pdf" TargetMode="External"/><Relationship Id="rId_hyperlink_571" Type="http://schemas.openxmlformats.org/officeDocument/2006/relationships/hyperlink" Target="https://www.diodes.com/assets/Datasheets/MMBTA05_MMBTA06.pdf" TargetMode="External"/><Relationship Id="rId_hyperlink_572" Type="http://schemas.openxmlformats.org/officeDocument/2006/relationships/hyperlink" Target="https://www.diodes.com/assets/Datasheets/MMBTA05_MMBTA06.pdf" TargetMode="External"/><Relationship Id="rId_hyperlink_573" Type="http://schemas.openxmlformats.org/officeDocument/2006/relationships/hyperlink" Target="https://www.diodes.com/assets/Datasheets/MMBTA05_MMBTA06.pdf" TargetMode="External"/><Relationship Id="rId_hyperlink_574" Type="http://schemas.openxmlformats.org/officeDocument/2006/relationships/hyperlink" Target="https://www.diodes.com/assets/Datasheets/MMBTA05_MMBTA06.pdf" TargetMode="External"/><Relationship Id="rId_hyperlink_575" Type="http://schemas.openxmlformats.org/officeDocument/2006/relationships/hyperlink" Target="https://www.diodes.com/assets/Datasheets/MMBTA55_MMBTA56.pdf" TargetMode="External"/><Relationship Id="rId_hyperlink_576" Type="http://schemas.openxmlformats.org/officeDocument/2006/relationships/hyperlink" Target="https://www.diodes.com/assets/Datasheets/MMBTA55Q_MMBTA56Q.pdf" TargetMode="External"/><Relationship Id="rId_hyperlink_577" Type="http://schemas.openxmlformats.org/officeDocument/2006/relationships/hyperlink" Target="https://www.diodes.com/assets/Datasheets/MMBTA55_MMBTA56.pdf" TargetMode="External"/><Relationship Id="rId_hyperlink_578" Type="http://schemas.openxmlformats.org/officeDocument/2006/relationships/hyperlink" Target="https://www.diodes.com/assets/Datasheets/MMBTA55Q_MMBTA56Q.pdf" TargetMode="External"/><Relationship Id="rId_hyperlink_579" Type="http://schemas.openxmlformats.org/officeDocument/2006/relationships/hyperlink" Target="https://www.diodes.com/assets/Datasheets/ds30109.pdf" TargetMode="External"/><Relationship Id="rId_hyperlink_580" Type="http://schemas.openxmlformats.org/officeDocument/2006/relationships/hyperlink" Target="https://www.diodes.com/assets/Datasheets/MMDT2907AQ.pdf" TargetMode="External"/><Relationship Id="rId_hyperlink_581" Type="http://schemas.openxmlformats.org/officeDocument/2006/relationships/hyperlink" Target="https://www.diodes.com/assets/Datasheets/ds30564.pdf" TargetMode="External"/><Relationship Id="rId_hyperlink_582" Type="http://schemas.openxmlformats.org/officeDocument/2006/relationships/hyperlink" Target="https://www.diodes.com/assets/Datasheets/MMDT2907VQ.pdf" TargetMode="External"/><Relationship Id="rId_hyperlink_583" Type="http://schemas.openxmlformats.org/officeDocument/2006/relationships/hyperlink" Target="https://www.diodes.com/assets/Datasheets/MMDTA06.pdf" TargetMode="External"/><Relationship Id="rId_hyperlink_584" Type="http://schemas.openxmlformats.org/officeDocument/2006/relationships/hyperlink" Target="https://www.diodes.com/assets/Datasheets/ds30081.pdf" TargetMode="External"/><Relationship Id="rId_hyperlink_585" Type="http://schemas.openxmlformats.org/officeDocument/2006/relationships/hyperlink" Target="https://www.diodes.com/assets/Datasheets/ds30081.pdf" TargetMode="External"/><Relationship Id="rId_hyperlink_586" Type="http://schemas.openxmlformats.org/officeDocument/2006/relationships/hyperlink" Target="https://www.diodes.com/assets/Datasheets/ds30168.pdf" TargetMode="External"/><Relationship Id="rId_hyperlink_587" Type="http://schemas.openxmlformats.org/officeDocument/2006/relationships/hyperlink" Target="https://www.diodes.com/assets/Datasheets/ds30168.pdf" TargetMode="External"/><Relationship Id="rId_hyperlink_588" Type="http://schemas.openxmlformats.org/officeDocument/2006/relationships/hyperlink" Target="https://www.diodes.com/assets/Datasheets/MMSTA06Q.pdf" TargetMode="External"/><Relationship Id="rId_hyperlink_589" Type="http://schemas.openxmlformats.org/officeDocument/2006/relationships/hyperlink" Target="https://www.diodes.com/assets/Datasheets/ds30167.pdf" TargetMode="External"/><Relationship Id="rId_hyperlink_590" Type="http://schemas.openxmlformats.org/officeDocument/2006/relationships/hyperlink" Target="https://www.diodes.com/assets/Datasheets/ds30167.pdf" TargetMode="External"/><Relationship Id="rId_hyperlink_591" Type="http://schemas.openxmlformats.org/officeDocument/2006/relationships/hyperlink" Target="https://www.diodes.com/assets/Datasheets/MMSTA56Q.pdf" TargetMode="External"/><Relationship Id="rId_hyperlink_592" Type="http://schemas.openxmlformats.org/officeDocument/2006/relationships/hyperlink" Target="https://www.diodes.com/assets/Datasheets/ZDT1053.pdf" TargetMode="External"/><Relationship Id="rId_hyperlink_593" Type="http://schemas.openxmlformats.org/officeDocument/2006/relationships/hyperlink" Target="https://www.diodes.com/assets/Datasheets/ZDT6702.pdf" TargetMode="External"/><Relationship Id="rId_hyperlink_594" Type="http://schemas.openxmlformats.org/officeDocument/2006/relationships/hyperlink" Target="https://www.diodes.com/assets/Datasheets/ZDT6702.pdf" TargetMode="External"/><Relationship Id="rId_hyperlink_595" Type="http://schemas.openxmlformats.org/officeDocument/2006/relationships/hyperlink" Target="https://www.diodes.com/assets/Datasheets/ZDT6753.pdf" TargetMode="External"/><Relationship Id="rId_hyperlink_596" Type="http://schemas.openxmlformats.org/officeDocument/2006/relationships/hyperlink" Target="https://www.diodes.com/assets/Datasheets/ZDT751.pdf" TargetMode="External"/><Relationship Id="rId_hyperlink_597" Type="http://schemas.openxmlformats.org/officeDocument/2006/relationships/hyperlink" Target="https://www.diodes.com/assets/Datasheets/ZHB6792.pdf" TargetMode="External"/><Relationship Id="rId_hyperlink_598" Type="http://schemas.openxmlformats.org/officeDocument/2006/relationships/hyperlink" Target="https://www.diodes.com/assets/Datasheets/ZTX1053A.pdf" TargetMode="External"/><Relationship Id="rId_hyperlink_599" Type="http://schemas.openxmlformats.org/officeDocument/2006/relationships/hyperlink" Target="https://www.diodes.com/assets/Datasheets/ZTX450.pdf" TargetMode="External"/><Relationship Id="rId_hyperlink_600" Type="http://schemas.openxmlformats.org/officeDocument/2006/relationships/hyperlink" Target="https://www.diodes.com/assets/Datasheets/ZTX453.pdf" TargetMode="External"/><Relationship Id="rId_hyperlink_601" Type="http://schemas.openxmlformats.org/officeDocument/2006/relationships/hyperlink" Target="https://www.diodes.com/assets/Datasheets/ZTX550.pdf" TargetMode="External"/><Relationship Id="rId_hyperlink_602" Type="http://schemas.openxmlformats.org/officeDocument/2006/relationships/hyperlink" Target="https://www.diodes.com/assets/Datasheets/ZTX552.pdf" TargetMode="External"/><Relationship Id="rId_hyperlink_603" Type="http://schemas.openxmlformats.org/officeDocument/2006/relationships/hyperlink" Target="https://www.diodes.com/assets/Datasheets/ZTX602.pdf" TargetMode="External"/><Relationship Id="rId_hyperlink_604" Type="http://schemas.openxmlformats.org/officeDocument/2006/relationships/hyperlink" Target="https://www.diodes.com/assets/Datasheets/ZTX614.pdf" TargetMode="External"/><Relationship Id="rId_hyperlink_605" Type="http://schemas.openxmlformats.org/officeDocument/2006/relationships/hyperlink" Target="https://www.diodes.com/assets/Datasheets/ZTX614.pdf" TargetMode="External"/><Relationship Id="rId_hyperlink_606" Type="http://schemas.openxmlformats.org/officeDocument/2006/relationships/hyperlink" Target="https://www.diodes.com/assets/Datasheets/ZTX651.pdf" TargetMode="External"/><Relationship Id="rId_hyperlink_607" Type="http://schemas.openxmlformats.org/officeDocument/2006/relationships/hyperlink" Target="https://www.diodes.com/assets/Datasheets/ZTX651.pdf" TargetMode="External"/><Relationship Id="rId_hyperlink_608" Type="http://schemas.openxmlformats.org/officeDocument/2006/relationships/hyperlink" Target="https://www.diodes.com/assets/Datasheets/ZTX652.pdf" TargetMode="External"/><Relationship Id="rId_hyperlink_609" Type="http://schemas.openxmlformats.org/officeDocument/2006/relationships/hyperlink" Target="https://www.diodes.com/assets/Datasheets/ZTX652.pdf" TargetMode="External"/><Relationship Id="rId_hyperlink_610" Type="http://schemas.openxmlformats.org/officeDocument/2006/relationships/hyperlink" Target="https://www.diodes.com/assets/Datasheets/ZTX692B.pdf" TargetMode="External"/><Relationship Id="rId_hyperlink_611" Type="http://schemas.openxmlformats.org/officeDocument/2006/relationships/hyperlink" Target="https://www.diodes.com/assets/Datasheets/ZTX750.pdf" TargetMode="External"/><Relationship Id="rId_hyperlink_612" Type="http://schemas.openxmlformats.org/officeDocument/2006/relationships/hyperlink" Target="https://www.diodes.com/assets/Datasheets/ZTX750.pdf" TargetMode="External"/><Relationship Id="rId_hyperlink_613" Type="http://schemas.openxmlformats.org/officeDocument/2006/relationships/hyperlink" Target="https://www.diodes.com/assets/Datasheets/ZTX752.pdf" TargetMode="External"/><Relationship Id="rId_hyperlink_614" Type="http://schemas.openxmlformats.org/officeDocument/2006/relationships/hyperlink" Target="https://www.diodes.com/assets/Datasheets/ZTX752.pdf" TargetMode="External"/><Relationship Id="rId_hyperlink_615" Type="http://schemas.openxmlformats.org/officeDocument/2006/relationships/hyperlink" Target="https://www.diodes.com/assets/Datasheets/ZTX792A.pdf" TargetMode="External"/><Relationship Id="rId_hyperlink_616" Type="http://schemas.openxmlformats.org/officeDocument/2006/relationships/hyperlink" Target="https://www.diodes.com/assets/Datasheets/ZTX851.pdf" TargetMode="External"/><Relationship Id="rId_hyperlink_617" Type="http://schemas.openxmlformats.org/officeDocument/2006/relationships/hyperlink" Target="https://www.diodes.com/assets/Datasheets/ZTX853.pdf" TargetMode="External"/><Relationship Id="rId_hyperlink_618" Type="http://schemas.openxmlformats.org/officeDocument/2006/relationships/hyperlink" Target="https://www.diodes.com/assets/Datasheets/ZTX853.pdf" TargetMode="External"/><Relationship Id="rId_hyperlink_619" Type="http://schemas.openxmlformats.org/officeDocument/2006/relationships/hyperlink" Target="https://www.diodes.com/assets/Datasheets/ZTX951.pdf" TargetMode="External"/><Relationship Id="rId_hyperlink_620" Type="http://schemas.openxmlformats.org/officeDocument/2006/relationships/hyperlink" Target="https://www.diodes.com/assets/Datasheets/ZTX953.pdf" TargetMode="External"/><Relationship Id="rId_hyperlink_621" Type="http://schemas.openxmlformats.org/officeDocument/2006/relationships/hyperlink" Target="https://www.diodes.com/assets/Datasheets/ZUMT491.pdf" TargetMode="External"/><Relationship Id="rId_hyperlink_622" Type="http://schemas.openxmlformats.org/officeDocument/2006/relationships/hyperlink" Target="https://www.diodes.com/assets/Datasheets/ZUMT591.pdf" TargetMode="External"/><Relationship Id="rId_hyperlink_623" Type="http://schemas.openxmlformats.org/officeDocument/2006/relationships/hyperlink" Target="https://www.diodes.com/assets/Datasheets/ZX5T1951G.pdf" TargetMode="External"/><Relationship Id="rId_hyperlink_624" Type="http://schemas.openxmlformats.org/officeDocument/2006/relationships/hyperlink" Target="https://www.diodes.com/assets/Datasheets/ZX5T1951GQ.pdf" TargetMode="External"/><Relationship Id="rId_hyperlink_625" Type="http://schemas.openxmlformats.org/officeDocument/2006/relationships/hyperlink" Target="https://www.diodes.com/assets/Datasheets/ZX5T851A.pdf" TargetMode="External"/><Relationship Id="rId_hyperlink_626" Type="http://schemas.openxmlformats.org/officeDocument/2006/relationships/hyperlink" Target="https://www.diodes.com/assets/Datasheets/ZX5T851G.pdf" TargetMode="External"/><Relationship Id="rId_hyperlink_627" Type="http://schemas.openxmlformats.org/officeDocument/2006/relationships/hyperlink" Target="https://www.diodes.com/assets/Datasheets/ZX5T851GQ.pdf" TargetMode="External"/><Relationship Id="rId_hyperlink_628" Type="http://schemas.openxmlformats.org/officeDocument/2006/relationships/hyperlink" Target="https://www.diodes.com/assets/Datasheets/ZX5T853G.pdf" TargetMode="External"/><Relationship Id="rId_hyperlink_629" Type="http://schemas.openxmlformats.org/officeDocument/2006/relationships/hyperlink" Target="https://www.diodes.com/assets/Datasheets/ZX5T951G.pdf" TargetMode="External"/><Relationship Id="rId_hyperlink_630" Type="http://schemas.openxmlformats.org/officeDocument/2006/relationships/hyperlink" Target="https://www.diodes.com/assets/Datasheets/ZX5T951GQ.pdf" TargetMode="External"/><Relationship Id="rId_hyperlink_631" Type="http://schemas.openxmlformats.org/officeDocument/2006/relationships/hyperlink" Target="https://www.diodes.com/assets/Datasheets/ZX5T953G.pdf" TargetMode="External"/><Relationship Id="rId_hyperlink_632" Type="http://schemas.openxmlformats.org/officeDocument/2006/relationships/hyperlink" Target="https://www.diodes.com/assets/Datasheets/ZX5T953G.pdf" TargetMode="External"/><Relationship Id="rId_hyperlink_633" Type="http://schemas.openxmlformats.org/officeDocument/2006/relationships/hyperlink" Target="https://www.diodes.com/assets/Datasheets/ZXT1053AK.pdf" TargetMode="External"/><Relationship Id="rId_hyperlink_634" Type="http://schemas.openxmlformats.org/officeDocument/2006/relationships/hyperlink" Target="https://www.diodes.com/assets/Datasheets/ZXT1053AK.pdf" TargetMode="External"/><Relationship Id="rId_hyperlink_635" Type="http://schemas.openxmlformats.org/officeDocument/2006/relationships/hyperlink" Target="https://www.diodes.com/assets/Datasheets/ZXT951K.pdf" TargetMode="External"/><Relationship Id="rId_hyperlink_636" Type="http://schemas.openxmlformats.org/officeDocument/2006/relationships/hyperlink" Target="https://www.diodes.com/assets/Datasheets/ZXT951KQ.pdf" TargetMode="External"/><Relationship Id="rId_hyperlink_637" Type="http://schemas.openxmlformats.org/officeDocument/2006/relationships/hyperlink" Target="https://www.diodes.com/assets/Datasheets/ZXT953K.pdf" TargetMode="External"/><Relationship Id="rId_hyperlink_638" Type="http://schemas.openxmlformats.org/officeDocument/2006/relationships/hyperlink" Target="https://www.diodes.com/assets/Datasheets/ZXTC6720MC.pdf" TargetMode="External"/><Relationship Id="rId_hyperlink_639" Type="http://schemas.openxmlformats.org/officeDocument/2006/relationships/hyperlink" Target="https://www.diodes.com/assets/Datasheets/ZXTD4591E6.pdf" TargetMode="External"/><Relationship Id="rId_hyperlink_640" Type="http://schemas.openxmlformats.org/officeDocument/2006/relationships/hyperlink" Target="https://www.diodes.com/assets/Datasheets/ZXTN19060CFF.pdf" TargetMode="External"/><Relationship Id="rId_hyperlink_641" Type="http://schemas.openxmlformats.org/officeDocument/2006/relationships/hyperlink" Target="https://www.diodes.com/assets/Datasheets/ZXTN19060CG.pdf" TargetMode="External"/><Relationship Id="rId_hyperlink_642" Type="http://schemas.openxmlformats.org/officeDocument/2006/relationships/hyperlink" Target="https://www.diodes.com/assets/Datasheets/ZXTN19100CFF.pdf" TargetMode="External"/><Relationship Id="rId_hyperlink_643" Type="http://schemas.openxmlformats.org/officeDocument/2006/relationships/hyperlink" Target="https://www.diodes.com/assets/Datasheets/ZXTN19100CG.pdf" TargetMode="External"/><Relationship Id="rId_hyperlink_644" Type="http://schemas.openxmlformats.org/officeDocument/2006/relationships/hyperlink" Target="https://www.diodes.com/assets/Datasheets/ZXTN19100CZ.pdf" TargetMode="External"/><Relationship Id="rId_hyperlink_645" Type="http://schemas.openxmlformats.org/officeDocument/2006/relationships/hyperlink" Target="https://www.diodes.com/assets/Datasheets/ZXTN2010A.pdf" TargetMode="External"/><Relationship Id="rId_hyperlink_646" Type="http://schemas.openxmlformats.org/officeDocument/2006/relationships/hyperlink" Target="https://www.diodes.com/assets/Datasheets/ZXTN2010G.pdf" TargetMode="External"/><Relationship Id="rId_hyperlink_647" Type="http://schemas.openxmlformats.org/officeDocument/2006/relationships/hyperlink" Target="https://www.diodes.com/assets/Datasheets/ZXTN2010Z.pdf" TargetMode="External"/><Relationship Id="rId_hyperlink_648" Type="http://schemas.openxmlformats.org/officeDocument/2006/relationships/hyperlink" Target="https://www.diodes.com/assets/Datasheets/ZXTN2010ZQ.pdf" TargetMode="External"/><Relationship Id="rId_hyperlink_649" Type="http://schemas.openxmlformats.org/officeDocument/2006/relationships/hyperlink" Target="https://www.diodes.com/assets/Datasheets/ZXTN2011G.pdf" TargetMode="External"/><Relationship Id="rId_hyperlink_650" Type="http://schemas.openxmlformats.org/officeDocument/2006/relationships/hyperlink" Target="https://www.diodes.com/assets/Datasheets/ZXTN2011Z.pdf" TargetMode="External"/><Relationship Id="rId_hyperlink_651" Type="http://schemas.openxmlformats.org/officeDocument/2006/relationships/hyperlink" Target="https://www.diodes.com/assets/Datasheets/ZXTN2018F.pdf" TargetMode="External"/><Relationship Id="rId_hyperlink_652" Type="http://schemas.openxmlformats.org/officeDocument/2006/relationships/hyperlink" Target="https://www.diodes.com/assets/Datasheets/ZXTN2018FQ.pdf" TargetMode="External"/><Relationship Id="rId_hyperlink_653" Type="http://schemas.openxmlformats.org/officeDocument/2006/relationships/hyperlink" Target="https://www.diodes.com/assets/Datasheets/ZXTN2020F.pdf" TargetMode="External"/><Relationship Id="rId_hyperlink_654" Type="http://schemas.openxmlformats.org/officeDocument/2006/relationships/hyperlink" Target="https://www.diodes.com/assets/Datasheets/ZXTN2038F.pdf" TargetMode="External"/><Relationship Id="rId_hyperlink_655" Type="http://schemas.openxmlformats.org/officeDocument/2006/relationships/hyperlink" Target="https://www.diodes.com/assets/Datasheets/ZXTN25060BFH.pdf" TargetMode="External"/><Relationship Id="rId_hyperlink_656" Type="http://schemas.openxmlformats.org/officeDocument/2006/relationships/hyperlink" Target="https://www.diodes.com/assets/Datasheets/ZXTN25060BZ.pdf" TargetMode="External"/><Relationship Id="rId_hyperlink_657" Type="http://schemas.openxmlformats.org/officeDocument/2006/relationships/hyperlink" Target="https://www.diodes.com/assets/Datasheets/ZXTN25060BZQ.pdf" TargetMode="External"/><Relationship Id="rId_hyperlink_658" Type="http://schemas.openxmlformats.org/officeDocument/2006/relationships/hyperlink" Target="https://www.diodes.com/assets/Datasheets/ZXTN25100BFH.pdf" TargetMode="External"/><Relationship Id="rId_hyperlink_659" Type="http://schemas.openxmlformats.org/officeDocument/2006/relationships/hyperlink" Target="https://www.diodes.com/assets/Datasheets/ZXTN25100DFH.pdf" TargetMode="External"/><Relationship Id="rId_hyperlink_660" Type="http://schemas.openxmlformats.org/officeDocument/2006/relationships/hyperlink" Target="https://www.diodes.com/assets/Datasheets/ZXTN25100DG.pdf" TargetMode="External"/><Relationship Id="rId_hyperlink_661" Type="http://schemas.openxmlformats.org/officeDocument/2006/relationships/hyperlink" Target="https://www.diodes.com/assets/Datasheets/ZXTN25100DG.pdf" TargetMode="External"/><Relationship Id="rId_hyperlink_662" Type="http://schemas.openxmlformats.org/officeDocument/2006/relationships/hyperlink" Target="https://www.diodes.com/assets/Datasheets/ZXTN25100DZ.pdf" TargetMode="External"/><Relationship Id="rId_hyperlink_663" Type="http://schemas.openxmlformats.org/officeDocument/2006/relationships/hyperlink" Target="https://www.diodes.com/assets/Datasheets/ds32129.pdf" TargetMode="External"/><Relationship Id="rId_hyperlink_664" Type="http://schemas.openxmlformats.org/officeDocument/2006/relationships/hyperlink" Target="https://www.diodes.com/assets/Datasheets/ZXTN4000Z.pdf" TargetMode="External"/><Relationship Id="rId_hyperlink_665" Type="http://schemas.openxmlformats.org/officeDocument/2006/relationships/hyperlink" Target="https://www.diodes.com/assets/Datasheets/ZXTN4002Z.pdf" TargetMode="External"/><Relationship Id="rId_hyperlink_666" Type="http://schemas.openxmlformats.org/officeDocument/2006/relationships/hyperlink" Target="https://www.diodes.com/assets/Datasheets/ZXTN620MA.pdf" TargetMode="External"/><Relationship Id="rId_hyperlink_667" Type="http://schemas.openxmlformats.org/officeDocument/2006/relationships/hyperlink" Target="https://www.diodes.com/assets/Datasheets/ZXTP19060CFF.pdf" TargetMode="External"/><Relationship Id="rId_hyperlink_668" Type="http://schemas.openxmlformats.org/officeDocument/2006/relationships/hyperlink" Target="https://www.diodes.com/assets/Datasheets/ZXTP19060CG.pdf" TargetMode="External"/><Relationship Id="rId_hyperlink_669" Type="http://schemas.openxmlformats.org/officeDocument/2006/relationships/hyperlink" Target="https://www.diodes.com/assets/Datasheets/ZXTP19060CZ.pdf" TargetMode="External"/><Relationship Id="rId_hyperlink_670" Type="http://schemas.openxmlformats.org/officeDocument/2006/relationships/hyperlink" Target="https://www.diodes.com/assets/Datasheets/ZXTP19100CFF.pdf" TargetMode="External"/><Relationship Id="rId_hyperlink_671" Type="http://schemas.openxmlformats.org/officeDocument/2006/relationships/hyperlink" Target="https://www.diodes.com/assets/Datasheets/ZXTP19100CG.pdf" TargetMode="External"/><Relationship Id="rId_hyperlink_672" Type="http://schemas.openxmlformats.org/officeDocument/2006/relationships/hyperlink" Target="https://www.diodes.com/assets/Datasheets/ZXTP19100CZ.pdf" TargetMode="External"/><Relationship Id="rId_hyperlink_673" Type="http://schemas.openxmlformats.org/officeDocument/2006/relationships/hyperlink" Target="https://www.diodes.com/assets/Datasheets/ZXTP19100CZ.pdf" TargetMode="External"/><Relationship Id="rId_hyperlink_674" Type="http://schemas.openxmlformats.org/officeDocument/2006/relationships/hyperlink" Target="https://www.diodes.com/assets/Datasheets/ZXTP2012A.pdf" TargetMode="External"/><Relationship Id="rId_hyperlink_675" Type="http://schemas.openxmlformats.org/officeDocument/2006/relationships/hyperlink" Target="https://www.diodes.com/assets/Datasheets/ZXTP2012G.pdf" TargetMode="External"/><Relationship Id="rId_hyperlink_676" Type="http://schemas.openxmlformats.org/officeDocument/2006/relationships/hyperlink" Target="https://www.diodes.com/assets/Datasheets/ZXTP2012Z.pdf" TargetMode="External"/><Relationship Id="rId_hyperlink_677" Type="http://schemas.openxmlformats.org/officeDocument/2006/relationships/hyperlink" Target="https://www.diodes.com/assets/Datasheets/ZXTP2012ZQ.pdf" TargetMode="External"/><Relationship Id="rId_hyperlink_678" Type="http://schemas.openxmlformats.org/officeDocument/2006/relationships/hyperlink" Target="https://www.diodes.com/assets/Datasheets/ZXTP2013G.pdf" TargetMode="External"/><Relationship Id="rId_hyperlink_679" Type="http://schemas.openxmlformats.org/officeDocument/2006/relationships/hyperlink" Target="https://www.diodes.com/assets/Datasheets/ZXTP2013Z.pdf" TargetMode="External"/><Relationship Id="rId_hyperlink_680" Type="http://schemas.openxmlformats.org/officeDocument/2006/relationships/hyperlink" Target="https://www.diodes.com/assets/Datasheets/ZXTP2027F.pdf" TargetMode="External"/><Relationship Id="rId_hyperlink_681" Type="http://schemas.openxmlformats.org/officeDocument/2006/relationships/hyperlink" Target="https://www.diodes.com/assets/Datasheets/ZXTP2027FQ.pdf" TargetMode="External"/><Relationship Id="rId_hyperlink_682" Type="http://schemas.openxmlformats.org/officeDocument/2006/relationships/hyperlink" Target="https://www.diodes.com/assets/Datasheets/ZXTP2029F.pdf" TargetMode="External"/><Relationship Id="rId_hyperlink_683" Type="http://schemas.openxmlformats.org/officeDocument/2006/relationships/hyperlink" Target="https://www.diodes.com/assets/Datasheets/ZXTP2039F.pdf" TargetMode="External"/><Relationship Id="rId_hyperlink_684" Type="http://schemas.openxmlformats.org/officeDocument/2006/relationships/hyperlink" Target="https://www.diodes.com/assets/Datasheets/ZXTP25060BFH.pdf" TargetMode="External"/><Relationship Id="rId_hyperlink_685" Type="http://schemas.openxmlformats.org/officeDocument/2006/relationships/hyperlink" Target="https://www.diodes.com/assets/Datasheets/ZXTP25100BFH.pdf" TargetMode="External"/><Relationship Id="rId_hyperlink_686" Type="http://schemas.openxmlformats.org/officeDocument/2006/relationships/hyperlink" Target="https://www.diodes.com/assets/Datasheets/ZXTP25100CFH.pdf" TargetMode="External"/><Relationship Id="rId_hyperlink_687" Type="http://schemas.openxmlformats.org/officeDocument/2006/relationships/hyperlink" Target="https://www.diodes.com/assets/Datasheets/ZXTP25100CFHQ.pdf" TargetMode="External"/><Relationship Id="rId_hyperlink_688" Type="http://schemas.openxmlformats.org/officeDocument/2006/relationships/hyperlink" Target="https://www.diodes.com/assets/Datasheets/ZXTP25100CZ.pdf" TargetMode="External"/><Relationship Id="rId_hyperlink_689" Type="http://schemas.openxmlformats.org/officeDocument/2006/relationships/hyperlink" Target="https://www.diodes.com/assets/Datasheets/ZXTP4003G.pdf" TargetMode="External"/><Relationship Id="rId_hyperlink_690" Type="http://schemas.openxmlformats.org/officeDocument/2006/relationships/hyperlink" Target="https://www.diodes.com/assets/Datasheets/ZXTP4003Z.pdf" TargetMode="External"/><Relationship Id="rId_hyperlink_691" Type="http://schemas.openxmlformats.org/officeDocument/2006/relationships/hyperlink" Target="https://www.diodes.com/assets/Datasheets/ZXTP56060FDBQ.pdf" TargetMode="External"/><Relationship Id="rId_hyperlink_692" Type="http://schemas.openxmlformats.org/officeDocument/2006/relationships/hyperlink" Target="https://www.diodes.com/assets/Datasheets/ZXTP722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Y34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8.591" bestFit="true" customWidth="true" style="0"/>
    <col min="2" max="2" width="30" customWidth="true" style="0"/>
    <col min="3" max="3" width="18.591" bestFit="true" customWidth="true" style="0"/>
    <col min="4" max="4" width="45.691" bestFit="true" customWidth="true" style="0"/>
    <col min="5" max="5" width="22.257" bestFit="true" customWidth="true" style="0"/>
    <col min="6" max="6" width="18.591" bestFit="true" customWidth="true" style="0"/>
    <col min="7" max="7" width="56.427" bestFit="true" customWidth="true" style="0"/>
    <col min="8" max="8" width="51.583" bestFit="true" customWidth="true" style="0"/>
    <col min="9" max="9" width="20.947" bestFit="true" customWidth="true" style="0"/>
    <col min="10" max="10" width="19.769" bestFit="true" customWidth="true" style="0"/>
    <col min="11" max="11" width="10.474" bestFit="true" customWidth="true" style="0"/>
    <col min="12" max="12" width="11.521" bestFit="true" customWidth="true" style="0"/>
    <col min="13" max="13" width="10.343" bestFit="true" customWidth="true" style="0"/>
    <col min="14" max="14" width="13.878" bestFit="true" customWidth="true" style="0"/>
    <col min="15" max="15" width="19.769" bestFit="true" customWidth="true" style="0"/>
    <col min="16" max="16" width="15.056" bestFit="true" customWidth="true" style="0"/>
    <col min="17" max="17" width="20.947" bestFit="true" customWidth="true" style="0"/>
    <col min="18" max="18" width="23.304" bestFit="true" customWidth="true" style="0"/>
    <col min="19" max="19" width="32.73" bestFit="true" customWidth="true" style="0"/>
    <col min="20" max="20" width="28.017" bestFit="true" customWidth="true" style="0"/>
    <col min="21" max="21" width="33.908" bestFit="true" customWidth="true" style="0"/>
    <col min="22" max="22" width="12.83" bestFit="true" customWidth="true" style="0"/>
    <col min="23" max="23" width="18.591" bestFit="true" customWidth="true" style="0"/>
    <col min="24" max="24" width="23.304" bestFit="true" customWidth="true" style="0"/>
    <col min="25" max="25" width="34.039" bestFit="true" customWidth="true" style="0"/>
  </cols>
  <sheetData>
    <row r="1" spans="1: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Category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VCEO, VCES (V)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IC (A)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ICM (A)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PD (W)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hFE (Min)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hFE (@ IC) (A)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FE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(Min 2)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hFE (@ IC2) (A)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VCE(sat) Max (mV)</t>
          </r>
        </is>
      </c>
      <c r="S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CE(SAT)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(@ IC/IB) (A/mA)</t>
          </r>
        </is>
      </c>
      <c r="T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VCE(sat) (Max.2) (mV)</t>
          </r>
        </is>
      </c>
      <c r="U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VCE(sat) (@ IC/IB2) (A/mA)</t>
          </r>
        </is>
      </c>
      <c r="V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fT (MHz)</t>
          </r>
        </is>
      </c>
      <c r="W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RCE(sat) (mΩ)</t>
          </r>
        </is>
      </c>
      <c r="X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Spice Model</t>
          </r>
        </is>
      </c>
      <c r="Y1" s="1" t="s">
        <v>24</v>
      </c>
    </row>
    <row r="2" spans="1:25">
      <c r="A2" t="s">
        <v>25</v>
      </c>
      <c r="B2" s="2" t="str">
        <f>Hyperlink("https://www.diodes.com/assets/Datasheets/BC53-16PA.pdf")</f>
        <v>https://www.diodes.com/assets/Datasheets/BC53-16PA.pdf</v>
      </c>
      <c r="C2" t="str">
        <f>Hyperlink("https://www.diodes.com/part/view/BC53-16PA","BC53-16PA")</f>
        <v>BC53-16PA</v>
      </c>
      <c r="D2" t="s">
        <v>26</v>
      </c>
      <c r="G2" t="s">
        <v>27</v>
      </c>
      <c r="H2" t="s">
        <v>28</v>
      </c>
      <c r="I2" t="s">
        <v>29</v>
      </c>
      <c r="J2">
        <v>80</v>
      </c>
      <c r="K2">
        <v>1</v>
      </c>
      <c r="L2">
        <v>2</v>
      </c>
      <c r="M2">
        <v>0.52</v>
      </c>
      <c r="N2">
        <v>100</v>
      </c>
      <c r="O2">
        <v>0.15</v>
      </c>
      <c r="P2">
        <v>25</v>
      </c>
      <c r="Q2">
        <v>0.5</v>
      </c>
      <c r="R2">
        <v>500</v>
      </c>
      <c r="S2" t="s">
        <v>30</v>
      </c>
      <c r="V2">
        <v>125</v>
      </c>
      <c r="Y2" t="s">
        <v>31</v>
      </c>
    </row>
    <row r="3" spans="1:25">
      <c r="A3" t="s">
        <v>32</v>
      </c>
      <c r="B3" s="2" t="str">
        <f>Hyperlink("https://www.diodes.com/assets/Datasheets/BC53-16PAWQ.pdf")</f>
        <v>https://www.diodes.com/assets/Datasheets/BC53-16PAWQ.pdf</v>
      </c>
      <c r="C3" t="str">
        <f>Hyperlink("https://www.diodes.com/part/view/BC53-16PAWQ","BC53-16PAWQ")</f>
        <v>BC53-16PAWQ</v>
      </c>
      <c r="D3" t="s">
        <v>33</v>
      </c>
      <c r="G3" t="s">
        <v>27</v>
      </c>
      <c r="H3" t="s">
        <v>34</v>
      </c>
      <c r="I3" t="s">
        <v>29</v>
      </c>
      <c r="J3">
        <v>80</v>
      </c>
      <c r="K3">
        <v>1</v>
      </c>
      <c r="L3">
        <v>2</v>
      </c>
      <c r="M3">
        <v>0.5</v>
      </c>
      <c r="N3">
        <v>100</v>
      </c>
      <c r="O3">
        <v>0.15</v>
      </c>
      <c r="P3">
        <v>40</v>
      </c>
      <c r="Q3">
        <v>0.5</v>
      </c>
      <c r="R3">
        <v>500</v>
      </c>
      <c r="S3" t="s">
        <v>30</v>
      </c>
      <c r="V3">
        <v>150</v>
      </c>
      <c r="Y3" t="s">
        <v>35</v>
      </c>
    </row>
    <row r="4" spans="1:25">
      <c r="A4" t="s">
        <v>36</v>
      </c>
      <c r="B4" s="2" t="str">
        <f>Hyperlink("https://www.diodes.com/assets/Datasheets/BC56-16PA.pdf")</f>
        <v>https://www.diodes.com/assets/Datasheets/BC56-16PA.pdf</v>
      </c>
      <c r="C4" t="str">
        <f>Hyperlink("https://www.diodes.com/part/view/BC56-16PA","BC56-16PA")</f>
        <v>BC56-16PA</v>
      </c>
      <c r="D4" t="s">
        <v>37</v>
      </c>
      <c r="G4" t="s">
        <v>27</v>
      </c>
      <c r="H4" t="s">
        <v>28</v>
      </c>
      <c r="I4" t="s">
        <v>38</v>
      </c>
      <c r="J4">
        <v>80</v>
      </c>
      <c r="K4">
        <v>1</v>
      </c>
      <c r="L4">
        <v>2</v>
      </c>
      <c r="M4">
        <v>0.52</v>
      </c>
      <c r="N4">
        <v>100</v>
      </c>
      <c r="O4">
        <v>0.15</v>
      </c>
      <c r="P4">
        <v>25</v>
      </c>
      <c r="Q4">
        <v>0.5</v>
      </c>
      <c r="R4">
        <v>500</v>
      </c>
      <c r="S4" t="s">
        <v>30</v>
      </c>
      <c r="V4">
        <v>125</v>
      </c>
      <c r="Y4" t="s">
        <v>31</v>
      </c>
    </row>
    <row r="5" spans="1:25">
      <c r="A5" t="s">
        <v>39</v>
      </c>
      <c r="B5" s="2" t="str">
        <f>Hyperlink("https://www.diodes.com/assets/Datasheets/BC56-16PAWQ.pdf")</f>
        <v>https://www.diodes.com/assets/Datasheets/BC56-16PAWQ.pdf</v>
      </c>
      <c r="C5" t="str">
        <f>Hyperlink("https://www.diodes.com/part/view/BC56-16PAWQ","BC56-16PAWQ")</f>
        <v>BC56-16PAWQ</v>
      </c>
      <c r="D5" t="s">
        <v>40</v>
      </c>
      <c r="G5" t="s">
        <v>27</v>
      </c>
      <c r="H5" t="s">
        <v>34</v>
      </c>
      <c r="I5" t="s">
        <v>38</v>
      </c>
      <c r="J5">
        <v>80</v>
      </c>
      <c r="K5">
        <v>1</v>
      </c>
      <c r="L5">
        <v>2</v>
      </c>
      <c r="M5">
        <v>0.5</v>
      </c>
      <c r="N5">
        <v>100</v>
      </c>
      <c r="O5">
        <v>0.15</v>
      </c>
      <c r="P5">
        <v>40</v>
      </c>
      <c r="Q5">
        <v>0.5</v>
      </c>
      <c r="R5">
        <v>500</v>
      </c>
      <c r="S5" t="s">
        <v>30</v>
      </c>
      <c r="V5">
        <v>150</v>
      </c>
      <c r="Y5" t="s">
        <v>35</v>
      </c>
    </row>
    <row r="6" spans="1:25">
      <c r="A6" t="s">
        <v>41</v>
      </c>
      <c r="B6" s="2" t="str">
        <f>Hyperlink("https://www.diodes.com/assets/Datasheets/BC846A-BC848C.pdf")</f>
        <v>https://www.diodes.com/assets/Datasheets/BC846A-BC848C.pdf</v>
      </c>
      <c r="C6" t="str">
        <f>Hyperlink("https://www.diodes.com/part/view/BC846A","BC846A")</f>
        <v>BC846A</v>
      </c>
      <c r="D6" t="s">
        <v>42</v>
      </c>
      <c r="G6" t="s">
        <v>43</v>
      </c>
      <c r="H6" t="s">
        <v>28</v>
      </c>
      <c r="I6" t="s">
        <v>38</v>
      </c>
      <c r="J6">
        <v>65</v>
      </c>
      <c r="K6">
        <v>0.1</v>
      </c>
      <c r="L6">
        <v>0.2</v>
      </c>
      <c r="M6">
        <v>0.31</v>
      </c>
      <c r="N6">
        <v>110</v>
      </c>
      <c r="O6">
        <v>0.002</v>
      </c>
      <c r="R6">
        <v>250</v>
      </c>
      <c r="S6" t="s">
        <v>44</v>
      </c>
      <c r="T6">
        <v>600</v>
      </c>
      <c r="U6" t="s">
        <v>45</v>
      </c>
      <c r="V6">
        <v>300</v>
      </c>
      <c r="Y6" t="s">
        <v>46</v>
      </c>
    </row>
    <row r="7" spans="1:25">
      <c r="A7" t="s">
        <v>47</v>
      </c>
      <c r="B7" s="2" t="str">
        <f>Hyperlink("https://www.diodes.com/assets/Datasheets/BC846AQ-BC848CQ.pdf")</f>
        <v>https://www.diodes.com/assets/Datasheets/BC846AQ-BC848CQ.pdf</v>
      </c>
      <c r="C7" t="str">
        <f>Hyperlink("https://www.diodes.com/part/view/BC846AQ","BC846AQ")</f>
        <v>BC846AQ</v>
      </c>
      <c r="D7" t="s">
        <v>42</v>
      </c>
      <c r="G7" t="s">
        <v>43</v>
      </c>
      <c r="H7" t="s">
        <v>34</v>
      </c>
      <c r="I7" t="s">
        <v>38</v>
      </c>
      <c r="J7">
        <v>65</v>
      </c>
      <c r="K7">
        <v>0.1</v>
      </c>
      <c r="L7">
        <v>0.2</v>
      </c>
      <c r="M7">
        <v>0.31</v>
      </c>
      <c r="N7">
        <v>110</v>
      </c>
      <c r="O7">
        <v>0.002</v>
      </c>
      <c r="R7">
        <v>250</v>
      </c>
      <c r="S7" t="s">
        <v>44</v>
      </c>
      <c r="T7">
        <v>600</v>
      </c>
      <c r="U7" t="s">
        <v>45</v>
      </c>
      <c r="V7">
        <v>300</v>
      </c>
      <c r="Y7" t="s">
        <v>46</v>
      </c>
    </row>
    <row r="8" spans="1:25">
      <c r="A8" t="s">
        <v>48</v>
      </c>
      <c r="B8" s="2" t="str">
        <f>Hyperlink("https://www.diodes.com/assets/Datasheets/ds30833.pdf")</f>
        <v>https://www.diodes.com/assets/Datasheets/ds30833.pdf</v>
      </c>
      <c r="C8" t="str">
        <f>Hyperlink("https://www.diodes.com/part/view/BC846AS","BC846AS")</f>
        <v>BC846AS</v>
      </c>
      <c r="D8" t="s">
        <v>49</v>
      </c>
      <c r="G8" t="s">
        <v>43</v>
      </c>
      <c r="H8" t="s">
        <v>28</v>
      </c>
      <c r="I8" t="s">
        <v>50</v>
      </c>
      <c r="J8">
        <v>65</v>
      </c>
      <c r="K8">
        <v>0.1</v>
      </c>
      <c r="L8">
        <v>0.2</v>
      </c>
      <c r="M8">
        <v>0.2</v>
      </c>
      <c r="N8">
        <v>110</v>
      </c>
      <c r="O8">
        <v>0.002</v>
      </c>
      <c r="R8">
        <v>250</v>
      </c>
      <c r="S8" t="s">
        <v>44</v>
      </c>
      <c r="T8">
        <v>600</v>
      </c>
      <c r="U8" t="s">
        <v>45</v>
      </c>
      <c r="V8">
        <v>100</v>
      </c>
      <c r="Y8" t="s">
        <v>51</v>
      </c>
    </row>
    <row r="9" spans="1:25">
      <c r="A9" t="s">
        <v>52</v>
      </c>
      <c r="B9" s="2" t="str">
        <f>Hyperlink("https://www.diodes.com/assets/Datasheets/BC846ASQ.pdf")</f>
        <v>https://www.diodes.com/assets/Datasheets/BC846ASQ.pdf</v>
      </c>
      <c r="C9" t="str">
        <f>Hyperlink("https://www.diodes.com/part/view/BC846ASQ","BC846ASQ")</f>
        <v>BC846ASQ</v>
      </c>
      <c r="D9" t="s">
        <v>49</v>
      </c>
      <c r="G9" t="s">
        <v>43</v>
      </c>
      <c r="H9" t="s">
        <v>34</v>
      </c>
      <c r="I9" t="s">
        <v>50</v>
      </c>
      <c r="J9">
        <v>65</v>
      </c>
      <c r="K9">
        <v>0.1</v>
      </c>
      <c r="L9">
        <v>0.2</v>
      </c>
      <c r="M9">
        <v>0.2</v>
      </c>
      <c r="N9">
        <v>110</v>
      </c>
      <c r="O9">
        <v>0.002</v>
      </c>
      <c r="R9">
        <v>250</v>
      </c>
      <c r="S9" t="s">
        <v>44</v>
      </c>
      <c r="T9">
        <v>600</v>
      </c>
      <c r="U9" t="s">
        <v>45</v>
      </c>
      <c r="V9">
        <v>100</v>
      </c>
      <c r="Y9" t="s">
        <v>51</v>
      </c>
    </row>
    <row r="10" spans="1:25">
      <c r="A10" t="s">
        <v>53</v>
      </c>
      <c r="B10" s="2" t="str">
        <f>Hyperlink("https://www.diodes.com/assets/Datasheets/BC846AW-BC848CW.pdf")</f>
        <v>https://www.diodes.com/assets/Datasheets/BC846AW-BC848CW.pdf</v>
      </c>
      <c r="C10" t="str">
        <f>Hyperlink("https://www.diodes.com/part/view/BC846AW","BC846AW")</f>
        <v>BC846AW</v>
      </c>
      <c r="D10" t="s">
        <v>54</v>
      </c>
      <c r="G10" t="s">
        <v>43</v>
      </c>
      <c r="H10" t="s">
        <v>28</v>
      </c>
      <c r="I10" t="s">
        <v>38</v>
      </c>
      <c r="J10">
        <v>65</v>
      </c>
      <c r="K10">
        <v>0.1</v>
      </c>
      <c r="L10">
        <v>0.2</v>
      </c>
      <c r="M10">
        <v>0.2</v>
      </c>
      <c r="N10">
        <v>110</v>
      </c>
      <c r="O10">
        <v>0.002</v>
      </c>
      <c r="R10">
        <v>250</v>
      </c>
      <c r="S10" t="s">
        <v>44</v>
      </c>
      <c r="T10">
        <v>600</v>
      </c>
      <c r="U10" t="s">
        <v>45</v>
      </c>
      <c r="V10">
        <v>300</v>
      </c>
      <c r="Y10" t="s">
        <v>55</v>
      </c>
    </row>
    <row r="11" spans="1:25">
      <c r="A11" t="s">
        <v>56</v>
      </c>
      <c r="B11" s="2" t="str">
        <f>Hyperlink("https://www.diodes.com/assets/Datasheets/BC846A-BC848C.pdf")</f>
        <v>https://www.diodes.com/assets/Datasheets/BC846A-BC848C.pdf</v>
      </c>
      <c r="C11" t="str">
        <f>Hyperlink("https://www.diodes.com/part/view/BC846B","BC846B")</f>
        <v>BC846B</v>
      </c>
      <c r="D11" t="s">
        <v>42</v>
      </c>
      <c r="G11" t="s">
        <v>43</v>
      </c>
      <c r="H11" t="s">
        <v>28</v>
      </c>
      <c r="I11" t="s">
        <v>38</v>
      </c>
      <c r="J11">
        <v>65</v>
      </c>
      <c r="K11">
        <v>0.1</v>
      </c>
      <c r="L11">
        <v>0.2</v>
      </c>
      <c r="M11">
        <v>0.31</v>
      </c>
      <c r="N11">
        <v>200</v>
      </c>
      <c r="O11">
        <v>0.002</v>
      </c>
      <c r="R11">
        <v>250</v>
      </c>
      <c r="S11" t="s">
        <v>44</v>
      </c>
      <c r="T11">
        <v>600</v>
      </c>
      <c r="U11" t="s">
        <v>45</v>
      </c>
      <c r="V11">
        <v>300</v>
      </c>
      <c r="Y11" t="s">
        <v>46</v>
      </c>
    </row>
    <row r="12" spans="1:25">
      <c r="A12" t="s">
        <v>57</v>
      </c>
      <c r="B12" s="2" t="str">
        <f>Hyperlink("https://www.diodes.com/assets/Datasheets/BC846BFSW-BC847CFSW.pdf")</f>
        <v>https://www.diodes.com/assets/Datasheets/BC846BFSW-BC847CFSW.pdf</v>
      </c>
      <c r="C12" t="str">
        <f>Hyperlink("https://www.diodes.com/part/view/BC846BFSW","BC846BFSW")</f>
        <v>BC846BFSW</v>
      </c>
      <c r="D12" t="s">
        <v>58</v>
      </c>
      <c r="G12" t="s">
        <v>43</v>
      </c>
      <c r="H12" t="s">
        <v>28</v>
      </c>
      <c r="I12" t="s">
        <v>38</v>
      </c>
      <c r="J12">
        <v>65</v>
      </c>
      <c r="K12">
        <v>0.1</v>
      </c>
      <c r="L12">
        <v>0.2</v>
      </c>
      <c r="M12">
        <v>0.45</v>
      </c>
      <c r="N12">
        <v>200</v>
      </c>
      <c r="O12">
        <v>0.002</v>
      </c>
      <c r="R12">
        <v>200</v>
      </c>
      <c r="S12" t="s">
        <v>44</v>
      </c>
      <c r="T12">
        <v>400</v>
      </c>
      <c r="U12" t="s">
        <v>45</v>
      </c>
      <c r="V12">
        <v>100</v>
      </c>
      <c r="X12" t="s">
        <v>59</v>
      </c>
      <c r="Y12" t="s">
        <v>60</v>
      </c>
    </row>
    <row r="13" spans="1:25">
      <c r="A13" t="s">
        <v>61</v>
      </c>
      <c r="B13" s="2" t="str">
        <f>Hyperlink("https://www.diodes.com/assets/Datasheets/BC846BLP4.pdf")</f>
        <v>https://www.diodes.com/assets/Datasheets/BC846BLP4.pdf</v>
      </c>
      <c r="C13" t="str">
        <f>Hyperlink("https://www.diodes.com/part/view/BC846BLP4","BC846BLP4")</f>
        <v>BC846BLP4</v>
      </c>
      <c r="D13" t="s">
        <v>62</v>
      </c>
      <c r="G13" t="s">
        <v>43</v>
      </c>
      <c r="H13" t="s">
        <v>28</v>
      </c>
      <c r="I13" t="s">
        <v>38</v>
      </c>
      <c r="J13">
        <v>65</v>
      </c>
      <c r="K13">
        <v>0.1</v>
      </c>
      <c r="L13">
        <v>0.2</v>
      </c>
      <c r="M13">
        <v>0.4</v>
      </c>
      <c r="N13">
        <v>200</v>
      </c>
      <c r="O13">
        <v>0.002</v>
      </c>
      <c r="R13">
        <v>250</v>
      </c>
      <c r="S13" t="s">
        <v>44</v>
      </c>
      <c r="T13">
        <v>600</v>
      </c>
      <c r="U13" t="s">
        <v>45</v>
      </c>
      <c r="V13">
        <v>300</v>
      </c>
      <c r="Y13" t="s">
        <v>63</v>
      </c>
    </row>
    <row r="14" spans="1:25">
      <c r="A14" t="s">
        <v>64</v>
      </c>
      <c r="B14" s="2" t="str">
        <f>Hyperlink("https://www.diodes.com/assets/Datasheets/BC846AQ-BC848CQ.pdf")</f>
        <v>https://www.diodes.com/assets/Datasheets/BC846AQ-BC848CQ.pdf</v>
      </c>
      <c r="C14" t="str">
        <f>Hyperlink("https://www.diodes.com/part/view/BC846BQ","BC846BQ")</f>
        <v>BC846BQ</v>
      </c>
      <c r="D14" t="s">
        <v>42</v>
      </c>
      <c r="G14" t="s">
        <v>43</v>
      </c>
      <c r="H14" t="s">
        <v>34</v>
      </c>
      <c r="I14" t="s">
        <v>38</v>
      </c>
      <c r="J14">
        <v>65</v>
      </c>
      <c r="K14">
        <v>0.1</v>
      </c>
      <c r="L14">
        <v>0.2</v>
      </c>
      <c r="M14">
        <v>0.31</v>
      </c>
      <c r="N14">
        <v>200</v>
      </c>
      <c r="O14">
        <v>0.002</v>
      </c>
      <c r="R14">
        <v>250</v>
      </c>
      <c r="S14" t="s">
        <v>44</v>
      </c>
      <c r="T14">
        <v>600</v>
      </c>
      <c r="U14" t="s">
        <v>45</v>
      </c>
      <c r="V14">
        <v>300</v>
      </c>
      <c r="Y14" t="s">
        <v>46</v>
      </c>
    </row>
    <row r="15" spans="1:25">
      <c r="A15" t="s">
        <v>65</v>
      </c>
      <c r="B15" s="2" t="str">
        <f>Hyperlink("https://www.diodes.com/assets/Datasheets/BC846AW-BC848CW.pdf")</f>
        <v>https://www.diodes.com/assets/Datasheets/BC846AW-BC848CW.pdf</v>
      </c>
      <c r="C15" t="str">
        <f>Hyperlink("https://www.diodes.com/part/view/BC846BW","BC846BW")</f>
        <v>BC846BW</v>
      </c>
      <c r="D15" t="s">
        <v>54</v>
      </c>
      <c r="G15" t="s">
        <v>43</v>
      </c>
      <c r="H15" t="s">
        <v>28</v>
      </c>
      <c r="I15" t="s">
        <v>38</v>
      </c>
      <c r="J15">
        <v>65</v>
      </c>
      <c r="K15">
        <v>0.1</v>
      </c>
      <c r="L15">
        <v>0.2</v>
      </c>
      <c r="M15">
        <v>0.2</v>
      </c>
      <c r="N15">
        <v>200</v>
      </c>
      <c r="O15">
        <v>0.002</v>
      </c>
      <c r="R15">
        <v>250</v>
      </c>
      <c r="S15" t="s">
        <v>44</v>
      </c>
      <c r="T15">
        <v>600</v>
      </c>
      <c r="U15" t="s">
        <v>45</v>
      </c>
      <c r="V15">
        <v>300</v>
      </c>
      <c r="Y15" t="s">
        <v>55</v>
      </c>
    </row>
    <row r="16" spans="1:25">
      <c r="A16" t="s">
        <v>66</v>
      </c>
      <c r="B16" s="2" t="str">
        <f>Hyperlink("https://www.diodes.com/assets/Datasheets/BC846BWQBC847CWQ.pdf")</f>
        <v>https://www.diodes.com/assets/Datasheets/BC846BWQBC847CWQ.pdf</v>
      </c>
      <c r="C16" t="str">
        <f>Hyperlink("https://www.diodes.com/part/view/BC846BWQ","BC846BWQ")</f>
        <v>BC846BWQ</v>
      </c>
      <c r="D16" t="s">
        <v>54</v>
      </c>
      <c r="G16" t="s">
        <v>43</v>
      </c>
      <c r="H16" t="s">
        <v>34</v>
      </c>
      <c r="I16" t="s">
        <v>38</v>
      </c>
      <c r="J16">
        <v>65</v>
      </c>
      <c r="K16">
        <v>0.1</v>
      </c>
      <c r="L16">
        <v>0.2</v>
      </c>
      <c r="M16">
        <v>0.2</v>
      </c>
      <c r="N16">
        <v>200</v>
      </c>
      <c r="O16">
        <v>0.002</v>
      </c>
      <c r="R16">
        <v>250</v>
      </c>
      <c r="S16" t="s">
        <v>44</v>
      </c>
      <c r="T16">
        <v>600</v>
      </c>
      <c r="U16" t="s">
        <v>45</v>
      </c>
      <c r="V16">
        <v>300</v>
      </c>
      <c r="Y16" t="s">
        <v>55</v>
      </c>
    </row>
    <row r="17" spans="1:25">
      <c r="A17" t="s">
        <v>67</v>
      </c>
      <c r="B17" s="2" t="str">
        <f>Hyperlink("https://www.diodes.com/assets/Datasheets/BC856A-BC858C.pdf")</f>
        <v>https://www.diodes.com/assets/Datasheets/BC856A-BC858C.pdf</v>
      </c>
      <c r="C17" t="str">
        <f>Hyperlink("https://www.diodes.com/part/view/BC856A","BC856A")</f>
        <v>BC856A</v>
      </c>
      <c r="D17" t="s">
        <v>68</v>
      </c>
      <c r="G17" t="s">
        <v>43</v>
      </c>
      <c r="H17" t="s">
        <v>28</v>
      </c>
      <c r="I17" t="s">
        <v>29</v>
      </c>
      <c r="J17">
        <v>65</v>
      </c>
      <c r="K17">
        <v>0.1</v>
      </c>
      <c r="L17">
        <v>0.2</v>
      </c>
      <c r="M17">
        <v>0.31</v>
      </c>
      <c r="N17">
        <v>125</v>
      </c>
      <c r="O17">
        <v>0.002</v>
      </c>
      <c r="R17">
        <v>300</v>
      </c>
      <c r="S17" t="s">
        <v>44</v>
      </c>
      <c r="T17">
        <v>650</v>
      </c>
      <c r="U17" t="s">
        <v>45</v>
      </c>
      <c r="V17">
        <v>200</v>
      </c>
      <c r="Y17" t="s">
        <v>46</v>
      </c>
    </row>
    <row r="18" spans="1:25">
      <c r="A18" t="s">
        <v>69</v>
      </c>
      <c r="B18" s="2" t="str">
        <f>Hyperlink("https://www.diodes.com/assets/Datasheets/BC856AFSW-BC857CFSW.pdf")</f>
        <v>https://www.diodes.com/assets/Datasheets/BC856AFSW-BC857CFSW.pdf</v>
      </c>
      <c r="C18" t="str">
        <f>Hyperlink("https://www.diodes.com/part/view/BC856AFSW","BC856AFSW")</f>
        <v>BC856AFSW</v>
      </c>
      <c r="D18" t="s">
        <v>70</v>
      </c>
      <c r="G18" t="s">
        <v>43</v>
      </c>
      <c r="H18" t="s">
        <v>28</v>
      </c>
      <c r="I18" t="s">
        <v>29</v>
      </c>
      <c r="J18">
        <v>65</v>
      </c>
      <c r="K18">
        <v>0.1</v>
      </c>
      <c r="L18">
        <v>0.2</v>
      </c>
      <c r="M18">
        <v>0.45</v>
      </c>
      <c r="N18">
        <v>125</v>
      </c>
      <c r="O18">
        <v>0.002</v>
      </c>
      <c r="R18">
        <v>300</v>
      </c>
      <c r="S18" t="s">
        <v>44</v>
      </c>
      <c r="T18">
        <v>650</v>
      </c>
      <c r="U18" t="s">
        <v>45</v>
      </c>
      <c r="V18">
        <v>100</v>
      </c>
      <c r="X18" t="s">
        <v>71</v>
      </c>
      <c r="Y18" t="s">
        <v>60</v>
      </c>
    </row>
    <row r="19" spans="1:25">
      <c r="A19" t="s">
        <v>72</v>
      </c>
      <c r="B19" s="2" t="str">
        <f>Hyperlink("https://www.diodes.com/assets/Datasheets/BC856AQ-BC857BQ.pdf")</f>
        <v>https://www.diodes.com/assets/Datasheets/BC856AQ-BC857BQ.pdf</v>
      </c>
      <c r="C19" t="str">
        <f>Hyperlink("https://www.diodes.com/part/view/BC856AQ","BC856AQ")</f>
        <v>BC856AQ</v>
      </c>
      <c r="D19" t="s">
        <v>68</v>
      </c>
      <c r="G19" t="s">
        <v>43</v>
      </c>
      <c r="H19" t="s">
        <v>34</v>
      </c>
      <c r="I19" t="s">
        <v>29</v>
      </c>
      <c r="J19">
        <v>65</v>
      </c>
      <c r="K19">
        <v>0.1</v>
      </c>
      <c r="L19">
        <v>0.2</v>
      </c>
      <c r="M19">
        <v>0.31</v>
      </c>
      <c r="N19">
        <v>125</v>
      </c>
      <c r="O19">
        <v>0.002</v>
      </c>
      <c r="R19">
        <v>300</v>
      </c>
      <c r="S19" t="s">
        <v>44</v>
      </c>
      <c r="T19">
        <v>650</v>
      </c>
      <c r="U19" t="s">
        <v>45</v>
      </c>
      <c r="V19">
        <v>200</v>
      </c>
      <c r="Y19" t="s">
        <v>46</v>
      </c>
    </row>
    <row r="20" spans="1:25">
      <c r="A20" t="s">
        <v>73</v>
      </c>
      <c r="B20" s="2" t="str">
        <f>Hyperlink("https://www.diodes.com/assets/Datasheets/BC856AS.pdf")</f>
        <v>https://www.diodes.com/assets/Datasheets/BC856AS.pdf</v>
      </c>
      <c r="C20" t="str">
        <f>Hyperlink("https://www.diodes.com/part/view/BC856AS","BC856AS")</f>
        <v>BC856AS</v>
      </c>
      <c r="D20" t="s">
        <v>74</v>
      </c>
      <c r="G20" t="s">
        <v>43</v>
      </c>
      <c r="H20" t="s">
        <v>28</v>
      </c>
      <c r="I20" t="s">
        <v>75</v>
      </c>
      <c r="J20">
        <v>65</v>
      </c>
      <c r="K20">
        <v>0.1</v>
      </c>
      <c r="L20">
        <v>0.2</v>
      </c>
      <c r="M20">
        <v>0.2</v>
      </c>
      <c r="N20">
        <v>125</v>
      </c>
      <c r="O20">
        <v>0.002</v>
      </c>
      <c r="R20">
        <v>300</v>
      </c>
      <c r="S20" t="s">
        <v>44</v>
      </c>
      <c r="T20">
        <v>650</v>
      </c>
      <c r="U20" t="s">
        <v>45</v>
      </c>
      <c r="V20">
        <v>100</v>
      </c>
      <c r="Y20" t="s">
        <v>51</v>
      </c>
    </row>
    <row r="21" spans="1:25">
      <c r="A21" t="s">
        <v>76</v>
      </c>
      <c r="B21" s="2" t="str">
        <f>Hyperlink("https://www.diodes.com/assets/Datasheets/BC856ASQ.pdf")</f>
        <v>https://www.diodes.com/assets/Datasheets/BC856ASQ.pdf</v>
      </c>
      <c r="C21" t="str">
        <f>Hyperlink("https://www.diodes.com/part/view/BC856ASQ","BC856ASQ")</f>
        <v>BC856ASQ</v>
      </c>
      <c r="D21" t="s">
        <v>74</v>
      </c>
      <c r="G21" t="s">
        <v>43</v>
      </c>
      <c r="H21" t="s">
        <v>34</v>
      </c>
      <c r="I21" t="s">
        <v>75</v>
      </c>
      <c r="J21">
        <v>65</v>
      </c>
      <c r="K21">
        <v>0.1</v>
      </c>
      <c r="L21">
        <v>0.2</v>
      </c>
      <c r="M21">
        <v>0.2</v>
      </c>
      <c r="N21">
        <v>125</v>
      </c>
      <c r="O21">
        <v>0.002</v>
      </c>
      <c r="R21">
        <v>300</v>
      </c>
      <c r="S21" t="s">
        <v>44</v>
      </c>
      <c r="T21">
        <v>650</v>
      </c>
      <c r="U21" t="s">
        <v>45</v>
      </c>
      <c r="V21">
        <v>100</v>
      </c>
      <c r="Y21" t="s">
        <v>51</v>
      </c>
    </row>
    <row r="22" spans="1:25">
      <c r="A22" t="s">
        <v>77</v>
      </c>
      <c r="B22" s="2" t="str">
        <f>Hyperlink("https://www.diodes.com/assets/Datasheets/BC856AW-BC858CW.pdf")</f>
        <v>https://www.diodes.com/assets/Datasheets/BC856AW-BC858CW.pdf</v>
      </c>
      <c r="C22" t="str">
        <f>Hyperlink("https://www.diodes.com/part/view/BC856AW","BC856AW")</f>
        <v>BC856AW</v>
      </c>
      <c r="D22" t="s">
        <v>78</v>
      </c>
      <c r="G22" t="s">
        <v>43</v>
      </c>
      <c r="H22" t="s">
        <v>28</v>
      </c>
      <c r="I22" t="s">
        <v>29</v>
      </c>
      <c r="J22">
        <v>65</v>
      </c>
      <c r="K22">
        <v>0.1</v>
      </c>
      <c r="L22">
        <v>0.2</v>
      </c>
      <c r="M22">
        <v>0.2</v>
      </c>
      <c r="N22">
        <v>125</v>
      </c>
      <c r="O22">
        <v>0.002</v>
      </c>
      <c r="R22">
        <v>300</v>
      </c>
      <c r="S22" t="s">
        <v>44</v>
      </c>
      <c r="T22">
        <v>650</v>
      </c>
      <c r="U22" t="s">
        <v>45</v>
      </c>
      <c r="V22">
        <v>200</v>
      </c>
      <c r="Y22" t="s">
        <v>55</v>
      </c>
    </row>
    <row r="23" spans="1:25">
      <c r="A23" t="s">
        <v>79</v>
      </c>
      <c r="B23" s="2" t="str">
        <f>Hyperlink("https://www.diodes.com/assets/Datasheets/BC856A-BC858C.pdf")</f>
        <v>https://www.diodes.com/assets/Datasheets/BC856A-BC858C.pdf</v>
      </c>
      <c r="C23" t="str">
        <f>Hyperlink("https://www.diodes.com/part/view/BC856B","BC856B")</f>
        <v>BC856B</v>
      </c>
      <c r="D23" t="s">
        <v>68</v>
      </c>
      <c r="G23" t="s">
        <v>43</v>
      </c>
      <c r="H23" t="s">
        <v>28</v>
      </c>
      <c r="I23" t="s">
        <v>29</v>
      </c>
      <c r="J23">
        <v>65</v>
      </c>
      <c r="K23">
        <v>0.1</v>
      </c>
      <c r="L23">
        <v>0.2</v>
      </c>
      <c r="M23">
        <v>0.31</v>
      </c>
      <c r="N23">
        <v>220</v>
      </c>
      <c r="O23">
        <v>0.002</v>
      </c>
      <c r="R23">
        <v>300</v>
      </c>
      <c r="S23" t="s">
        <v>44</v>
      </c>
      <c r="T23">
        <v>650</v>
      </c>
      <c r="U23" t="s">
        <v>45</v>
      </c>
      <c r="V23">
        <v>200</v>
      </c>
      <c r="Y23" t="s">
        <v>46</v>
      </c>
    </row>
    <row r="24" spans="1:25">
      <c r="A24" t="s">
        <v>80</v>
      </c>
      <c r="B24" s="2" t="str">
        <f>Hyperlink("https://www.diodes.com/assets/Datasheets/BC856AFSW-BC857CFSW.pdf")</f>
        <v>https://www.diodes.com/assets/Datasheets/BC856AFSW-BC857CFSW.pdf</v>
      </c>
      <c r="C24" t="str">
        <f>Hyperlink("https://www.diodes.com/part/view/BC856BFSW","BC856BFSW")</f>
        <v>BC856BFSW</v>
      </c>
      <c r="D24" t="s">
        <v>70</v>
      </c>
      <c r="G24" t="s">
        <v>43</v>
      </c>
      <c r="H24" t="s">
        <v>28</v>
      </c>
      <c r="I24" t="s">
        <v>29</v>
      </c>
      <c r="J24">
        <v>65</v>
      </c>
      <c r="K24">
        <v>0.1</v>
      </c>
      <c r="L24">
        <v>0.2</v>
      </c>
      <c r="M24">
        <v>0.45</v>
      </c>
      <c r="N24">
        <v>220</v>
      </c>
      <c r="O24">
        <v>0.002</v>
      </c>
      <c r="R24">
        <v>300</v>
      </c>
      <c r="S24" t="s">
        <v>44</v>
      </c>
      <c r="T24">
        <v>650</v>
      </c>
      <c r="U24" t="s">
        <v>45</v>
      </c>
      <c r="V24">
        <v>100</v>
      </c>
      <c r="X24" t="s">
        <v>81</v>
      </c>
      <c r="Y24" t="s">
        <v>60</v>
      </c>
    </row>
    <row r="25" spans="1:25">
      <c r="A25" t="s">
        <v>82</v>
      </c>
      <c r="B25" s="2" t="str">
        <f>Hyperlink("https://www.diodes.com/assets/Datasheets/BC856AQ-BC857BQ.pdf")</f>
        <v>https://www.diodes.com/assets/Datasheets/BC856AQ-BC857BQ.pdf</v>
      </c>
      <c r="C25" t="str">
        <f>Hyperlink("https://www.diodes.com/part/view/BC856BQ","BC856BQ")</f>
        <v>BC856BQ</v>
      </c>
      <c r="D25" t="s">
        <v>68</v>
      </c>
      <c r="G25" t="s">
        <v>43</v>
      </c>
      <c r="H25" t="s">
        <v>34</v>
      </c>
      <c r="I25" t="s">
        <v>29</v>
      </c>
      <c r="J25">
        <v>65</v>
      </c>
      <c r="K25">
        <v>0.1</v>
      </c>
      <c r="L25">
        <v>0.2</v>
      </c>
      <c r="M25">
        <v>0.31</v>
      </c>
      <c r="N25">
        <v>220</v>
      </c>
      <c r="O25">
        <v>0.002</v>
      </c>
      <c r="R25">
        <v>300</v>
      </c>
      <c r="S25" t="s">
        <v>44</v>
      </c>
      <c r="T25">
        <v>650</v>
      </c>
      <c r="U25" t="s">
        <v>45</v>
      </c>
      <c r="V25">
        <v>200</v>
      </c>
      <c r="Y25" t="s">
        <v>46</v>
      </c>
    </row>
    <row r="26" spans="1:25">
      <c r="A26" t="s">
        <v>83</v>
      </c>
      <c r="B26" s="2" t="str">
        <f>Hyperlink("https://www.diodes.com/assets/Datasheets/BC856AW-BC858CW.pdf")</f>
        <v>https://www.diodes.com/assets/Datasheets/BC856AW-BC858CW.pdf</v>
      </c>
      <c r="C26" t="str">
        <f>Hyperlink("https://www.diodes.com/part/view/BC856BW","BC856BW")</f>
        <v>BC856BW</v>
      </c>
      <c r="D26" t="s">
        <v>78</v>
      </c>
      <c r="G26" t="s">
        <v>43</v>
      </c>
      <c r="H26" t="s">
        <v>28</v>
      </c>
      <c r="I26" t="s">
        <v>29</v>
      </c>
      <c r="J26">
        <v>65</v>
      </c>
      <c r="K26">
        <v>0.1</v>
      </c>
      <c r="L26">
        <v>0.2</v>
      </c>
      <c r="M26">
        <v>0.2</v>
      </c>
      <c r="N26">
        <v>220</v>
      </c>
      <c r="O26">
        <v>0.002</v>
      </c>
      <c r="R26">
        <v>300</v>
      </c>
      <c r="S26" t="s">
        <v>44</v>
      </c>
      <c r="T26">
        <v>650</v>
      </c>
      <c r="U26" t="s">
        <v>45</v>
      </c>
      <c r="V26">
        <v>200</v>
      </c>
      <c r="Y26" t="s">
        <v>55</v>
      </c>
    </row>
    <row r="27" spans="1:25">
      <c r="A27" t="s">
        <v>84</v>
      </c>
      <c r="B27" s="2" t="str">
        <f>Hyperlink("https://www.diodes.com/assets/Datasheets/BC856BWQ.pdf")</f>
        <v>https://www.diodes.com/assets/Datasheets/BC856BWQ.pdf</v>
      </c>
      <c r="C27" t="str">
        <f>Hyperlink("https://www.diodes.com/part/view/BC856BWQ","BC856BWQ")</f>
        <v>BC856BWQ</v>
      </c>
      <c r="D27" t="s">
        <v>78</v>
      </c>
      <c r="G27" t="s">
        <v>43</v>
      </c>
      <c r="H27" t="s">
        <v>34</v>
      </c>
      <c r="I27" t="s">
        <v>29</v>
      </c>
      <c r="J27">
        <v>65</v>
      </c>
      <c r="K27">
        <v>0.1</v>
      </c>
      <c r="L27">
        <v>0.2</v>
      </c>
      <c r="M27">
        <v>0.2</v>
      </c>
      <c r="N27">
        <v>220</v>
      </c>
      <c r="O27">
        <v>0.002</v>
      </c>
      <c r="R27">
        <v>300</v>
      </c>
      <c r="S27" t="s">
        <v>44</v>
      </c>
      <c r="T27">
        <v>650</v>
      </c>
      <c r="U27" t="s">
        <v>45</v>
      </c>
      <c r="V27">
        <v>200</v>
      </c>
      <c r="Y27" t="s">
        <v>55</v>
      </c>
    </row>
    <row r="28" spans="1:25">
      <c r="A28" t="s">
        <v>85</v>
      </c>
      <c r="B28" s="2" t="str">
        <f>Hyperlink("https://www.diodes.com/assets/Datasheets/BCM846BS.pdf")</f>
        <v>https://www.diodes.com/assets/Datasheets/BCM846BS.pdf</v>
      </c>
      <c r="C28" t="str">
        <f>Hyperlink("https://www.diodes.com/part/view/BCM846BS","BCM846BS")</f>
        <v>BCM846BS</v>
      </c>
      <c r="D28" t="s">
        <v>49</v>
      </c>
      <c r="G28" t="s">
        <v>86</v>
      </c>
      <c r="H28" t="s">
        <v>28</v>
      </c>
      <c r="I28" t="s">
        <v>50</v>
      </c>
      <c r="J28">
        <v>65</v>
      </c>
      <c r="K28">
        <v>0.1</v>
      </c>
      <c r="L28">
        <v>0.2</v>
      </c>
      <c r="M28">
        <v>0.2</v>
      </c>
      <c r="N28">
        <v>200</v>
      </c>
      <c r="O28">
        <v>0.002</v>
      </c>
      <c r="R28">
        <v>100</v>
      </c>
      <c r="S28" t="s">
        <v>44</v>
      </c>
      <c r="T28">
        <v>400</v>
      </c>
      <c r="U28" t="s">
        <v>45</v>
      </c>
      <c r="V28">
        <v>100</v>
      </c>
      <c r="Y28" t="s">
        <v>51</v>
      </c>
    </row>
    <row r="29" spans="1:25">
      <c r="A29" t="s">
        <v>87</v>
      </c>
      <c r="B29" s="2" t="str">
        <f>Hyperlink("https://www.diodes.com/assets/Datasheets/BCP51_52_53.pdf")</f>
        <v>https://www.diodes.com/assets/Datasheets/BCP51_52_53.pdf</v>
      </c>
      <c r="C29" t="str">
        <f>Hyperlink("https://www.diodes.com/part/view/BCP52","BCP52")</f>
        <v>BCP52</v>
      </c>
      <c r="D29" t="s">
        <v>88</v>
      </c>
      <c r="G29" t="s">
        <v>27</v>
      </c>
      <c r="H29" t="s">
        <v>28</v>
      </c>
      <c r="I29" t="s">
        <v>29</v>
      </c>
      <c r="J29">
        <v>60</v>
      </c>
      <c r="K29">
        <v>1</v>
      </c>
      <c r="L29">
        <v>2</v>
      </c>
      <c r="M29">
        <v>2</v>
      </c>
      <c r="N29">
        <v>40</v>
      </c>
      <c r="O29">
        <v>0.15</v>
      </c>
      <c r="P29">
        <v>25</v>
      </c>
      <c r="Q29">
        <v>0.5</v>
      </c>
      <c r="R29">
        <v>500</v>
      </c>
      <c r="S29" t="s">
        <v>30</v>
      </c>
      <c r="V29">
        <v>150</v>
      </c>
      <c r="Y29" t="s">
        <v>89</v>
      </c>
    </row>
    <row r="30" spans="1:25">
      <c r="A30" t="s">
        <v>90</v>
      </c>
      <c r="B30" s="2" t="str">
        <f>Hyperlink("https://www.diodes.com/assets/Datasheets/BCP51_52_53.pdf")</f>
        <v>https://www.diodes.com/assets/Datasheets/BCP51_52_53.pdf</v>
      </c>
      <c r="C30" t="str">
        <f>Hyperlink("https://www.diodes.com/part/view/BCP5210","BCP5210")</f>
        <v>BCP5210</v>
      </c>
      <c r="D30" t="s">
        <v>88</v>
      </c>
      <c r="G30" t="s">
        <v>27</v>
      </c>
      <c r="H30" t="s">
        <v>28</v>
      </c>
      <c r="I30" t="s">
        <v>29</v>
      </c>
      <c r="J30">
        <v>60</v>
      </c>
      <c r="K30">
        <v>1</v>
      </c>
      <c r="L30">
        <v>2</v>
      </c>
      <c r="M30">
        <v>2</v>
      </c>
      <c r="N30">
        <v>63</v>
      </c>
      <c r="O30">
        <v>0.15</v>
      </c>
      <c r="P30">
        <v>25</v>
      </c>
      <c r="Q30">
        <v>0.5</v>
      </c>
      <c r="R30">
        <v>500</v>
      </c>
      <c r="S30" t="s">
        <v>30</v>
      </c>
      <c r="V30">
        <v>150</v>
      </c>
      <c r="Y30" t="s">
        <v>89</v>
      </c>
    </row>
    <row r="31" spans="1:25">
      <c r="A31" t="s">
        <v>91</v>
      </c>
      <c r="B31" s="2" t="str">
        <f>Hyperlink("https://www.diodes.com/assets/Datasheets/BCP51_52_53.pdf")</f>
        <v>https://www.diodes.com/assets/Datasheets/BCP51_52_53.pdf</v>
      </c>
      <c r="C31" t="str">
        <f>Hyperlink("https://www.diodes.com/part/view/BCP5216","BCP5216")</f>
        <v>BCP5216</v>
      </c>
      <c r="D31" t="s">
        <v>88</v>
      </c>
      <c r="G31" t="s">
        <v>27</v>
      </c>
      <c r="H31" t="s">
        <v>28</v>
      </c>
      <c r="I31" t="s">
        <v>29</v>
      </c>
      <c r="J31">
        <v>60</v>
      </c>
      <c r="K31">
        <v>1</v>
      </c>
      <c r="L31">
        <v>2</v>
      </c>
      <c r="M31">
        <v>2</v>
      </c>
      <c r="N31">
        <v>100</v>
      </c>
      <c r="O31">
        <v>0.15</v>
      </c>
      <c r="P31">
        <v>25</v>
      </c>
      <c r="Q31">
        <v>0.5</v>
      </c>
      <c r="R31">
        <v>500</v>
      </c>
      <c r="S31" t="s">
        <v>30</v>
      </c>
      <c r="V31">
        <v>150</v>
      </c>
      <c r="Y31" t="s">
        <v>89</v>
      </c>
    </row>
    <row r="32" spans="1:25">
      <c r="A32" t="s">
        <v>92</v>
      </c>
      <c r="B32" s="2" t="str">
        <f>Hyperlink("https://www.diodes.com/assets/Datasheets/BCP51_52_53.pdf")</f>
        <v>https://www.diodes.com/assets/Datasheets/BCP51_52_53.pdf</v>
      </c>
      <c r="C32" t="str">
        <f>Hyperlink("https://www.diodes.com/part/view/BCP53","BCP53")</f>
        <v>BCP53</v>
      </c>
      <c r="D32" t="s">
        <v>93</v>
      </c>
      <c r="G32" t="s">
        <v>27</v>
      </c>
      <c r="H32" t="s">
        <v>28</v>
      </c>
      <c r="I32" t="s">
        <v>29</v>
      </c>
      <c r="J32">
        <v>80</v>
      </c>
      <c r="K32">
        <v>1</v>
      </c>
      <c r="L32">
        <v>2</v>
      </c>
      <c r="M32">
        <v>2</v>
      </c>
      <c r="N32">
        <v>40</v>
      </c>
      <c r="O32">
        <v>0.15</v>
      </c>
      <c r="P32">
        <v>25</v>
      </c>
      <c r="Q32">
        <v>0.5</v>
      </c>
      <c r="R32">
        <v>500</v>
      </c>
      <c r="S32" t="s">
        <v>30</v>
      </c>
      <c r="V32">
        <v>150</v>
      </c>
      <c r="Y32" t="s">
        <v>89</v>
      </c>
    </row>
    <row r="33" spans="1:25">
      <c r="A33" t="s">
        <v>94</v>
      </c>
      <c r="B33" s="2" t="str">
        <f>Hyperlink("https://www.diodes.com/assets/Datasheets/BCP51_52_53.pdf")</f>
        <v>https://www.diodes.com/assets/Datasheets/BCP51_52_53.pdf</v>
      </c>
      <c r="C33" t="str">
        <f>Hyperlink("https://www.diodes.com/part/view/BCP5310","BCP5310")</f>
        <v>BCP5310</v>
      </c>
      <c r="D33" t="s">
        <v>93</v>
      </c>
      <c r="G33" t="s">
        <v>27</v>
      </c>
      <c r="H33" t="s">
        <v>28</v>
      </c>
      <c r="I33" t="s">
        <v>29</v>
      </c>
      <c r="J33">
        <v>80</v>
      </c>
      <c r="K33">
        <v>1</v>
      </c>
      <c r="L33">
        <v>2</v>
      </c>
      <c r="M33">
        <v>2</v>
      </c>
      <c r="N33">
        <v>63</v>
      </c>
      <c r="O33">
        <v>0.15</v>
      </c>
      <c r="P33">
        <v>25</v>
      </c>
      <c r="Q33">
        <v>0.5</v>
      </c>
      <c r="R33">
        <v>500</v>
      </c>
      <c r="S33" t="s">
        <v>30</v>
      </c>
      <c r="V33">
        <v>150</v>
      </c>
      <c r="Y33" t="s">
        <v>89</v>
      </c>
    </row>
    <row r="34" spans="1:25">
      <c r="A34" t="s">
        <v>95</v>
      </c>
      <c r="B34" s="2" t="str">
        <f>Hyperlink("https://www.diodes.com/assets/Datasheets/BCP51_52_53.pdf")</f>
        <v>https://www.diodes.com/assets/Datasheets/BCP51_52_53.pdf</v>
      </c>
      <c r="C34" t="str">
        <f>Hyperlink("https://www.diodes.com/part/view/BCP5316","BCP5316")</f>
        <v>BCP5316</v>
      </c>
      <c r="D34" t="s">
        <v>93</v>
      </c>
      <c r="G34" t="s">
        <v>27</v>
      </c>
      <c r="H34" t="s">
        <v>28</v>
      </c>
      <c r="I34" t="s">
        <v>29</v>
      </c>
      <c r="J34">
        <v>80</v>
      </c>
      <c r="K34">
        <v>1</v>
      </c>
      <c r="L34">
        <v>2</v>
      </c>
      <c r="M34">
        <v>2</v>
      </c>
      <c r="N34">
        <v>100</v>
      </c>
      <c r="O34">
        <v>0.15</v>
      </c>
      <c r="P34">
        <v>25</v>
      </c>
      <c r="Q34">
        <v>0.5</v>
      </c>
      <c r="R34">
        <v>500</v>
      </c>
      <c r="S34" t="s">
        <v>30</v>
      </c>
      <c r="V34">
        <v>150</v>
      </c>
      <c r="Y34" t="s">
        <v>89</v>
      </c>
    </row>
    <row r="35" spans="1:25">
      <c r="A35" t="s">
        <v>96</v>
      </c>
      <c r="B35" s="2" t="str">
        <f>Hyperlink("https://www.diodes.com/assets/Datasheets/BCP5316Q.pdf")</f>
        <v>https://www.diodes.com/assets/Datasheets/BCP5316Q.pdf</v>
      </c>
      <c r="C35" t="str">
        <f>Hyperlink("https://www.diodes.com/part/view/BCP5316Q","BCP5316Q")</f>
        <v>BCP5316Q</v>
      </c>
      <c r="D35" t="s">
        <v>93</v>
      </c>
      <c r="G35" t="s">
        <v>27</v>
      </c>
      <c r="H35" t="s">
        <v>34</v>
      </c>
      <c r="I35" t="s">
        <v>29</v>
      </c>
      <c r="J35">
        <v>80</v>
      </c>
      <c r="K35">
        <v>1</v>
      </c>
      <c r="L35">
        <v>2</v>
      </c>
      <c r="M35">
        <v>2</v>
      </c>
      <c r="N35">
        <v>100</v>
      </c>
      <c r="O35">
        <v>0.15</v>
      </c>
      <c r="P35">
        <v>25</v>
      </c>
      <c r="Q35">
        <v>0.5</v>
      </c>
      <c r="R35">
        <v>500</v>
      </c>
      <c r="S35" t="s">
        <v>30</v>
      </c>
      <c r="V35">
        <v>150</v>
      </c>
      <c r="Y35" t="s">
        <v>89</v>
      </c>
    </row>
    <row r="36" spans="1:25">
      <c r="A36" t="s">
        <v>97</v>
      </c>
      <c r="B36" s="2" t="str">
        <f>Hyperlink("https://www.diodes.com/assets/Datasheets/BCP51_52_53.pdf")</f>
        <v>https://www.diodes.com/assets/Datasheets/BCP51_52_53.pdf</v>
      </c>
      <c r="C36" t="str">
        <f>Hyperlink("https://www.diodes.com/part/view/BCP53Q","BCP53Q")</f>
        <v>BCP53Q</v>
      </c>
      <c r="D36" t="s">
        <v>93</v>
      </c>
      <c r="G36" t="s">
        <v>27</v>
      </c>
      <c r="H36" t="s">
        <v>34</v>
      </c>
      <c r="I36" t="s">
        <v>29</v>
      </c>
      <c r="J36">
        <v>80</v>
      </c>
      <c r="K36">
        <v>1</v>
      </c>
      <c r="L36">
        <v>2</v>
      </c>
      <c r="M36">
        <v>2</v>
      </c>
      <c r="N36">
        <v>40</v>
      </c>
      <c r="O36">
        <v>0.15</v>
      </c>
      <c r="P36">
        <v>25</v>
      </c>
      <c r="Q36">
        <v>0.5</v>
      </c>
      <c r="R36">
        <v>500</v>
      </c>
      <c r="S36" t="s">
        <v>30</v>
      </c>
      <c r="V36">
        <v>150</v>
      </c>
      <c r="Y36" t="s">
        <v>89</v>
      </c>
    </row>
    <row r="37" spans="1:25">
      <c r="A37" t="s">
        <v>98</v>
      </c>
      <c r="B37" s="2" t="str">
        <f>Hyperlink("https://www.diodes.com/assets/Datasheets/BCP54_55_56.pdf")</f>
        <v>https://www.diodes.com/assets/Datasheets/BCP54_55_56.pdf</v>
      </c>
      <c r="C37" t="str">
        <f>Hyperlink("https://www.diodes.com/part/view/BCP55","BCP55")</f>
        <v>BCP55</v>
      </c>
      <c r="D37" t="s">
        <v>99</v>
      </c>
      <c r="G37" t="s">
        <v>27</v>
      </c>
      <c r="H37" t="s">
        <v>28</v>
      </c>
      <c r="I37" t="s">
        <v>38</v>
      </c>
      <c r="J37">
        <v>60</v>
      </c>
      <c r="K37">
        <v>1</v>
      </c>
      <c r="L37">
        <v>2</v>
      </c>
      <c r="M37">
        <v>2</v>
      </c>
      <c r="N37">
        <v>40</v>
      </c>
      <c r="O37">
        <v>0.15</v>
      </c>
      <c r="P37">
        <v>25</v>
      </c>
      <c r="Q37">
        <v>0.5</v>
      </c>
      <c r="R37">
        <v>500</v>
      </c>
      <c r="S37" t="s">
        <v>30</v>
      </c>
      <c r="V37">
        <v>150</v>
      </c>
      <c r="Y37" t="s">
        <v>89</v>
      </c>
    </row>
    <row r="38" spans="1:25">
      <c r="A38" t="s">
        <v>100</v>
      </c>
      <c r="B38" s="2" t="str">
        <f>Hyperlink("https://www.diodes.com/assets/Datasheets/BCP54_55_56.pdf")</f>
        <v>https://www.diodes.com/assets/Datasheets/BCP54_55_56.pdf</v>
      </c>
      <c r="C38" t="str">
        <f>Hyperlink("https://www.diodes.com/part/view/BCP5510","BCP5510")</f>
        <v>BCP5510</v>
      </c>
      <c r="D38" t="s">
        <v>99</v>
      </c>
      <c r="G38" t="s">
        <v>27</v>
      </c>
      <c r="H38" t="s">
        <v>28</v>
      </c>
      <c r="I38" t="s">
        <v>38</v>
      </c>
      <c r="J38">
        <v>60</v>
      </c>
      <c r="K38">
        <v>1</v>
      </c>
      <c r="L38">
        <v>2</v>
      </c>
      <c r="M38">
        <v>2</v>
      </c>
      <c r="N38">
        <v>63</v>
      </c>
      <c r="O38">
        <v>0.15</v>
      </c>
      <c r="P38">
        <v>25</v>
      </c>
      <c r="Q38">
        <v>0.5</v>
      </c>
      <c r="R38">
        <v>500</v>
      </c>
      <c r="S38" t="s">
        <v>30</v>
      </c>
      <c r="V38">
        <v>150</v>
      </c>
      <c r="Y38" t="s">
        <v>89</v>
      </c>
    </row>
    <row r="39" spans="1:25">
      <c r="A39" t="s">
        <v>101</v>
      </c>
      <c r="B39" s="2" t="str">
        <f>Hyperlink("https://www.diodes.com/assets/Datasheets/BCP54_55_56.pdf")</f>
        <v>https://www.diodes.com/assets/Datasheets/BCP54_55_56.pdf</v>
      </c>
      <c r="C39" t="str">
        <f>Hyperlink("https://www.diodes.com/part/view/BCP5516","BCP5516")</f>
        <v>BCP5516</v>
      </c>
      <c r="D39" t="s">
        <v>99</v>
      </c>
      <c r="G39" t="s">
        <v>27</v>
      </c>
      <c r="H39" t="s">
        <v>28</v>
      </c>
      <c r="I39" t="s">
        <v>38</v>
      </c>
      <c r="J39">
        <v>60</v>
      </c>
      <c r="K39">
        <v>1</v>
      </c>
      <c r="L39">
        <v>2</v>
      </c>
      <c r="M39">
        <v>2</v>
      </c>
      <c r="N39">
        <v>100</v>
      </c>
      <c r="O39">
        <v>0.15</v>
      </c>
      <c r="P39">
        <v>25</v>
      </c>
      <c r="Q39">
        <v>0.5</v>
      </c>
      <c r="R39">
        <v>500</v>
      </c>
      <c r="S39" t="s">
        <v>30</v>
      </c>
      <c r="V39">
        <v>150</v>
      </c>
      <c r="Y39" t="s">
        <v>89</v>
      </c>
    </row>
    <row r="40" spans="1:25">
      <c r="A40" t="s">
        <v>102</v>
      </c>
      <c r="B40" s="2" t="str">
        <f>Hyperlink("https://www.diodes.com/assets/Datasheets/BCP54_55_56.pdf")</f>
        <v>https://www.diodes.com/assets/Datasheets/BCP54_55_56.pdf</v>
      </c>
      <c r="C40" t="str">
        <f>Hyperlink("https://www.diodes.com/part/view/BCP56","BCP56")</f>
        <v>BCP56</v>
      </c>
      <c r="D40" t="s">
        <v>103</v>
      </c>
      <c r="G40" t="s">
        <v>27</v>
      </c>
      <c r="H40" t="s">
        <v>28</v>
      </c>
      <c r="I40" t="s">
        <v>38</v>
      </c>
      <c r="J40">
        <v>80</v>
      </c>
      <c r="K40">
        <v>1</v>
      </c>
      <c r="L40">
        <v>2</v>
      </c>
      <c r="M40">
        <v>2</v>
      </c>
      <c r="N40">
        <v>40</v>
      </c>
      <c r="O40">
        <v>0.15</v>
      </c>
      <c r="P40">
        <v>25</v>
      </c>
      <c r="Q40">
        <v>0.5</v>
      </c>
      <c r="R40">
        <v>500</v>
      </c>
      <c r="S40" t="s">
        <v>30</v>
      </c>
      <c r="V40">
        <v>150</v>
      </c>
      <c r="Y40" t="s">
        <v>89</v>
      </c>
    </row>
    <row r="41" spans="1:25">
      <c r="A41" t="s">
        <v>104</v>
      </c>
      <c r="B41" s="2" t="str">
        <f>Hyperlink("https://www.diodes.com/assets/Datasheets/BCP54_55_56.pdf")</f>
        <v>https://www.diodes.com/assets/Datasheets/BCP54_55_56.pdf</v>
      </c>
      <c r="C41" t="str">
        <f>Hyperlink("https://www.diodes.com/part/view/BCP5610","BCP5610")</f>
        <v>BCP5610</v>
      </c>
      <c r="D41" t="s">
        <v>103</v>
      </c>
      <c r="G41" t="s">
        <v>27</v>
      </c>
      <c r="H41" t="s">
        <v>28</v>
      </c>
      <c r="I41" t="s">
        <v>38</v>
      </c>
      <c r="J41">
        <v>80</v>
      </c>
      <c r="K41">
        <v>1</v>
      </c>
      <c r="L41">
        <v>2</v>
      </c>
      <c r="M41">
        <v>2</v>
      </c>
      <c r="N41">
        <v>63</v>
      </c>
      <c r="O41">
        <v>0.15</v>
      </c>
      <c r="P41">
        <v>25</v>
      </c>
      <c r="Q41">
        <v>0.5</v>
      </c>
      <c r="R41">
        <v>500</v>
      </c>
      <c r="S41" t="s">
        <v>30</v>
      </c>
      <c r="V41">
        <v>150</v>
      </c>
      <c r="Y41" t="s">
        <v>89</v>
      </c>
    </row>
    <row r="42" spans="1:25">
      <c r="A42" t="s">
        <v>105</v>
      </c>
      <c r="B42" s="2" t="str">
        <f>Hyperlink("https://www.diodes.com/assets/Datasheets/BCP5610Q.pdf")</f>
        <v>https://www.diodes.com/assets/Datasheets/BCP5610Q.pdf</v>
      </c>
      <c r="C42" t="str">
        <f>Hyperlink("https://www.diodes.com/part/view/BCP5610Q","BCP5610Q")</f>
        <v>BCP5610Q</v>
      </c>
      <c r="D42" t="s">
        <v>103</v>
      </c>
      <c r="G42" t="s">
        <v>27</v>
      </c>
      <c r="H42" t="s">
        <v>34</v>
      </c>
      <c r="I42" t="s">
        <v>38</v>
      </c>
      <c r="J42">
        <v>80</v>
      </c>
      <c r="K42">
        <v>1</v>
      </c>
      <c r="L42">
        <v>2</v>
      </c>
      <c r="M42">
        <v>2</v>
      </c>
      <c r="N42">
        <v>63</v>
      </c>
      <c r="O42">
        <v>0.15</v>
      </c>
      <c r="P42">
        <v>25</v>
      </c>
      <c r="Q42">
        <v>0.5</v>
      </c>
      <c r="R42">
        <v>500</v>
      </c>
      <c r="S42" t="s">
        <v>30</v>
      </c>
      <c r="V42">
        <v>150</v>
      </c>
      <c r="Y42" t="s">
        <v>89</v>
      </c>
    </row>
    <row r="43" spans="1:25">
      <c r="A43" t="s">
        <v>106</v>
      </c>
      <c r="B43" s="2" t="str">
        <f>Hyperlink("https://www.diodes.com/assets/Datasheets/BCP54_55_56.pdf")</f>
        <v>https://www.diodes.com/assets/Datasheets/BCP54_55_56.pdf</v>
      </c>
      <c r="C43" t="str">
        <f>Hyperlink("https://www.diodes.com/part/view/BCP5616","BCP5616")</f>
        <v>BCP5616</v>
      </c>
      <c r="D43" t="s">
        <v>103</v>
      </c>
      <c r="G43" t="s">
        <v>27</v>
      </c>
      <c r="H43" t="s">
        <v>28</v>
      </c>
      <c r="I43" t="s">
        <v>38</v>
      </c>
      <c r="J43">
        <v>80</v>
      </c>
      <c r="K43">
        <v>1</v>
      </c>
      <c r="L43">
        <v>2</v>
      </c>
      <c r="M43">
        <v>2</v>
      </c>
      <c r="N43">
        <v>100</v>
      </c>
      <c r="O43">
        <v>0.15</v>
      </c>
      <c r="P43">
        <v>25</v>
      </c>
      <c r="Q43">
        <v>0.5</v>
      </c>
      <c r="R43">
        <v>500</v>
      </c>
      <c r="S43" t="s">
        <v>30</v>
      </c>
      <c r="V43">
        <v>150</v>
      </c>
      <c r="Y43" t="s">
        <v>89</v>
      </c>
    </row>
    <row r="44" spans="1:25">
      <c r="A44" t="s">
        <v>107</v>
      </c>
      <c r="B44" s="2" t="str">
        <f>Hyperlink("https://www.diodes.com/assets/Datasheets/BCP5416Q_BCP5616Q.pdf")</f>
        <v>https://www.diodes.com/assets/Datasheets/BCP5416Q_BCP5616Q.pdf</v>
      </c>
      <c r="C44" t="str">
        <f>Hyperlink("https://www.diodes.com/part/view/BCP5616Q","BCP5616Q")</f>
        <v>BCP5616Q</v>
      </c>
      <c r="D44" t="s">
        <v>103</v>
      </c>
      <c r="G44" t="s">
        <v>27</v>
      </c>
      <c r="H44" t="s">
        <v>34</v>
      </c>
      <c r="I44" t="s">
        <v>38</v>
      </c>
      <c r="J44">
        <v>80</v>
      </c>
      <c r="K44">
        <v>1</v>
      </c>
      <c r="L44">
        <v>2</v>
      </c>
      <c r="M44">
        <v>2</v>
      </c>
      <c r="N44">
        <v>100</v>
      </c>
      <c r="O44">
        <v>0.15</v>
      </c>
      <c r="P44">
        <v>25</v>
      </c>
      <c r="Q44">
        <v>0.5</v>
      </c>
      <c r="R44">
        <v>500</v>
      </c>
      <c r="S44" t="s">
        <v>30</v>
      </c>
      <c r="V44">
        <v>150</v>
      </c>
      <c r="Y44" t="s">
        <v>89</v>
      </c>
    </row>
    <row r="45" spans="1:25">
      <c r="A45" t="s">
        <v>108</v>
      </c>
      <c r="B45" s="2" t="str">
        <f>Hyperlink("https://www.diodes.com/assets/Datasheets/BCP5616T.pdf")</f>
        <v>https://www.diodes.com/assets/Datasheets/BCP5616T.pdf</v>
      </c>
      <c r="C45" t="str">
        <f>Hyperlink("https://www.diodes.com/part/view/BCP5616T","BCP5616T")</f>
        <v>BCP5616T</v>
      </c>
      <c r="D45" t="s">
        <v>103</v>
      </c>
      <c r="G45" t="s">
        <v>27</v>
      </c>
      <c r="H45" t="s">
        <v>28</v>
      </c>
      <c r="I45" t="s">
        <v>38</v>
      </c>
      <c r="J45">
        <v>80</v>
      </c>
      <c r="K45">
        <v>1</v>
      </c>
      <c r="L45">
        <v>2</v>
      </c>
      <c r="M45">
        <v>2.5</v>
      </c>
      <c r="N45">
        <v>100</v>
      </c>
      <c r="O45">
        <v>0.15</v>
      </c>
      <c r="P45">
        <v>40</v>
      </c>
      <c r="Q45">
        <v>0.5</v>
      </c>
      <c r="R45">
        <v>500</v>
      </c>
      <c r="S45" t="s">
        <v>30</v>
      </c>
      <c r="T45" t="s">
        <v>109</v>
      </c>
      <c r="U45" t="s">
        <v>109</v>
      </c>
      <c r="V45">
        <v>150</v>
      </c>
      <c r="W45" t="s">
        <v>109</v>
      </c>
      <c r="Y45" t="s">
        <v>89</v>
      </c>
    </row>
    <row r="46" spans="1:25">
      <c r="A46" t="s">
        <v>110</v>
      </c>
      <c r="B46" s="2" t="str">
        <f>Hyperlink("https://www.diodes.com/assets/Datasheets/BCP5616TQ.pdf")</f>
        <v>https://www.diodes.com/assets/Datasheets/BCP5616TQ.pdf</v>
      </c>
      <c r="C46" t="str">
        <f>Hyperlink("https://www.diodes.com/part/view/BCP5616TQ","BCP5616TQ")</f>
        <v>BCP5616TQ</v>
      </c>
      <c r="D46" t="s">
        <v>103</v>
      </c>
      <c r="G46" t="s">
        <v>27</v>
      </c>
      <c r="H46" t="s">
        <v>34</v>
      </c>
      <c r="I46" t="s">
        <v>38</v>
      </c>
      <c r="J46">
        <v>80</v>
      </c>
      <c r="K46">
        <v>1</v>
      </c>
      <c r="L46">
        <v>2</v>
      </c>
      <c r="M46">
        <v>2.5</v>
      </c>
      <c r="N46">
        <v>100</v>
      </c>
      <c r="O46">
        <v>0.15</v>
      </c>
      <c r="P46">
        <v>40</v>
      </c>
      <c r="Q46">
        <v>0.5</v>
      </c>
      <c r="R46">
        <v>500</v>
      </c>
      <c r="S46" t="s">
        <v>30</v>
      </c>
      <c r="T46" t="s">
        <v>109</v>
      </c>
      <c r="U46" t="s">
        <v>109</v>
      </c>
      <c r="V46">
        <v>150</v>
      </c>
      <c r="W46" t="s">
        <v>109</v>
      </c>
      <c r="Y46" t="s">
        <v>89</v>
      </c>
    </row>
    <row r="47" spans="1:25">
      <c r="A47" t="s">
        <v>111</v>
      </c>
      <c r="B47" s="2" t="str">
        <f>Hyperlink("https://www.diodes.com/assets/Datasheets/BCV46.pdf")</f>
        <v>https://www.diodes.com/assets/Datasheets/BCV46.pdf</v>
      </c>
      <c r="C47" t="str">
        <f>Hyperlink("https://www.diodes.com/part/view/BCV46","BCV46")</f>
        <v>BCV46</v>
      </c>
      <c r="D47" t="s">
        <v>112</v>
      </c>
      <c r="G47" t="s">
        <v>113</v>
      </c>
      <c r="H47" t="s">
        <v>28</v>
      </c>
      <c r="I47" t="s">
        <v>29</v>
      </c>
      <c r="J47">
        <v>60</v>
      </c>
      <c r="K47">
        <v>0.5</v>
      </c>
      <c r="L47">
        <v>0.8</v>
      </c>
      <c r="M47">
        <v>0.35</v>
      </c>
      <c r="N47">
        <v>10000</v>
      </c>
      <c r="O47">
        <v>0.1</v>
      </c>
      <c r="P47">
        <v>2000</v>
      </c>
      <c r="Q47">
        <v>0.5</v>
      </c>
      <c r="R47">
        <v>1000</v>
      </c>
      <c r="S47" t="s">
        <v>114</v>
      </c>
      <c r="V47">
        <v>200</v>
      </c>
      <c r="Y47" t="s">
        <v>46</v>
      </c>
    </row>
    <row r="48" spans="1:25">
      <c r="A48" t="s">
        <v>115</v>
      </c>
      <c r="B48" s="2" t="str">
        <f>Hyperlink("https://www.diodes.com/assets/Datasheets/BCV46.pdf")</f>
        <v>https://www.diodes.com/assets/Datasheets/BCV46.pdf</v>
      </c>
      <c r="C48" t="str">
        <f>Hyperlink("https://www.diodes.com/part/view/BCV46Q","BCV46Q")</f>
        <v>BCV46Q</v>
      </c>
      <c r="D48" t="s">
        <v>116</v>
      </c>
      <c r="G48" t="s">
        <v>113</v>
      </c>
      <c r="H48" t="s">
        <v>34</v>
      </c>
      <c r="I48" t="s">
        <v>29</v>
      </c>
      <c r="J48">
        <v>60</v>
      </c>
      <c r="K48">
        <v>0.5</v>
      </c>
      <c r="L48">
        <v>0.8</v>
      </c>
      <c r="M48">
        <v>0.35</v>
      </c>
      <c r="N48">
        <v>10000</v>
      </c>
      <c r="O48">
        <v>0.1</v>
      </c>
      <c r="P48">
        <v>2000</v>
      </c>
      <c r="Q48">
        <v>0.5</v>
      </c>
      <c r="R48">
        <v>1000</v>
      </c>
      <c r="S48" t="s">
        <v>114</v>
      </c>
      <c r="V48">
        <v>200</v>
      </c>
      <c r="Y48" t="s">
        <v>46</v>
      </c>
    </row>
    <row r="49" spans="1:25">
      <c r="A49" t="s">
        <v>117</v>
      </c>
      <c r="B49" s="2" t="str">
        <f>Hyperlink("https://www.diodes.com/assets/Datasheets/BCV47.pdf")</f>
        <v>https://www.diodes.com/assets/Datasheets/BCV47.pdf</v>
      </c>
      <c r="C49" t="str">
        <f>Hyperlink("https://www.diodes.com/part/view/BCV47","BCV47")</f>
        <v>BCV47</v>
      </c>
      <c r="D49" t="s">
        <v>118</v>
      </c>
      <c r="G49" t="s">
        <v>113</v>
      </c>
      <c r="H49" t="s">
        <v>28</v>
      </c>
      <c r="I49" t="s">
        <v>38</v>
      </c>
      <c r="J49">
        <v>60</v>
      </c>
      <c r="K49">
        <v>0.5</v>
      </c>
      <c r="L49">
        <v>0.8</v>
      </c>
      <c r="M49">
        <v>0.35</v>
      </c>
      <c r="N49">
        <v>10000</v>
      </c>
      <c r="O49">
        <v>0.1</v>
      </c>
      <c r="P49">
        <v>2000</v>
      </c>
      <c r="Q49">
        <v>0.5</v>
      </c>
      <c r="R49">
        <v>1000</v>
      </c>
      <c r="S49" t="s">
        <v>114</v>
      </c>
      <c r="V49">
        <v>170</v>
      </c>
      <c r="Y49" t="s">
        <v>46</v>
      </c>
    </row>
    <row r="50" spans="1:25">
      <c r="A50" t="s">
        <v>119</v>
      </c>
      <c r="B50" s="2" t="str">
        <f>Hyperlink("https://www.diodes.com/assets/Datasheets/BCV47Q.pdf")</f>
        <v>https://www.diodes.com/assets/Datasheets/BCV47Q.pdf</v>
      </c>
      <c r="C50" t="str">
        <f>Hyperlink("https://www.diodes.com/part/view/BCV47Q","BCV47Q")</f>
        <v>BCV47Q</v>
      </c>
      <c r="D50" t="s">
        <v>118</v>
      </c>
      <c r="G50" t="s">
        <v>113</v>
      </c>
      <c r="H50" t="s">
        <v>34</v>
      </c>
      <c r="I50" t="s">
        <v>38</v>
      </c>
      <c r="J50">
        <v>60</v>
      </c>
      <c r="K50">
        <v>0.5</v>
      </c>
      <c r="L50">
        <v>0.8</v>
      </c>
      <c r="M50">
        <v>0.35</v>
      </c>
      <c r="N50">
        <v>10000</v>
      </c>
      <c r="O50">
        <v>0.1</v>
      </c>
      <c r="P50">
        <v>2000</v>
      </c>
      <c r="Q50">
        <v>0.5</v>
      </c>
      <c r="R50">
        <v>1000</v>
      </c>
      <c r="S50" t="s">
        <v>114</v>
      </c>
      <c r="V50">
        <v>170</v>
      </c>
      <c r="Y50" t="s">
        <v>46</v>
      </c>
    </row>
    <row r="51" spans="1:25">
      <c r="A51" t="s">
        <v>120</v>
      </c>
      <c r="B51" s="2" t="str">
        <f>Hyperlink("https://www.diodes.com/assets/Datasheets/BCV49.pdf")</f>
        <v>https://www.diodes.com/assets/Datasheets/BCV49.pdf</v>
      </c>
      <c r="C51" t="str">
        <f>Hyperlink("https://www.diodes.com/part/view/BCV49","BCV49")</f>
        <v>BCV49</v>
      </c>
      <c r="D51" t="s">
        <v>121</v>
      </c>
      <c r="G51" t="s">
        <v>113</v>
      </c>
      <c r="H51" t="s">
        <v>28</v>
      </c>
      <c r="I51" t="s">
        <v>38</v>
      </c>
      <c r="J51">
        <v>60</v>
      </c>
      <c r="K51">
        <v>0.5</v>
      </c>
      <c r="L51">
        <v>0.8</v>
      </c>
      <c r="M51">
        <v>1.1</v>
      </c>
      <c r="N51">
        <v>10000</v>
      </c>
      <c r="O51">
        <v>0.1</v>
      </c>
      <c r="P51">
        <v>2000</v>
      </c>
      <c r="Q51">
        <v>0.5</v>
      </c>
      <c r="R51">
        <v>1000</v>
      </c>
      <c r="S51" t="s">
        <v>114</v>
      </c>
      <c r="V51">
        <v>170</v>
      </c>
      <c r="Y51" t="s">
        <v>122</v>
      </c>
    </row>
    <row r="52" spans="1:25">
      <c r="A52" t="s">
        <v>123</v>
      </c>
      <c r="B52" s="2" t="str">
        <f>Hyperlink("https://www.diodes.com/assets/Datasheets/BCX38A.pdf")</f>
        <v>https://www.diodes.com/assets/Datasheets/BCX38A.pdf</v>
      </c>
      <c r="C52" t="str">
        <f>Hyperlink("https://www.diodes.com/part/view/BCX38C","BCX38C")</f>
        <v>BCX38C</v>
      </c>
      <c r="D52" t="s">
        <v>124</v>
      </c>
      <c r="G52" t="s">
        <v>113</v>
      </c>
      <c r="H52" t="s">
        <v>28</v>
      </c>
      <c r="I52" t="s">
        <v>38</v>
      </c>
      <c r="J52">
        <v>60</v>
      </c>
      <c r="K52">
        <v>0.8</v>
      </c>
      <c r="L52">
        <v>2</v>
      </c>
      <c r="M52">
        <v>1</v>
      </c>
      <c r="N52">
        <v>5000</v>
      </c>
      <c r="O52">
        <v>0.1</v>
      </c>
      <c r="P52">
        <v>10000</v>
      </c>
      <c r="Q52">
        <v>0.5</v>
      </c>
      <c r="R52">
        <v>1250</v>
      </c>
      <c r="S52" t="s">
        <v>125</v>
      </c>
      <c r="Y52" t="s">
        <v>126</v>
      </c>
    </row>
    <row r="53" spans="1:25">
      <c r="A53" t="s">
        <v>127</v>
      </c>
      <c r="B53" s="2" t="str">
        <f>Hyperlink("https://www.diodes.com/assets/Datasheets/BCX51_52_53.pdf")</f>
        <v>https://www.diodes.com/assets/Datasheets/BCX51_52_53.pdf</v>
      </c>
      <c r="C53" t="str">
        <f>Hyperlink("https://www.diodes.com/part/view/BCX52","BCX52")</f>
        <v>BCX52</v>
      </c>
      <c r="D53" t="s">
        <v>128</v>
      </c>
      <c r="G53" t="s">
        <v>27</v>
      </c>
      <c r="H53" t="s">
        <v>28</v>
      </c>
      <c r="I53" t="s">
        <v>29</v>
      </c>
      <c r="J53">
        <v>60</v>
      </c>
      <c r="K53">
        <v>1</v>
      </c>
      <c r="L53">
        <v>1.5</v>
      </c>
      <c r="M53">
        <v>1</v>
      </c>
      <c r="N53">
        <v>40</v>
      </c>
      <c r="O53">
        <v>0.15</v>
      </c>
      <c r="P53">
        <v>25</v>
      </c>
      <c r="Q53">
        <v>0.5</v>
      </c>
      <c r="R53">
        <v>500</v>
      </c>
      <c r="S53" t="s">
        <v>30</v>
      </c>
      <c r="V53">
        <v>150</v>
      </c>
      <c r="Y53" t="s">
        <v>122</v>
      </c>
    </row>
    <row r="54" spans="1:25">
      <c r="A54" t="s">
        <v>129</v>
      </c>
      <c r="B54" s="2" t="str">
        <f>Hyperlink("https://www.diodes.com/assets/Datasheets/BCX51_52_53.pdf")</f>
        <v>https://www.diodes.com/assets/Datasheets/BCX51_52_53.pdf</v>
      </c>
      <c r="C54" t="str">
        <f>Hyperlink("https://www.diodes.com/part/view/BCX5210","BCX5210")</f>
        <v>BCX5210</v>
      </c>
      <c r="D54" t="s">
        <v>128</v>
      </c>
      <c r="G54" t="s">
        <v>27</v>
      </c>
      <c r="H54" t="s">
        <v>28</v>
      </c>
      <c r="I54" t="s">
        <v>29</v>
      </c>
      <c r="J54">
        <v>60</v>
      </c>
      <c r="K54">
        <v>1</v>
      </c>
      <c r="L54">
        <v>1.5</v>
      </c>
      <c r="M54">
        <v>1</v>
      </c>
      <c r="N54">
        <v>63</v>
      </c>
      <c r="O54">
        <v>0.15</v>
      </c>
      <c r="P54">
        <v>25</v>
      </c>
      <c r="Q54">
        <v>0.5</v>
      </c>
      <c r="R54">
        <v>500</v>
      </c>
      <c r="S54" t="s">
        <v>30</v>
      </c>
      <c r="V54">
        <v>150</v>
      </c>
      <c r="Y54" t="s">
        <v>122</v>
      </c>
    </row>
    <row r="55" spans="1:25">
      <c r="A55" t="s">
        <v>130</v>
      </c>
      <c r="B55" s="2" t="str">
        <f>Hyperlink("https://www.diodes.com/assets/Datasheets/BCX51_52_53.pdf")</f>
        <v>https://www.diodes.com/assets/Datasheets/BCX51_52_53.pdf</v>
      </c>
      <c r="C55" t="str">
        <f>Hyperlink("https://www.diodes.com/part/view/BCX5216","BCX5216")</f>
        <v>BCX5216</v>
      </c>
      <c r="D55" t="s">
        <v>128</v>
      </c>
      <c r="G55" t="s">
        <v>27</v>
      </c>
      <c r="H55" t="s">
        <v>28</v>
      </c>
      <c r="I55" t="s">
        <v>29</v>
      </c>
      <c r="J55">
        <v>60</v>
      </c>
      <c r="K55">
        <v>1</v>
      </c>
      <c r="L55">
        <v>1.5</v>
      </c>
      <c r="M55">
        <v>1</v>
      </c>
      <c r="N55">
        <v>100</v>
      </c>
      <c r="O55">
        <v>0.15</v>
      </c>
      <c r="P55">
        <v>25</v>
      </c>
      <c r="Q55">
        <v>0.5</v>
      </c>
      <c r="R55">
        <v>500</v>
      </c>
      <c r="S55" t="s">
        <v>30</v>
      </c>
      <c r="V55">
        <v>150</v>
      </c>
      <c r="Y55" t="s">
        <v>122</v>
      </c>
    </row>
    <row r="56" spans="1:25">
      <c r="A56" t="s">
        <v>131</v>
      </c>
      <c r="B56" s="2" t="str">
        <f>Hyperlink("https://www.diodes.com/assets/Datasheets/BCX5216Q_BCX5316Q.pdf")</f>
        <v>https://www.diodes.com/assets/Datasheets/BCX5216Q_BCX5316Q.pdf</v>
      </c>
      <c r="C56" t="str">
        <f>Hyperlink("https://www.diodes.com/part/view/BCX5216Q","BCX5216Q")</f>
        <v>BCX5216Q</v>
      </c>
      <c r="D56" t="s">
        <v>128</v>
      </c>
      <c r="G56" t="s">
        <v>27</v>
      </c>
      <c r="H56" t="s">
        <v>34</v>
      </c>
      <c r="I56" t="s">
        <v>29</v>
      </c>
      <c r="J56">
        <v>60</v>
      </c>
      <c r="K56">
        <v>1</v>
      </c>
      <c r="L56">
        <v>1.5</v>
      </c>
      <c r="M56">
        <v>1</v>
      </c>
      <c r="N56">
        <v>100</v>
      </c>
      <c r="O56">
        <v>0.15</v>
      </c>
      <c r="P56">
        <v>25</v>
      </c>
      <c r="Q56">
        <v>0.5</v>
      </c>
      <c r="R56">
        <v>500</v>
      </c>
      <c r="S56" t="s">
        <v>30</v>
      </c>
      <c r="V56">
        <v>150</v>
      </c>
      <c r="Y56" t="s">
        <v>122</v>
      </c>
    </row>
    <row r="57" spans="1:25">
      <c r="A57" t="s">
        <v>132</v>
      </c>
      <c r="B57" s="2" t="str">
        <f>Hyperlink("https://www.diodes.com/assets/Datasheets/BCX51_52_53.pdf")</f>
        <v>https://www.diodes.com/assets/Datasheets/BCX51_52_53.pdf</v>
      </c>
      <c r="C57" t="str">
        <f>Hyperlink("https://www.diodes.com/part/view/BCX53","BCX53")</f>
        <v>BCX53</v>
      </c>
      <c r="D57" t="s">
        <v>133</v>
      </c>
      <c r="G57" t="s">
        <v>27</v>
      </c>
      <c r="H57" t="s">
        <v>28</v>
      </c>
      <c r="I57" t="s">
        <v>29</v>
      </c>
      <c r="J57">
        <v>80</v>
      </c>
      <c r="K57">
        <v>1</v>
      </c>
      <c r="L57">
        <v>1.5</v>
      </c>
      <c r="M57">
        <v>1</v>
      </c>
      <c r="N57">
        <v>40</v>
      </c>
      <c r="O57">
        <v>0.15</v>
      </c>
      <c r="P57">
        <v>25</v>
      </c>
      <c r="Q57">
        <v>0.5</v>
      </c>
      <c r="R57">
        <v>500</v>
      </c>
      <c r="S57" t="s">
        <v>30</v>
      </c>
      <c r="V57">
        <v>150</v>
      </c>
      <c r="Y57" t="s">
        <v>122</v>
      </c>
    </row>
    <row r="58" spans="1:25">
      <c r="A58" t="s">
        <v>134</v>
      </c>
      <c r="B58" s="2" t="str">
        <f>Hyperlink("https://www.diodes.com/assets/Datasheets/BCX51_52_53.pdf")</f>
        <v>https://www.diodes.com/assets/Datasheets/BCX51_52_53.pdf</v>
      </c>
      <c r="C58" t="str">
        <f>Hyperlink("https://www.diodes.com/part/view/BCX5310","BCX5310")</f>
        <v>BCX5310</v>
      </c>
      <c r="D58" t="s">
        <v>133</v>
      </c>
      <c r="G58" t="s">
        <v>27</v>
      </c>
      <c r="H58" t="s">
        <v>28</v>
      </c>
      <c r="I58" t="s">
        <v>29</v>
      </c>
      <c r="J58">
        <v>80</v>
      </c>
      <c r="K58">
        <v>1</v>
      </c>
      <c r="L58">
        <v>1.5</v>
      </c>
      <c r="M58">
        <v>1</v>
      </c>
      <c r="N58">
        <v>63</v>
      </c>
      <c r="O58">
        <v>0.15</v>
      </c>
      <c r="P58">
        <v>25</v>
      </c>
      <c r="Q58">
        <v>0.5</v>
      </c>
      <c r="R58">
        <v>500</v>
      </c>
      <c r="S58" t="s">
        <v>30</v>
      </c>
      <c r="V58">
        <v>150</v>
      </c>
      <c r="Y58" t="s">
        <v>122</v>
      </c>
    </row>
    <row r="59" spans="1:25">
      <c r="A59" t="s">
        <v>135</v>
      </c>
      <c r="B59" s="2" t="str">
        <f>Hyperlink("https://www.diodes.com/assets/Datasheets/BCX51_52_53.pdf")</f>
        <v>https://www.diodes.com/assets/Datasheets/BCX51_52_53.pdf</v>
      </c>
      <c r="C59" t="str">
        <f>Hyperlink("https://www.diodes.com/part/view/BCX5316","BCX5316")</f>
        <v>BCX5316</v>
      </c>
      <c r="D59" t="s">
        <v>133</v>
      </c>
      <c r="G59" t="s">
        <v>27</v>
      </c>
      <c r="H59" t="s">
        <v>28</v>
      </c>
      <c r="I59" t="s">
        <v>29</v>
      </c>
      <c r="J59">
        <v>80</v>
      </c>
      <c r="K59">
        <v>1</v>
      </c>
      <c r="L59">
        <v>1.5</v>
      </c>
      <c r="M59">
        <v>1</v>
      </c>
      <c r="N59">
        <v>100</v>
      </c>
      <c r="O59">
        <v>0.15</v>
      </c>
      <c r="P59">
        <v>25</v>
      </c>
      <c r="Q59">
        <v>0.5</v>
      </c>
      <c r="R59">
        <v>500</v>
      </c>
      <c r="S59" t="s">
        <v>30</v>
      </c>
      <c r="V59">
        <v>150</v>
      </c>
      <c r="Y59" t="s">
        <v>122</v>
      </c>
    </row>
    <row r="60" spans="1:25">
      <c r="A60" t="s">
        <v>136</v>
      </c>
      <c r="B60" s="2" t="str">
        <f>Hyperlink("https://www.diodes.com/assets/Datasheets/BCX5216Q_BCX5316Q.pdf")</f>
        <v>https://www.diodes.com/assets/Datasheets/BCX5216Q_BCX5316Q.pdf</v>
      </c>
      <c r="C60" t="str">
        <f>Hyperlink("https://www.diodes.com/part/view/BCX5316Q","BCX5316Q")</f>
        <v>BCX5316Q</v>
      </c>
      <c r="D60" t="s">
        <v>133</v>
      </c>
      <c r="G60" t="s">
        <v>27</v>
      </c>
      <c r="H60" t="s">
        <v>34</v>
      </c>
      <c r="I60" t="s">
        <v>29</v>
      </c>
      <c r="J60">
        <v>80</v>
      </c>
      <c r="K60">
        <v>1</v>
      </c>
      <c r="L60">
        <v>1.5</v>
      </c>
      <c r="M60">
        <v>1</v>
      </c>
      <c r="N60">
        <v>100</v>
      </c>
      <c r="O60">
        <v>0.15</v>
      </c>
      <c r="P60">
        <v>25</v>
      </c>
      <c r="Q60">
        <v>0.5</v>
      </c>
      <c r="R60">
        <v>500</v>
      </c>
      <c r="S60" t="s">
        <v>30</v>
      </c>
      <c r="V60">
        <v>150</v>
      </c>
      <c r="Y60" t="s">
        <v>122</v>
      </c>
    </row>
    <row r="61" spans="1:25">
      <c r="A61" t="s">
        <v>137</v>
      </c>
      <c r="B61" s="2" t="str">
        <f>Hyperlink("https://www.diodes.com/assets/Datasheets/BCX54_55_56.pdf")</f>
        <v>https://www.diodes.com/assets/Datasheets/BCX54_55_56.pdf</v>
      </c>
      <c r="C61" t="str">
        <f>Hyperlink("https://www.diodes.com/part/view/BCX55","BCX55")</f>
        <v>BCX55</v>
      </c>
      <c r="D61" t="s">
        <v>138</v>
      </c>
      <c r="G61" t="s">
        <v>27</v>
      </c>
      <c r="H61" t="s">
        <v>28</v>
      </c>
      <c r="I61" t="s">
        <v>38</v>
      </c>
      <c r="J61">
        <v>60</v>
      </c>
      <c r="K61">
        <v>1</v>
      </c>
      <c r="L61">
        <v>1.5</v>
      </c>
      <c r="M61">
        <v>1</v>
      </c>
      <c r="N61">
        <v>40</v>
      </c>
      <c r="O61">
        <v>0.15</v>
      </c>
      <c r="P61">
        <v>25</v>
      </c>
      <c r="Q61">
        <v>0.5</v>
      </c>
      <c r="R61">
        <v>500</v>
      </c>
      <c r="S61" t="s">
        <v>30</v>
      </c>
      <c r="V61">
        <v>150</v>
      </c>
      <c r="Y61" t="s">
        <v>122</v>
      </c>
    </row>
    <row r="62" spans="1:25">
      <c r="A62" t="s">
        <v>139</v>
      </c>
      <c r="B62" s="2" t="str">
        <f>Hyperlink("https://www.diodes.com/assets/Datasheets/BCX54_55_56.pdf")</f>
        <v>https://www.diodes.com/assets/Datasheets/BCX54_55_56.pdf</v>
      </c>
      <c r="C62" t="str">
        <f>Hyperlink("https://www.diodes.com/part/view/BCX5510","BCX5510")</f>
        <v>BCX5510</v>
      </c>
      <c r="D62" t="s">
        <v>138</v>
      </c>
      <c r="G62" t="s">
        <v>27</v>
      </c>
      <c r="H62" t="s">
        <v>28</v>
      </c>
      <c r="I62" t="s">
        <v>38</v>
      </c>
      <c r="J62">
        <v>60</v>
      </c>
      <c r="K62">
        <v>1</v>
      </c>
      <c r="L62">
        <v>1.5</v>
      </c>
      <c r="M62">
        <v>1</v>
      </c>
      <c r="N62">
        <v>63</v>
      </c>
      <c r="O62">
        <v>0.15</v>
      </c>
      <c r="P62">
        <v>25</v>
      </c>
      <c r="Q62">
        <v>0.5</v>
      </c>
      <c r="R62">
        <v>500</v>
      </c>
      <c r="S62" t="s">
        <v>30</v>
      </c>
      <c r="V62">
        <v>150</v>
      </c>
      <c r="Y62" t="s">
        <v>122</v>
      </c>
    </row>
    <row r="63" spans="1:25">
      <c r="A63" t="s">
        <v>140</v>
      </c>
      <c r="B63" s="2" t="str">
        <f>Hyperlink("https://www.diodes.com/assets/Datasheets/BCX54_55_56.pdf")</f>
        <v>https://www.diodes.com/assets/Datasheets/BCX54_55_56.pdf</v>
      </c>
      <c r="C63" t="str">
        <f>Hyperlink("https://www.diodes.com/part/view/BCX5516","BCX5516")</f>
        <v>BCX5516</v>
      </c>
      <c r="D63" t="s">
        <v>138</v>
      </c>
      <c r="G63" t="s">
        <v>27</v>
      </c>
      <c r="H63" t="s">
        <v>28</v>
      </c>
      <c r="I63" t="s">
        <v>38</v>
      </c>
      <c r="J63">
        <v>60</v>
      </c>
      <c r="K63">
        <v>1</v>
      </c>
      <c r="L63">
        <v>1.5</v>
      </c>
      <c r="M63">
        <v>1</v>
      </c>
      <c r="N63">
        <v>100</v>
      </c>
      <c r="O63">
        <v>0.15</v>
      </c>
      <c r="P63">
        <v>25</v>
      </c>
      <c r="Q63">
        <v>0.5</v>
      </c>
      <c r="R63">
        <v>500</v>
      </c>
      <c r="S63" t="s">
        <v>30</v>
      </c>
      <c r="V63">
        <v>150</v>
      </c>
      <c r="Y63" t="s">
        <v>122</v>
      </c>
    </row>
    <row r="64" spans="1:25">
      <c r="A64" t="s">
        <v>141</v>
      </c>
      <c r="B64" s="2" t="str">
        <f>Hyperlink("https://www.diodes.com/assets/Datasheets/BCX54_55_56.pdf")</f>
        <v>https://www.diodes.com/assets/Datasheets/BCX54_55_56.pdf</v>
      </c>
      <c r="C64" t="str">
        <f>Hyperlink("https://www.diodes.com/part/view/BCX56","BCX56")</f>
        <v>BCX56</v>
      </c>
      <c r="D64" t="s">
        <v>142</v>
      </c>
      <c r="G64" t="s">
        <v>27</v>
      </c>
      <c r="H64" t="s">
        <v>28</v>
      </c>
      <c r="I64" t="s">
        <v>38</v>
      </c>
      <c r="J64">
        <v>80</v>
      </c>
      <c r="K64">
        <v>1</v>
      </c>
      <c r="L64">
        <v>1.5</v>
      </c>
      <c r="M64">
        <v>1</v>
      </c>
      <c r="N64">
        <v>40</v>
      </c>
      <c r="O64">
        <v>0.15</v>
      </c>
      <c r="P64">
        <v>25</v>
      </c>
      <c r="Q64">
        <v>0.5</v>
      </c>
      <c r="R64">
        <v>500</v>
      </c>
      <c r="S64" t="s">
        <v>30</v>
      </c>
      <c r="V64">
        <v>150</v>
      </c>
      <c r="Y64" t="s">
        <v>122</v>
      </c>
    </row>
    <row r="65" spans="1:25">
      <c r="A65" t="s">
        <v>143</v>
      </c>
      <c r="B65" s="2" t="str">
        <f>Hyperlink("https://www.diodes.com/assets/Datasheets/BCX54_55_56.pdf")</f>
        <v>https://www.diodes.com/assets/Datasheets/BCX54_55_56.pdf</v>
      </c>
      <c r="C65" t="str">
        <f>Hyperlink("https://www.diodes.com/part/view/BCX5610","BCX5610")</f>
        <v>BCX5610</v>
      </c>
      <c r="D65" t="s">
        <v>142</v>
      </c>
      <c r="G65" t="s">
        <v>27</v>
      </c>
      <c r="H65" t="s">
        <v>28</v>
      </c>
      <c r="I65" t="s">
        <v>38</v>
      </c>
      <c r="J65">
        <v>80</v>
      </c>
      <c r="K65">
        <v>1</v>
      </c>
      <c r="L65">
        <v>1.5</v>
      </c>
      <c r="M65">
        <v>1</v>
      </c>
      <c r="N65">
        <v>63</v>
      </c>
      <c r="O65">
        <v>0.15</v>
      </c>
      <c r="P65">
        <v>25</v>
      </c>
      <c r="Q65">
        <v>0.5</v>
      </c>
      <c r="R65">
        <v>500</v>
      </c>
      <c r="S65" t="s">
        <v>30</v>
      </c>
      <c r="V65">
        <v>150</v>
      </c>
      <c r="Y65" t="s">
        <v>122</v>
      </c>
    </row>
    <row r="66" spans="1:25">
      <c r="A66" t="s">
        <v>144</v>
      </c>
      <c r="B66" s="2" t="str">
        <f>Hyperlink("https://www.diodes.com/assets/Datasheets/BCX54_55_56.pdf")</f>
        <v>https://www.diodes.com/assets/Datasheets/BCX54_55_56.pdf</v>
      </c>
      <c r="C66" t="str">
        <f>Hyperlink("https://www.diodes.com/part/view/BCX5616","BCX5616")</f>
        <v>BCX5616</v>
      </c>
      <c r="D66" t="s">
        <v>142</v>
      </c>
      <c r="G66" t="s">
        <v>27</v>
      </c>
      <c r="H66" t="s">
        <v>28</v>
      </c>
      <c r="I66" t="s">
        <v>38</v>
      </c>
      <c r="J66">
        <v>80</v>
      </c>
      <c r="K66">
        <v>1</v>
      </c>
      <c r="L66">
        <v>1.5</v>
      </c>
      <c r="M66">
        <v>1</v>
      </c>
      <c r="N66">
        <v>100</v>
      </c>
      <c r="O66">
        <v>0.15</v>
      </c>
      <c r="P66">
        <v>25</v>
      </c>
      <c r="Q66">
        <v>0.5</v>
      </c>
      <c r="R66">
        <v>500</v>
      </c>
      <c r="S66" t="s">
        <v>30</v>
      </c>
      <c r="V66">
        <v>150</v>
      </c>
      <c r="Y66" t="s">
        <v>122</v>
      </c>
    </row>
    <row r="67" spans="1:25">
      <c r="A67" t="s">
        <v>145</v>
      </c>
      <c r="B67" s="2" t="str">
        <f>Hyperlink("https://www.diodes.com/assets/Datasheets/BCX5616Q.pdf")</f>
        <v>https://www.diodes.com/assets/Datasheets/BCX5616Q.pdf</v>
      </c>
      <c r="C67" t="str">
        <f>Hyperlink("https://www.diodes.com/part/view/BCX5616Q","BCX5616Q")</f>
        <v>BCX5616Q</v>
      </c>
      <c r="D67" t="s">
        <v>142</v>
      </c>
      <c r="G67" t="s">
        <v>27</v>
      </c>
      <c r="H67" t="s">
        <v>34</v>
      </c>
      <c r="I67" t="s">
        <v>38</v>
      </c>
      <c r="J67">
        <v>80</v>
      </c>
      <c r="K67">
        <v>1</v>
      </c>
      <c r="L67">
        <v>1.5</v>
      </c>
      <c r="M67">
        <v>1</v>
      </c>
      <c r="N67">
        <v>100</v>
      </c>
      <c r="O67">
        <v>0.15</v>
      </c>
      <c r="P67">
        <v>25</v>
      </c>
      <c r="Q67">
        <v>0.5</v>
      </c>
      <c r="R67">
        <v>500</v>
      </c>
      <c r="S67" t="s">
        <v>30</v>
      </c>
      <c r="V67">
        <v>150</v>
      </c>
      <c r="Y67" t="s">
        <v>122</v>
      </c>
    </row>
    <row r="68" spans="1:25">
      <c r="A68" t="s">
        <v>146</v>
      </c>
      <c r="B68" s="2" t="str">
        <f>Hyperlink("https://www.diodes.com/assets/Datasheets/BSR33.pdf")</f>
        <v>https://www.diodes.com/assets/Datasheets/BSR33.pdf</v>
      </c>
      <c r="C68" t="str">
        <f>Hyperlink("https://www.diodes.com/part/view/BSR33","BSR33")</f>
        <v>BSR33</v>
      </c>
      <c r="D68" t="s">
        <v>133</v>
      </c>
      <c r="G68" t="s">
        <v>27</v>
      </c>
      <c r="H68" t="s">
        <v>28</v>
      </c>
      <c r="I68" t="s">
        <v>29</v>
      </c>
      <c r="J68">
        <v>80</v>
      </c>
      <c r="K68">
        <v>1</v>
      </c>
      <c r="L68">
        <v>2</v>
      </c>
      <c r="M68">
        <v>1</v>
      </c>
      <c r="N68">
        <v>100</v>
      </c>
      <c r="O68">
        <v>0.1</v>
      </c>
      <c r="P68">
        <v>50</v>
      </c>
      <c r="Q68">
        <v>0.5</v>
      </c>
      <c r="R68">
        <v>250</v>
      </c>
      <c r="S68" t="s">
        <v>147</v>
      </c>
      <c r="T68">
        <v>500</v>
      </c>
      <c r="U68" t="s">
        <v>30</v>
      </c>
      <c r="V68">
        <v>100</v>
      </c>
      <c r="Y68" t="s">
        <v>122</v>
      </c>
    </row>
    <row r="69" spans="1:25">
      <c r="A69" t="s">
        <v>148</v>
      </c>
      <c r="B69" s="2" t="str">
        <f>Hyperlink("https://www.diodes.com/assets/Datasheets/BSR33.pdf")</f>
        <v>https://www.diodes.com/assets/Datasheets/BSR33.pdf</v>
      </c>
      <c r="C69" t="str">
        <f>Hyperlink("https://www.diodes.com/part/view/BSR33Q","BSR33Q")</f>
        <v>BSR33Q</v>
      </c>
      <c r="D69" t="s">
        <v>133</v>
      </c>
      <c r="G69" t="s">
        <v>27</v>
      </c>
      <c r="H69" t="s">
        <v>34</v>
      </c>
      <c r="I69" t="s">
        <v>29</v>
      </c>
      <c r="J69">
        <v>80</v>
      </c>
      <c r="K69">
        <v>1</v>
      </c>
      <c r="L69">
        <v>2</v>
      </c>
      <c r="M69">
        <v>1</v>
      </c>
      <c r="N69">
        <v>100</v>
      </c>
      <c r="O69">
        <v>0.1</v>
      </c>
      <c r="P69">
        <v>50</v>
      </c>
      <c r="Q69">
        <v>0.5</v>
      </c>
      <c r="R69">
        <v>250</v>
      </c>
      <c r="S69" t="s">
        <v>147</v>
      </c>
      <c r="T69">
        <v>500</v>
      </c>
      <c r="U69" t="s">
        <v>30</v>
      </c>
      <c r="V69">
        <v>100</v>
      </c>
      <c r="Y69" t="s">
        <v>122</v>
      </c>
    </row>
    <row r="70" spans="1:25">
      <c r="A70" t="s">
        <v>149</v>
      </c>
      <c r="B70" s="2" t="str">
        <f>Hyperlink("https://www.diodes.com/assets/Datasheets/BSR43.pdf")</f>
        <v>https://www.diodes.com/assets/Datasheets/BSR43.pdf</v>
      </c>
      <c r="C70" t="str">
        <f>Hyperlink("https://www.diodes.com/part/view/BSR43","BSR43")</f>
        <v>BSR43</v>
      </c>
      <c r="D70" t="s">
        <v>142</v>
      </c>
      <c r="G70" t="s">
        <v>27</v>
      </c>
      <c r="H70" t="s">
        <v>28</v>
      </c>
      <c r="I70" t="s">
        <v>38</v>
      </c>
      <c r="J70">
        <v>80</v>
      </c>
      <c r="K70">
        <v>1</v>
      </c>
      <c r="L70">
        <v>2</v>
      </c>
      <c r="M70">
        <v>1</v>
      </c>
      <c r="N70">
        <v>100</v>
      </c>
      <c r="O70">
        <v>0.1</v>
      </c>
      <c r="P70">
        <v>50</v>
      </c>
      <c r="Q70">
        <v>0.5</v>
      </c>
      <c r="R70">
        <v>250</v>
      </c>
      <c r="S70" t="s">
        <v>147</v>
      </c>
      <c r="T70">
        <v>500</v>
      </c>
      <c r="U70" t="s">
        <v>30</v>
      </c>
      <c r="V70">
        <v>100</v>
      </c>
      <c r="Y70" t="s">
        <v>122</v>
      </c>
    </row>
    <row r="71" spans="1:25">
      <c r="A71" t="s">
        <v>150</v>
      </c>
      <c r="B71" s="2" t="str">
        <f>Hyperlink("https://www.diodes.com/assets/Datasheets/BSR43.pdf")</f>
        <v>https://www.diodes.com/assets/Datasheets/BSR43.pdf</v>
      </c>
      <c r="C71" t="str">
        <f>Hyperlink("https://www.diodes.com/part/view/BSR43Q","BSR43Q")</f>
        <v>BSR43Q</v>
      </c>
      <c r="D71" t="s">
        <v>142</v>
      </c>
      <c r="G71" t="s">
        <v>27</v>
      </c>
      <c r="H71" t="s">
        <v>34</v>
      </c>
      <c r="I71" t="s">
        <v>38</v>
      </c>
      <c r="J71">
        <v>80</v>
      </c>
      <c r="K71">
        <v>1</v>
      </c>
      <c r="L71">
        <v>2</v>
      </c>
      <c r="M71">
        <v>1</v>
      </c>
      <c r="N71">
        <v>100</v>
      </c>
      <c r="O71">
        <v>0.1</v>
      </c>
      <c r="P71">
        <v>50</v>
      </c>
      <c r="Q71">
        <v>0.5</v>
      </c>
      <c r="R71">
        <v>250</v>
      </c>
      <c r="S71" t="s">
        <v>147</v>
      </c>
      <c r="T71">
        <v>500</v>
      </c>
      <c r="U71" t="s">
        <v>30</v>
      </c>
      <c r="V71">
        <v>100</v>
      </c>
      <c r="Y71" t="s">
        <v>122</v>
      </c>
    </row>
    <row r="72" spans="1:25">
      <c r="A72" t="s">
        <v>151</v>
      </c>
      <c r="B72" s="2" t="str">
        <f>Hyperlink("https://www.diodes.com/assets/Datasheets/BST52.pdf")</f>
        <v>https://www.diodes.com/assets/Datasheets/BST52.pdf</v>
      </c>
      <c r="C72" t="str">
        <f>Hyperlink("https://www.diodes.com/part/view/BST52","BST52")</f>
        <v>BST52</v>
      </c>
      <c r="D72" t="s">
        <v>152</v>
      </c>
      <c r="G72" t="s">
        <v>113</v>
      </c>
      <c r="H72" t="s">
        <v>28</v>
      </c>
      <c r="I72" t="s">
        <v>38</v>
      </c>
      <c r="J72">
        <v>80</v>
      </c>
      <c r="K72">
        <v>0.5</v>
      </c>
      <c r="L72">
        <v>1.5</v>
      </c>
      <c r="M72">
        <v>1</v>
      </c>
      <c r="N72">
        <v>1000</v>
      </c>
      <c r="O72">
        <v>0.15</v>
      </c>
      <c r="P72">
        <v>2000</v>
      </c>
      <c r="Q72">
        <v>0.5</v>
      </c>
      <c r="R72">
        <v>1300</v>
      </c>
      <c r="S72" t="s">
        <v>153</v>
      </c>
      <c r="Y72" t="s">
        <v>122</v>
      </c>
    </row>
    <row r="73" spans="1:25">
      <c r="A73" t="s">
        <v>154</v>
      </c>
      <c r="B73" s="2" t="str">
        <f>Hyperlink("https://www.diodes.com/assets/Datasheets/DMMT2907A.pdf")</f>
        <v>https://www.diodes.com/assets/Datasheets/DMMT2907A.pdf</v>
      </c>
      <c r="C73" t="str">
        <f>Hyperlink("https://www.diodes.com/part/view/DMMT2907A","DMMT2907A")</f>
        <v>DMMT2907A</v>
      </c>
      <c r="D73" t="s">
        <v>155</v>
      </c>
      <c r="G73" t="s">
        <v>43</v>
      </c>
      <c r="H73" t="s">
        <v>28</v>
      </c>
      <c r="I73" t="s">
        <v>75</v>
      </c>
      <c r="J73">
        <v>60</v>
      </c>
      <c r="K73">
        <v>0.6</v>
      </c>
      <c r="L73">
        <v>1</v>
      </c>
      <c r="M73">
        <v>0.9</v>
      </c>
      <c r="N73">
        <v>100</v>
      </c>
      <c r="O73">
        <v>0.15</v>
      </c>
      <c r="P73">
        <v>50</v>
      </c>
      <c r="Q73">
        <v>0.5</v>
      </c>
      <c r="R73">
        <v>400</v>
      </c>
      <c r="S73" t="s">
        <v>147</v>
      </c>
      <c r="T73">
        <v>1600</v>
      </c>
      <c r="U73" t="s">
        <v>30</v>
      </c>
      <c r="V73">
        <v>200</v>
      </c>
      <c r="Y73" t="s">
        <v>156</v>
      </c>
    </row>
    <row r="74" spans="1:25">
      <c r="A74" t="s">
        <v>157</v>
      </c>
      <c r="B74" s="2" t="str">
        <f>Hyperlink("https://www.diodes.com/assets/Datasheets/ds30513.pdf")</f>
        <v>https://www.diodes.com/assets/Datasheets/ds30513.pdf</v>
      </c>
      <c r="C74" t="str">
        <f>Hyperlink("https://www.diodes.com/part/view/DNBT8105","DNBT8105")</f>
        <v>DNBT8105</v>
      </c>
      <c r="D74" t="s">
        <v>158</v>
      </c>
      <c r="G74" t="s">
        <v>27</v>
      </c>
      <c r="H74" t="s">
        <v>28</v>
      </c>
      <c r="I74" t="s">
        <v>38</v>
      </c>
      <c r="J74">
        <v>60</v>
      </c>
      <c r="K74">
        <v>1</v>
      </c>
      <c r="L74">
        <v>2</v>
      </c>
      <c r="M74">
        <v>0.6</v>
      </c>
      <c r="N74">
        <v>100</v>
      </c>
      <c r="O74">
        <v>0.5</v>
      </c>
      <c r="P74">
        <v>80</v>
      </c>
      <c r="Q74">
        <v>1</v>
      </c>
      <c r="R74">
        <v>250</v>
      </c>
      <c r="S74" t="s">
        <v>30</v>
      </c>
      <c r="T74">
        <v>500</v>
      </c>
      <c r="U74" t="s">
        <v>159</v>
      </c>
      <c r="V74">
        <v>150</v>
      </c>
      <c r="Y74" t="s">
        <v>46</v>
      </c>
    </row>
    <row r="75" spans="1:25">
      <c r="A75" t="s">
        <v>160</v>
      </c>
      <c r="B75" s="2" t="str">
        <f>Hyperlink("https://www.diodes.com/assets/Datasheets/ds30514.pdf")</f>
        <v>https://www.diodes.com/assets/Datasheets/ds30514.pdf</v>
      </c>
      <c r="C75" t="str">
        <f>Hyperlink("https://www.diodes.com/part/view/DPBT8105","DPBT8105")</f>
        <v>DPBT8105</v>
      </c>
      <c r="D75" t="s">
        <v>161</v>
      </c>
      <c r="G75" t="s">
        <v>27</v>
      </c>
      <c r="H75" t="s">
        <v>28</v>
      </c>
      <c r="I75" t="s">
        <v>29</v>
      </c>
      <c r="J75">
        <v>60</v>
      </c>
      <c r="K75">
        <v>1</v>
      </c>
      <c r="L75">
        <v>2</v>
      </c>
      <c r="M75">
        <v>0.6</v>
      </c>
      <c r="N75">
        <v>100</v>
      </c>
      <c r="O75">
        <v>0.5</v>
      </c>
      <c r="P75">
        <v>80</v>
      </c>
      <c r="Q75">
        <v>1</v>
      </c>
      <c r="R75">
        <v>300</v>
      </c>
      <c r="S75" t="s">
        <v>30</v>
      </c>
      <c r="T75">
        <v>600</v>
      </c>
      <c r="U75" t="s">
        <v>159</v>
      </c>
      <c r="V75">
        <v>150</v>
      </c>
      <c r="Y75" t="s">
        <v>46</v>
      </c>
    </row>
    <row r="76" spans="1:25">
      <c r="A76" t="s">
        <v>162</v>
      </c>
      <c r="B76" s="2" t="str">
        <f>Hyperlink("https://www.diodes.com/assets/Datasheets/ds31389.pdf")</f>
        <v>https://www.diodes.com/assets/Datasheets/ds31389.pdf</v>
      </c>
      <c r="C76" t="str">
        <f>Hyperlink("https://www.diodes.com/part/view/DPLS160","DPLS160")</f>
        <v>DPLS160</v>
      </c>
      <c r="D76" t="s">
        <v>161</v>
      </c>
      <c r="G76" t="s">
        <v>27</v>
      </c>
      <c r="H76" t="s">
        <v>28</v>
      </c>
      <c r="I76" t="s">
        <v>29</v>
      </c>
      <c r="J76">
        <v>60</v>
      </c>
      <c r="K76">
        <v>1</v>
      </c>
      <c r="L76">
        <v>2</v>
      </c>
      <c r="M76">
        <v>0.3</v>
      </c>
      <c r="N76">
        <v>150</v>
      </c>
      <c r="O76">
        <v>0.5</v>
      </c>
      <c r="P76">
        <v>100</v>
      </c>
      <c r="Q76">
        <v>1</v>
      </c>
      <c r="R76">
        <v>160</v>
      </c>
      <c r="S76" t="s">
        <v>163</v>
      </c>
      <c r="T76">
        <v>330</v>
      </c>
      <c r="U76" t="s">
        <v>159</v>
      </c>
      <c r="V76">
        <v>220</v>
      </c>
      <c r="W76">
        <v>160</v>
      </c>
      <c r="Y76" t="s">
        <v>46</v>
      </c>
    </row>
    <row r="77" spans="1:25">
      <c r="A77" t="s">
        <v>164</v>
      </c>
      <c r="B77" s="2" t="str">
        <f>Hyperlink("https://www.diodes.com/assets/Datasheets/ds31251.pdf")</f>
        <v>https://www.diodes.com/assets/Datasheets/ds31251.pdf</v>
      </c>
      <c r="C77" t="str">
        <f>Hyperlink("https://www.diodes.com/part/view/DPLS160V","DPLS160V")</f>
        <v>DPLS160V</v>
      </c>
      <c r="D77" t="s">
        <v>165</v>
      </c>
      <c r="G77" t="s">
        <v>27</v>
      </c>
      <c r="H77" t="s">
        <v>28</v>
      </c>
      <c r="I77" t="s">
        <v>29</v>
      </c>
      <c r="J77">
        <v>60</v>
      </c>
      <c r="K77">
        <v>1</v>
      </c>
      <c r="L77">
        <v>2</v>
      </c>
      <c r="M77">
        <v>0.3</v>
      </c>
      <c r="N77">
        <v>150</v>
      </c>
      <c r="O77">
        <v>0.5</v>
      </c>
      <c r="P77">
        <v>100</v>
      </c>
      <c r="Q77">
        <v>1</v>
      </c>
      <c r="R77">
        <v>160</v>
      </c>
      <c r="S77" t="s">
        <v>163</v>
      </c>
      <c r="T77">
        <v>330</v>
      </c>
      <c r="U77" t="s">
        <v>159</v>
      </c>
      <c r="V77">
        <v>220</v>
      </c>
      <c r="W77">
        <v>160</v>
      </c>
      <c r="Y77" t="s">
        <v>166</v>
      </c>
    </row>
    <row r="78" spans="1:25">
      <c r="A78" t="s">
        <v>167</v>
      </c>
      <c r="B78" s="2" t="str">
        <f>Hyperlink("https://www.diodes.com/assets/Datasheets/DSS4160DS.pdf")</f>
        <v>https://www.diodes.com/assets/Datasheets/DSS4160DS.pdf</v>
      </c>
      <c r="C78" t="str">
        <f>Hyperlink("https://www.diodes.com/part/view/DSS4160DS","DSS4160DS")</f>
        <v>DSS4160DS</v>
      </c>
      <c r="D78" t="s">
        <v>168</v>
      </c>
      <c r="G78" t="s">
        <v>169</v>
      </c>
      <c r="H78" t="s">
        <v>28</v>
      </c>
      <c r="I78" t="s">
        <v>50</v>
      </c>
      <c r="J78">
        <v>60</v>
      </c>
      <c r="K78">
        <v>1</v>
      </c>
      <c r="L78">
        <v>2</v>
      </c>
      <c r="M78">
        <v>1.1</v>
      </c>
      <c r="N78">
        <v>200</v>
      </c>
      <c r="O78">
        <v>0.5</v>
      </c>
      <c r="P78">
        <v>100</v>
      </c>
      <c r="Q78">
        <v>1</v>
      </c>
      <c r="R78">
        <v>110</v>
      </c>
      <c r="S78" t="s">
        <v>163</v>
      </c>
      <c r="T78">
        <v>250</v>
      </c>
      <c r="U78" t="s">
        <v>159</v>
      </c>
      <c r="V78">
        <v>150</v>
      </c>
      <c r="W78">
        <v>100</v>
      </c>
      <c r="Y78" t="s">
        <v>156</v>
      </c>
    </row>
    <row r="79" spans="1:25">
      <c r="A79" t="s">
        <v>170</v>
      </c>
      <c r="B79" s="2" t="str">
        <f>Hyperlink("https://www.diodes.com/assets/Datasheets/DSS4160FDB.pdf")</f>
        <v>https://www.diodes.com/assets/Datasheets/DSS4160FDB.pdf</v>
      </c>
      <c r="C79" t="str">
        <f>Hyperlink("https://www.diodes.com/part/view/DSS4160FDB","DSS4160FDB")</f>
        <v>DSS4160FDB</v>
      </c>
      <c r="D79" t="s">
        <v>171</v>
      </c>
      <c r="G79" t="s">
        <v>169</v>
      </c>
      <c r="H79" t="s">
        <v>28</v>
      </c>
      <c r="I79" t="s">
        <v>50</v>
      </c>
      <c r="J79">
        <v>60</v>
      </c>
      <c r="K79">
        <v>1</v>
      </c>
      <c r="L79">
        <v>1.5</v>
      </c>
      <c r="M79">
        <v>1.6</v>
      </c>
      <c r="N79">
        <v>290</v>
      </c>
      <c r="O79">
        <v>0.1</v>
      </c>
      <c r="P79">
        <v>150</v>
      </c>
      <c r="Q79">
        <v>0.5</v>
      </c>
      <c r="R79">
        <v>120</v>
      </c>
      <c r="S79" t="s">
        <v>30</v>
      </c>
      <c r="T79">
        <v>240</v>
      </c>
      <c r="U79" t="s">
        <v>172</v>
      </c>
      <c r="V79">
        <v>175</v>
      </c>
      <c r="W79">
        <v>180</v>
      </c>
      <c r="Y79" t="s">
        <v>173</v>
      </c>
    </row>
    <row r="80" spans="1:25">
      <c r="A80" t="s">
        <v>174</v>
      </c>
      <c r="B80" s="2" t="str">
        <f>Hyperlink("https://www.diodes.com/assets/Datasheets/DSS4160FDBQ.pdf")</f>
        <v>https://www.diodes.com/assets/Datasheets/DSS4160FDBQ.pdf</v>
      </c>
      <c r="C80" t="str">
        <f>Hyperlink("https://www.diodes.com/part/view/DSS4160FDBQ","DSS4160FDBQ")</f>
        <v>DSS4160FDBQ</v>
      </c>
      <c r="D80" t="s">
        <v>171</v>
      </c>
      <c r="G80" t="s">
        <v>169</v>
      </c>
      <c r="H80" t="s">
        <v>34</v>
      </c>
      <c r="I80" t="s">
        <v>50</v>
      </c>
      <c r="J80">
        <v>60</v>
      </c>
      <c r="K80">
        <v>1</v>
      </c>
      <c r="L80">
        <v>1.5</v>
      </c>
      <c r="M80">
        <v>1.6</v>
      </c>
      <c r="N80">
        <v>290</v>
      </c>
      <c r="O80">
        <v>0.1</v>
      </c>
      <c r="P80">
        <v>150</v>
      </c>
      <c r="Q80">
        <v>0.5</v>
      </c>
      <c r="R80">
        <v>120</v>
      </c>
      <c r="S80" t="s">
        <v>30</v>
      </c>
      <c r="T80">
        <v>240</v>
      </c>
      <c r="U80" t="s">
        <v>172</v>
      </c>
      <c r="V80">
        <v>175</v>
      </c>
      <c r="W80">
        <v>180</v>
      </c>
      <c r="Y80" t="s">
        <v>173</v>
      </c>
    </row>
    <row r="81" spans="1:25">
      <c r="A81" t="s">
        <v>175</v>
      </c>
      <c r="B81" s="2" t="str">
        <f>Hyperlink("https://www.diodes.com/assets/Datasheets/DSS4160T.pdf")</f>
        <v>https://www.diodes.com/assets/Datasheets/DSS4160T.pdf</v>
      </c>
      <c r="C81" t="str">
        <f>Hyperlink("https://www.diodes.com/part/view/DSS4160T","DSS4160T")</f>
        <v>DSS4160T</v>
      </c>
      <c r="D81" t="s">
        <v>158</v>
      </c>
      <c r="G81" t="s">
        <v>169</v>
      </c>
      <c r="H81" t="s">
        <v>28</v>
      </c>
      <c r="I81" t="s">
        <v>38</v>
      </c>
      <c r="J81">
        <v>60</v>
      </c>
      <c r="K81">
        <v>1</v>
      </c>
      <c r="L81">
        <v>2</v>
      </c>
      <c r="M81">
        <v>0.73</v>
      </c>
      <c r="N81">
        <v>200</v>
      </c>
      <c r="O81">
        <v>0.5</v>
      </c>
      <c r="P81">
        <v>100</v>
      </c>
      <c r="Q81">
        <v>1</v>
      </c>
      <c r="R81">
        <v>115</v>
      </c>
      <c r="S81" t="s">
        <v>163</v>
      </c>
      <c r="T81">
        <v>280</v>
      </c>
      <c r="U81" t="s">
        <v>176</v>
      </c>
      <c r="V81">
        <v>150</v>
      </c>
      <c r="W81">
        <v>280</v>
      </c>
      <c r="Y81" t="s">
        <v>46</v>
      </c>
    </row>
    <row r="82" spans="1:25">
      <c r="A82" t="s">
        <v>177</v>
      </c>
      <c r="B82" s="2" t="str">
        <f>Hyperlink("https://www.diodes.com/assets/Datasheets/DSS4160T.pdf")</f>
        <v>https://www.diodes.com/assets/Datasheets/DSS4160T.pdf</v>
      </c>
      <c r="C82" t="str">
        <f>Hyperlink("https://www.diodes.com/part/view/DSS4160TQ","DSS4160TQ")</f>
        <v>DSS4160TQ</v>
      </c>
      <c r="D82" t="s">
        <v>158</v>
      </c>
      <c r="G82" t="s">
        <v>169</v>
      </c>
      <c r="H82" t="s">
        <v>34</v>
      </c>
      <c r="I82" t="s">
        <v>38</v>
      </c>
      <c r="J82">
        <v>60</v>
      </c>
      <c r="K82">
        <v>1</v>
      </c>
      <c r="L82">
        <v>2</v>
      </c>
      <c r="M82">
        <v>0.73</v>
      </c>
      <c r="N82">
        <v>200</v>
      </c>
      <c r="O82">
        <v>0.5</v>
      </c>
      <c r="P82">
        <v>100</v>
      </c>
      <c r="Q82">
        <v>1</v>
      </c>
      <c r="R82">
        <v>115</v>
      </c>
      <c r="S82" t="s">
        <v>163</v>
      </c>
      <c r="T82">
        <v>280</v>
      </c>
      <c r="U82" t="s">
        <v>176</v>
      </c>
      <c r="V82">
        <v>150</v>
      </c>
      <c r="W82">
        <v>280</v>
      </c>
      <c r="Y82" t="s">
        <v>46</v>
      </c>
    </row>
    <row r="83" spans="1:25">
      <c r="A83" t="s">
        <v>178</v>
      </c>
      <c r="B83" s="2" t="str">
        <f>Hyperlink("https://www.diodes.com/assets/Datasheets/ds31684.pdf")</f>
        <v>https://www.diodes.com/assets/Datasheets/ds31684.pdf</v>
      </c>
      <c r="C83" t="str">
        <f>Hyperlink("https://www.diodes.com/part/view/DSS4160U","DSS4160U")</f>
        <v>DSS4160U</v>
      </c>
      <c r="D83" t="s">
        <v>179</v>
      </c>
      <c r="G83" t="s">
        <v>169</v>
      </c>
      <c r="H83" t="s">
        <v>28</v>
      </c>
      <c r="I83" t="s">
        <v>38</v>
      </c>
      <c r="J83">
        <v>60</v>
      </c>
      <c r="K83">
        <v>1</v>
      </c>
      <c r="L83">
        <v>2</v>
      </c>
      <c r="M83">
        <v>0.4</v>
      </c>
      <c r="N83">
        <v>200</v>
      </c>
      <c r="O83">
        <v>0.5</v>
      </c>
      <c r="P83">
        <v>100</v>
      </c>
      <c r="Q83">
        <v>1</v>
      </c>
      <c r="R83">
        <v>115</v>
      </c>
      <c r="S83" t="s">
        <v>163</v>
      </c>
      <c r="T83">
        <v>280</v>
      </c>
      <c r="U83" t="s">
        <v>159</v>
      </c>
      <c r="V83">
        <v>150</v>
      </c>
      <c r="W83">
        <v>280</v>
      </c>
      <c r="Y83" t="s">
        <v>55</v>
      </c>
    </row>
    <row r="84" spans="1:25">
      <c r="A84" t="s">
        <v>180</v>
      </c>
      <c r="B84" s="2" t="str">
        <f>Hyperlink("https://www.diodes.com/assets/Datasheets/DSS4160V.pdf")</f>
        <v>https://www.diodes.com/assets/Datasheets/DSS4160V.pdf</v>
      </c>
      <c r="C84" t="str">
        <f>Hyperlink("https://www.diodes.com/part/view/DSS4160V","DSS4160V")</f>
        <v>DSS4160V</v>
      </c>
      <c r="D84" t="s">
        <v>181</v>
      </c>
      <c r="G84" t="s">
        <v>169</v>
      </c>
      <c r="H84" t="s">
        <v>28</v>
      </c>
      <c r="I84" t="s">
        <v>38</v>
      </c>
      <c r="J84">
        <v>60</v>
      </c>
      <c r="K84">
        <v>1</v>
      </c>
      <c r="L84">
        <v>2</v>
      </c>
      <c r="M84">
        <v>0.6</v>
      </c>
      <c r="N84">
        <v>200</v>
      </c>
      <c r="O84">
        <v>0.5</v>
      </c>
      <c r="P84">
        <v>100</v>
      </c>
      <c r="Q84">
        <v>1</v>
      </c>
      <c r="R84">
        <v>110</v>
      </c>
      <c r="S84" t="s">
        <v>163</v>
      </c>
      <c r="T84">
        <v>250</v>
      </c>
      <c r="U84" t="s">
        <v>159</v>
      </c>
      <c r="V84">
        <v>150</v>
      </c>
      <c r="W84">
        <v>250</v>
      </c>
      <c r="Y84" t="s">
        <v>166</v>
      </c>
    </row>
    <row r="85" spans="1:25">
      <c r="A85" t="s">
        <v>182</v>
      </c>
      <c r="B85" s="2" t="str">
        <f>Hyperlink("https://www.diodes.com/assets/Datasheets/DSS45160FDB.pdf")</f>
        <v>https://www.diodes.com/assets/Datasheets/DSS45160FDB.pdf</v>
      </c>
      <c r="C85" t="str">
        <f>Hyperlink("https://www.diodes.com/part/view/DSS45160FDB","DSS45160FDB")</f>
        <v>DSS45160FDB</v>
      </c>
      <c r="D85" t="s">
        <v>183</v>
      </c>
      <c r="G85" t="s">
        <v>169</v>
      </c>
      <c r="H85" t="s">
        <v>28</v>
      </c>
      <c r="I85" t="s">
        <v>184</v>
      </c>
      <c r="J85">
        <v>60</v>
      </c>
      <c r="K85">
        <v>1</v>
      </c>
      <c r="L85">
        <v>1.5</v>
      </c>
      <c r="M85">
        <v>1.6</v>
      </c>
      <c r="N85" t="s">
        <v>185</v>
      </c>
      <c r="O85">
        <v>0.1</v>
      </c>
      <c r="P85">
        <v>70</v>
      </c>
      <c r="Q85">
        <v>1</v>
      </c>
      <c r="R85" t="s">
        <v>186</v>
      </c>
      <c r="S85" t="s">
        <v>30</v>
      </c>
      <c r="T85" t="s">
        <v>187</v>
      </c>
      <c r="U85" t="s">
        <v>172</v>
      </c>
      <c r="V85" t="s">
        <v>188</v>
      </c>
      <c r="W85" t="s">
        <v>189</v>
      </c>
      <c r="Y85" t="s">
        <v>173</v>
      </c>
    </row>
    <row r="86" spans="1:25">
      <c r="A86" t="s">
        <v>190</v>
      </c>
      <c r="B86" s="2" t="str">
        <f>Hyperlink("https://www.diodes.com/assets/Datasheets/DSS5160FDB.pdf")</f>
        <v>https://www.diodes.com/assets/Datasheets/DSS5160FDB.pdf</v>
      </c>
      <c r="C86" t="str">
        <f>Hyperlink("https://www.diodes.com/part/view/DSS5160FDB","DSS5160FDB")</f>
        <v>DSS5160FDB</v>
      </c>
      <c r="D86" t="s">
        <v>191</v>
      </c>
      <c r="G86" t="s">
        <v>169</v>
      </c>
      <c r="H86" t="s">
        <v>28</v>
      </c>
      <c r="I86" t="s">
        <v>75</v>
      </c>
      <c r="J86">
        <v>60</v>
      </c>
      <c r="K86">
        <v>1</v>
      </c>
      <c r="L86">
        <v>1.5</v>
      </c>
      <c r="M86">
        <v>1.6</v>
      </c>
      <c r="N86">
        <v>170</v>
      </c>
      <c r="O86">
        <v>0.1</v>
      </c>
      <c r="P86">
        <v>70</v>
      </c>
      <c r="Q86">
        <v>1</v>
      </c>
      <c r="R86">
        <v>180</v>
      </c>
      <c r="S86" t="s">
        <v>30</v>
      </c>
      <c r="T86">
        <v>550</v>
      </c>
      <c r="U86" t="s">
        <v>172</v>
      </c>
      <c r="V86">
        <v>65</v>
      </c>
      <c r="W86">
        <v>360</v>
      </c>
      <c r="Y86" t="s">
        <v>173</v>
      </c>
    </row>
    <row r="87" spans="1:25">
      <c r="A87" t="s">
        <v>192</v>
      </c>
      <c r="B87" s="2" t="str">
        <f>Hyperlink("https://www.diodes.com/assets/Datasheets/DSS5160T.pdf")</f>
        <v>https://www.diodes.com/assets/Datasheets/DSS5160T.pdf</v>
      </c>
      <c r="C87" t="str">
        <f>Hyperlink("https://www.diodes.com/part/view/DSS5160T","DSS5160T")</f>
        <v>DSS5160T</v>
      </c>
      <c r="D87" t="s">
        <v>161</v>
      </c>
      <c r="G87" t="s">
        <v>169</v>
      </c>
      <c r="H87" t="s">
        <v>28</v>
      </c>
      <c r="I87" t="s">
        <v>29</v>
      </c>
      <c r="J87">
        <v>60</v>
      </c>
      <c r="K87">
        <v>1</v>
      </c>
      <c r="L87">
        <v>2</v>
      </c>
      <c r="M87">
        <v>0.725</v>
      </c>
      <c r="N87">
        <v>150</v>
      </c>
      <c r="O87">
        <v>0.5</v>
      </c>
      <c r="P87">
        <v>100</v>
      </c>
      <c r="Q87">
        <v>1</v>
      </c>
      <c r="R87">
        <v>175</v>
      </c>
      <c r="S87" t="s">
        <v>163</v>
      </c>
      <c r="T87">
        <v>340</v>
      </c>
      <c r="U87" t="s">
        <v>159</v>
      </c>
      <c r="V87">
        <v>150</v>
      </c>
      <c r="W87">
        <v>340</v>
      </c>
      <c r="Y87" t="s">
        <v>46</v>
      </c>
    </row>
    <row r="88" spans="1:25">
      <c r="A88" t="s">
        <v>193</v>
      </c>
      <c r="B88" s="2" t="str">
        <f>Hyperlink("https://www.diodes.com/assets/Datasheets/DSS5160TQ.pdf")</f>
        <v>https://www.diodes.com/assets/Datasheets/DSS5160TQ.pdf</v>
      </c>
      <c r="C88" t="str">
        <f>Hyperlink("https://www.diodes.com/part/view/DSS5160TQ","DSS5160TQ")</f>
        <v>DSS5160TQ</v>
      </c>
      <c r="D88" t="s">
        <v>161</v>
      </c>
      <c r="G88" t="s">
        <v>169</v>
      </c>
      <c r="H88" t="s">
        <v>34</v>
      </c>
      <c r="I88" t="s">
        <v>29</v>
      </c>
      <c r="J88">
        <v>60</v>
      </c>
      <c r="K88">
        <v>1</v>
      </c>
      <c r="L88">
        <v>2</v>
      </c>
      <c r="M88">
        <v>0.725</v>
      </c>
      <c r="N88">
        <v>150</v>
      </c>
      <c r="O88">
        <v>0.5</v>
      </c>
      <c r="P88">
        <v>100</v>
      </c>
      <c r="Q88">
        <v>1</v>
      </c>
      <c r="R88">
        <v>175</v>
      </c>
      <c r="S88" t="s">
        <v>163</v>
      </c>
      <c r="T88">
        <v>340</v>
      </c>
      <c r="U88" t="s">
        <v>159</v>
      </c>
      <c r="V88">
        <v>150</v>
      </c>
      <c r="W88">
        <v>340</v>
      </c>
      <c r="Y88" t="s">
        <v>46</v>
      </c>
    </row>
    <row r="89" spans="1:25">
      <c r="A89" t="s">
        <v>194</v>
      </c>
      <c r="B89" s="2" t="str">
        <f>Hyperlink("https://www.diodes.com/assets/Datasheets/ds31685.pdf")</f>
        <v>https://www.diodes.com/assets/Datasheets/ds31685.pdf</v>
      </c>
      <c r="C89" t="str">
        <f>Hyperlink("https://www.diodes.com/part/view/DSS5160U","DSS5160U")</f>
        <v>DSS5160U</v>
      </c>
      <c r="D89" t="s">
        <v>195</v>
      </c>
      <c r="G89" t="s">
        <v>169</v>
      </c>
      <c r="H89" t="s">
        <v>28</v>
      </c>
      <c r="I89" t="s">
        <v>29</v>
      </c>
      <c r="J89">
        <v>60</v>
      </c>
      <c r="K89">
        <v>1</v>
      </c>
      <c r="L89">
        <v>2</v>
      </c>
      <c r="M89">
        <v>0.4</v>
      </c>
      <c r="N89">
        <v>150</v>
      </c>
      <c r="O89">
        <v>0.5</v>
      </c>
      <c r="P89">
        <v>100</v>
      </c>
      <c r="Q89">
        <v>1</v>
      </c>
      <c r="R89">
        <v>175</v>
      </c>
      <c r="S89" t="s">
        <v>163</v>
      </c>
      <c r="T89">
        <v>340</v>
      </c>
      <c r="U89" t="s">
        <v>159</v>
      </c>
      <c r="V89">
        <v>150</v>
      </c>
      <c r="W89">
        <v>340</v>
      </c>
      <c r="Y89" t="s">
        <v>55</v>
      </c>
    </row>
    <row r="90" spans="1:25">
      <c r="A90" t="s">
        <v>196</v>
      </c>
      <c r="B90" s="2" t="str">
        <f>Hyperlink("https://www.diodes.com/assets/Datasheets/ds31670.pdf")</f>
        <v>https://www.diodes.com/assets/Datasheets/ds31670.pdf</v>
      </c>
      <c r="C90" t="str">
        <f>Hyperlink("https://www.diodes.com/part/view/DSS5160V","DSS5160V")</f>
        <v>DSS5160V</v>
      </c>
      <c r="D90" t="s">
        <v>165</v>
      </c>
      <c r="G90" t="s">
        <v>169</v>
      </c>
      <c r="H90" t="s">
        <v>28</v>
      </c>
      <c r="I90" t="s">
        <v>29</v>
      </c>
      <c r="J90">
        <v>60</v>
      </c>
      <c r="K90">
        <v>1</v>
      </c>
      <c r="L90">
        <v>2</v>
      </c>
      <c r="M90">
        <v>0.6</v>
      </c>
      <c r="N90">
        <v>150</v>
      </c>
      <c r="O90">
        <v>0.5</v>
      </c>
      <c r="P90">
        <v>100</v>
      </c>
      <c r="Q90">
        <v>1</v>
      </c>
      <c r="R90">
        <v>160</v>
      </c>
      <c r="S90" t="s">
        <v>163</v>
      </c>
      <c r="T90">
        <v>330</v>
      </c>
      <c r="U90" t="s">
        <v>159</v>
      </c>
      <c r="V90">
        <v>150</v>
      </c>
      <c r="W90">
        <v>330</v>
      </c>
      <c r="Y90" t="s">
        <v>166</v>
      </c>
    </row>
    <row r="91" spans="1:25">
      <c r="A91" t="s">
        <v>197</v>
      </c>
      <c r="B91" s="2" t="str">
        <f>Hyperlink("https://www.diodes.com/assets/Datasheets/DSS60600MZ4.pdf")</f>
        <v>https://www.diodes.com/assets/Datasheets/DSS60600MZ4.pdf</v>
      </c>
      <c r="C91" t="str">
        <f>Hyperlink("https://www.diodes.com/part/view/DSS60600MZ4","DSS60600MZ4")</f>
        <v>DSS60600MZ4</v>
      </c>
      <c r="D91" t="s">
        <v>198</v>
      </c>
      <c r="G91" t="s">
        <v>169</v>
      </c>
      <c r="H91" t="s">
        <v>28</v>
      </c>
      <c r="I91" t="s">
        <v>29</v>
      </c>
      <c r="J91">
        <v>60</v>
      </c>
      <c r="K91">
        <v>6</v>
      </c>
      <c r="L91">
        <v>12</v>
      </c>
      <c r="M91">
        <v>2</v>
      </c>
      <c r="N91">
        <v>120</v>
      </c>
      <c r="O91">
        <v>1</v>
      </c>
      <c r="P91">
        <v>70</v>
      </c>
      <c r="Q91">
        <v>6</v>
      </c>
      <c r="R91">
        <v>70</v>
      </c>
      <c r="S91" t="s">
        <v>159</v>
      </c>
      <c r="T91">
        <v>250</v>
      </c>
      <c r="U91" t="s">
        <v>199</v>
      </c>
      <c r="V91">
        <v>100</v>
      </c>
      <c r="W91">
        <v>45</v>
      </c>
      <c r="Y91" t="s">
        <v>89</v>
      </c>
    </row>
    <row r="92" spans="1:25">
      <c r="A92" t="s">
        <v>200</v>
      </c>
      <c r="B92" s="2" t="str">
        <f>Hyperlink("https://www.diodes.com/assets/Datasheets/DSS60600MZ4Q.pdf")</f>
        <v>https://www.diodes.com/assets/Datasheets/DSS60600MZ4Q.pdf</v>
      </c>
      <c r="C92" t="str">
        <f>Hyperlink("https://www.diodes.com/part/view/DSS60600MZ4Q","DSS60600MZ4Q")</f>
        <v>DSS60600MZ4Q</v>
      </c>
      <c r="D92" t="s">
        <v>198</v>
      </c>
      <c r="G92" t="s">
        <v>169</v>
      </c>
      <c r="H92" t="s">
        <v>34</v>
      </c>
      <c r="I92" t="s">
        <v>29</v>
      </c>
      <c r="J92">
        <v>60</v>
      </c>
      <c r="K92">
        <v>6</v>
      </c>
      <c r="L92">
        <v>12</v>
      </c>
      <c r="M92">
        <v>2</v>
      </c>
      <c r="N92">
        <v>120</v>
      </c>
      <c r="O92">
        <v>1</v>
      </c>
      <c r="P92">
        <v>70</v>
      </c>
      <c r="Q92">
        <v>6</v>
      </c>
      <c r="R92">
        <v>70</v>
      </c>
      <c r="S92" t="s">
        <v>159</v>
      </c>
      <c r="T92">
        <v>250</v>
      </c>
      <c r="U92" t="s">
        <v>199</v>
      </c>
      <c r="V92">
        <v>100</v>
      </c>
      <c r="W92">
        <v>45</v>
      </c>
      <c r="Y92" t="s">
        <v>89</v>
      </c>
    </row>
    <row r="93" spans="1:25">
      <c r="A93" t="s">
        <v>201</v>
      </c>
      <c r="B93" s="2" t="str">
        <f>Hyperlink("https://www.diodes.com/assets/Datasheets/DSS60601MZ4.pdf")</f>
        <v>https://www.diodes.com/assets/Datasheets/DSS60601MZ4.pdf</v>
      </c>
      <c r="C93" t="str">
        <f>Hyperlink("https://www.diodes.com/part/view/DSS60601MZ4","DSS60601MZ4")</f>
        <v>DSS60601MZ4</v>
      </c>
      <c r="D93" t="s">
        <v>202</v>
      </c>
      <c r="G93" t="s">
        <v>169</v>
      </c>
      <c r="H93" t="s">
        <v>28</v>
      </c>
      <c r="I93" t="s">
        <v>38</v>
      </c>
      <c r="J93">
        <v>60</v>
      </c>
      <c r="K93">
        <v>6</v>
      </c>
      <c r="L93">
        <v>12</v>
      </c>
      <c r="M93">
        <v>2</v>
      </c>
      <c r="N93">
        <v>120</v>
      </c>
      <c r="O93">
        <v>1</v>
      </c>
      <c r="P93">
        <v>50</v>
      </c>
      <c r="Q93">
        <v>6</v>
      </c>
      <c r="R93">
        <v>60</v>
      </c>
      <c r="S93" t="s">
        <v>159</v>
      </c>
      <c r="T93">
        <v>220</v>
      </c>
      <c r="U93" t="s">
        <v>199</v>
      </c>
      <c r="V93">
        <v>100</v>
      </c>
      <c r="W93">
        <v>40</v>
      </c>
      <c r="Y93" t="s">
        <v>89</v>
      </c>
    </row>
    <row r="94" spans="1:25">
      <c r="A94" t="s">
        <v>203</v>
      </c>
      <c r="B94" s="2" t="str">
        <f>Hyperlink("https://www.diodes.com/assets/Datasheets/DSS60601MZ4Q.pdf")</f>
        <v>https://www.diodes.com/assets/Datasheets/DSS60601MZ4Q.pdf</v>
      </c>
      <c r="C94" t="str">
        <f>Hyperlink("https://www.diodes.com/part/view/DSS60601MZ4Q","DSS60601MZ4Q")</f>
        <v>DSS60601MZ4Q</v>
      </c>
      <c r="D94" t="s">
        <v>202</v>
      </c>
      <c r="G94" t="s">
        <v>169</v>
      </c>
      <c r="H94" t="s">
        <v>34</v>
      </c>
      <c r="I94" t="s">
        <v>38</v>
      </c>
      <c r="J94">
        <v>60</v>
      </c>
      <c r="K94">
        <v>6</v>
      </c>
      <c r="L94">
        <v>12</v>
      </c>
      <c r="M94">
        <v>2</v>
      </c>
      <c r="N94">
        <v>120</v>
      </c>
      <c r="O94">
        <v>1</v>
      </c>
      <c r="P94">
        <v>50</v>
      </c>
      <c r="Q94">
        <v>6</v>
      </c>
      <c r="R94">
        <v>60</v>
      </c>
      <c r="S94" t="s">
        <v>159</v>
      </c>
      <c r="T94">
        <v>220</v>
      </c>
      <c r="U94" t="s">
        <v>199</v>
      </c>
      <c r="V94">
        <v>100</v>
      </c>
      <c r="W94">
        <v>40</v>
      </c>
      <c r="Y94" t="s">
        <v>89</v>
      </c>
    </row>
    <row r="95" spans="1:25">
      <c r="A95" t="s">
        <v>204</v>
      </c>
      <c r="B95" s="2" t="str">
        <f>Hyperlink("https://www.diodes.com/assets/Datasheets/DSS8110Y.pdf")</f>
        <v>https://www.diodes.com/assets/Datasheets/DSS8110Y.pdf</v>
      </c>
      <c r="C95" t="str">
        <f>Hyperlink("https://www.diodes.com/part/view/DSS8110Y","DSS8110Y")</f>
        <v>DSS8110Y</v>
      </c>
      <c r="D95" t="s">
        <v>205</v>
      </c>
      <c r="G95" t="s">
        <v>169</v>
      </c>
      <c r="H95" t="s">
        <v>28</v>
      </c>
      <c r="I95" t="s">
        <v>38</v>
      </c>
      <c r="J95">
        <v>100</v>
      </c>
      <c r="K95">
        <v>1</v>
      </c>
      <c r="L95">
        <v>3</v>
      </c>
      <c r="M95">
        <v>0.625</v>
      </c>
      <c r="N95">
        <v>150</v>
      </c>
      <c r="O95">
        <v>0.25</v>
      </c>
      <c r="P95">
        <v>80</v>
      </c>
      <c r="Q95">
        <v>1</v>
      </c>
      <c r="R95">
        <v>40</v>
      </c>
      <c r="S95" t="s">
        <v>206</v>
      </c>
      <c r="T95">
        <v>200</v>
      </c>
      <c r="U95" t="s">
        <v>159</v>
      </c>
      <c r="V95">
        <v>100</v>
      </c>
      <c r="W95">
        <v>200</v>
      </c>
      <c r="Y95" t="s">
        <v>51</v>
      </c>
    </row>
    <row r="96" spans="1:25">
      <c r="A96" t="s">
        <v>207</v>
      </c>
      <c r="B96" s="2" t="str">
        <f>Hyperlink("https://www.diodes.com/assets/Datasheets/DSS9110Y.pdf")</f>
        <v>https://www.diodes.com/assets/Datasheets/DSS9110Y.pdf</v>
      </c>
      <c r="C96" t="str">
        <f>Hyperlink("https://www.diodes.com/part/view/DSS9110Y","DSS9110Y")</f>
        <v>DSS9110Y</v>
      </c>
      <c r="D96" t="s">
        <v>208</v>
      </c>
      <c r="G96" t="s">
        <v>169</v>
      </c>
      <c r="H96" t="s">
        <v>28</v>
      </c>
      <c r="I96" t="s">
        <v>29</v>
      </c>
      <c r="J96">
        <v>100</v>
      </c>
      <c r="K96">
        <v>1</v>
      </c>
      <c r="L96">
        <v>3</v>
      </c>
      <c r="M96">
        <v>0.625</v>
      </c>
      <c r="N96">
        <v>150</v>
      </c>
      <c r="O96">
        <v>0.25</v>
      </c>
      <c r="P96">
        <v>125</v>
      </c>
      <c r="Q96">
        <v>1</v>
      </c>
      <c r="R96">
        <v>120</v>
      </c>
      <c r="S96" t="s">
        <v>209</v>
      </c>
      <c r="T96">
        <v>320</v>
      </c>
      <c r="U96" t="s">
        <v>159</v>
      </c>
      <c r="V96">
        <v>100</v>
      </c>
      <c r="W96">
        <v>320</v>
      </c>
      <c r="Y96" t="s">
        <v>51</v>
      </c>
    </row>
    <row r="97" spans="1:25">
      <c r="A97" t="s">
        <v>210</v>
      </c>
      <c r="B97" s="2" t="str">
        <f>Hyperlink("https://www.diodes.com/assets/Datasheets/ds32011.pdf")</f>
        <v>https://www.diodes.com/assets/Datasheets/ds32011.pdf</v>
      </c>
      <c r="C97" t="str">
        <f>Hyperlink("https://www.diodes.com/part/view/DXT2010P5","DXT2010P5")</f>
        <v>DXT2010P5</v>
      </c>
      <c r="D97" t="s">
        <v>211</v>
      </c>
      <c r="G97" t="s">
        <v>169</v>
      </c>
      <c r="H97" t="s">
        <v>28</v>
      </c>
      <c r="I97" t="s">
        <v>38</v>
      </c>
      <c r="J97">
        <v>60</v>
      </c>
      <c r="K97">
        <v>6</v>
      </c>
      <c r="L97">
        <v>20</v>
      </c>
      <c r="M97">
        <v>3.2</v>
      </c>
      <c r="N97">
        <v>100</v>
      </c>
      <c r="O97">
        <v>2</v>
      </c>
      <c r="P97">
        <v>55</v>
      </c>
      <c r="Q97">
        <v>5</v>
      </c>
      <c r="R97">
        <v>70</v>
      </c>
      <c r="S97" t="s">
        <v>212</v>
      </c>
      <c r="T97">
        <v>135</v>
      </c>
      <c r="U97" t="s">
        <v>213</v>
      </c>
      <c r="V97">
        <v>130</v>
      </c>
      <c r="Y97" t="s">
        <v>214</v>
      </c>
    </row>
    <row r="98" spans="1:25">
      <c r="A98" t="s">
        <v>215</v>
      </c>
      <c r="B98" s="2" t="str">
        <f>Hyperlink("https://www.diodes.com/assets/Datasheets/ds32069.pdf")</f>
        <v>https://www.diodes.com/assets/Datasheets/ds32069.pdf</v>
      </c>
      <c r="C98" t="str">
        <f>Hyperlink("https://www.diodes.com/part/view/DXT2011P5","DXT2011P5")</f>
        <v>DXT2011P5</v>
      </c>
      <c r="D98" t="s">
        <v>216</v>
      </c>
      <c r="G98" t="s">
        <v>169</v>
      </c>
      <c r="H98" t="s">
        <v>28</v>
      </c>
      <c r="I98" t="s">
        <v>38</v>
      </c>
      <c r="J98">
        <v>100</v>
      </c>
      <c r="K98">
        <v>6</v>
      </c>
      <c r="L98">
        <v>10</v>
      </c>
      <c r="M98">
        <v>3.2</v>
      </c>
      <c r="N98">
        <v>100</v>
      </c>
      <c r="O98">
        <v>2</v>
      </c>
      <c r="P98">
        <v>30</v>
      </c>
      <c r="Q98">
        <v>5</v>
      </c>
      <c r="R98">
        <v>65</v>
      </c>
      <c r="S98" t="s">
        <v>159</v>
      </c>
      <c r="T98">
        <v>125</v>
      </c>
      <c r="U98" t="s">
        <v>217</v>
      </c>
      <c r="V98">
        <v>130</v>
      </c>
      <c r="Y98" t="s">
        <v>214</v>
      </c>
    </row>
    <row r="99" spans="1:25">
      <c r="A99" t="s">
        <v>218</v>
      </c>
      <c r="B99" s="2" t="str">
        <f>Hyperlink("https://www.diodes.com/assets/Datasheets/DXT2011P5Q.pdf")</f>
        <v>https://www.diodes.com/assets/Datasheets/DXT2011P5Q.pdf</v>
      </c>
      <c r="C99" t="str">
        <f>Hyperlink("https://www.diodes.com/part/view/DXT2011P5Q","DXT2011P5Q")</f>
        <v>DXT2011P5Q</v>
      </c>
      <c r="D99" t="s">
        <v>219</v>
      </c>
      <c r="G99" t="s">
        <v>169</v>
      </c>
      <c r="H99" t="s">
        <v>34</v>
      </c>
      <c r="I99" t="s">
        <v>38</v>
      </c>
      <c r="J99">
        <v>100</v>
      </c>
      <c r="K99">
        <v>6</v>
      </c>
      <c r="L99">
        <v>10</v>
      </c>
      <c r="M99">
        <v>3.2</v>
      </c>
      <c r="N99">
        <v>100</v>
      </c>
      <c r="O99">
        <v>2</v>
      </c>
      <c r="P99">
        <v>30</v>
      </c>
      <c r="Q99">
        <v>5</v>
      </c>
      <c r="R99">
        <v>65</v>
      </c>
      <c r="S99" t="s">
        <v>159</v>
      </c>
      <c r="T99">
        <v>125</v>
      </c>
      <c r="U99" t="s">
        <v>217</v>
      </c>
      <c r="V99">
        <v>130</v>
      </c>
      <c r="Y99" t="s">
        <v>214</v>
      </c>
    </row>
    <row r="100" spans="1:25">
      <c r="A100" t="s">
        <v>220</v>
      </c>
      <c r="B100" s="2" t="str">
        <f>Hyperlink("https://www.diodes.com/assets/Datasheets/ds32070.pdf")</f>
        <v>https://www.diodes.com/assets/Datasheets/ds32070.pdf</v>
      </c>
      <c r="C100" t="str">
        <f>Hyperlink("https://www.diodes.com/part/view/DXT2012P5","DXT2012P5")</f>
        <v>DXT2012P5</v>
      </c>
      <c r="D100" t="s">
        <v>221</v>
      </c>
      <c r="G100" t="s">
        <v>169</v>
      </c>
      <c r="H100" t="s">
        <v>28</v>
      </c>
      <c r="I100" t="s">
        <v>29</v>
      </c>
      <c r="J100">
        <v>60</v>
      </c>
      <c r="K100">
        <v>5.5</v>
      </c>
      <c r="L100">
        <v>15</v>
      </c>
      <c r="M100">
        <v>3.2</v>
      </c>
      <c r="N100">
        <v>100</v>
      </c>
      <c r="O100">
        <v>2</v>
      </c>
      <c r="P100">
        <v>45</v>
      </c>
      <c r="Q100">
        <v>5</v>
      </c>
      <c r="R100">
        <v>70</v>
      </c>
      <c r="S100" t="s">
        <v>159</v>
      </c>
      <c r="T100">
        <v>120</v>
      </c>
      <c r="U100" t="s">
        <v>222</v>
      </c>
      <c r="V100">
        <v>120</v>
      </c>
      <c r="Y100" t="s">
        <v>214</v>
      </c>
    </row>
    <row r="101" spans="1:25">
      <c r="A101" t="s">
        <v>223</v>
      </c>
      <c r="B101" s="2" t="str">
        <f>Hyperlink("https://www.diodes.com/assets/Datasheets/ds32010.pdf")</f>
        <v>https://www.diodes.com/assets/Datasheets/ds32010.pdf</v>
      </c>
      <c r="C101" t="str">
        <f>Hyperlink("https://www.diodes.com/part/view/DXT2013P5","DXT2013P5")</f>
        <v>DXT2013P5</v>
      </c>
      <c r="D101" t="s">
        <v>224</v>
      </c>
      <c r="G101" t="s">
        <v>169</v>
      </c>
      <c r="H101" t="s">
        <v>28</v>
      </c>
      <c r="I101" t="s">
        <v>29</v>
      </c>
      <c r="J101">
        <v>100</v>
      </c>
      <c r="K101">
        <v>5</v>
      </c>
      <c r="L101">
        <v>10</v>
      </c>
      <c r="M101">
        <v>3.2</v>
      </c>
      <c r="N101">
        <v>100</v>
      </c>
      <c r="O101">
        <v>1</v>
      </c>
      <c r="P101">
        <v>25</v>
      </c>
      <c r="Q101">
        <v>3</v>
      </c>
      <c r="R101">
        <v>90</v>
      </c>
      <c r="S101" t="s">
        <v>159</v>
      </c>
      <c r="T101">
        <v>150</v>
      </c>
      <c r="U101" t="s">
        <v>222</v>
      </c>
      <c r="V101">
        <v>125</v>
      </c>
      <c r="Y101" t="s">
        <v>214</v>
      </c>
    </row>
    <row r="102" spans="1:25">
      <c r="A102" t="s">
        <v>225</v>
      </c>
      <c r="B102" s="2" t="str">
        <f>Hyperlink("https://www.diodes.com/assets/Datasheets/ds30944.pdf")</f>
        <v>https://www.diodes.com/assets/Datasheets/ds30944.pdf</v>
      </c>
      <c r="C102" t="str">
        <f>Hyperlink("https://www.diodes.com/part/view/DXT2907A","DXT2907A")</f>
        <v>DXT2907A</v>
      </c>
      <c r="D102" t="s">
        <v>226</v>
      </c>
      <c r="G102" t="s">
        <v>43</v>
      </c>
      <c r="H102" t="s">
        <v>28</v>
      </c>
      <c r="I102" t="s">
        <v>29</v>
      </c>
      <c r="J102">
        <v>60</v>
      </c>
      <c r="K102">
        <v>0.6</v>
      </c>
      <c r="L102">
        <v>0.8</v>
      </c>
      <c r="M102">
        <v>1.2</v>
      </c>
      <c r="N102">
        <v>100</v>
      </c>
      <c r="O102">
        <v>0.15</v>
      </c>
      <c r="P102">
        <v>50</v>
      </c>
      <c r="Q102">
        <v>0.5</v>
      </c>
      <c r="R102">
        <v>400</v>
      </c>
      <c r="S102" t="s">
        <v>147</v>
      </c>
      <c r="T102">
        <v>1600</v>
      </c>
      <c r="U102" t="s">
        <v>30</v>
      </c>
      <c r="V102">
        <v>200</v>
      </c>
      <c r="Y102" t="s">
        <v>122</v>
      </c>
    </row>
    <row r="103" spans="1:25">
      <c r="A103" t="s">
        <v>227</v>
      </c>
      <c r="B103" s="2" t="str">
        <f>Hyperlink("https://www.diodes.com/assets/Datasheets/ds31184.pdf")</f>
        <v>https://www.diodes.com/assets/Datasheets/ds31184.pdf</v>
      </c>
      <c r="C103" t="str">
        <f>Hyperlink("https://www.diodes.com/part/view/DXT651","DXT651")</f>
        <v>DXT651</v>
      </c>
      <c r="D103" t="s">
        <v>228</v>
      </c>
      <c r="G103" t="s">
        <v>27</v>
      </c>
      <c r="H103" t="s">
        <v>28</v>
      </c>
      <c r="I103" t="s">
        <v>38</v>
      </c>
      <c r="J103">
        <v>60</v>
      </c>
      <c r="K103">
        <v>3</v>
      </c>
      <c r="L103">
        <v>6</v>
      </c>
      <c r="M103">
        <v>1</v>
      </c>
      <c r="N103">
        <v>100</v>
      </c>
      <c r="O103">
        <v>0.5</v>
      </c>
      <c r="P103">
        <v>40</v>
      </c>
      <c r="Q103">
        <v>2</v>
      </c>
      <c r="R103">
        <v>300</v>
      </c>
      <c r="S103" t="s">
        <v>159</v>
      </c>
      <c r="T103">
        <v>600</v>
      </c>
      <c r="U103" t="s">
        <v>229</v>
      </c>
      <c r="V103">
        <v>200</v>
      </c>
      <c r="Y103" t="s">
        <v>122</v>
      </c>
    </row>
    <row r="104" spans="1:25">
      <c r="A104" t="s">
        <v>230</v>
      </c>
      <c r="B104" s="2" t="str">
        <f>Hyperlink("https://www.diodes.com/assets/Datasheets/DXT651Q.pdf")</f>
        <v>https://www.diodes.com/assets/Datasheets/DXT651Q.pdf</v>
      </c>
      <c r="C104" t="str">
        <f>Hyperlink("https://www.diodes.com/part/view/DXT651Q","DXT651Q")</f>
        <v>DXT651Q</v>
      </c>
      <c r="D104" t="s">
        <v>228</v>
      </c>
      <c r="G104" t="s">
        <v>27</v>
      </c>
      <c r="H104" t="s">
        <v>34</v>
      </c>
      <c r="I104" t="s">
        <v>38</v>
      </c>
      <c r="J104">
        <v>60</v>
      </c>
      <c r="K104">
        <v>3</v>
      </c>
      <c r="L104">
        <v>6</v>
      </c>
      <c r="M104">
        <v>1</v>
      </c>
      <c r="N104">
        <v>100</v>
      </c>
      <c r="O104">
        <v>0.5</v>
      </c>
      <c r="P104">
        <v>40</v>
      </c>
      <c r="Q104">
        <v>2</v>
      </c>
      <c r="R104">
        <v>300</v>
      </c>
      <c r="S104" t="s">
        <v>159</v>
      </c>
      <c r="T104">
        <v>600</v>
      </c>
      <c r="U104" t="s">
        <v>229</v>
      </c>
      <c r="V104">
        <v>200</v>
      </c>
      <c r="Y104" t="s">
        <v>122</v>
      </c>
    </row>
    <row r="105" spans="1:25">
      <c r="A105" t="s">
        <v>231</v>
      </c>
      <c r="B105" s="2" t="str">
        <f>Hyperlink("https://www.diodes.com/assets/Datasheets/ds31185.pdf")</f>
        <v>https://www.diodes.com/assets/Datasheets/ds31185.pdf</v>
      </c>
      <c r="C105" t="str">
        <f>Hyperlink("https://www.diodes.com/part/view/DXT751","DXT751")</f>
        <v>DXT751</v>
      </c>
      <c r="D105" t="s">
        <v>232</v>
      </c>
      <c r="G105" t="s">
        <v>27</v>
      </c>
      <c r="H105" t="s">
        <v>28</v>
      </c>
      <c r="I105" t="s">
        <v>29</v>
      </c>
      <c r="J105">
        <v>60</v>
      </c>
      <c r="K105">
        <v>3</v>
      </c>
      <c r="L105">
        <v>6</v>
      </c>
      <c r="M105">
        <v>1</v>
      </c>
      <c r="N105">
        <v>100</v>
      </c>
      <c r="O105">
        <v>0.5</v>
      </c>
      <c r="P105">
        <v>40</v>
      </c>
      <c r="Q105">
        <v>2</v>
      </c>
      <c r="R105">
        <v>300</v>
      </c>
      <c r="S105" t="s">
        <v>159</v>
      </c>
      <c r="T105">
        <v>600</v>
      </c>
      <c r="U105" t="s">
        <v>229</v>
      </c>
      <c r="V105">
        <v>145</v>
      </c>
      <c r="Y105" t="s">
        <v>122</v>
      </c>
    </row>
    <row r="106" spans="1:25">
      <c r="A106" t="s">
        <v>233</v>
      </c>
      <c r="B106" s="2" t="str">
        <f>Hyperlink("https://www.diodes.com/assets/Datasheets/DXT751Q.pdf")</f>
        <v>https://www.diodes.com/assets/Datasheets/DXT751Q.pdf</v>
      </c>
      <c r="C106" t="str">
        <f>Hyperlink("https://www.diodes.com/part/view/DXT751Q","DXT751Q")</f>
        <v>DXT751Q</v>
      </c>
      <c r="D106" t="s">
        <v>232</v>
      </c>
      <c r="G106" t="s">
        <v>27</v>
      </c>
      <c r="H106" t="s">
        <v>34</v>
      </c>
      <c r="I106" t="s">
        <v>29</v>
      </c>
      <c r="J106">
        <v>60</v>
      </c>
      <c r="K106">
        <v>3</v>
      </c>
      <c r="L106">
        <v>6</v>
      </c>
      <c r="M106">
        <v>1</v>
      </c>
      <c r="N106">
        <v>100</v>
      </c>
      <c r="O106">
        <v>0.5</v>
      </c>
      <c r="P106">
        <v>40</v>
      </c>
      <c r="Q106">
        <v>2</v>
      </c>
      <c r="R106">
        <v>300</v>
      </c>
      <c r="S106" t="s">
        <v>159</v>
      </c>
      <c r="T106">
        <v>600</v>
      </c>
      <c r="U106" t="s">
        <v>229</v>
      </c>
      <c r="V106">
        <v>145</v>
      </c>
      <c r="Y106" t="s">
        <v>122</v>
      </c>
    </row>
    <row r="107" spans="1:25">
      <c r="A107" t="s">
        <v>234</v>
      </c>
      <c r="B107" s="2" t="str">
        <f>Hyperlink("https://www.diodes.com/assets/Datasheets/DXTC3C100PD.pdf")</f>
        <v>https://www.diodes.com/assets/Datasheets/DXTC3C100PD.pdf</v>
      </c>
      <c r="C107" t="str">
        <f>Hyperlink("https://www.diodes.com/part/view/DXTC3C100PD","DXTC3C100PD")</f>
        <v>DXTC3C100PD</v>
      </c>
      <c r="D107" t="s">
        <v>235</v>
      </c>
      <c r="G107" t="s">
        <v>169</v>
      </c>
      <c r="H107" t="s">
        <v>28</v>
      </c>
      <c r="I107" t="s">
        <v>184</v>
      </c>
      <c r="J107">
        <v>100</v>
      </c>
      <c r="K107">
        <v>3</v>
      </c>
      <c r="L107">
        <v>8</v>
      </c>
      <c r="M107">
        <v>1.47</v>
      </c>
      <c r="N107" t="s">
        <v>236</v>
      </c>
      <c r="O107">
        <v>0.5</v>
      </c>
      <c r="P107" t="s">
        <v>237</v>
      </c>
      <c r="Q107">
        <v>2</v>
      </c>
      <c r="R107" t="s">
        <v>238</v>
      </c>
      <c r="S107" t="s">
        <v>239</v>
      </c>
      <c r="T107" t="s">
        <v>240</v>
      </c>
      <c r="U107" t="s">
        <v>241</v>
      </c>
      <c r="V107">
        <v>125</v>
      </c>
      <c r="W107" t="s">
        <v>242</v>
      </c>
      <c r="Y107" t="s">
        <v>243</v>
      </c>
    </row>
    <row r="108" spans="1:25">
      <c r="A108" t="s">
        <v>244</v>
      </c>
      <c r="B108" s="2" t="str">
        <f>Hyperlink("https://www.diodes.com/assets/Datasheets/DXTC3C100PDQ.pdf")</f>
        <v>https://www.diodes.com/assets/Datasheets/DXTC3C100PDQ.pdf</v>
      </c>
      <c r="C108" t="str">
        <f>Hyperlink("https://www.diodes.com/part/view/DXTC3C100PDQ","DXTC3C100PDQ")</f>
        <v>DXTC3C100PDQ</v>
      </c>
      <c r="D108" t="s">
        <v>235</v>
      </c>
      <c r="G108" t="s">
        <v>169</v>
      </c>
      <c r="H108" t="s">
        <v>34</v>
      </c>
      <c r="I108" t="s">
        <v>184</v>
      </c>
      <c r="J108">
        <v>100</v>
      </c>
      <c r="K108">
        <v>3</v>
      </c>
      <c r="L108">
        <v>8</v>
      </c>
      <c r="M108">
        <v>1.47</v>
      </c>
      <c r="N108" t="s">
        <v>236</v>
      </c>
      <c r="O108">
        <v>0.5</v>
      </c>
      <c r="P108" t="s">
        <v>237</v>
      </c>
      <c r="Q108">
        <v>2</v>
      </c>
      <c r="R108" t="s">
        <v>238</v>
      </c>
      <c r="S108" t="s">
        <v>239</v>
      </c>
      <c r="T108" t="s">
        <v>240</v>
      </c>
      <c r="U108" t="s">
        <v>241</v>
      </c>
      <c r="V108">
        <v>125</v>
      </c>
      <c r="W108" t="s">
        <v>242</v>
      </c>
      <c r="Y108" t="s">
        <v>243</v>
      </c>
    </row>
    <row r="109" spans="1:25">
      <c r="A109" t="s">
        <v>245</v>
      </c>
      <c r="B109" s="2" t="str">
        <f>Hyperlink("https://www.diodes.com/assets/Datasheets/DXTN03060BFG.pdf")</f>
        <v>https://www.diodes.com/assets/Datasheets/DXTN03060BFG.pdf</v>
      </c>
      <c r="C109" t="str">
        <f>Hyperlink("https://www.diodes.com/part/view/DXTN03060BFG","DXTN03060BFG")</f>
        <v>DXTN03060BFG</v>
      </c>
      <c r="D109" t="s">
        <v>246</v>
      </c>
      <c r="G109" t="s">
        <v>169</v>
      </c>
      <c r="H109" t="s">
        <v>28</v>
      </c>
      <c r="I109" t="s">
        <v>38</v>
      </c>
      <c r="J109">
        <v>60</v>
      </c>
      <c r="K109">
        <v>6</v>
      </c>
      <c r="L109">
        <v>20</v>
      </c>
      <c r="M109">
        <v>2.7</v>
      </c>
      <c r="N109">
        <v>100</v>
      </c>
      <c r="O109">
        <v>1</v>
      </c>
      <c r="P109">
        <v>55</v>
      </c>
      <c r="Q109">
        <v>5</v>
      </c>
      <c r="R109">
        <v>70</v>
      </c>
      <c r="S109" t="s">
        <v>172</v>
      </c>
      <c r="T109">
        <v>135</v>
      </c>
      <c r="U109" t="s">
        <v>213</v>
      </c>
      <c r="V109">
        <v>140</v>
      </c>
      <c r="Y109" t="s">
        <v>247</v>
      </c>
    </row>
    <row r="110" spans="1:25">
      <c r="A110" t="s">
        <v>248</v>
      </c>
      <c r="B110" s="2" t="str">
        <f>Hyperlink("https://www.diodes.com/assets/Datasheets/DXTN03060CFG.pdf")</f>
        <v>https://www.diodes.com/assets/Datasheets/DXTN03060CFG.pdf</v>
      </c>
      <c r="C110" t="str">
        <f>Hyperlink("https://www.diodes.com/part/view/DXTN03060CFG","DXTN03060CFG")</f>
        <v>DXTN03060CFG</v>
      </c>
      <c r="D110" t="s">
        <v>246</v>
      </c>
      <c r="G110" t="s">
        <v>169</v>
      </c>
      <c r="H110" t="s">
        <v>28</v>
      </c>
      <c r="I110" t="s">
        <v>38</v>
      </c>
      <c r="J110">
        <v>60</v>
      </c>
      <c r="K110">
        <v>6</v>
      </c>
      <c r="L110">
        <v>20</v>
      </c>
      <c r="M110">
        <v>2.7</v>
      </c>
      <c r="N110">
        <v>200</v>
      </c>
      <c r="O110">
        <v>1</v>
      </c>
      <c r="P110">
        <v>75</v>
      </c>
      <c r="Q110">
        <v>5</v>
      </c>
      <c r="R110">
        <v>70</v>
      </c>
      <c r="S110" t="s">
        <v>172</v>
      </c>
      <c r="T110">
        <v>135</v>
      </c>
      <c r="U110" t="s">
        <v>213</v>
      </c>
      <c r="V110">
        <v>140</v>
      </c>
      <c r="Y110" t="s">
        <v>247</v>
      </c>
    </row>
    <row r="111" spans="1:25">
      <c r="A111" t="s">
        <v>249</v>
      </c>
      <c r="B111" s="2" t="str">
        <f>Hyperlink("https://www.diodes.com/assets/Datasheets/DXTN03100BFG.pdf")</f>
        <v>https://www.diodes.com/assets/Datasheets/DXTN03100BFG.pdf</v>
      </c>
      <c r="C111" t="str">
        <f>Hyperlink("https://www.diodes.com/part/view/DXTN03100BFG","DXTN03100BFG")</f>
        <v>DXTN03100BFG</v>
      </c>
      <c r="D111" t="s">
        <v>250</v>
      </c>
      <c r="G111" t="s">
        <v>169</v>
      </c>
      <c r="H111" t="s">
        <v>28</v>
      </c>
      <c r="I111" t="s">
        <v>38</v>
      </c>
      <c r="J111">
        <v>100</v>
      </c>
      <c r="K111">
        <v>6</v>
      </c>
      <c r="L111">
        <v>10</v>
      </c>
      <c r="M111">
        <v>2.7</v>
      </c>
      <c r="N111">
        <v>100</v>
      </c>
      <c r="O111">
        <v>1</v>
      </c>
      <c r="P111">
        <v>100</v>
      </c>
      <c r="Q111">
        <v>2</v>
      </c>
      <c r="R111">
        <v>65</v>
      </c>
      <c r="S111" t="s">
        <v>159</v>
      </c>
      <c r="T111">
        <v>125</v>
      </c>
      <c r="U111" t="s">
        <v>217</v>
      </c>
      <c r="V111">
        <v>140</v>
      </c>
      <c r="Y111" t="s">
        <v>247</v>
      </c>
    </row>
    <row r="112" spans="1:25">
      <c r="A112" t="s">
        <v>251</v>
      </c>
      <c r="B112" s="2" t="str">
        <f>Hyperlink("https://www.diodes.com/assets/Datasheets/DXTN03100CFG.pdf")</f>
        <v>https://www.diodes.com/assets/Datasheets/DXTN03100CFG.pdf</v>
      </c>
      <c r="C112" t="str">
        <f>Hyperlink("https://www.diodes.com/part/view/DXTN03100CFG","DXTN03100CFG")</f>
        <v>DXTN03100CFG</v>
      </c>
      <c r="D112" t="s">
        <v>250</v>
      </c>
      <c r="G112" t="s">
        <v>169</v>
      </c>
      <c r="H112" t="s">
        <v>28</v>
      </c>
      <c r="I112" t="s">
        <v>38</v>
      </c>
      <c r="J112">
        <v>100</v>
      </c>
      <c r="K112">
        <v>6</v>
      </c>
      <c r="L112">
        <v>10</v>
      </c>
      <c r="M112">
        <v>2.7</v>
      </c>
      <c r="N112">
        <v>200</v>
      </c>
      <c r="O112">
        <v>1</v>
      </c>
      <c r="P112">
        <v>100</v>
      </c>
      <c r="Q112">
        <v>2</v>
      </c>
      <c r="R112">
        <v>65</v>
      </c>
      <c r="S112" t="s">
        <v>159</v>
      </c>
      <c r="T112">
        <v>125</v>
      </c>
      <c r="U112" t="s">
        <v>217</v>
      </c>
      <c r="V112">
        <v>140</v>
      </c>
      <c r="Y112" t="s">
        <v>247</v>
      </c>
    </row>
    <row r="113" spans="1:25">
      <c r="A113" t="s">
        <v>252</v>
      </c>
      <c r="B113" s="2" t="str">
        <f>Hyperlink("https://www.diodes.com/assets/Datasheets/DXTN06080BFG.pdf")</f>
        <v>https://www.diodes.com/assets/Datasheets/DXTN06080BFG.pdf</v>
      </c>
      <c r="C113" t="str">
        <f>Hyperlink("https://www.diodes.com/part/view/DXTN06080BFG","DXTN06080BFG")</f>
        <v>DXTN06080BFG</v>
      </c>
      <c r="D113" t="s">
        <v>253</v>
      </c>
      <c r="G113" t="s">
        <v>27</v>
      </c>
      <c r="H113" t="s">
        <v>28</v>
      </c>
      <c r="I113" t="s">
        <v>38</v>
      </c>
      <c r="J113">
        <v>80</v>
      </c>
      <c r="K113">
        <v>1</v>
      </c>
      <c r="L113">
        <v>2</v>
      </c>
      <c r="M113">
        <v>2.1</v>
      </c>
      <c r="N113">
        <v>100</v>
      </c>
      <c r="O113">
        <v>0.15</v>
      </c>
      <c r="P113">
        <v>40</v>
      </c>
      <c r="Q113">
        <v>0.5</v>
      </c>
      <c r="R113">
        <v>250</v>
      </c>
      <c r="S113" t="s">
        <v>30</v>
      </c>
      <c r="T113">
        <v>500</v>
      </c>
      <c r="U113" t="s">
        <v>254</v>
      </c>
      <c r="V113">
        <v>130</v>
      </c>
      <c r="Y113" t="s">
        <v>247</v>
      </c>
    </row>
    <row r="114" spans="1:25">
      <c r="A114" t="s">
        <v>255</v>
      </c>
      <c r="B114" s="2" t="str">
        <f>Hyperlink("https://www.diodes.com/assets/Datasheets/DXTN07060BFG.pdf")</f>
        <v>https://www.diodes.com/assets/Datasheets/DXTN07060BFG.pdf</v>
      </c>
      <c r="C114" t="str">
        <f>Hyperlink("https://www.diodes.com/part/view/DXTN07060BFG","DXTN07060BFG")</f>
        <v>DXTN07060BFG</v>
      </c>
      <c r="D114" t="s">
        <v>256</v>
      </c>
      <c r="G114" t="s">
        <v>27</v>
      </c>
      <c r="H114" t="s">
        <v>28</v>
      </c>
      <c r="I114" t="s">
        <v>38</v>
      </c>
      <c r="J114">
        <v>60</v>
      </c>
      <c r="K114">
        <v>3</v>
      </c>
      <c r="L114">
        <v>6</v>
      </c>
      <c r="M114">
        <v>2.1</v>
      </c>
      <c r="N114">
        <v>100</v>
      </c>
      <c r="O114">
        <v>0.5</v>
      </c>
      <c r="P114">
        <v>80</v>
      </c>
      <c r="Q114">
        <v>1</v>
      </c>
      <c r="R114">
        <v>250</v>
      </c>
      <c r="S114" t="s">
        <v>159</v>
      </c>
      <c r="T114">
        <v>500</v>
      </c>
      <c r="U114" t="s">
        <v>229</v>
      </c>
      <c r="V114">
        <v>175</v>
      </c>
      <c r="Y114" t="s">
        <v>247</v>
      </c>
    </row>
    <row r="115" spans="1:25">
      <c r="A115" t="s">
        <v>257</v>
      </c>
      <c r="B115" s="2" t="str">
        <f>Hyperlink("https://www.diodes.com/assets/Datasheets/DXTN07100BFG.pdf")</f>
        <v>https://www.diodes.com/assets/Datasheets/DXTN07100BFG.pdf</v>
      </c>
      <c r="C115" t="str">
        <f>Hyperlink("https://www.diodes.com/part/view/DXTN07100BFG","DXTN07100BFG")</f>
        <v>DXTN07100BFG</v>
      </c>
      <c r="D115" t="s">
        <v>258</v>
      </c>
      <c r="G115" t="s">
        <v>27</v>
      </c>
      <c r="H115" t="s">
        <v>28</v>
      </c>
      <c r="I115" t="s">
        <v>38</v>
      </c>
      <c r="J115">
        <v>100</v>
      </c>
      <c r="K115">
        <v>2</v>
      </c>
      <c r="L115">
        <v>6</v>
      </c>
      <c r="M115">
        <v>2.1</v>
      </c>
      <c r="N115">
        <v>100</v>
      </c>
      <c r="O115">
        <v>0.5</v>
      </c>
      <c r="P115">
        <v>55</v>
      </c>
      <c r="Q115">
        <v>1</v>
      </c>
      <c r="R115">
        <v>250</v>
      </c>
      <c r="S115" t="s">
        <v>159</v>
      </c>
      <c r="T115">
        <v>400</v>
      </c>
      <c r="U115" t="s">
        <v>222</v>
      </c>
      <c r="V115">
        <v>175</v>
      </c>
      <c r="Y115" t="s">
        <v>247</v>
      </c>
    </row>
    <row r="116" spans="1:25">
      <c r="A116" t="s">
        <v>259</v>
      </c>
      <c r="B116" s="2" t="str">
        <f>Hyperlink("https://www.diodes.com/assets/Datasheets/ds32023.pdf")</f>
        <v>https://www.diodes.com/assets/Datasheets/ds32023.pdf</v>
      </c>
      <c r="C116" t="str">
        <f>Hyperlink("https://www.diodes.com/part/view/DXTN07100BP5","DXTN07100BP5")</f>
        <v>DXTN07100BP5</v>
      </c>
      <c r="D116" t="s">
        <v>260</v>
      </c>
      <c r="G116" t="s">
        <v>27</v>
      </c>
      <c r="H116" t="s">
        <v>28</v>
      </c>
      <c r="I116" t="s">
        <v>38</v>
      </c>
      <c r="J116">
        <v>100</v>
      </c>
      <c r="K116">
        <v>2</v>
      </c>
      <c r="L116">
        <v>6</v>
      </c>
      <c r="M116">
        <v>3.2</v>
      </c>
      <c r="N116">
        <v>100</v>
      </c>
      <c r="O116">
        <v>0.5</v>
      </c>
      <c r="P116">
        <v>55</v>
      </c>
      <c r="Q116">
        <v>1</v>
      </c>
      <c r="R116">
        <v>300</v>
      </c>
      <c r="S116" t="s">
        <v>159</v>
      </c>
      <c r="T116">
        <v>500</v>
      </c>
      <c r="U116" t="s">
        <v>222</v>
      </c>
      <c r="V116">
        <v>175</v>
      </c>
      <c r="Y116" t="s">
        <v>214</v>
      </c>
    </row>
    <row r="117" spans="1:25">
      <c r="A117" t="s">
        <v>261</v>
      </c>
      <c r="B117" s="2" t="str">
        <f>Hyperlink("https://www.diodes.com/assets/Datasheets/ds32023.pdf")</f>
        <v>https://www.diodes.com/assets/Datasheets/ds32023.pdf</v>
      </c>
      <c r="C117" t="str">
        <f>Hyperlink("https://www.diodes.com/part/view/DXTN07100BP5Q","DXTN07100BP5Q")</f>
        <v>DXTN07100BP5Q</v>
      </c>
      <c r="D117" t="s">
        <v>260</v>
      </c>
      <c r="G117" t="s">
        <v>27</v>
      </c>
      <c r="H117" t="s">
        <v>34</v>
      </c>
      <c r="I117" t="s">
        <v>38</v>
      </c>
      <c r="J117">
        <v>100</v>
      </c>
      <c r="K117">
        <v>2</v>
      </c>
      <c r="L117">
        <v>6</v>
      </c>
      <c r="M117">
        <v>3.2</v>
      </c>
      <c r="N117">
        <v>100</v>
      </c>
      <c r="O117">
        <v>0.5</v>
      </c>
      <c r="P117">
        <v>55</v>
      </c>
      <c r="Q117">
        <v>1</v>
      </c>
      <c r="R117">
        <v>300</v>
      </c>
      <c r="S117" t="s">
        <v>159</v>
      </c>
      <c r="T117">
        <v>500</v>
      </c>
      <c r="U117" t="s">
        <v>222</v>
      </c>
      <c r="V117">
        <v>175</v>
      </c>
      <c r="Y117" t="s">
        <v>214</v>
      </c>
    </row>
    <row r="118" spans="1:25">
      <c r="A118" t="s">
        <v>262</v>
      </c>
      <c r="B118" s="2" t="str">
        <f>Hyperlink("https://www.diodes.com/assets/Datasheets/DXTN10060DFJBQ.pdf")</f>
        <v>https://www.diodes.com/assets/Datasheets/DXTN10060DFJBQ.pdf</v>
      </c>
      <c r="C118" t="str">
        <f>Hyperlink("https://www.diodes.com/part/view/DXTN10060DFJBQ","DXTN10060DFJBQ")</f>
        <v>DXTN10060DFJBQ</v>
      </c>
      <c r="D118" t="s">
        <v>263</v>
      </c>
      <c r="G118" t="s">
        <v>169</v>
      </c>
      <c r="H118" t="s">
        <v>34</v>
      </c>
      <c r="I118" t="s">
        <v>38</v>
      </c>
      <c r="J118">
        <v>60</v>
      </c>
      <c r="K118">
        <v>4</v>
      </c>
      <c r="L118">
        <v>6</v>
      </c>
      <c r="M118">
        <v>1.8</v>
      </c>
      <c r="N118">
        <v>340</v>
      </c>
      <c r="O118">
        <v>0.2</v>
      </c>
      <c r="P118">
        <v>140</v>
      </c>
      <c r="Q118">
        <v>2</v>
      </c>
      <c r="R118">
        <v>20</v>
      </c>
      <c r="S118" t="s">
        <v>206</v>
      </c>
      <c r="T118">
        <v>200</v>
      </c>
      <c r="U118" t="s">
        <v>213</v>
      </c>
      <c r="V118">
        <v>125</v>
      </c>
      <c r="W118">
        <v>60</v>
      </c>
      <c r="Y118" t="s">
        <v>31</v>
      </c>
    </row>
    <row r="119" spans="1:25">
      <c r="A119" t="s">
        <v>264</v>
      </c>
      <c r="B119" s="2" t="str">
        <f>Hyperlink("https://www.diodes.com/assets/Datasheets/DXTN10060DFJBWQ.pdf")</f>
        <v>https://www.diodes.com/assets/Datasheets/DXTN10060DFJBWQ.pdf</v>
      </c>
      <c r="C119" t="str">
        <f>Hyperlink("https://www.diodes.com/part/view/DXTN10060DFJBWQ","DXTN10060DFJBWQ")</f>
        <v>DXTN10060DFJBWQ</v>
      </c>
      <c r="D119" t="s">
        <v>265</v>
      </c>
      <c r="G119" t="s">
        <v>169</v>
      </c>
      <c r="H119" t="s">
        <v>34</v>
      </c>
      <c r="I119" t="s">
        <v>38</v>
      </c>
      <c r="J119">
        <v>60</v>
      </c>
      <c r="K119">
        <v>4</v>
      </c>
      <c r="L119">
        <v>6</v>
      </c>
      <c r="M119">
        <v>1.8</v>
      </c>
      <c r="N119">
        <v>340</v>
      </c>
      <c r="O119">
        <v>0.2</v>
      </c>
      <c r="P119">
        <v>140</v>
      </c>
      <c r="Q119">
        <v>2</v>
      </c>
      <c r="R119">
        <v>20</v>
      </c>
      <c r="S119" t="s">
        <v>206</v>
      </c>
      <c r="T119">
        <v>200</v>
      </c>
      <c r="U119" t="s">
        <v>213</v>
      </c>
      <c r="V119">
        <v>125</v>
      </c>
      <c r="W119">
        <v>60</v>
      </c>
      <c r="Y119" t="s">
        <v>35</v>
      </c>
    </row>
    <row r="120" spans="1:25">
      <c r="A120" t="s">
        <v>266</v>
      </c>
      <c r="B120" s="2" t="str">
        <f>Hyperlink("https://www.diodes.com/assets/Datasheets/DXTN26070CY.pdf")</f>
        <v>https://www.diodes.com/assets/Datasheets/DXTN26070CY.pdf</v>
      </c>
      <c r="C120" t="str">
        <f>Hyperlink("https://www.diodes.com/part/view/DXTN26070CY","DXTN26070CY")</f>
        <v>DXTN26070CY</v>
      </c>
      <c r="D120" t="s">
        <v>267</v>
      </c>
      <c r="G120" t="s">
        <v>169</v>
      </c>
      <c r="H120" t="s">
        <v>28</v>
      </c>
      <c r="I120" t="s">
        <v>38</v>
      </c>
      <c r="J120">
        <v>70</v>
      </c>
      <c r="K120">
        <v>2</v>
      </c>
      <c r="L120">
        <v>4</v>
      </c>
      <c r="M120">
        <v>1.5</v>
      </c>
      <c r="N120">
        <v>150</v>
      </c>
      <c r="O120">
        <v>0.01</v>
      </c>
      <c r="P120">
        <v>200</v>
      </c>
      <c r="Q120">
        <v>0.1</v>
      </c>
      <c r="R120">
        <v>300</v>
      </c>
      <c r="S120" t="s">
        <v>159</v>
      </c>
      <c r="V120">
        <v>220</v>
      </c>
      <c r="Y120" t="s">
        <v>122</v>
      </c>
    </row>
    <row r="121" spans="1:25">
      <c r="A121" t="s">
        <v>268</v>
      </c>
      <c r="B121" s="2" t="str">
        <f>Hyperlink("https://www.diodes.com/assets/Datasheets/DXTN3C100PD.pdf")</f>
        <v>https://www.diodes.com/assets/Datasheets/DXTN3C100PD.pdf</v>
      </c>
      <c r="C121" t="str">
        <f>Hyperlink("https://www.diodes.com/part/view/DXTN3C100PD","DXTN3C100PD")</f>
        <v>DXTN3C100PD</v>
      </c>
      <c r="D121" t="s">
        <v>269</v>
      </c>
      <c r="G121" t="s">
        <v>169</v>
      </c>
      <c r="H121" t="s">
        <v>28</v>
      </c>
      <c r="I121" t="s">
        <v>50</v>
      </c>
      <c r="J121">
        <v>100</v>
      </c>
      <c r="K121">
        <v>3</v>
      </c>
      <c r="L121">
        <v>8</v>
      </c>
      <c r="M121">
        <v>1.47</v>
      </c>
      <c r="N121">
        <v>150</v>
      </c>
      <c r="O121">
        <v>0.5</v>
      </c>
      <c r="P121">
        <v>20</v>
      </c>
      <c r="Q121">
        <v>2</v>
      </c>
      <c r="R121">
        <v>150</v>
      </c>
      <c r="S121" t="s">
        <v>172</v>
      </c>
      <c r="T121">
        <v>330</v>
      </c>
      <c r="U121" t="s">
        <v>229</v>
      </c>
      <c r="V121">
        <v>140</v>
      </c>
      <c r="W121">
        <v>150</v>
      </c>
      <c r="Y121" t="s">
        <v>243</v>
      </c>
    </row>
    <row r="122" spans="1:25">
      <c r="A122" t="s">
        <v>270</v>
      </c>
      <c r="B122" s="2" t="str">
        <f>Hyperlink("https://www.diodes.com/assets/Datasheets/DXTN3C100PDQ.pdf")</f>
        <v>https://www.diodes.com/assets/Datasheets/DXTN3C100PDQ.pdf</v>
      </c>
      <c r="C122" t="str">
        <f>Hyperlink("https://www.diodes.com/part/view/DXTN3C100PDQ","DXTN3C100PDQ")</f>
        <v>DXTN3C100PDQ</v>
      </c>
      <c r="D122" t="s">
        <v>269</v>
      </c>
      <c r="G122" t="s">
        <v>169</v>
      </c>
      <c r="H122" t="s">
        <v>34</v>
      </c>
      <c r="I122" t="s">
        <v>50</v>
      </c>
      <c r="J122">
        <v>100</v>
      </c>
      <c r="K122">
        <v>3</v>
      </c>
      <c r="L122">
        <v>8</v>
      </c>
      <c r="M122">
        <v>1.47</v>
      </c>
      <c r="N122">
        <v>150</v>
      </c>
      <c r="O122">
        <v>0.5</v>
      </c>
      <c r="P122">
        <v>20</v>
      </c>
      <c r="Q122">
        <v>2</v>
      </c>
      <c r="R122">
        <v>150</v>
      </c>
      <c r="S122" t="s">
        <v>172</v>
      </c>
      <c r="T122">
        <v>330</v>
      </c>
      <c r="U122" t="s">
        <v>229</v>
      </c>
      <c r="V122">
        <v>140</v>
      </c>
      <c r="W122">
        <v>150</v>
      </c>
      <c r="Y122" t="s">
        <v>243</v>
      </c>
    </row>
    <row r="123" spans="1:25">
      <c r="A123" t="s">
        <v>271</v>
      </c>
      <c r="B123" s="2" t="str">
        <f>Hyperlink("https://www.diodes.com/assets/Datasheets/DXTN3C100PSQ.pdf")</f>
        <v>https://www.diodes.com/assets/Datasheets/DXTN3C100PSQ.pdf</v>
      </c>
      <c r="C123" t="str">
        <f>Hyperlink("https://www.diodes.com/part/view/DXTN3C100PSQ","DXTN3C100PSQ")</f>
        <v>DXTN3C100PSQ</v>
      </c>
      <c r="D123" t="s">
        <v>272</v>
      </c>
      <c r="G123" t="s">
        <v>169</v>
      </c>
      <c r="H123" t="s">
        <v>34</v>
      </c>
      <c r="I123" t="s">
        <v>38</v>
      </c>
      <c r="J123">
        <v>100</v>
      </c>
      <c r="K123">
        <v>3</v>
      </c>
      <c r="L123">
        <v>6</v>
      </c>
      <c r="M123">
        <v>2.5</v>
      </c>
      <c r="N123">
        <v>150</v>
      </c>
      <c r="O123">
        <v>0.5</v>
      </c>
      <c r="P123">
        <v>20</v>
      </c>
      <c r="Q123">
        <v>2</v>
      </c>
      <c r="R123">
        <v>150</v>
      </c>
      <c r="S123" t="s">
        <v>172</v>
      </c>
      <c r="T123">
        <v>330</v>
      </c>
      <c r="U123" t="s">
        <v>229</v>
      </c>
      <c r="V123">
        <v>140</v>
      </c>
      <c r="W123">
        <v>90</v>
      </c>
      <c r="Y123" t="s">
        <v>273</v>
      </c>
    </row>
    <row r="124" spans="1:25">
      <c r="A124" t="s">
        <v>274</v>
      </c>
      <c r="B124" s="2" t="str">
        <f>Hyperlink("https://www.diodes.com/assets/Datasheets/DXTN3C60PS.pdf")</f>
        <v>https://www.diodes.com/assets/Datasheets/DXTN3C60PS.pdf</v>
      </c>
      <c r="C124" t="str">
        <f>Hyperlink("https://www.diodes.com/part/view/DXTN3C60PS","DXTN3C60PS")</f>
        <v>DXTN3C60PS</v>
      </c>
      <c r="D124" t="s">
        <v>275</v>
      </c>
      <c r="G124" t="s">
        <v>169</v>
      </c>
      <c r="H124" t="s">
        <v>28</v>
      </c>
      <c r="I124" t="s">
        <v>38</v>
      </c>
      <c r="J124">
        <v>60</v>
      </c>
      <c r="K124">
        <v>3</v>
      </c>
      <c r="L124">
        <v>8</v>
      </c>
      <c r="M124">
        <v>2.5</v>
      </c>
      <c r="N124">
        <v>200</v>
      </c>
      <c r="O124">
        <v>0.5</v>
      </c>
      <c r="P124">
        <v>50</v>
      </c>
      <c r="Q124">
        <v>3</v>
      </c>
      <c r="R124">
        <v>120</v>
      </c>
      <c r="S124" t="s">
        <v>172</v>
      </c>
      <c r="T124">
        <v>270</v>
      </c>
      <c r="U124" t="s">
        <v>229</v>
      </c>
      <c r="V124">
        <v>140</v>
      </c>
      <c r="W124">
        <v>60</v>
      </c>
      <c r="Y124" t="s">
        <v>273</v>
      </c>
    </row>
    <row r="125" spans="1:25">
      <c r="A125" t="s">
        <v>276</v>
      </c>
      <c r="B125" s="2" t="str">
        <f>Hyperlink("https://www.diodes.com/assets/Datasheets/DXTN3C60PSQ.pdf")</f>
        <v>https://www.diodes.com/assets/Datasheets/DXTN3C60PSQ.pdf</v>
      </c>
      <c r="C125" t="str">
        <f>Hyperlink("https://www.diodes.com/part/view/DXTN3C60PSQ","DXTN3C60PSQ")</f>
        <v>DXTN3C60PSQ</v>
      </c>
      <c r="D125" t="s">
        <v>275</v>
      </c>
      <c r="G125" t="s">
        <v>169</v>
      </c>
      <c r="H125" t="s">
        <v>34</v>
      </c>
      <c r="I125" t="s">
        <v>38</v>
      </c>
      <c r="J125">
        <v>60</v>
      </c>
      <c r="K125">
        <v>3</v>
      </c>
      <c r="L125">
        <v>8</v>
      </c>
      <c r="M125">
        <v>2.5</v>
      </c>
      <c r="N125">
        <v>200</v>
      </c>
      <c r="O125">
        <v>0.5</v>
      </c>
      <c r="P125">
        <v>50</v>
      </c>
      <c r="Q125">
        <v>3</v>
      </c>
      <c r="R125">
        <v>120</v>
      </c>
      <c r="S125" t="s">
        <v>172</v>
      </c>
      <c r="T125">
        <v>270</v>
      </c>
      <c r="U125" t="s">
        <v>229</v>
      </c>
      <c r="V125">
        <v>140</v>
      </c>
      <c r="W125">
        <v>60</v>
      </c>
      <c r="Y125" t="s">
        <v>273</v>
      </c>
    </row>
    <row r="126" spans="1:25">
      <c r="A126" t="s">
        <v>277</v>
      </c>
      <c r="B126" s="2" t="str">
        <f>Hyperlink("https://www.diodes.com/assets/Datasheets/DXTN58100CFDB.pdf")</f>
        <v>https://www.diodes.com/assets/Datasheets/DXTN58100CFDB.pdf</v>
      </c>
      <c r="C126" t="str">
        <f>Hyperlink("https://www.diodes.com/part/view/DXTN58100CFDB","DXTN58100CFDB")</f>
        <v>DXTN58100CFDB</v>
      </c>
      <c r="D126" t="s">
        <v>278</v>
      </c>
      <c r="G126" t="s">
        <v>169</v>
      </c>
      <c r="H126" t="s">
        <v>28</v>
      </c>
      <c r="I126" t="s">
        <v>38</v>
      </c>
      <c r="J126">
        <v>100</v>
      </c>
      <c r="K126">
        <v>4</v>
      </c>
      <c r="L126">
        <v>6</v>
      </c>
      <c r="M126">
        <v>1.25</v>
      </c>
      <c r="N126">
        <v>180</v>
      </c>
      <c r="O126">
        <v>0.5</v>
      </c>
      <c r="P126">
        <v>80</v>
      </c>
      <c r="Q126">
        <v>2</v>
      </c>
      <c r="R126">
        <v>45</v>
      </c>
      <c r="S126" t="s">
        <v>30</v>
      </c>
      <c r="T126">
        <v>260</v>
      </c>
      <c r="U126" t="s">
        <v>279</v>
      </c>
      <c r="V126">
        <v>150</v>
      </c>
      <c r="Y126" t="s">
        <v>31</v>
      </c>
    </row>
    <row r="127" spans="1:25">
      <c r="A127" t="s">
        <v>280</v>
      </c>
      <c r="B127" s="2" t="str">
        <f>Hyperlink("https://www.diodes.com/assets/Datasheets/DXTN5860DFDB.pdf")</f>
        <v>https://www.diodes.com/assets/Datasheets/DXTN5860DFDB.pdf</v>
      </c>
      <c r="C127" t="str">
        <f>Hyperlink("https://www.diodes.com/part/view/DXTN5860DFDB","DXTN5860DFDB")</f>
        <v>DXTN5860DFDB</v>
      </c>
      <c r="D127" t="s">
        <v>281</v>
      </c>
      <c r="G127" t="s">
        <v>169</v>
      </c>
      <c r="H127" t="s">
        <v>28</v>
      </c>
      <c r="I127" t="s">
        <v>38</v>
      </c>
      <c r="J127">
        <v>60</v>
      </c>
      <c r="K127">
        <v>6</v>
      </c>
      <c r="L127">
        <v>7</v>
      </c>
      <c r="M127">
        <v>1.25</v>
      </c>
      <c r="N127">
        <v>280</v>
      </c>
      <c r="O127">
        <v>0.5</v>
      </c>
      <c r="P127">
        <v>170</v>
      </c>
      <c r="Q127">
        <v>2</v>
      </c>
      <c r="R127">
        <v>30</v>
      </c>
      <c r="S127" t="s">
        <v>30</v>
      </c>
      <c r="T127">
        <v>315</v>
      </c>
      <c r="U127" t="s">
        <v>282</v>
      </c>
      <c r="V127">
        <v>115</v>
      </c>
      <c r="Y127" t="s">
        <v>31</v>
      </c>
    </row>
    <row r="128" spans="1:25">
      <c r="A128" t="s">
        <v>283</v>
      </c>
      <c r="B128" s="2" t="str">
        <f>Hyperlink("https://www.diodes.com/assets/Datasheets/DXTP03060BFG.pdf")</f>
        <v>https://www.diodes.com/assets/Datasheets/DXTP03060BFG.pdf</v>
      </c>
      <c r="C128" t="str">
        <f>Hyperlink("https://www.diodes.com/part/view/DXTP03060BFG","DXTP03060BFG")</f>
        <v>DXTP03060BFG</v>
      </c>
      <c r="D128" t="s">
        <v>284</v>
      </c>
      <c r="G128" t="s">
        <v>169</v>
      </c>
      <c r="H128" t="s">
        <v>28</v>
      </c>
      <c r="I128" t="s">
        <v>29</v>
      </c>
      <c r="J128">
        <v>60</v>
      </c>
      <c r="K128">
        <v>5.5</v>
      </c>
      <c r="L128">
        <v>15</v>
      </c>
      <c r="M128">
        <v>2.3</v>
      </c>
      <c r="N128">
        <v>100</v>
      </c>
      <c r="O128">
        <v>2</v>
      </c>
      <c r="P128">
        <v>45</v>
      </c>
      <c r="Q128">
        <v>5</v>
      </c>
      <c r="R128">
        <v>25</v>
      </c>
      <c r="S128" t="s">
        <v>206</v>
      </c>
      <c r="T128">
        <v>250</v>
      </c>
      <c r="U128" t="s">
        <v>285</v>
      </c>
      <c r="V128">
        <v>120</v>
      </c>
      <c r="W128">
        <v>39</v>
      </c>
      <c r="Y128" t="s">
        <v>247</v>
      </c>
    </row>
    <row r="129" spans="1:25">
      <c r="A129" t="s">
        <v>286</v>
      </c>
      <c r="B129" s="2" t="str">
        <f>Hyperlink("https://www.diodes.com/assets/Datasheets/DXTP03060CFG.pdf")</f>
        <v>https://www.diodes.com/assets/Datasheets/DXTP03060CFG.pdf</v>
      </c>
      <c r="C129" t="str">
        <f>Hyperlink("https://www.diodes.com/part/view/DXTP03060CFG","DXTP03060CFG")</f>
        <v>DXTP03060CFG</v>
      </c>
      <c r="D129" t="s">
        <v>284</v>
      </c>
      <c r="G129" t="s">
        <v>169</v>
      </c>
      <c r="H129" t="s">
        <v>28</v>
      </c>
      <c r="I129" t="s">
        <v>29</v>
      </c>
      <c r="J129">
        <v>60</v>
      </c>
      <c r="K129">
        <v>5.5</v>
      </c>
      <c r="L129">
        <v>15</v>
      </c>
      <c r="M129">
        <v>2.3</v>
      </c>
      <c r="N129">
        <v>200</v>
      </c>
      <c r="O129">
        <v>1</v>
      </c>
      <c r="P129">
        <v>180</v>
      </c>
      <c r="Q129">
        <v>2</v>
      </c>
      <c r="R129">
        <v>30</v>
      </c>
      <c r="S129" t="s">
        <v>206</v>
      </c>
      <c r="T129">
        <v>150</v>
      </c>
      <c r="U129" t="s">
        <v>222</v>
      </c>
      <c r="V129">
        <v>120</v>
      </c>
      <c r="Y129" t="s">
        <v>247</v>
      </c>
    </row>
    <row r="130" spans="1:25">
      <c r="A130" t="s">
        <v>287</v>
      </c>
      <c r="B130" s="2" t="str">
        <f>Hyperlink("https://www.diodes.com/assets/Datasheets/DXTP03100BFG.pdf")</f>
        <v>https://www.diodes.com/assets/Datasheets/DXTP03100BFG.pdf</v>
      </c>
      <c r="C130" t="str">
        <f>Hyperlink("https://www.diodes.com/part/view/DXTP03100BFG","DXTP03100BFG")</f>
        <v>DXTP03100BFG</v>
      </c>
      <c r="D130" t="s">
        <v>288</v>
      </c>
      <c r="G130" t="s">
        <v>169</v>
      </c>
      <c r="H130" t="s">
        <v>28</v>
      </c>
      <c r="I130" t="s">
        <v>29</v>
      </c>
      <c r="J130">
        <v>100</v>
      </c>
      <c r="K130">
        <v>5</v>
      </c>
      <c r="L130">
        <v>10</v>
      </c>
      <c r="M130">
        <v>2.3</v>
      </c>
      <c r="N130">
        <v>100</v>
      </c>
      <c r="O130">
        <v>1</v>
      </c>
      <c r="P130">
        <v>15</v>
      </c>
      <c r="Q130">
        <v>4</v>
      </c>
      <c r="R130">
        <v>30</v>
      </c>
      <c r="S130" t="s">
        <v>206</v>
      </c>
      <c r="T130">
        <v>340</v>
      </c>
      <c r="U130" t="s">
        <v>289</v>
      </c>
      <c r="V130">
        <v>125</v>
      </c>
      <c r="W130">
        <v>56</v>
      </c>
      <c r="Y130" t="s">
        <v>247</v>
      </c>
    </row>
    <row r="131" spans="1:25">
      <c r="A131" t="s">
        <v>290</v>
      </c>
      <c r="B131" s="2" t="str">
        <f>Hyperlink("https://www.diodes.com/assets/Datasheets/DXTP03100CFG.pdf")</f>
        <v>https://www.diodes.com/assets/Datasheets/DXTP03100CFG.pdf</v>
      </c>
      <c r="C131" t="str">
        <f>Hyperlink("https://www.diodes.com/part/view/DXTP03100CFG","DXTP03100CFG")</f>
        <v>DXTP03100CFG</v>
      </c>
      <c r="D131" t="s">
        <v>288</v>
      </c>
      <c r="G131" t="s">
        <v>169</v>
      </c>
      <c r="H131" t="s">
        <v>28</v>
      </c>
      <c r="I131" t="s">
        <v>29</v>
      </c>
      <c r="J131">
        <v>100</v>
      </c>
      <c r="K131">
        <v>5</v>
      </c>
      <c r="L131">
        <v>10</v>
      </c>
      <c r="M131">
        <v>2.3</v>
      </c>
      <c r="N131">
        <v>200</v>
      </c>
      <c r="O131">
        <v>1</v>
      </c>
      <c r="P131">
        <v>150</v>
      </c>
      <c r="Q131">
        <v>1.5</v>
      </c>
      <c r="R131">
        <v>40</v>
      </c>
      <c r="S131" t="s">
        <v>206</v>
      </c>
      <c r="T131">
        <v>180</v>
      </c>
      <c r="U131" t="s">
        <v>291</v>
      </c>
      <c r="V131">
        <v>125</v>
      </c>
      <c r="W131">
        <v>60</v>
      </c>
      <c r="Y131" t="s">
        <v>247</v>
      </c>
    </row>
    <row r="132" spans="1:25">
      <c r="A132" t="s">
        <v>292</v>
      </c>
      <c r="B132" s="2" t="str">
        <f>Hyperlink("https://www.diodes.com/assets/Datasheets/DXTP06080BFG.pdf")</f>
        <v>https://www.diodes.com/assets/Datasheets/DXTP06080BFG.pdf</v>
      </c>
      <c r="C132" t="str">
        <f>Hyperlink("https://www.diodes.com/part/view/DXTP06080BFG","DXTP06080BFG")</f>
        <v>DXTP06080BFG</v>
      </c>
      <c r="D132" t="s">
        <v>293</v>
      </c>
      <c r="G132" t="s">
        <v>27</v>
      </c>
      <c r="H132" t="s">
        <v>28</v>
      </c>
      <c r="I132" t="s">
        <v>29</v>
      </c>
      <c r="J132">
        <v>80</v>
      </c>
      <c r="K132">
        <v>1</v>
      </c>
      <c r="L132">
        <v>2</v>
      </c>
      <c r="M132">
        <v>2.3</v>
      </c>
      <c r="N132">
        <v>100</v>
      </c>
      <c r="O132">
        <v>0.15</v>
      </c>
      <c r="P132">
        <v>40</v>
      </c>
      <c r="Q132">
        <v>0.5</v>
      </c>
      <c r="R132">
        <v>280</v>
      </c>
      <c r="S132" t="s">
        <v>30</v>
      </c>
      <c r="T132">
        <v>500</v>
      </c>
      <c r="U132" t="s">
        <v>294</v>
      </c>
      <c r="V132">
        <v>150</v>
      </c>
      <c r="Y132" t="s">
        <v>247</v>
      </c>
    </row>
    <row r="133" spans="1:25">
      <c r="A133" t="s">
        <v>295</v>
      </c>
      <c r="B133" s="2" t="str">
        <f>Hyperlink("https://www.diodes.com/assets/Datasheets/DXTP06080BFGQ.pdf")</f>
        <v>https://www.diodes.com/assets/Datasheets/DXTP06080BFGQ.pdf</v>
      </c>
      <c r="C133" t="str">
        <f>Hyperlink("https://www.diodes.com/part/view/DXTP06080BFGQ","DXTP06080BFGQ")</f>
        <v>DXTP06080BFGQ</v>
      </c>
      <c r="D133" t="s">
        <v>293</v>
      </c>
      <c r="G133" t="s">
        <v>27</v>
      </c>
      <c r="H133" t="s">
        <v>34</v>
      </c>
      <c r="I133" t="s">
        <v>29</v>
      </c>
      <c r="J133">
        <v>80</v>
      </c>
      <c r="K133">
        <v>1</v>
      </c>
      <c r="L133">
        <v>2</v>
      </c>
      <c r="M133">
        <v>2.3</v>
      </c>
      <c r="N133">
        <v>100</v>
      </c>
      <c r="O133">
        <v>0.15</v>
      </c>
      <c r="P133">
        <v>40</v>
      </c>
      <c r="Q133">
        <v>0.5</v>
      </c>
      <c r="R133">
        <v>280</v>
      </c>
      <c r="S133" t="s">
        <v>30</v>
      </c>
      <c r="T133">
        <v>500</v>
      </c>
      <c r="U133" t="s">
        <v>294</v>
      </c>
      <c r="V133">
        <v>150</v>
      </c>
      <c r="Y133" t="s">
        <v>247</v>
      </c>
    </row>
    <row r="134" spans="1:25">
      <c r="A134" t="s">
        <v>296</v>
      </c>
      <c r="B134" s="2" t="str">
        <f>Hyperlink("https://www.diodes.com/assets/Datasheets/DXTP07060BFG.pdf")</f>
        <v>https://www.diodes.com/assets/Datasheets/DXTP07060BFG.pdf</v>
      </c>
      <c r="C134" t="str">
        <f>Hyperlink("https://www.diodes.com/part/view/DXTP07060BFG","DXTP07060BFG")</f>
        <v>DXTP07060BFG</v>
      </c>
      <c r="D134" t="s">
        <v>297</v>
      </c>
      <c r="G134" t="s">
        <v>27</v>
      </c>
      <c r="H134" t="s">
        <v>28</v>
      </c>
      <c r="I134" t="s">
        <v>29</v>
      </c>
      <c r="J134">
        <v>60</v>
      </c>
      <c r="K134">
        <v>3</v>
      </c>
      <c r="L134">
        <v>6</v>
      </c>
      <c r="M134">
        <v>2.3</v>
      </c>
      <c r="N134">
        <v>100</v>
      </c>
      <c r="O134">
        <v>0.5</v>
      </c>
      <c r="P134">
        <v>40</v>
      </c>
      <c r="Q134">
        <v>2</v>
      </c>
      <c r="R134">
        <v>250</v>
      </c>
      <c r="S134" t="s">
        <v>159</v>
      </c>
      <c r="T134">
        <v>500</v>
      </c>
      <c r="U134" t="s">
        <v>229</v>
      </c>
      <c r="V134">
        <v>140</v>
      </c>
      <c r="Y134" t="s">
        <v>247</v>
      </c>
    </row>
    <row r="135" spans="1:25">
      <c r="A135" t="s">
        <v>298</v>
      </c>
      <c r="B135" s="2" t="str">
        <f>Hyperlink("https://www.diodes.com/assets/Datasheets/DXTP07060BFGQ.pdf")</f>
        <v>https://www.diodes.com/assets/Datasheets/DXTP07060BFGQ.pdf</v>
      </c>
      <c r="C135" t="str">
        <f>Hyperlink("https://www.diodes.com/part/view/DXTP07060BFGQ","DXTP07060BFGQ")</f>
        <v>DXTP07060BFGQ</v>
      </c>
      <c r="D135" t="s">
        <v>297</v>
      </c>
      <c r="G135" t="s">
        <v>27</v>
      </c>
      <c r="H135" t="s">
        <v>34</v>
      </c>
      <c r="I135" t="s">
        <v>29</v>
      </c>
      <c r="J135">
        <v>60</v>
      </c>
      <c r="K135">
        <v>3</v>
      </c>
      <c r="L135">
        <v>6</v>
      </c>
      <c r="M135">
        <v>2.3</v>
      </c>
      <c r="N135">
        <v>100</v>
      </c>
      <c r="O135">
        <v>0.5</v>
      </c>
      <c r="P135">
        <v>40</v>
      </c>
      <c r="Q135">
        <v>2</v>
      </c>
      <c r="R135">
        <v>250</v>
      </c>
      <c r="S135" t="s">
        <v>159</v>
      </c>
      <c r="T135">
        <v>500</v>
      </c>
      <c r="U135" t="s">
        <v>229</v>
      </c>
      <c r="V135">
        <v>140</v>
      </c>
      <c r="Y135" t="s">
        <v>247</v>
      </c>
    </row>
    <row r="136" spans="1:25">
      <c r="A136" t="s">
        <v>299</v>
      </c>
      <c r="B136" s="2" t="str">
        <f>Hyperlink("https://www.diodes.com/assets/Datasheets/DXTP07100BFG.pdf")</f>
        <v>https://www.diodes.com/assets/Datasheets/DXTP07100BFG.pdf</v>
      </c>
      <c r="C136" t="str">
        <f>Hyperlink("https://www.diodes.com/part/view/DXTP07100BFG","DXTP07100BFG")</f>
        <v>DXTP07100BFG</v>
      </c>
      <c r="D136" t="s">
        <v>300</v>
      </c>
      <c r="G136" t="s">
        <v>27</v>
      </c>
      <c r="H136" t="s">
        <v>28</v>
      </c>
      <c r="I136" t="s">
        <v>29</v>
      </c>
      <c r="J136">
        <v>100</v>
      </c>
      <c r="K136">
        <v>2</v>
      </c>
      <c r="L136">
        <v>6</v>
      </c>
      <c r="M136">
        <v>2.1</v>
      </c>
      <c r="N136">
        <v>100</v>
      </c>
      <c r="O136">
        <v>0.5</v>
      </c>
      <c r="P136">
        <v>55</v>
      </c>
      <c r="Q136">
        <v>1</v>
      </c>
      <c r="R136">
        <v>250</v>
      </c>
      <c r="S136" t="s">
        <v>159</v>
      </c>
      <c r="T136">
        <v>500</v>
      </c>
      <c r="U136" t="s">
        <v>222</v>
      </c>
      <c r="V136">
        <v>140</v>
      </c>
      <c r="Y136" t="s">
        <v>247</v>
      </c>
    </row>
    <row r="137" spans="1:25">
      <c r="A137" t="s">
        <v>301</v>
      </c>
      <c r="B137" s="2" t="str">
        <f>Hyperlink("https://www.diodes.com/assets/Datasheets/DXTP07100BFGQ.pdf")</f>
        <v>https://www.diodes.com/assets/Datasheets/DXTP07100BFGQ.pdf</v>
      </c>
      <c r="C137" t="str">
        <f>Hyperlink("https://www.diodes.com/part/view/DXTP07100BFGQ","DXTP07100BFGQ")</f>
        <v>DXTP07100BFGQ</v>
      </c>
      <c r="D137" t="s">
        <v>300</v>
      </c>
      <c r="G137" t="s">
        <v>27</v>
      </c>
      <c r="H137" t="s">
        <v>34</v>
      </c>
      <c r="I137" t="s">
        <v>29</v>
      </c>
      <c r="J137">
        <v>100</v>
      </c>
      <c r="K137">
        <v>2</v>
      </c>
      <c r="L137">
        <v>6</v>
      </c>
      <c r="M137">
        <v>2.3</v>
      </c>
      <c r="N137">
        <v>100</v>
      </c>
      <c r="O137">
        <v>0.5</v>
      </c>
      <c r="P137">
        <v>55</v>
      </c>
      <c r="Q137">
        <v>1</v>
      </c>
      <c r="R137">
        <v>250</v>
      </c>
      <c r="S137" t="s">
        <v>159</v>
      </c>
      <c r="T137">
        <v>500</v>
      </c>
      <c r="U137" t="s">
        <v>222</v>
      </c>
      <c r="V137">
        <v>140</v>
      </c>
      <c r="Y137" t="s">
        <v>247</v>
      </c>
    </row>
    <row r="138" spans="1:25">
      <c r="A138" t="s">
        <v>302</v>
      </c>
      <c r="B138" s="2" t="str">
        <f>Hyperlink("https://www.diodes.com/assets/Datasheets/DXTP3C100PD.pdf")</f>
        <v>https://www.diodes.com/assets/Datasheets/DXTP3C100PD.pdf</v>
      </c>
      <c r="C138" t="str">
        <f>Hyperlink("https://www.diodes.com/part/view/DXTP3C100PD","DXTP3C100PD")</f>
        <v>DXTP3C100PD</v>
      </c>
      <c r="D138" t="s">
        <v>303</v>
      </c>
      <c r="G138" t="s">
        <v>169</v>
      </c>
      <c r="H138" t="s">
        <v>28</v>
      </c>
      <c r="I138" t="s">
        <v>75</v>
      </c>
      <c r="J138">
        <v>100</v>
      </c>
      <c r="K138">
        <v>3</v>
      </c>
      <c r="L138">
        <v>8</v>
      </c>
      <c r="M138">
        <v>1.76</v>
      </c>
      <c r="N138">
        <v>170</v>
      </c>
      <c r="O138">
        <v>0.5</v>
      </c>
      <c r="P138">
        <v>45</v>
      </c>
      <c r="Q138">
        <v>2</v>
      </c>
      <c r="R138">
        <v>110</v>
      </c>
      <c r="S138" t="s">
        <v>30</v>
      </c>
      <c r="T138">
        <v>360</v>
      </c>
      <c r="U138" t="s">
        <v>222</v>
      </c>
      <c r="V138">
        <v>125</v>
      </c>
      <c r="W138">
        <v>180</v>
      </c>
      <c r="Y138" t="s">
        <v>243</v>
      </c>
    </row>
    <row r="139" spans="1:25">
      <c r="A139" t="s">
        <v>304</v>
      </c>
      <c r="B139" s="2" t="str">
        <f>Hyperlink("https://www.diodes.com/assets/Datasheets/DXTP3C100PDQ.pdf")</f>
        <v>https://www.diodes.com/assets/Datasheets/DXTP3C100PDQ.pdf</v>
      </c>
      <c r="C139" t="str">
        <f>Hyperlink("https://www.diodes.com/part/view/DXTP3C100PDQ","DXTP3C100PDQ")</f>
        <v>DXTP3C100PDQ</v>
      </c>
      <c r="D139" t="s">
        <v>303</v>
      </c>
      <c r="G139" t="s">
        <v>169</v>
      </c>
      <c r="H139" t="s">
        <v>34</v>
      </c>
      <c r="I139" t="s">
        <v>75</v>
      </c>
      <c r="J139">
        <v>100</v>
      </c>
      <c r="K139">
        <v>3</v>
      </c>
      <c r="L139">
        <v>8</v>
      </c>
      <c r="M139">
        <v>1.76</v>
      </c>
      <c r="N139">
        <v>170</v>
      </c>
      <c r="O139">
        <v>0.5</v>
      </c>
      <c r="P139">
        <v>45</v>
      </c>
      <c r="Q139">
        <v>2</v>
      </c>
      <c r="R139">
        <v>110</v>
      </c>
      <c r="S139" t="s">
        <v>30</v>
      </c>
      <c r="T139">
        <v>360</v>
      </c>
      <c r="U139" t="s">
        <v>222</v>
      </c>
      <c r="V139">
        <v>125</v>
      </c>
      <c r="W139">
        <v>180</v>
      </c>
      <c r="Y139" t="s">
        <v>243</v>
      </c>
    </row>
    <row r="140" spans="1:25">
      <c r="A140" t="s">
        <v>305</v>
      </c>
      <c r="B140" s="2" t="str">
        <f>Hyperlink("https://www.diodes.com/assets/Datasheets/DXTP3C100PSQ.pdf")</f>
        <v>https://www.diodes.com/assets/Datasheets/DXTP3C100PSQ.pdf</v>
      </c>
      <c r="C140" t="str">
        <f>Hyperlink("https://www.diodes.com/part/view/DXTP3C100PSQ","DXTP3C100PSQ")</f>
        <v>DXTP3C100PSQ</v>
      </c>
      <c r="D140" t="s">
        <v>306</v>
      </c>
      <c r="G140" t="s">
        <v>169</v>
      </c>
      <c r="H140" t="s">
        <v>34</v>
      </c>
      <c r="I140" t="s">
        <v>29</v>
      </c>
      <c r="J140">
        <v>100</v>
      </c>
      <c r="K140">
        <v>3</v>
      </c>
      <c r="L140">
        <v>8</v>
      </c>
      <c r="M140">
        <v>2.5</v>
      </c>
      <c r="N140">
        <v>170</v>
      </c>
      <c r="O140">
        <v>0.5</v>
      </c>
      <c r="P140">
        <v>45</v>
      </c>
      <c r="Q140">
        <v>2</v>
      </c>
      <c r="R140">
        <v>110</v>
      </c>
      <c r="S140" t="s">
        <v>30</v>
      </c>
      <c r="T140">
        <v>360</v>
      </c>
      <c r="U140" t="s">
        <v>222</v>
      </c>
      <c r="V140">
        <v>125</v>
      </c>
      <c r="W140">
        <v>110</v>
      </c>
      <c r="Y140" t="s">
        <v>273</v>
      </c>
    </row>
    <row r="141" spans="1:25">
      <c r="A141" t="s">
        <v>307</v>
      </c>
      <c r="B141" s="2" t="str">
        <f>Hyperlink("https://www.diodes.com/assets/Datasheets/DXTP3C60PS.pdf")</f>
        <v>https://www.diodes.com/assets/Datasheets/DXTP3C60PS.pdf</v>
      </c>
      <c r="C141" t="str">
        <f>Hyperlink("https://www.diodes.com/part/view/DXTP3C60PS","DXTP3C60PS")</f>
        <v>DXTP3C60PS</v>
      </c>
      <c r="D141" t="s">
        <v>308</v>
      </c>
      <c r="G141" t="s">
        <v>169</v>
      </c>
      <c r="H141" t="s">
        <v>28</v>
      </c>
      <c r="I141" t="s">
        <v>29</v>
      </c>
      <c r="J141">
        <v>60</v>
      </c>
      <c r="K141">
        <v>3</v>
      </c>
      <c r="L141">
        <v>8</v>
      </c>
      <c r="M141">
        <v>2.5</v>
      </c>
      <c r="N141">
        <v>150</v>
      </c>
      <c r="O141">
        <v>0.5</v>
      </c>
      <c r="P141">
        <v>35</v>
      </c>
      <c r="Q141">
        <v>3</v>
      </c>
      <c r="R141">
        <v>225</v>
      </c>
      <c r="S141" t="s">
        <v>172</v>
      </c>
      <c r="T141">
        <v>360</v>
      </c>
      <c r="U141" t="s">
        <v>229</v>
      </c>
      <c r="V141">
        <v>100</v>
      </c>
      <c r="W141">
        <v>80</v>
      </c>
      <c r="Y141" t="s">
        <v>273</v>
      </c>
    </row>
    <row r="142" spans="1:25">
      <c r="A142" t="s">
        <v>309</v>
      </c>
      <c r="B142" s="2" t="str">
        <f>Hyperlink("https://www.diodes.com/assets/Datasheets/DXTP3C60PSQ.pdf")</f>
        <v>https://www.diodes.com/assets/Datasheets/DXTP3C60PSQ.pdf</v>
      </c>
      <c r="C142" t="str">
        <f>Hyperlink("https://www.diodes.com/part/view/DXTP3C60PSQ","DXTP3C60PSQ")</f>
        <v>DXTP3C60PSQ</v>
      </c>
      <c r="D142" t="s">
        <v>308</v>
      </c>
      <c r="G142" t="s">
        <v>169</v>
      </c>
      <c r="H142" t="s">
        <v>34</v>
      </c>
      <c r="I142" t="s">
        <v>29</v>
      </c>
      <c r="J142">
        <v>60</v>
      </c>
      <c r="K142">
        <v>3</v>
      </c>
      <c r="L142">
        <v>8</v>
      </c>
      <c r="M142">
        <v>2.5</v>
      </c>
      <c r="N142">
        <v>150</v>
      </c>
      <c r="O142">
        <v>0.5</v>
      </c>
      <c r="P142">
        <v>35</v>
      </c>
      <c r="Q142">
        <v>3</v>
      </c>
      <c r="R142">
        <v>225</v>
      </c>
      <c r="S142" t="s">
        <v>172</v>
      </c>
      <c r="T142">
        <v>360</v>
      </c>
      <c r="U142" t="s">
        <v>229</v>
      </c>
      <c r="V142">
        <v>100</v>
      </c>
      <c r="W142">
        <v>80</v>
      </c>
      <c r="Y142" t="s">
        <v>273</v>
      </c>
    </row>
    <row r="143" spans="1:25">
      <c r="A143" t="s">
        <v>310</v>
      </c>
      <c r="B143" s="2" t="str">
        <f>Hyperlink("https://www.diodes.com/assets/Datasheets/DXTP58100CFDB.pdf")</f>
        <v>https://www.diodes.com/assets/Datasheets/DXTP58100CFDB.pdf</v>
      </c>
      <c r="C143" t="str">
        <f>Hyperlink("https://www.diodes.com/part/view/DXTP58100CFDB","DXTP58100CFDB")</f>
        <v>DXTP58100CFDB</v>
      </c>
      <c r="D143" t="s">
        <v>311</v>
      </c>
      <c r="G143" t="s">
        <v>169</v>
      </c>
      <c r="H143" t="s">
        <v>28</v>
      </c>
      <c r="I143" t="s">
        <v>29</v>
      </c>
      <c r="J143">
        <v>100</v>
      </c>
      <c r="K143">
        <v>2</v>
      </c>
      <c r="L143">
        <v>4</v>
      </c>
      <c r="M143">
        <v>1.25</v>
      </c>
      <c r="N143">
        <v>160</v>
      </c>
      <c r="O143">
        <v>0.5</v>
      </c>
      <c r="P143">
        <v>15</v>
      </c>
      <c r="Q143">
        <v>3</v>
      </c>
      <c r="R143">
        <v>70</v>
      </c>
      <c r="S143" t="s">
        <v>30</v>
      </c>
      <c r="T143">
        <v>185</v>
      </c>
      <c r="U143" t="s">
        <v>222</v>
      </c>
      <c r="V143">
        <v>135</v>
      </c>
      <c r="Y143" t="s">
        <v>31</v>
      </c>
    </row>
    <row r="144" spans="1:25">
      <c r="A144" t="s">
        <v>312</v>
      </c>
      <c r="B144" s="2" t="str">
        <f>Hyperlink("https://www.diodes.com/assets/Datasheets/DXTP5860CFDB.pdf")</f>
        <v>https://www.diodes.com/assets/Datasheets/DXTP5860CFDB.pdf</v>
      </c>
      <c r="C144" t="str">
        <f>Hyperlink("https://www.diodes.com/part/view/DXTP5860CFDB","DXTP5860CFDB")</f>
        <v>DXTP5860CFDB</v>
      </c>
      <c r="D144" t="s">
        <v>313</v>
      </c>
      <c r="G144" t="s">
        <v>169</v>
      </c>
      <c r="H144" t="s">
        <v>28</v>
      </c>
      <c r="I144" t="s">
        <v>29</v>
      </c>
      <c r="J144">
        <v>60</v>
      </c>
      <c r="K144">
        <v>4</v>
      </c>
      <c r="L144">
        <v>8</v>
      </c>
      <c r="M144">
        <v>1.25</v>
      </c>
      <c r="N144">
        <v>170</v>
      </c>
      <c r="O144">
        <v>0.5</v>
      </c>
      <c r="P144">
        <v>50</v>
      </c>
      <c r="Q144">
        <v>5</v>
      </c>
      <c r="R144">
        <v>55</v>
      </c>
      <c r="S144" t="s">
        <v>30</v>
      </c>
      <c r="T144">
        <v>450</v>
      </c>
      <c r="U144" t="s">
        <v>314</v>
      </c>
      <c r="V144">
        <v>130</v>
      </c>
      <c r="Y144" t="s">
        <v>31</v>
      </c>
    </row>
    <row r="145" spans="1:25">
      <c r="A145" t="s">
        <v>315</v>
      </c>
      <c r="B145" s="2" t="str">
        <f>Hyperlink("https://www.diodes.com/assets/Datasheets/ds30921.pdf")</f>
        <v>https://www.diodes.com/assets/Datasheets/ds30921.pdf</v>
      </c>
      <c r="C145" t="str">
        <f>Hyperlink("https://www.diodes.com/part/view/DZT2907A","DZT2907A")</f>
        <v>DZT2907A</v>
      </c>
      <c r="D145" t="s">
        <v>316</v>
      </c>
      <c r="G145" t="s">
        <v>43</v>
      </c>
      <c r="H145" t="s">
        <v>28</v>
      </c>
      <c r="I145" t="s">
        <v>29</v>
      </c>
      <c r="J145">
        <v>60</v>
      </c>
      <c r="K145">
        <v>0.6</v>
      </c>
      <c r="L145">
        <v>0.8</v>
      </c>
      <c r="M145">
        <v>1</v>
      </c>
      <c r="N145">
        <v>100</v>
      </c>
      <c r="O145">
        <v>0.15</v>
      </c>
      <c r="P145">
        <v>50</v>
      </c>
      <c r="Q145">
        <v>0.5</v>
      </c>
      <c r="R145">
        <v>400</v>
      </c>
      <c r="S145" t="s">
        <v>147</v>
      </c>
      <c r="T145">
        <v>1600</v>
      </c>
      <c r="U145" t="s">
        <v>30</v>
      </c>
      <c r="V145">
        <v>200</v>
      </c>
      <c r="Y145" t="s">
        <v>89</v>
      </c>
    </row>
    <row r="146" spans="1:25">
      <c r="A146" t="s">
        <v>317</v>
      </c>
      <c r="B146" s="2" t="str">
        <f>Hyperlink("https://www.diodes.com/assets/Datasheets/FCX1053A.pdf")</f>
        <v>https://www.diodes.com/assets/Datasheets/FCX1053A.pdf</v>
      </c>
      <c r="C146" t="str">
        <f>Hyperlink("https://www.diodes.com/part/view/FCX1053A","FCX1053A")</f>
        <v>FCX1053A</v>
      </c>
      <c r="D146" t="s">
        <v>318</v>
      </c>
      <c r="G146" t="s">
        <v>169</v>
      </c>
      <c r="H146" t="s">
        <v>28</v>
      </c>
      <c r="I146" t="s">
        <v>38</v>
      </c>
      <c r="J146">
        <v>75</v>
      </c>
      <c r="K146">
        <v>3</v>
      </c>
      <c r="L146">
        <v>10</v>
      </c>
      <c r="M146">
        <v>1.6</v>
      </c>
      <c r="N146">
        <v>300</v>
      </c>
      <c r="O146">
        <v>0.5</v>
      </c>
      <c r="P146">
        <v>40</v>
      </c>
      <c r="Q146">
        <v>4.5</v>
      </c>
      <c r="R146">
        <v>200</v>
      </c>
      <c r="S146" t="s">
        <v>319</v>
      </c>
      <c r="T146">
        <v>210</v>
      </c>
      <c r="U146" t="s">
        <v>217</v>
      </c>
      <c r="V146">
        <v>140</v>
      </c>
      <c r="W146">
        <v>78</v>
      </c>
      <c r="Y146" t="s">
        <v>122</v>
      </c>
    </row>
    <row r="147" spans="1:25">
      <c r="A147" t="s">
        <v>320</v>
      </c>
      <c r="B147" s="2" t="str">
        <f>Hyperlink("https://www.diodes.com/assets/Datasheets/FCX1053AQ.pdf")</f>
        <v>https://www.diodes.com/assets/Datasheets/FCX1053AQ.pdf</v>
      </c>
      <c r="C147" t="str">
        <f>Hyperlink("https://www.diodes.com/part/view/FCX1053AQ","FCX1053AQ")</f>
        <v>FCX1053AQ</v>
      </c>
      <c r="D147" t="s">
        <v>318</v>
      </c>
      <c r="G147" t="s">
        <v>169</v>
      </c>
      <c r="H147" t="s">
        <v>34</v>
      </c>
      <c r="I147" t="s">
        <v>38</v>
      </c>
      <c r="J147">
        <v>75</v>
      </c>
      <c r="K147">
        <v>3</v>
      </c>
      <c r="L147">
        <v>10</v>
      </c>
      <c r="M147">
        <v>1.6</v>
      </c>
      <c r="N147">
        <v>300</v>
      </c>
      <c r="O147">
        <v>0.5</v>
      </c>
      <c r="P147">
        <v>40</v>
      </c>
      <c r="Q147">
        <v>4.5</v>
      </c>
      <c r="R147">
        <v>200</v>
      </c>
      <c r="S147" t="s">
        <v>319</v>
      </c>
      <c r="T147">
        <v>210</v>
      </c>
      <c r="U147" t="s">
        <v>217</v>
      </c>
      <c r="V147">
        <v>140</v>
      </c>
      <c r="W147">
        <v>78</v>
      </c>
      <c r="Y147" t="s">
        <v>122</v>
      </c>
    </row>
    <row r="148" spans="1:25">
      <c r="A148" t="s">
        <v>321</v>
      </c>
      <c r="B148" s="2" t="str">
        <f>Hyperlink("https://www.diodes.com/assets/Datasheets/FCX491.pdf")</f>
        <v>https://www.diodes.com/assets/Datasheets/FCX491.pdf</v>
      </c>
      <c r="C148" t="str">
        <f>Hyperlink("https://www.diodes.com/part/view/FCX491","FCX491")</f>
        <v>FCX491</v>
      </c>
      <c r="D148" t="s">
        <v>138</v>
      </c>
      <c r="G148" t="s">
        <v>27</v>
      </c>
      <c r="H148" t="s">
        <v>28</v>
      </c>
      <c r="I148" t="s">
        <v>38</v>
      </c>
      <c r="J148">
        <v>60</v>
      </c>
      <c r="K148">
        <v>1</v>
      </c>
      <c r="L148">
        <v>2</v>
      </c>
      <c r="M148">
        <v>1</v>
      </c>
      <c r="N148">
        <v>100</v>
      </c>
      <c r="O148">
        <v>0.5</v>
      </c>
      <c r="P148">
        <v>80</v>
      </c>
      <c r="Q148">
        <v>1</v>
      </c>
      <c r="R148">
        <v>250</v>
      </c>
      <c r="S148" t="s">
        <v>30</v>
      </c>
      <c r="T148">
        <v>500</v>
      </c>
      <c r="U148" t="s">
        <v>159</v>
      </c>
      <c r="V148">
        <v>150</v>
      </c>
      <c r="W148">
        <v>195</v>
      </c>
      <c r="Y148" t="s">
        <v>122</v>
      </c>
    </row>
    <row r="149" spans="1:25">
      <c r="A149" t="s">
        <v>322</v>
      </c>
      <c r="B149" s="2" t="str">
        <f>Hyperlink("https://www.diodes.com/assets/Datasheets/FCX491.pdf")</f>
        <v>https://www.diodes.com/assets/Datasheets/FCX491.pdf</v>
      </c>
      <c r="C149" t="str">
        <f>Hyperlink("https://www.diodes.com/part/view/FCX491Q","FCX491Q")</f>
        <v>FCX491Q</v>
      </c>
      <c r="D149" t="s">
        <v>138</v>
      </c>
      <c r="G149" t="s">
        <v>27</v>
      </c>
      <c r="H149" t="s">
        <v>34</v>
      </c>
      <c r="I149" t="s">
        <v>38</v>
      </c>
      <c r="J149">
        <v>60</v>
      </c>
      <c r="K149">
        <v>1</v>
      </c>
      <c r="L149">
        <v>2</v>
      </c>
      <c r="M149">
        <v>1</v>
      </c>
      <c r="N149">
        <v>100</v>
      </c>
      <c r="O149">
        <v>0.5</v>
      </c>
      <c r="P149">
        <v>80</v>
      </c>
      <c r="Q149">
        <v>1</v>
      </c>
      <c r="R149">
        <v>250</v>
      </c>
      <c r="S149" t="s">
        <v>30</v>
      </c>
      <c r="T149">
        <v>500</v>
      </c>
      <c r="U149" t="s">
        <v>159</v>
      </c>
      <c r="V149">
        <v>150</v>
      </c>
      <c r="W149">
        <v>195</v>
      </c>
      <c r="Y149" t="s">
        <v>122</v>
      </c>
    </row>
    <row r="150" spans="1:25">
      <c r="A150" t="s">
        <v>323</v>
      </c>
      <c r="B150" s="2" t="str">
        <f>Hyperlink("https://www.diodes.com/assets/Datasheets/FCX493.pdf")</f>
        <v>https://www.diodes.com/assets/Datasheets/FCX493.pdf</v>
      </c>
      <c r="C150" t="str">
        <f>Hyperlink("https://www.diodes.com/part/view/FCX493","FCX493")</f>
        <v>FCX493</v>
      </c>
      <c r="D150" t="s">
        <v>324</v>
      </c>
      <c r="G150" t="s">
        <v>27</v>
      </c>
      <c r="H150" t="s">
        <v>28</v>
      </c>
      <c r="I150" t="s">
        <v>38</v>
      </c>
      <c r="J150">
        <v>100</v>
      </c>
      <c r="K150">
        <v>1</v>
      </c>
      <c r="L150">
        <v>2</v>
      </c>
      <c r="M150">
        <v>1</v>
      </c>
      <c r="N150">
        <v>100</v>
      </c>
      <c r="O150">
        <v>0.25</v>
      </c>
      <c r="P150">
        <v>60</v>
      </c>
      <c r="Q150">
        <v>0.5</v>
      </c>
      <c r="R150">
        <v>300</v>
      </c>
      <c r="S150" t="s">
        <v>30</v>
      </c>
      <c r="T150">
        <v>600</v>
      </c>
      <c r="U150" t="s">
        <v>159</v>
      </c>
      <c r="V150">
        <v>150</v>
      </c>
      <c r="Y150" t="s">
        <v>122</v>
      </c>
    </row>
    <row r="151" spans="1:25">
      <c r="A151" t="s">
        <v>325</v>
      </c>
      <c r="B151" s="2" t="str">
        <f>Hyperlink("https://www.diodes.com/assets/Datasheets/FCX493A.pdf")</f>
        <v>https://www.diodes.com/assets/Datasheets/FCX493A.pdf</v>
      </c>
      <c r="C151" t="str">
        <f>Hyperlink("https://www.diodes.com/part/view/FCX493A","FCX493A")</f>
        <v>FCX493A</v>
      </c>
      <c r="D151" t="s">
        <v>138</v>
      </c>
      <c r="G151" t="s">
        <v>27</v>
      </c>
      <c r="H151" t="s">
        <v>28</v>
      </c>
      <c r="I151" t="s">
        <v>38</v>
      </c>
      <c r="J151">
        <v>60</v>
      </c>
      <c r="K151">
        <v>1</v>
      </c>
      <c r="L151">
        <v>2</v>
      </c>
      <c r="M151">
        <v>1</v>
      </c>
      <c r="N151">
        <v>300</v>
      </c>
      <c r="O151">
        <v>0.25</v>
      </c>
      <c r="P151">
        <v>100</v>
      </c>
      <c r="Q151">
        <v>0.5</v>
      </c>
      <c r="R151">
        <v>250</v>
      </c>
      <c r="S151" t="s">
        <v>30</v>
      </c>
      <c r="T151">
        <v>500</v>
      </c>
      <c r="U151" t="s">
        <v>159</v>
      </c>
      <c r="V151">
        <v>150</v>
      </c>
      <c r="Y151" t="s">
        <v>122</v>
      </c>
    </row>
    <row r="152" spans="1:25">
      <c r="A152" t="s">
        <v>326</v>
      </c>
      <c r="B152" s="2" t="str">
        <f>Hyperlink("https://www.diodes.com/assets/Datasheets/FCX493Q.pdf")</f>
        <v>https://www.diodes.com/assets/Datasheets/FCX493Q.pdf</v>
      </c>
      <c r="C152" t="str">
        <f>Hyperlink("https://www.diodes.com/part/view/FCX493Q","FCX493Q")</f>
        <v>FCX493Q</v>
      </c>
      <c r="D152" t="s">
        <v>324</v>
      </c>
      <c r="G152" t="s">
        <v>27</v>
      </c>
      <c r="H152" t="s">
        <v>34</v>
      </c>
      <c r="I152" t="s">
        <v>38</v>
      </c>
      <c r="J152">
        <v>100</v>
      </c>
      <c r="K152">
        <v>1</v>
      </c>
      <c r="L152">
        <v>2</v>
      </c>
      <c r="M152">
        <v>1</v>
      </c>
      <c r="N152">
        <v>100</v>
      </c>
      <c r="O152">
        <v>0.25</v>
      </c>
      <c r="P152">
        <v>60</v>
      </c>
      <c r="Q152">
        <v>0.5</v>
      </c>
      <c r="R152">
        <v>300</v>
      </c>
      <c r="S152" t="s">
        <v>153</v>
      </c>
      <c r="T152">
        <v>600</v>
      </c>
      <c r="U152" t="s">
        <v>159</v>
      </c>
      <c r="V152">
        <v>150</v>
      </c>
      <c r="W152" t="s">
        <v>109</v>
      </c>
      <c r="Y152" t="s">
        <v>122</v>
      </c>
    </row>
    <row r="153" spans="1:25">
      <c r="A153" t="s">
        <v>327</v>
      </c>
      <c r="B153" s="2" t="str">
        <f>Hyperlink("https://www.diodes.com/assets/Datasheets/FCX591.pdf")</f>
        <v>https://www.diodes.com/assets/Datasheets/FCX591.pdf</v>
      </c>
      <c r="C153" t="str">
        <f>Hyperlink("https://www.diodes.com/part/view/FCX591","FCX591")</f>
        <v>FCX591</v>
      </c>
      <c r="D153" t="s">
        <v>128</v>
      </c>
      <c r="G153" t="s">
        <v>27</v>
      </c>
      <c r="H153" t="s">
        <v>28</v>
      </c>
      <c r="I153" t="s">
        <v>29</v>
      </c>
      <c r="J153">
        <v>60</v>
      </c>
      <c r="K153">
        <v>1</v>
      </c>
      <c r="L153">
        <v>2</v>
      </c>
      <c r="M153">
        <v>1</v>
      </c>
      <c r="N153">
        <v>100</v>
      </c>
      <c r="O153">
        <v>0.5</v>
      </c>
      <c r="P153">
        <v>80</v>
      </c>
      <c r="Q153">
        <v>1</v>
      </c>
      <c r="R153">
        <v>300</v>
      </c>
      <c r="S153" t="s">
        <v>30</v>
      </c>
      <c r="T153">
        <v>600</v>
      </c>
      <c r="U153" t="s">
        <v>159</v>
      </c>
      <c r="V153">
        <v>150</v>
      </c>
      <c r="W153">
        <v>295</v>
      </c>
      <c r="Y153" t="s">
        <v>122</v>
      </c>
    </row>
    <row r="154" spans="1:25">
      <c r="A154" t="s">
        <v>328</v>
      </c>
      <c r="B154" s="2" t="str">
        <f>Hyperlink("https://www.diodes.com/assets/Datasheets/FCX591.pdf")</f>
        <v>https://www.diodes.com/assets/Datasheets/FCX591.pdf</v>
      </c>
      <c r="C154" t="str">
        <f>Hyperlink("https://www.diodes.com/part/view/FCX591Q","FCX591Q")</f>
        <v>FCX591Q</v>
      </c>
      <c r="D154" t="s">
        <v>128</v>
      </c>
      <c r="G154" t="s">
        <v>27</v>
      </c>
      <c r="H154" t="s">
        <v>34</v>
      </c>
      <c r="I154" t="s">
        <v>29</v>
      </c>
      <c r="J154">
        <v>60</v>
      </c>
      <c r="K154">
        <v>1</v>
      </c>
      <c r="L154">
        <v>2</v>
      </c>
      <c r="M154">
        <v>1</v>
      </c>
      <c r="N154">
        <v>100</v>
      </c>
      <c r="O154">
        <v>0.5</v>
      </c>
      <c r="P154">
        <v>80</v>
      </c>
      <c r="Q154">
        <v>1</v>
      </c>
      <c r="R154">
        <v>300</v>
      </c>
      <c r="S154" t="s">
        <v>30</v>
      </c>
      <c r="T154">
        <v>600</v>
      </c>
      <c r="U154" t="s">
        <v>159</v>
      </c>
      <c r="V154">
        <v>150</v>
      </c>
      <c r="W154">
        <v>295</v>
      </c>
      <c r="Y154" t="s">
        <v>122</v>
      </c>
    </row>
    <row r="155" spans="1:25">
      <c r="A155" t="s">
        <v>329</v>
      </c>
      <c r="B155" s="2" t="str">
        <f>Hyperlink("https://www.diodes.com/assets/Datasheets/FCX593.pdf")</f>
        <v>https://www.diodes.com/assets/Datasheets/FCX593.pdf</v>
      </c>
      <c r="C155" t="str">
        <f>Hyperlink("https://www.diodes.com/part/view/FCX593","FCX593")</f>
        <v>FCX593</v>
      </c>
      <c r="D155" t="s">
        <v>330</v>
      </c>
      <c r="G155" t="s">
        <v>27</v>
      </c>
      <c r="H155" t="s">
        <v>28</v>
      </c>
      <c r="I155" t="s">
        <v>29</v>
      </c>
      <c r="J155">
        <v>100</v>
      </c>
      <c r="K155">
        <v>1</v>
      </c>
      <c r="L155">
        <v>2</v>
      </c>
      <c r="M155">
        <v>1</v>
      </c>
      <c r="N155">
        <v>100</v>
      </c>
      <c r="O155">
        <v>0.5</v>
      </c>
      <c r="P155">
        <v>50</v>
      </c>
      <c r="Q155">
        <v>1</v>
      </c>
      <c r="R155">
        <v>200</v>
      </c>
      <c r="S155" t="s">
        <v>209</v>
      </c>
      <c r="T155">
        <v>300</v>
      </c>
      <c r="U155" t="s">
        <v>30</v>
      </c>
      <c r="V155">
        <v>50</v>
      </c>
      <c r="Y155" t="s">
        <v>122</v>
      </c>
    </row>
    <row r="156" spans="1:25">
      <c r="A156" t="s">
        <v>331</v>
      </c>
      <c r="B156" s="2" t="str">
        <f>Hyperlink("https://www.diodes.com/assets/Datasheets/FMMT38C.pdf")</f>
        <v>https://www.diodes.com/assets/Datasheets/FMMT38C.pdf</v>
      </c>
      <c r="C156" t="str">
        <f>Hyperlink("https://www.diodes.com/part/view/FMMT38C","FMMT38C")</f>
        <v>FMMT38C</v>
      </c>
      <c r="D156" t="s">
        <v>332</v>
      </c>
      <c r="G156" t="s">
        <v>113</v>
      </c>
      <c r="H156" t="s">
        <v>28</v>
      </c>
      <c r="I156" t="s">
        <v>38</v>
      </c>
      <c r="J156">
        <v>60</v>
      </c>
      <c r="K156">
        <v>0.3</v>
      </c>
      <c r="L156">
        <v>0.8</v>
      </c>
      <c r="M156">
        <v>0.33</v>
      </c>
      <c r="N156">
        <v>5000</v>
      </c>
      <c r="O156">
        <v>0.1</v>
      </c>
      <c r="P156">
        <v>10000</v>
      </c>
      <c r="Q156">
        <v>0.5</v>
      </c>
      <c r="R156">
        <v>1250</v>
      </c>
      <c r="S156" t="s">
        <v>125</v>
      </c>
      <c r="Y156" t="s">
        <v>46</v>
      </c>
    </row>
    <row r="157" spans="1:25">
      <c r="A157" t="s">
        <v>333</v>
      </c>
      <c r="B157" s="2" t="str">
        <f>Hyperlink("https://www.diodes.com/assets/Datasheets/FMMT38CQ.pdf")</f>
        <v>https://www.diodes.com/assets/Datasheets/FMMT38CQ.pdf</v>
      </c>
      <c r="C157" t="str">
        <f>Hyperlink("https://www.diodes.com/part/view/FMMT38CQ","FMMT38CQ")</f>
        <v>FMMT38CQ</v>
      </c>
      <c r="D157" t="s">
        <v>332</v>
      </c>
      <c r="G157" t="s">
        <v>113</v>
      </c>
      <c r="H157" t="s">
        <v>34</v>
      </c>
      <c r="I157" t="s">
        <v>38</v>
      </c>
      <c r="J157">
        <v>60</v>
      </c>
      <c r="K157">
        <v>0.3</v>
      </c>
      <c r="L157">
        <v>0.8</v>
      </c>
      <c r="M157">
        <v>0.33</v>
      </c>
      <c r="N157">
        <v>5000</v>
      </c>
      <c r="O157">
        <v>0.1</v>
      </c>
      <c r="P157">
        <v>10000</v>
      </c>
      <c r="Q157">
        <v>0.5</v>
      </c>
      <c r="R157">
        <v>1250</v>
      </c>
      <c r="S157" t="s">
        <v>125</v>
      </c>
      <c r="Y157" t="s">
        <v>46</v>
      </c>
    </row>
    <row r="158" spans="1:25">
      <c r="A158" t="s">
        <v>334</v>
      </c>
      <c r="B158" s="2" t="str">
        <f>Hyperlink("https://www.diodes.com/assets/Datasheets/FMMT451.pdf")</f>
        <v>https://www.diodes.com/assets/Datasheets/FMMT451.pdf</v>
      </c>
      <c r="C158" t="str">
        <f>Hyperlink("https://www.diodes.com/part/view/FMMT451","FMMT451")</f>
        <v>FMMT451</v>
      </c>
      <c r="D158" t="s">
        <v>158</v>
      </c>
      <c r="G158" t="s">
        <v>27</v>
      </c>
      <c r="H158" t="s">
        <v>28</v>
      </c>
      <c r="I158" t="s">
        <v>38</v>
      </c>
      <c r="J158">
        <v>60</v>
      </c>
      <c r="K158">
        <v>1</v>
      </c>
      <c r="L158">
        <v>2</v>
      </c>
      <c r="M158">
        <v>0.5</v>
      </c>
      <c r="N158">
        <v>50</v>
      </c>
      <c r="O158">
        <v>0.15</v>
      </c>
      <c r="P158">
        <v>10</v>
      </c>
      <c r="Q158">
        <v>1</v>
      </c>
      <c r="R158">
        <v>350</v>
      </c>
      <c r="S158" t="s">
        <v>147</v>
      </c>
      <c r="V158">
        <v>150</v>
      </c>
      <c r="Y158" t="s">
        <v>46</v>
      </c>
    </row>
    <row r="159" spans="1:25">
      <c r="A159" t="s">
        <v>335</v>
      </c>
      <c r="B159" s="2" t="str">
        <f>Hyperlink("https://www.diodes.com/assets/Datasheets/FMMT491.pdf")</f>
        <v>https://www.diodes.com/assets/Datasheets/FMMT491.pdf</v>
      </c>
      <c r="C159" t="str">
        <f>Hyperlink("https://www.diodes.com/part/view/FMMT491","FMMT491")</f>
        <v>FMMT491</v>
      </c>
      <c r="D159" t="s">
        <v>158</v>
      </c>
      <c r="G159" t="s">
        <v>27</v>
      </c>
      <c r="H159" t="s">
        <v>28</v>
      </c>
      <c r="I159" t="s">
        <v>38</v>
      </c>
      <c r="J159">
        <v>60</v>
      </c>
      <c r="K159">
        <v>1</v>
      </c>
      <c r="L159">
        <v>2</v>
      </c>
      <c r="M159">
        <v>0.5</v>
      </c>
      <c r="N159">
        <v>100</v>
      </c>
      <c r="O159">
        <v>0.5</v>
      </c>
      <c r="P159">
        <v>80</v>
      </c>
      <c r="Q159">
        <v>1</v>
      </c>
      <c r="R159">
        <v>150</v>
      </c>
      <c r="S159" t="s">
        <v>30</v>
      </c>
      <c r="T159">
        <v>250</v>
      </c>
      <c r="U159" t="s">
        <v>159</v>
      </c>
      <c r="V159">
        <v>150</v>
      </c>
      <c r="W159">
        <v>195</v>
      </c>
      <c r="Y159" t="s">
        <v>46</v>
      </c>
    </row>
    <row r="160" spans="1:25">
      <c r="A160" t="s">
        <v>336</v>
      </c>
      <c r="B160" s="2" t="str">
        <f>Hyperlink("https://www.diodes.com/assets/Datasheets/FMMT491Q.pdf")</f>
        <v>https://www.diodes.com/assets/Datasheets/FMMT491Q.pdf</v>
      </c>
      <c r="C160" t="str">
        <f>Hyperlink("https://www.diodes.com/part/view/FMMT491Q","FMMT491Q")</f>
        <v>FMMT491Q</v>
      </c>
      <c r="D160" t="s">
        <v>158</v>
      </c>
      <c r="G160" t="s">
        <v>27</v>
      </c>
      <c r="H160" t="s">
        <v>34</v>
      </c>
      <c r="I160" t="s">
        <v>38</v>
      </c>
      <c r="J160">
        <v>60</v>
      </c>
      <c r="K160">
        <v>1</v>
      </c>
      <c r="L160">
        <v>2</v>
      </c>
      <c r="M160">
        <v>0.5</v>
      </c>
      <c r="N160">
        <v>100</v>
      </c>
      <c r="O160">
        <v>0.5</v>
      </c>
      <c r="P160">
        <v>80</v>
      </c>
      <c r="Q160">
        <v>1</v>
      </c>
      <c r="R160">
        <v>150</v>
      </c>
      <c r="S160" t="s">
        <v>30</v>
      </c>
      <c r="T160">
        <v>250</v>
      </c>
      <c r="U160" t="s">
        <v>159</v>
      </c>
      <c r="V160">
        <v>150</v>
      </c>
      <c r="W160">
        <v>195</v>
      </c>
      <c r="Y160" t="s">
        <v>46</v>
      </c>
    </row>
    <row r="161" spans="1:25">
      <c r="A161" t="s">
        <v>337</v>
      </c>
      <c r="B161" s="2" t="str">
        <f>Hyperlink("https://www.diodes.com/assets/Datasheets/FMMT493.pdf")</f>
        <v>https://www.diodes.com/assets/Datasheets/FMMT493.pdf</v>
      </c>
      <c r="C161" t="str">
        <f>Hyperlink("https://www.diodes.com/part/view/FMMT493","FMMT493")</f>
        <v>FMMT493</v>
      </c>
      <c r="D161" t="s">
        <v>338</v>
      </c>
      <c r="G161" t="s">
        <v>27</v>
      </c>
      <c r="H161" t="s">
        <v>28</v>
      </c>
      <c r="I161" t="s">
        <v>38</v>
      </c>
      <c r="J161">
        <v>100</v>
      </c>
      <c r="K161">
        <v>1</v>
      </c>
      <c r="L161">
        <v>2</v>
      </c>
      <c r="M161">
        <v>0.5</v>
      </c>
      <c r="N161">
        <v>100</v>
      </c>
      <c r="O161">
        <v>0.25</v>
      </c>
      <c r="P161">
        <v>60</v>
      </c>
      <c r="Q161">
        <v>0.5</v>
      </c>
      <c r="R161">
        <v>300</v>
      </c>
      <c r="S161" t="s">
        <v>30</v>
      </c>
      <c r="T161">
        <v>600</v>
      </c>
      <c r="U161" t="s">
        <v>159</v>
      </c>
      <c r="V161">
        <v>150</v>
      </c>
      <c r="Y161" t="s">
        <v>46</v>
      </c>
    </row>
    <row r="162" spans="1:25">
      <c r="A162" t="s">
        <v>339</v>
      </c>
      <c r="B162" s="2" t="str">
        <f>Hyperlink("https://www.diodes.com/assets/Datasheets/FMMT493A.pdf")</f>
        <v>https://www.diodes.com/assets/Datasheets/FMMT493A.pdf</v>
      </c>
      <c r="C162" t="str">
        <f>Hyperlink("https://www.diodes.com/part/view/FMMT493A","FMMT493A")</f>
        <v>FMMT493A</v>
      </c>
      <c r="D162" t="s">
        <v>158</v>
      </c>
      <c r="G162" t="s">
        <v>27</v>
      </c>
      <c r="H162" t="s">
        <v>28</v>
      </c>
      <c r="I162" t="s">
        <v>38</v>
      </c>
      <c r="J162">
        <v>60</v>
      </c>
      <c r="K162">
        <v>1</v>
      </c>
      <c r="L162">
        <v>2</v>
      </c>
      <c r="M162">
        <v>0.5</v>
      </c>
      <c r="N162">
        <v>500</v>
      </c>
      <c r="O162">
        <v>0.15</v>
      </c>
      <c r="P162">
        <v>100</v>
      </c>
      <c r="Q162">
        <v>0.5</v>
      </c>
      <c r="R162">
        <v>250</v>
      </c>
      <c r="S162" t="s">
        <v>30</v>
      </c>
      <c r="T162">
        <v>500</v>
      </c>
      <c r="U162" t="s">
        <v>159</v>
      </c>
      <c r="V162">
        <v>150</v>
      </c>
      <c r="Y162" t="s">
        <v>46</v>
      </c>
    </row>
    <row r="163" spans="1:25">
      <c r="A163" t="s">
        <v>340</v>
      </c>
      <c r="B163" s="2" t="str">
        <f>Hyperlink("https://www.diodes.com/assets/Datasheets/FMMT493.pdf")</f>
        <v>https://www.diodes.com/assets/Datasheets/FMMT493.pdf</v>
      </c>
      <c r="C163" t="str">
        <f>Hyperlink("https://www.diodes.com/part/view/FMMT493Q","FMMT493Q")</f>
        <v>FMMT493Q</v>
      </c>
      <c r="D163" t="s">
        <v>338</v>
      </c>
      <c r="G163" t="s">
        <v>27</v>
      </c>
      <c r="H163" t="s">
        <v>34</v>
      </c>
      <c r="I163" t="s">
        <v>38</v>
      </c>
      <c r="J163">
        <v>100</v>
      </c>
      <c r="K163">
        <v>1</v>
      </c>
      <c r="L163">
        <v>2</v>
      </c>
      <c r="M163">
        <v>0.5</v>
      </c>
      <c r="N163">
        <v>100</v>
      </c>
      <c r="O163">
        <v>0.25</v>
      </c>
      <c r="P163">
        <v>60</v>
      </c>
      <c r="Q163">
        <v>0.5</v>
      </c>
      <c r="R163">
        <v>300</v>
      </c>
      <c r="S163" t="s">
        <v>30</v>
      </c>
      <c r="T163">
        <v>600</v>
      </c>
      <c r="U163" t="s">
        <v>159</v>
      </c>
      <c r="V163">
        <v>150</v>
      </c>
      <c r="Y163" t="s">
        <v>46</v>
      </c>
    </row>
    <row r="164" spans="1:25">
      <c r="A164" t="s">
        <v>341</v>
      </c>
      <c r="B164" s="2" t="str">
        <f>Hyperlink("https://www.diodes.com/assets/Datasheets/FMMT551.pdf")</f>
        <v>https://www.diodes.com/assets/Datasheets/FMMT551.pdf</v>
      </c>
      <c r="C164" t="str">
        <f>Hyperlink("https://www.diodes.com/part/view/FMMT551","FMMT551")</f>
        <v>FMMT551</v>
      </c>
      <c r="D164" t="s">
        <v>161</v>
      </c>
      <c r="G164" t="s">
        <v>27</v>
      </c>
      <c r="H164" t="s">
        <v>28</v>
      </c>
      <c r="I164" t="s">
        <v>29</v>
      </c>
      <c r="J164">
        <v>60</v>
      </c>
      <c r="K164">
        <v>1</v>
      </c>
      <c r="L164">
        <v>2</v>
      </c>
      <c r="M164">
        <v>0.5</v>
      </c>
      <c r="N164">
        <v>50</v>
      </c>
      <c r="O164">
        <v>0.15</v>
      </c>
      <c r="P164">
        <v>10</v>
      </c>
      <c r="Q164">
        <v>1</v>
      </c>
      <c r="R164">
        <v>350</v>
      </c>
      <c r="S164" t="s">
        <v>147</v>
      </c>
      <c r="V164">
        <v>150</v>
      </c>
      <c r="Y164" t="s">
        <v>46</v>
      </c>
    </row>
    <row r="165" spans="1:25">
      <c r="A165" t="s">
        <v>342</v>
      </c>
      <c r="B165" s="2" t="str">
        <f>Hyperlink("https://www.diodes.com/assets/Datasheets/FMMT591.pdf")</f>
        <v>https://www.diodes.com/assets/Datasheets/FMMT591.pdf</v>
      </c>
      <c r="C165" t="str">
        <f>Hyperlink("https://www.diodes.com/part/view/FMMT591","FMMT591")</f>
        <v>FMMT591</v>
      </c>
      <c r="D165" t="s">
        <v>161</v>
      </c>
      <c r="G165" t="s">
        <v>27</v>
      </c>
      <c r="H165" t="s">
        <v>28</v>
      </c>
      <c r="I165" t="s">
        <v>29</v>
      </c>
      <c r="J165">
        <v>60</v>
      </c>
      <c r="K165">
        <v>1</v>
      </c>
      <c r="L165">
        <v>2</v>
      </c>
      <c r="M165">
        <v>0.5</v>
      </c>
      <c r="N165">
        <v>100</v>
      </c>
      <c r="O165">
        <v>0.5</v>
      </c>
      <c r="P165">
        <v>80</v>
      </c>
      <c r="Q165">
        <v>1</v>
      </c>
      <c r="R165">
        <v>180</v>
      </c>
      <c r="S165" t="s">
        <v>30</v>
      </c>
      <c r="T165">
        <v>350</v>
      </c>
      <c r="U165" t="s">
        <v>159</v>
      </c>
      <c r="V165">
        <v>150</v>
      </c>
      <c r="W165">
        <v>295</v>
      </c>
      <c r="Y165" t="s">
        <v>46</v>
      </c>
    </row>
    <row r="166" spans="1:25">
      <c r="A166" t="s">
        <v>343</v>
      </c>
      <c r="B166" s="2" t="str">
        <f>Hyperlink("https://www.diodes.com/assets/Datasheets/FMMT591Q.pdf")</f>
        <v>https://www.diodes.com/assets/Datasheets/FMMT591Q.pdf</v>
      </c>
      <c r="C166" t="str">
        <f>Hyperlink("https://www.diodes.com/part/view/FMMT591Q","FMMT591Q")</f>
        <v>FMMT591Q</v>
      </c>
      <c r="D166" t="s">
        <v>161</v>
      </c>
      <c r="G166" t="s">
        <v>27</v>
      </c>
      <c r="H166" t="s">
        <v>34</v>
      </c>
      <c r="I166" t="s">
        <v>29</v>
      </c>
      <c r="J166">
        <v>60</v>
      </c>
      <c r="K166">
        <v>1</v>
      </c>
      <c r="L166">
        <v>2</v>
      </c>
      <c r="M166">
        <v>0.5</v>
      </c>
      <c r="N166">
        <v>100</v>
      </c>
      <c r="O166">
        <v>0.5</v>
      </c>
      <c r="P166">
        <v>80</v>
      </c>
      <c r="Q166">
        <v>1</v>
      </c>
      <c r="R166">
        <v>180</v>
      </c>
      <c r="S166" t="s">
        <v>30</v>
      </c>
      <c r="T166">
        <v>350</v>
      </c>
      <c r="U166" t="s">
        <v>159</v>
      </c>
      <c r="V166">
        <v>150</v>
      </c>
      <c r="W166">
        <v>295</v>
      </c>
      <c r="Y166" t="s">
        <v>46</v>
      </c>
    </row>
    <row r="167" spans="1:25">
      <c r="A167" t="s">
        <v>344</v>
      </c>
      <c r="B167" s="2" t="str">
        <f>Hyperlink("https://www.diodes.com/assets/Datasheets/FMMT593.pdf")</f>
        <v>https://www.diodes.com/assets/Datasheets/FMMT593.pdf</v>
      </c>
      <c r="C167" t="str">
        <f>Hyperlink("https://www.diodes.com/part/view/FMMT593","FMMT593")</f>
        <v>FMMT593</v>
      </c>
      <c r="D167" t="s">
        <v>345</v>
      </c>
      <c r="G167" t="s">
        <v>27</v>
      </c>
      <c r="H167" t="s">
        <v>28</v>
      </c>
      <c r="I167" t="s">
        <v>29</v>
      </c>
      <c r="J167">
        <v>100</v>
      </c>
      <c r="K167">
        <v>1</v>
      </c>
      <c r="L167">
        <v>2</v>
      </c>
      <c r="M167">
        <v>0.5</v>
      </c>
      <c r="N167">
        <v>100</v>
      </c>
      <c r="O167">
        <v>0.25</v>
      </c>
      <c r="P167">
        <v>50</v>
      </c>
      <c r="Q167">
        <v>1</v>
      </c>
      <c r="R167">
        <v>200</v>
      </c>
      <c r="S167" t="s">
        <v>209</v>
      </c>
      <c r="T167">
        <v>300</v>
      </c>
      <c r="U167" t="s">
        <v>30</v>
      </c>
      <c r="V167">
        <v>50</v>
      </c>
      <c r="Y167" t="s">
        <v>46</v>
      </c>
    </row>
    <row r="168" spans="1:25">
      <c r="A168" t="s">
        <v>346</v>
      </c>
      <c r="B168" s="2" t="str">
        <f>Hyperlink("https://www.diodes.com/assets/Datasheets/FMMT593Q.pdf")</f>
        <v>https://www.diodes.com/assets/Datasheets/FMMT593Q.pdf</v>
      </c>
      <c r="C168" t="str">
        <f>Hyperlink("https://www.diodes.com/part/view/FMMT593Q","FMMT593Q")</f>
        <v>FMMT593Q</v>
      </c>
      <c r="D168" t="s">
        <v>345</v>
      </c>
      <c r="G168" t="s">
        <v>27</v>
      </c>
      <c r="H168" t="s">
        <v>34</v>
      </c>
      <c r="I168" t="s">
        <v>29</v>
      </c>
      <c r="J168">
        <v>100</v>
      </c>
      <c r="K168">
        <v>1</v>
      </c>
      <c r="L168">
        <v>2</v>
      </c>
      <c r="M168">
        <v>0.5</v>
      </c>
      <c r="N168">
        <v>100</v>
      </c>
      <c r="O168">
        <v>0.25</v>
      </c>
      <c r="P168">
        <v>50</v>
      </c>
      <c r="Q168">
        <v>1</v>
      </c>
      <c r="R168">
        <v>200</v>
      </c>
      <c r="S168" t="s">
        <v>209</v>
      </c>
      <c r="T168">
        <v>300</v>
      </c>
      <c r="U168" t="s">
        <v>30</v>
      </c>
      <c r="V168">
        <v>50</v>
      </c>
      <c r="Y168" t="s">
        <v>46</v>
      </c>
    </row>
    <row r="169" spans="1:25">
      <c r="A169" t="s">
        <v>347</v>
      </c>
      <c r="B169" s="2" t="str">
        <f>Hyperlink("https://www.diodes.com/assets/Datasheets/FMMT614.pdf")</f>
        <v>https://www.diodes.com/assets/Datasheets/FMMT614.pdf</v>
      </c>
      <c r="C169" t="str">
        <f>Hyperlink("https://www.diodes.com/part/view/FMMT614","FMMT614")</f>
        <v>FMMT614</v>
      </c>
      <c r="D169" t="s">
        <v>348</v>
      </c>
      <c r="G169" t="s">
        <v>113</v>
      </c>
      <c r="H169" t="s">
        <v>28</v>
      </c>
      <c r="I169" t="s">
        <v>38</v>
      </c>
      <c r="J169">
        <v>100</v>
      </c>
      <c r="K169">
        <v>0.5</v>
      </c>
      <c r="L169">
        <v>2</v>
      </c>
      <c r="M169">
        <v>0.5</v>
      </c>
      <c r="N169">
        <v>15000</v>
      </c>
      <c r="O169">
        <v>0.1</v>
      </c>
      <c r="P169">
        <v>5000</v>
      </c>
      <c r="Q169">
        <v>0.5</v>
      </c>
      <c r="R169">
        <v>900</v>
      </c>
      <c r="S169" t="s">
        <v>114</v>
      </c>
      <c r="T169">
        <v>1000</v>
      </c>
      <c r="U169" t="s">
        <v>349</v>
      </c>
      <c r="Y169" t="s">
        <v>46</v>
      </c>
    </row>
    <row r="170" spans="1:25">
      <c r="A170" t="s">
        <v>350</v>
      </c>
      <c r="B170" s="2" t="str">
        <f>Hyperlink("https://www.diodes.com/assets/Datasheets/FMMT614Q.pdf")</f>
        <v>https://www.diodes.com/assets/Datasheets/FMMT614Q.pdf</v>
      </c>
      <c r="C170" t="str">
        <f>Hyperlink("https://www.diodes.com/part/view/FMMT614Q","FMMT614Q")</f>
        <v>FMMT614Q</v>
      </c>
      <c r="D170" t="s">
        <v>348</v>
      </c>
      <c r="G170" t="s">
        <v>113</v>
      </c>
      <c r="H170" t="s">
        <v>34</v>
      </c>
      <c r="I170" t="s">
        <v>38</v>
      </c>
      <c r="J170">
        <v>100</v>
      </c>
      <c r="K170">
        <v>0.5</v>
      </c>
      <c r="L170">
        <v>2</v>
      </c>
      <c r="M170">
        <v>0.5</v>
      </c>
      <c r="N170">
        <v>15000</v>
      </c>
      <c r="O170">
        <v>0.1</v>
      </c>
      <c r="P170">
        <v>5000</v>
      </c>
      <c r="Q170">
        <v>0.5</v>
      </c>
      <c r="R170">
        <v>900</v>
      </c>
      <c r="S170" t="s">
        <v>114</v>
      </c>
      <c r="T170">
        <v>1000</v>
      </c>
      <c r="U170" t="s">
        <v>349</v>
      </c>
      <c r="Y170" t="s">
        <v>46</v>
      </c>
    </row>
    <row r="171" spans="1:25">
      <c r="A171" t="s">
        <v>351</v>
      </c>
      <c r="B171" s="2" t="str">
        <f>Hyperlink("https://www.diodes.com/assets/Datasheets/FMMT620.pdf")</f>
        <v>https://www.diodes.com/assets/Datasheets/FMMT620.pdf</v>
      </c>
      <c r="C171" t="str">
        <f>Hyperlink("https://www.diodes.com/part/view/FMMT620","FMMT620")</f>
        <v>FMMT620</v>
      </c>
      <c r="D171" t="s">
        <v>352</v>
      </c>
      <c r="G171" t="s">
        <v>169</v>
      </c>
      <c r="H171" t="s">
        <v>28</v>
      </c>
      <c r="I171" t="s">
        <v>38</v>
      </c>
      <c r="J171">
        <v>80</v>
      </c>
      <c r="K171">
        <v>1.5</v>
      </c>
      <c r="L171">
        <v>5</v>
      </c>
      <c r="M171">
        <v>0.625</v>
      </c>
      <c r="N171">
        <v>300</v>
      </c>
      <c r="O171">
        <v>0.2</v>
      </c>
      <c r="P171">
        <v>60</v>
      </c>
      <c r="Q171">
        <v>1.5</v>
      </c>
      <c r="R171">
        <v>20</v>
      </c>
      <c r="S171" t="s">
        <v>206</v>
      </c>
      <c r="T171">
        <v>200</v>
      </c>
      <c r="U171" t="s">
        <v>353</v>
      </c>
      <c r="V171">
        <v>160</v>
      </c>
      <c r="W171">
        <v>90</v>
      </c>
      <c r="Y171" t="s">
        <v>46</v>
      </c>
    </row>
    <row r="172" spans="1:25">
      <c r="A172" t="s">
        <v>354</v>
      </c>
      <c r="B172" s="2" t="str">
        <f>Hyperlink("https://www.diodes.com/assets/Datasheets/FMMT620.pdf")</f>
        <v>https://www.diodes.com/assets/Datasheets/FMMT620.pdf</v>
      </c>
      <c r="C172" t="str">
        <f>Hyperlink("https://www.diodes.com/part/view/FMMT620Q","FMMT620Q")</f>
        <v>FMMT620Q</v>
      </c>
      <c r="D172" t="s">
        <v>352</v>
      </c>
      <c r="G172" t="s">
        <v>169</v>
      </c>
      <c r="H172" t="s">
        <v>34</v>
      </c>
      <c r="I172" t="s">
        <v>38</v>
      </c>
      <c r="J172">
        <v>80</v>
      </c>
      <c r="K172">
        <v>1.5</v>
      </c>
      <c r="L172">
        <v>5</v>
      </c>
      <c r="M172">
        <v>0.625</v>
      </c>
      <c r="N172">
        <v>300</v>
      </c>
      <c r="O172">
        <v>0.2</v>
      </c>
      <c r="P172">
        <v>60</v>
      </c>
      <c r="Q172">
        <v>1.5</v>
      </c>
      <c r="R172">
        <v>20</v>
      </c>
      <c r="S172" t="s">
        <v>206</v>
      </c>
      <c r="T172">
        <v>200</v>
      </c>
      <c r="U172" t="s">
        <v>353</v>
      </c>
      <c r="V172">
        <v>160</v>
      </c>
      <c r="W172">
        <v>90</v>
      </c>
      <c r="Y172" t="s">
        <v>46</v>
      </c>
    </row>
    <row r="173" spans="1:25">
      <c r="A173" t="s">
        <v>355</v>
      </c>
      <c r="B173" s="2" t="str">
        <f>Hyperlink("https://www.diodes.com/assets/Datasheets/FMMT634.pdf")</f>
        <v>https://www.diodes.com/assets/Datasheets/FMMT634.pdf</v>
      </c>
      <c r="C173" t="str">
        <f>Hyperlink("https://www.diodes.com/part/view/FMMT634","FMMT634")</f>
        <v>FMMT634</v>
      </c>
      <c r="D173" t="s">
        <v>356</v>
      </c>
      <c r="G173" t="s">
        <v>113</v>
      </c>
      <c r="H173" t="s">
        <v>28</v>
      </c>
      <c r="I173" t="s">
        <v>38</v>
      </c>
      <c r="J173">
        <v>100</v>
      </c>
      <c r="K173">
        <v>0.9</v>
      </c>
      <c r="L173">
        <v>5</v>
      </c>
      <c r="M173">
        <v>0.625</v>
      </c>
      <c r="N173">
        <v>20000</v>
      </c>
      <c r="O173">
        <v>0.1</v>
      </c>
      <c r="P173">
        <v>5000</v>
      </c>
      <c r="Q173">
        <v>2</v>
      </c>
      <c r="R173">
        <v>930</v>
      </c>
      <c r="S173" t="s">
        <v>349</v>
      </c>
      <c r="T173">
        <v>960</v>
      </c>
      <c r="U173" t="s">
        <v>357</v>
      </c>
      <c r="V173">
        <v>140</v>
      </c>
      <c r="Y173" t="s">
        <v>46</v>
      </c>
    </row>
    <row r="174" spans="1:25">
      <c r="A174" t="s">
        <v>358</v>
      </c>
      <c r="B174" s="2" t="str">
        <f>Hyperlink("https://www.diodes.com/assets/Datasheets/FMMT634Q.pdf")</f>
        <v>https://www.diodes.com/assets/Datasheets/FMMT634Q.pdf</v>
      </c>
      <c r="C174" t="str">
        <f>Hyperlink("https://www.diodes.com/part/view/FMMT634Q","FMMT634Q")</f>
        <v>FMMT634Q</v>
      </c>
      <c r="D174" t="s">
        <v>356</v>
      </c>
      <c r="G174" t="s">
        <v>113</v>
      </c>
      <c r="H174" t="s">
        <v>34</v>
      </c>
      <c r="I174" t="s">
        <v>38</v>
      </c>
      <c r="J174">
        <v>100</v>
      </c>
      <c r="K174">
        <v>0.9</v>
      </c>
      <c r="L174">
        <v>5</v>
      </c>
      <c r="M174">
        <v>0.625</v>
      </c>
      <c r="N174">
        <v>20000</v>
      </c>
      <c r="O174">
        <v>0.1</v>
      </c>
      <c r="P174">
        <v>5000</v>
      </c>
      <c r="Q174">
        <v>2</v>
      </c>
      <c r="R174">
        <v>930</v>
      </c>
      <c r="S174" t="s">
        <v>349</v>
      </c>
      <c r="T174">
        <v>960</v>
      </c>
      <c r="U174" t="s">
        <v>357</v>
      </c>
      <c r="V174">
        <v>140</v>
      </c>
      <c r="Y174" t="s">
        <v>46</v>
      </c>
    </row>
    <row r="175" spans="1:25">
      <c r="A175" t="s">
        <v>359</v>
      </c>
      <c r="B175" s="2" t="str">
        <f>Hyperlink("https://www.diodes.com/assets/Datasheets/FMMT722.pdf")</f>
        <v>https://www.diodes.com/assets/Datasheets/FMMT722.pdf</v>
      </c>
      <c r="C175" t="str">
        <f>Hyperlink("https://www.diodes.com/part/view/FMMT722","FMMT722")</f>
        <v>FMMT722</v>
      </c>
      <c r="D175" t="s">
        <v>360</v>
      </c>
      <c r="G175" t="s">
        <v>169</v>
      </c>
      <c r="H175" t="s">
        <v>28</v>
      </c>
      <c r="I175" t="s">
        <v>29</v>
      </c>
      <c r="J175">
        <v>70</v>
      </c>
      <c r="K175">
        <v>1.5</v>
      </c>
      <c r="L175">
        <v>3</v>
      </c>
      <c r="M175">
        <v>0.625</v>
      </c>
      <c r="N175">
        <v>300</v>
      </c>
      <c r="O175">
        <v>0.1</v>
      </c>
      <c r="P175">
        <v>175</v>
      </c>
      <c r="Q175">
        <v>1</v>
      </c>
      <c r="R175">
        <v>50</v>
      </c>
      <c r="S175" t="s">
        <v>206</v>
      </c>
      <c r="T175">
        <v>200</v>
      </c>
      <c r="U175" t="s">
        <v>361</v>
      </c>
      <c r="V175">
        <v>200</v>
      </c>
      <c r="W175">
        <v>140</v>
      </c>
      <c r="Y175" t="s">
        <v>46</v>
      </c>
    </row>
    <row r="176" spans="1:25">
      <c r="A176" t="s">
        <v>362</v>
      </c>
      <c r="B176" s="2" t="str">
        <f>Hyperlink("https://www.diodes.com/assets/Datasheets/FMMT722.pdf")</f>
        <v>https://www.diodes.com/assets/Datasheets/FMMT722.pdf</v>
      </c>
      <c r="C176" t="str">
        <f>Hyperlink("https://www.diodes.com/part/view/FMMT722Q","FMMT722Q")</f>
        <v>FMMT722Q</v>
      </c>
      <c r="D176" t="s">
        <v>360</v>
      </c>
      <c r="G176" t="s">
        <v>169</v>
      </c>
      <c r="H176" t="s">
        <v>34</v>
      </c>
      <c r="I176" t="s">
        <v>29</v>
      </c>
      <c r="J176">
        <v>70</v>
      </c>
      <c r="K176">
        <v>1.5</v>
      </c>
      <c r="L176">
        <v>3</v>
      </c>
      <c r="M176">
        <v>0.625</v>
      </c>
      <c r="N176">
        <v>300</v>
      </c>
      <c r="O176">
        <v>0.1</v>
      </c>
      <c r="P176">
        <v>175</v>
      </c>
      <c r="Q176">
        <v>1</v>
      </c>
      <c r="R176">
        <v>50</v>
      </c>
      <c r="S176" t="s">
        <v>206</v>
      </c>
      <c r="T176">
        <v>200</v>
      </c>
      <c r="U176" t="s">
        <v>361</v>
      </c>
      <c r="V176">
        <v>200</v>
      </c>
      <c r="W176">
        <v>140</v>
      </c>
      <c r="Y176" t="s">
        <v>46</v>
      </c>
    </row>
    <row r="177" spans="1:25">
      <c r="A177" t="s">
        <v>363</v>
      </c>
      <c r="B177" s="2" t="str">
        <f>Hyperlink("https://www.diodes.com/assets/Datasheets/FMMT723.pdf")</f>
        <v>https://www.diodes.com/assets/Datasheets/FMMT723.pdf</v>
      </c>
      <c r="C177" t="str">
        <f>Hyperlink("https://www.diodes.com/part/view/FMMT723","FMMT723")</f>
        <v>FMMT723</v>
      </c>
      <c r="D177" t="s">
        <v>345</v>
      </c>
      <c r="G177" t="s">
        <v>169</v>
      </c>
      <c r="H177" t="s">
        <v>28</v>
      </c>
      <c r="I177" t="s">
        <v>29</v>
      </c>
      <c r="J177">
        <v>100</v>
      </c>
      <c r="K177">
        <v>1</v>
      </c>
      <c r="L177">
        <v>2.5</v>
      </c>
      <c r="M177">
        <v>0.625</v>
      </c>
      <c r="N177">
        <v>300</v>
      </c>
      <c r="O177">
        <v>0.1</v>
      </c>
      <c r="P177">
        <v>250</v>
      </c>
      <c r="Q177">
        <v>0.5</v>
      </c>
      <c r="R177">
        <v>80</v>
      </c>
      <c r="S177" t="s">
        <v>206</v>
      </c>
      <c r="T177">
        <v>200</v>
      </c>
      <c r="U177" t="s">
        <v>30</v>
      </c>
      <c r="V177">
        <v>200</v>
      </c>
      <c r="W177">
        <v>210</v>
      </c>
      <c r="Y177" t="s">
        <v>46</v>
      </c>
    </row>
    <row r="178" spans="1:25">
      <c r="A178" t="s">
        <v>364</v>
      </c>
      <c r="B178" s="2" t="str">
        <f>Hyperlink("https://www.diodes.com/assets/Datasheets/FMMT723.pdf")</f>
        <v>https://www.diodes.com/assets/Datasheets/FMMT723.pdf</v>
      </c>
      <c r="C178" t="str">
        <f>Hyperlink("https://www.diodes.com/part/view/FMMT723Q","FMMT723Q")</f>
        <v>FMMT723Q</v>
      </c>
      <c r="D178" t="s">
        <v>345</v>
      </c>
      <c r="G178" t="s">
        <v>169</v>
      </c>
      <c r="H178" t="s">
        <v>34</v>
      </c>
      <c r="I178" t="s">
        <v>29</v>
      </c>
      <c r="J178">
        <v>100</v>
      </c>
      <c r="K178">
        <v>1</v>
      </c>
      <c r="L178">
        <v>2.5</v>
      </c>
      <c r="M178">
        <v>0.625</v>
      </c>
      <c r="N178">
        <v>300</v>
      </c>
      <c r="O178">
        <v>0.1</v>
      </c>
      <c r="P178">
        <v>250</v>
      </c>
      <c r="Q178">
        <v>0.5</v>
      </c>
      <c r="R178">
        <v>80</v>
      </c>
      <c r="S178" t="s">
        <v>206</v>
      </c>
      <c r="T178">
        <v>200</v>
      </c>
      <c r="U178" t="s">
        <v>30</v>
      </c>
      <c r="V178">
        <v>200</v>
      </c>
      <c r="W178">
        <v>210</v>
      </c>
      <c r="Y178" t="s">
        <v>46</v>
      </c>
    </row>
    <row r="179" spans="1:25">
      <c r="A179" t="s">
        <v>365</v>
      </c>
      <c r="B179" s="2" t="str">
        <f>Hyperlink("https://www.diodes.com/assets/Datasheets/FMMT734.pdf")</f>
        <v>https://www.diodes.com/assets/Datasheets/FMMT734.pdf</v>
      </c>
      <c r="C179" t="str">
        <f>Hyperlink("https://www.diodes.com/part/view/FMMT734","FMMT734")</f>
        <v>FMMT734</v>
      </c>
      <c r="D179" t="s">
        <v>366</v>
      </c>
      <c r="G179" t="s">
        <v>113</v>
      </c>
      <c r="H179" t="s">
        <v>28</v>
      </c>
      <c r="I179" t="s">
        <v>29</v>
      </c>
      <c r="J179">
        <v>100</v>
      </c>
      <c r="K179">
        <v>0.8</v>
      </c>
      <c r="L179">
        <v>5</v>
      </c>
      <c r="M179">
        <v>0.625</v>
      </c>
      <c r="N179">
        <v>20000</v>
      </c>
      <c r="O179">
        <v>0.1</v>
      </c>
      <c r="P179">
        <v>5000</v>
      </c>
      <c r="Q179">
        <v>2</v>
      </c>
      <c r="R179">
        <v>970</v>
      </c>
      <c r="S179" t="s">
        <v>367</v>
      </c>
      <c r="T179">
        <v>1050</v>
      </c>
      <c r="U179" t="s">
        <v>357</v>
      </c>
      <c r="V179">
        <v>140</v>
      </c>
      <c r="Y179" t="s">
        <v>46</v>
      </c>
    </row>
    <row r="180" spans="1:25">
      <c r="A180" t="s">
        <v>368</v>
      </c>
      <c r="B180" s="2" t="str">
        <f>Hyperlink("https://www.diodes.com/assets/Datasheets/FZT1053A.pdf")</f>
        <v>https://www.diodes.com/assets/Datasheets/FZT1053A.pdf</v>
      </c>
      <c r="C180" t="str">
        <f>Hyperlink("https://www.diodes.com/part/view/FZT1053A","FZT1053A")</f>
        <v>FZT1053A</v>
      </c>
      <c r="D180" t="s">
        <v>369</v>
      </c>
      <c r="G180" t="s">
        <v>169</v>
      </c>
      <c r="H180" t="s">
        <v>28</v>
      </c>
      <c r="I180" t="s">
        <v>38</v>
      </c>
      <c r="J180">
        <v>75</v>
      </c>
      <c r="K180">
        <v>4.5</v>
      </c>
      <c r="L180">
        <v>10</v>
      </c>
      <c r="M180">
        <v>3</v>
      </c>
      <c r="N180">
        <v>300</v>
      </c>
      <c r="O180">
        <v>1</v>
      </c>
      <c r="P180">
        <v>40</v>
      </c>
      <c r="Q180">
        <v>4.5</v>
      </c>
      <c r="R180">
        <v>200</v>
      </c>
      <c r="S180" t="s">
        <v>319</v>
      </c>
      <c r="T180">
        <v>440</v>
      </c>
      <c r="U180" t="s">
        <v>370</v>
      </c>
      <c r="V180">
        <v>140</v>
      </c>
      <c r="W180">
        <v>78</v>
      </c>
      <c r="Y180" t="s">
        <v>89</v>
      </c>
    </row>
    <row r="181" spans="1:25">
      <c r="A181" t="s">
        <v>371</v>
      </c>
      <c r="B181" s="2" t="str">
        <f>Hyperlink("https://www.diodes.com/assets/Datasheets/FZT1053AQ.pdf")</f>
        <v>https://www.diodes.com/assets/Datasheets/FZT1053AQ.pdf</v>
      </c>
      <c r="C181" t="str">
        <f>Hyperlink("https://www.diodes.com/part/view/FZT1053AQ","FZT1053AQ")</f>
        <v>FZT1053AQ</v>
      </c>
      <c r="D181" t="s">
        <v>369</v>
      </c>
      <c r="G181" t="s">
        <v>169</v>
      </c>
      <c r="H181" t="s">
        <v>34</v>
      </c>
      <c r="I181" t="s">
        <v>38</v>
      </c>
      <c r="J181">
        <v>75</v>
      </c>
      <c r="K181">
        <v>4.5</v>
      </c>
      <c r="L181">
        <v>10</v>
      </c>
      <c r="M181">
        <v>3</v>
      </c>
      <c r="N181">
        <v>300</v>
      </c>
      <c r="O181">
        <v>1</v>
      </c>
      <c r="P181">
        <v>40</v>
      </c>
      <c r="Q181">
        <v>4.5</v>
      </c>
      <c r="R181">
        <v>200</v>
      </c>
      <c r="S181" t="s">
        <v>319</v>
      </c>
      <c r="T181">
        <v>440</v>
      </c>
      <c r="U181" t="s">
        <v>370</v>
      </c>
      <c r="V181">
        <v>140</v>
      </c>
      <c r="W181">
        <v>78</v>
      </c>
      <c r="Y181" t="s">
        <v>89</v>
      </c>
    </row>
    <row r="182" spans="1:25">
      <c r="A182" t="s">
        <v>372</v>
      </c>
      <c r="B182" s="2" t="str">
        <f>Hyperlink("https://www.diodes.com/assets/Datasheets/FZT491.pdf")</f>
        <v>https://www.diodes.com/assets/Datasheets/FZT491.pdf</v>
      </c>
      <c r="C182" t="str">
        <f>Hyperlink("https://www.diodes.com/part/view/FZT491","FZT491")</f>
        <v>FZT491</v>
      </c>
      <c r="D182" t="s">
        <v>99</v>
      </c>
      <c r="G182" t="s">
        <v>27</v>
      </c>
      <c r="H182" t="s">
        <v>28</v>
      </c>
      <c r="I182" t="s">
        <v>38</v>
      </c>
      <c r="J182">
        <v>60</v>
      </c>
      <c r="K182">
        <v>1</v>
      </c>
      <c r="L182">
        <v>2</v>
      </c>
      <c r="M182">
        <v>2</v>
      </c>
      <c r="N182">
        <v>100</v>
      </c>
      <c r="O182">
        <v>0.5</v>
      </c>
      <c r="P182">
        <v>80</v>
      </c>
      <c r="Q182">
        <v>1</v>
      </c>
      <c r="R182">
        <v>250</v>
      </c>
      <c r="S182" t="s">
        <v>30</v>
      </c>
      <c r="T182">
        <v>500</v>
      </c>
      <c r="U182" t="s">
        <v>159</v>
      </c>
      <c r="V182">
        <v>150</v>
      </c>
      <c r="Y182" t="s">
        <v>89</v>
      </c>
    </row>
    <row r="183" spans="1:25">
      <c r="A183" t="s">
        <v>373</v>
      </c>
      <c r="B183" s="2" t="str">
        <f>Hyperlink("https://www.diodes.com/assets/Datasheets/FZT493.pdf")</f>
        <v>https://www.diodes.com/assets/Datasheets/FZT493.pdf</v>
      </c>
      <c r="C183" t="str">
        <f>Hyperlink("https://www.diodes.com/part/view/FZT493","FZT493")</f>
        <v>FZT493</v>
      </c>
      <c r="D183" t="s">
        <v>374</v>
      </c>
      <c r="G183" t="s">
        <v>27</v>
      </c>
      <c r="H183" t="s">
        <v>28</v>
      </c>
      <c r="I183" t="s">
        <v>38</v>
      </c>
      <c r="J183">
        <v>100</v>
      </c>
      <c r="K183">
        <v>1</v>
      </c>
      <c r="L183">
        <v>2</v>
      </c>
      <c r="M183">
        <v>2</v>
      </c>
      <c r="N183">
        <v>100</v>
      </c>
      <c r="O183">
        <v>0.25</v>
      </c>
      <c r="P183">
        <v>80</v>
      </c>
      <c r="Q183">
        <v>0.5</v>
      </c>
      <c r="R183">
        <v>300</v>
      </c>
      <c r="S183" t="s">
        <v>30</v>
      </c>
      <c r="T183">
        <v>600</v>
      </c>
      <c r="U183" t="s">
        <v>159</v>
      </c>
      <c r="V183">
        <v>150</v>
      </c>
      <c r="Y183" t="s">
        <v>89</v>
      </c>
    </row>
    <row r="184" spans="1:25">
      <c r="A184" t="s">
        <v>375</v>
      </c>
      <c r="B184" s="2" t="str">
        <f>Hyperlink("https://www.diodes.com/assets/Datasheets/FZT493A.pdf")</f>
        <v>https://www.diodes.com/assets/Datasheets/FZT493A.pdf</v>
      </c>
      <c r="C184" t="str">
        <f>Hyperlink("https://www.diodes.com/part/view/FZT493A","FZT493A")</f>
        <v>FZT493A</v>
      </c>
      <c r="D184" t="s">
        <v>99</v>
      </c>
      <c r="G184" t="s">
        <v>27</v>
      </c>
      <c r="H184" t="s">
        <v>28</v>
      </c>
      <c r="I184" t="s">
        <v>38</v>
      </c>
      <c r="J184">
        <v>60</v>
      </c>
      <c r="K184">
        <v>1</v>
      </c>
      <c r="L184">
        <v>2</v>
      </c>
      <c r="M184">
        <v>2</v>
      </c>
      <c r="N184">
        <v>300</v>
      </c>
      <c r="O184">
        <v>0.25</v>
      </c>
      <c r="P184">
        <v>100</v>
      </c>
      <c r="Q184">
        <v>0.5</v>
      </c>
      <c r="R184">
        <v>250</v>
      </c>
      <c r="S184" t="s">
        <v>30</v>
      </c>
      <c r="T184">
        <v>500</v>
      </c>
      <c r="U184" t="s">
        <v>159</v>
      </c>
      <c r="V184">
        <v>150</v>
      </c>
      <c r="Y184" t="s">
        <v>89</v>
      </c>
    </row>
    <row r="185" spans="1:25">
      <c r="A185" t="s">
        <v>376</v>
      </c>
      <c r="B185" s="2" t="str">
        <f>Hyperlink("https://www.diodes.com/assets/Datasheets/FZT591.pdf")</f>
        <v>https://www.diodes.com/assets/Datasheets/FZT591.pdf</v>
      </c>
      <c r="C185" t="str">
        <f>Hyperlink("https://www.diodes.com/part/view/FZT591","FZT591")</f>
        <v>FZT591</v>
      </c>
      <c r="D185" t="s">
        <v>88</v>
      </c>
      <c r="G185" t="s">
        <v>27</v>
      </c>
      <c r="H185" t="s">
        <v>28</v>
      </c>
      <c r="I185" t="s">
        <v>29</v>
      </c>
      <c r="J185">
        <v>60</v>
      </c>
      <c r="K185">
        <v>1</v>
      </c>
      <c r="L185">
        <v>2</v>
      </c>
      <c r="M185">
        <v>2</v>
      </c>
      <c r="N185">
        <v>100</v>
      </c>
      <c r="O185">
        <v>0.5</v>
      </c>
      <c r="P185">
        <v>80</v>
      </c>
      <c r="Q185">
        <v>1</v>
      </c>
      <c r="R185">
        <v>300</v>
      </c>
      <c r="S185" t="s">
        <v>30</v>
      </c>
      <c r="T185">
        <v>600</v>
      </c>
      <c r="U185" t="s">
        <v>159</v>
      </c>
      <c r="V185">
        <v>150</v>
      </c>
      <c r="Y185" t="s">
        <v>89</v>
      </c>
    </row>
    <row r="186" spans="1:25">
      <c r="A186" t="s">
        <v>377</v>
      </c>
      <c r="B186" s="2" t="str">
        <f>Hyperlink("https://www.diodes.com/assets/Datasheets/FZT593.pdf")</f>
        <v>https://www.diodes.com/assets/Datasheets/FZT593.pdf</v>
      </c>
      <c r="C186" t="str">
        <f>Hyperlink("https://www.diodes.com/part/view/FZT593","FZT593")</f>
        <v>FZT593</v>
      </c>
      <c r="D186" t="s">
        <v>378</v>
      </c>
      <c r="G186" t="s">
        <v>27</v>
      </c>
      <c r="H186" t="s">
        <v>28</v>
      </c>
      <c r="I186" t="s">
        <v>29</v>
      </c>
      <c r="J186">
        <v>100</v>
      </c>
      <c r="K186">
        <v>1</v>
      </c>
      <c r="L186">
        <v>2</v>
      </c>
      <c r="M186">
        <v>2</v>
      </c>
      <c r="N186">
        <v>100</v>
      </c>
      <c r="O186">
        <v>0.25</v>
      </c>
      <c r="P186">
        <v>50</v>
      </c>
      <c r="Q186">
        <v>1</v>
      </c>
      <c r="R186">
        <v>200</v>
      </c>
      <c r="S186" t="s">
        <v>209</v>
      </c>
      <c r="T186">
        <v>300</v>
      </c>
      <c r="U186" t="s">
        <v>30</v>
      </c>
      <c r="V186">
        <v>50</v>
      </c>
      <c r="Y186" t="s">
        <v>379</v>
      </c>
    </row>
    <row r="187" spans="1:25">
      <c r="A187" t="s">
        <v>380</v>
      </c>
      <c r="B187" s="2" t="str">
        <f>Hyperlink("https://www.diodes.com/assets/Datasheets/FZT603.pdf")</f>
        <v>https://www.diodes.com/assets/Datasheets/FZT603.pdf</v>
      </c>
      <c r="C187" t="str">
        <f>Hyperlink("https://www.diodes.com/part/view/FZT603","FZT603")</f>
        <v>FZT603</v>
      </c>
      <c r="D187" t="s">
        <v>381</v>
      </c>
      <c r="G187" t="s">
        <v>113</v>
      </c>
      <c r="H187" t="s">
        <v>28</v>
      </c>
      <c r="I187" t="s">
        <v>38</v>
      </c>
      <c r="J187">
        <v>80</v>
      </c>
      <c r="K187">
        <v>2</v>
      </c>
      <c r="L187">
        <v>6</v>
      </c>
      <c r="M187">
        <v>2</v>
      </c>
      <c r="N187">
        <v>5000</v>
      </c>
      <c r="O187">
        <v>0.5</v>
      </c>
      <c r="P187">
        <v>2000</v>
      </c>
      <c r="Q187">
        <v>2</v>
      </c>
      <c r="R187">
        <v>900</v>
      </c>
      <c r="S187" t="s">
        <v>382</v>
      </c>
      <c r="T187">
        <v>1130</v>
      </c>
      <c r="U187" t="s">
        <v>383</v>
      </c>
      <c r="V187">
        <v>150</v>
      </c>
      <c r="Y187" t="s">
        <v>89</v>
      </c>
    </row>
    <row r="188" spans="1:25">
      <c r="A188" t="s">
        <v>384</v>
      </c>
      <c r="B188" s="2" t="str">
        <f>Hyperlink("https://www.diodes.com/assets/Datasheets/FZT603Q.pdf")</f>
        <v>https://www.diodes.com/assets/Datasheets/FZT603Q.pdf</v>
      </c>
      <c r="C188" t="str">
        <f>Hyperlink("https://www.diodes.com/part/view/FZT603Q","FZT603Q")</f>
        <v>FZT603Q</v>
      </c>
      <c r="D188" t="s">
        <v>381</v>
      </c>
      <c r="G188" t="s">
        <v>113</v>
      </c>
      <c r="H188" t="s">
        <v>34</v>
      </c>
      <c r="I188" t="s">
        <v>38</v>
      </c>
      <c r="J188">
        <v>80</v>
      </c>
      <c r="K188">
        <v>2</v>
      </c>
      <c r="L188">
        <v>6</v>
      </c>
      <c r="M188">
        <v>2</v>
      </c>
      <c r="N188">
        <v>5000</v>
      </c>
      <c r="O188">
        <v>0.5</v>
      </c>
      <c r="P188">
        <v>2000</v>
      </c>
      <c r="Q188">
        <v>2</v>
      </c>
      <c r="R188">
        <v>900</v>
      </c>
      <c r="S188" t="s">
        <v>382</v>
      </c>
      <c r="T188">
        <v>1130</v>
      </c>
      <c r="V188">
        <v>150</v>
      </c>
      <c r="Y188" t="s">
        <v>89</v>
      </c>
    </row>
    <row r="189" spans="1:25">
      <c r="A189" t="s">
        <v>385</v>
      </c>
      <c r="B189" s="2" t="str">
        <f>Hyperlink("https://www.diodes.com/assets/Datasheets/FZT651.pdf")</f>
        <v>https://www.diodes.com/assets/Datasheets/FZT651.pdf</v>
      </c>
      <c r="C189" t="str">
        <f>Hyperlink("https://www.diodes.com/part/view/FZT651","FZT651")</f>
        <v>FZT651</v>
      </c>
      <c r="D189" t="s">
        <v>386</v>
      </c>
      <c r="G189" t="s">
        <v>27</v>
      </c>
      <c r="H189" t="s">
        <v>28</v>
      </c>
      <c r="I189" t="s">
        <v>38</v>
      </c>
      <c r="J189">
        <v>60</v>
      </c>
      <c r="K189">
        <v>3</v>
      </c>
      <c r="L189">
        <v>6</v>
      </c>
      <c r="M189">
        <v>2</v>
      </c>
      <c r="N189">
        <v>100</v>
      </c>
      <c r="O189">
        <v>0.5</v>
      </c>
      <c r="P189">
        <v>40</v>
      </c>
      <c r="Q189">
        <v>2</v>
      </c>
      <c r="R189">
        <v>300</v>
      </c>
      <c r="S189" t="s">
        <v>159</v>
      </c>
      <c r="T189">
        <v>600</v>
      </c>
      <c r="U189" t="s">
        <v>229</v>
      </c>
      <c r="V189">
        <v>175</v>
      </c>
      <c r="Y189" t="s">
        <v>379</v>
      </c>
    </row>
    <row r="190" spans="1:25">
      <c r="A190" t="s">
        <v>387</v>
      </c>
      <c r="B190" s="2" t="str">
        <f>Hyperlink("https://www.diodes.com/assets/Datasheets/FZT651Q.pdf")</f>
        <v>https://www.diodes.com/assets/Datasheets/FZT651Q.pdf</v>
      </c>
      <c r="C190" t="str">
        <f>Hyperlink("https://www.diodes.com/part/view/FZT651Q","FZT651Q")</f>
        <v>FZT651Q</v>
      </c>
      <c r="D190" t="s">
        <v>386</v>
      </c>
      <c r="G190" t="s">
        <v>27</v>
      </c>
      <c r="H190" t="s">
        <v>34</v>
      </c>
      <c r="I190" t="s">
        <v>38</v>
      </c>
      <c r="J190">
        <v>60</v>
      </c>
      <c r="K190">
        <v>3</v>
      </c>
      <c r="L190">
        <v>6</v>
      </c>
      <c r="M190">
        <v>2</v>
      </c>
      <c r="N190">
        <v>100</v>
      </c>
      <c r="O190">
        <v>0.5</v>
      </c>
      <c r="P190">
        <v>40</v>
      </c>
      <c r="Q190">
        <v>2</v>
      </c>
      <c r="R190">
        <v>300</v>
      </c>
      <c r="S190" t="s">
        <v>159</v>
      </c>
      <c r="T190">
        <v>600</v>
      </c>
      <c r="U190" t="s">
        <v>229</v>
      </c>
      <c r="V190">
        <v>175</v>
      </c>
      <c r="Y190" t="s">
        <v>89</v>
      </c>
    </row>
    <row r="191" spans="1:25">
      <c r="A191" t="s">
        <v>388</v>
      </c>
      <c r="B191" s="2" t="str">
        <f>Hyperlink("https://www.diodes.com/assets/Datasheets/FZT653.pdf")</f>
        <v>https://www.diodes.com/assets/Datasheets/FZT653.pdf</v>
      </c>
      <c r="C191" t="str">
        <f>Hyperlink("https://www.diodes.com/part/view/FZT653","FZT653")</f>
        <v>FZT653</v>
      </c>
      <c r="D191" t="s">
        <v>389</v>
      </c>
      <c r="G191" t="s">
        <v>27</v>
      </c>
      <c r="H191" t="s">
        <v>28</v>
      </c>
      <c r="I191" t="s">
        <v>38</v>
      </c>
      <c r="J191">
        <v>100</v>
      </c>
      <c r="K191">
        <v>2</v>
      </c>
      <c r="L191">
        <v>6</v>
      </c>
      <c r="M191">
        <v>2</v>
      </c>
      <c r="N191">
        <v>100</v>
      </c>
      <c r="O191">
        <v>0.5</v>
      </c>
      <c r="P191">
        <v>55</v>
      </c>
      <c r="Q191">
        <v>1</v>
      </c>
      <c r="R191">
        <v>300</v>
      </c>
      <c r="S191" t="s">
        <v>159</v>
      </c>
      <c r="T191">
        <v>500</v>
      </c>
      <c r="U191" t="s">
        <v>222</v>
      </c>
      <c r="V191">
        <v>175</v>
      </c>
      <c r="Y191" t="s">
        <v>89</v>
      </c>
    </row>
    <row r="192" spans="1:25">
      <c r="A192" t="s">
        <v>390</v>
      </c>
      <c r="B192" s="2" t="str">
        <f>Hyperlink("https://www.diodes.com/assets/Datasheets/FZT653Q.pdf")</f>
        <v>https://www.diodes.com/assets/Datasheets/FZT653Q.pdf</v>
      </c>
      <c r="C192" t="str">
        <f>Hyperlink("https://www.diodes.com/part/view/FZT653Q","FZT653Q")</f>
        <v>FZT653Q</v>
      </c>
      <c r="D192" t="s">
        <v>389</v>
      </c>
      <c r="G192" t="s">
        <v>27</v>
      </c>
      <c r="H192" t="s">
        <v>34</v>
      </c>
      <c r="I192" t="s">
        <v>38</v>
      </c>
      <c r="J192">
        <v>100</v>
      </c>
      <c r="K192">
        <v>2</v>
      </c>
      <c r="L192">
        <v>6</v>
      </c>
      <c r="M192">
        <v>2</v>
      </c>
      <c r="N192">
        <v>100</v>
      </c>
      <c r="O192">
        <v>0.5</v>
      </c>
      <c r="P192">
        <v>55</v>
      </c>
      <c r="Q192">
        <v>1</v>
      </c>
      <c r="R192">
        <v>300</v>
      </c>
      <c r="S192" t="s">
        <v>159</v>
      </c>
      <c r="T192">
        <v>500</v>
      </c>
      <c r="U192" t="s">
        <v>222</v>
      </c>
      <c r="V192">
        <v>175</v>
      </c>
      <c r="Y192" t="s">
        <v>89</v>
      </c>
    </row>
    <row r="193" spans="1:25">
      <c r="A193" t="s">
        <v>391</v>
      </c>
      <c r="B193" s="2" t="str">
        <f>Hyperlink("https://www.diodes.com/assets/Datasheets/FZT692B.pdf")</f>
        <v>https://www.diodes.com/assets/Datasheets/FZT692B.pdf</v>
      </c>
      <c r="C193" t="str">
        <f>Hyperlink("https://www.diodes.com/part/view/FZT692B","FZT692B")</f>
        <v>FZT692B</v>
      </c>
      <c r="D193" t="s">
        <v>392</v>
      </c>
      <c r="G193" t="s">
        <v>27</v>
      </c>
      <c r="H193" t="s">
        <v>28</v>
      </c>
      <c r="I193" t="s">
        <v>38</v>
      </c>
      <c r="J193">
        <v>70</v>
      </c>
      <c r="K193">
        <v>2</v>
      </c>
      <c r="L193">
        <v>5</v>
      </c>
      <c r="M193">
        <v>2</v>
      </c>
      <c r="N193">
        <v>500</v>
      </c>
      <c r="O193">
        <v>0.1</v>
      </c>
      <c r="P193">
        <v>150</v>
      </c>
      <c r="Q193">
        <v>1</v>
      </c>
      <c r="R193">
        <v>150</v>
      </c>
      <c r="S193" t="s">
        <v>393</v>
      </c>
      <c r="T193">
        <v>500</v>
      </c>
      <c r="U193" t="s">
        <v>319</v>
      </c>
      <c r="V193">
        <v>150</v>
      </c>
      <c r="Y193" t="s">
        <v>89</v>
      </c>
    </row>
    <row r="194" spans="1:25">
      <c r="A194" t="s">
        <v>394</v>
      </c>
      <c r="B194" s="2" t="str">
        <f>Hyperlink("https://www.diodes.com/assets/Datasheets/FZT692BQ.pdf")</f>
        <v>https://www.diodes.com/assets/Datasheets/FZT692BQ.pdf</v>
      </c>
      <c r="C194" t="str">
        <f>Hyperlink("https://www.diodes.com/part/view/FZT692BQ","FZT692BQ")</f>
        <v>FZT692BQ</v>
      </c>
      <c r="D194" t="s">
        <v>392</v>
      </c>
      <c r="G194" t="s">
        <v>27</v>
      </c>
      <c r="H194" t="s">
        <v>34</v>
      </c>
      <c r="I194" t="s">
        <v>38</v>
      </c>
      <c r="J194">
        <v>70</v>
      </c>
      <c r="K194">
        <v>2</v>
      </c>
      <c r="L194">
        <v>5</v>
      </c>
      <c r="M194">
        <v>2</v>
      </c>
      <c r="N194">
        <v>500</v>
      </c>
      <c r="O194">
        <v>0.1</v>
      </c>
      <c r="P194">
        <v>150</v>
      </c>
      <c r="Q194">
        <v>1</v>
      </c>
      <c r="R194">
        <v>150</v>
      </c>
      <c r="S194" t="s">
        <v>393</v>
      </c>
      <c r="T194">
        <v>500</v>
      </c>
      <c r="U194" t="s">
        <v>319</v>
      </c>
      <c r="V194">
        <v>150</v>
      </c>
      <c r="Y194" t="s">
        <v>89</v>
      </c>
    </row>
    <row r="195" spans="1:25">
      <c r="A195" t="s">
        <v>395</v>
      </c>
      <c r="B195" s="2" t="str">
        <f>Hyperlink("https://www.diodes.com/assets/Datasheets/FZT7053.pdf")</f>
        <v>https://www.diodes.com/assets/Datasheets/FZT7053.pdf</v>
      </c>
      <c r="C195" t="str">
        <f>Hyperlink("https://www.diodes.com/part/view/FZT7053","FZT7053")</f>
        <v>FZT7053</v>
      </c>
      <c r="D195" t="s">
        <v>396</v>
      </c>
      <c r="G195" t="s">
        <v>113</v>
      </c>
      <c r="H195" t="s">
        <v>28</v>
      </c>
      <c r="I195" t="s">
        <v>38</v>
      </c>
      <c r="J195">
        <v>100</v>
      </c>
      <c r="K195">
        <v>1.5</v>
      </c>
      <c r="L195">
        <v>2</v>
      </c>
      <c r="M195">
        <v>2</v>
      </c>
      <c r="N195">
        <v>10000</v>
      </c>
      <c r="O195">
        <v>0.1</v>
      </c>
      <c r="P195">
        <v>1000</v>
      </c>
      <c r="Q195">
        <v>1</v>
      </c>
      <c r="R195">
        <v>1500</v>
      </c>
      <c r="S195" t="s">
        <v>114</v>
      </c>
      <c r="V195">
        <v>200</v>
      </c>
      <c r="Y195" t="s">
        <v>89</v>
      </c>
    </row>
    <row r="196" spans="1:25">
      <c r="A196" t="s">
        <v>397</v>
      </c>
      <c r="B196" s="2" t="str">
        <f>Hyperlink("https://www.diodes.com/assets/Datasheets/FZT751.pdf")</f>
        <v>https://www.diodes.com/assets/Datasheets/FZT751.pdf</v>
      </c>
      <c r="C196" t="str">
        <f>Hyperlink("https://www.diodes.com/part/view/FZT751","FZT751")</f>
        <v>FZT751</v>
      </c>
      <c r="D196" t="s">
        <v>398</v>
      </c>
      <c r="G196" t="s">
        <v>27</v>
      </c>
      <c r="H196" t="s">
        <v>28</v>
      </c>
      <c r="I196" t="s">
        <v>29</v>
      </c>
      <c r="J196">
        <v>60</v>
      </c>
      <c r="K196">
        <v>3</v>
      </c>
      <c r="L196">
        <v>6</v>
      </c>
      <c r="M196">
        <v>2</v>
      </c>
      <c r="N196">
        <v>100</v>
      </c>
      <c r="O196">
        <v>0.5</v>
      </c>
      <c r="P196">
        <v>40</v>
      </c>
      <c r="Q196">
        <v>2</v>
      </c>
      <c r="R196">
        <v>300</v>
      </c>
      <c r="S196" t="s">
        <v>159</v>
      </c>
      <c r="T196">
        <v>600</v>
      </c>
      <c r="U196" t="s">
        <v>229</v>
      </c>
      <c r="V196">
        <v>140</v>
      </c>
      <c r="Y196" t="s">
        <v>89</v>
      </c>
    </row>
    <row r="197" spans="1:25">
      <c r="A197" t="s">
        <v>399</v>
      </c>
      <c r="B197" s="2" t="str">
        <f>Hyperlink("https://www.diodes.com/assets/Datasheets/FZT751Q.pdf")</f>
        <v>https://www.diodes.com/assets/Datasheets/FZT751Q.pdf</v>
      </c>
      <c r="C197" t="str">
        <f>Hyperlink("https://www.diodes.com/part/view/FZT751Q","FZT751Q")</f>
        <v>FZT751Q</v>
      </c>
      <c r="D197" t="s">
        <v>398</v>
      </c>
      <c r="G197" t="s">
        <v>27</v>
      </c>
      <c r="H197" t="s">
        <v>34</v>
      </c>
      <c r="I197" t="s">
        <v>29</v>
      </c>
      <c r="J197">
        <v>60</v>
      </c>
      <c r="K197">
        <v>3</v>
      </c>
      <c r="L197">
        <v>6</v>
      </c>
      <c r="M197">
        <v>2</v>
      </c>
      <c r="N197">
        <v>100</v>
      </c>
      <c r="O197">
        <v>0.5</v>
      </c>
      <c r="P197">
        <v>40</v>
      </c>
      <c r="Q197">
        <v>2</v>
      </c>
      <c r="R197">
        <v>300</v>
      </c>
      <c r="S197" t="s">
        <v>159</v>
      </c>
      <c r="T197">
        <v>600</v>
      </c>
      <c r="U197" t="s">
        <v>229</v>
      </c>
      <c r="V197">
        <v>140</v>
      </c>
      <c r="Y197" t="s">
        <v>379</v>
      </c>
    </row>
    <row r="198" spans="1:25">
      <c r="A198" t="s">
        <v>400</v>
      </c>
      <c r="B198" s="2" t="str">
        <f>Hyperlink("https://www.diodes.com/assets/Datasheets/FZT753.pdf")</f>
        <v>https://www.diodes.com/assets/Datasheets/FZT753.pdf</v>
      </c>
      <c r="C198" t="str">
        <f>Hyperlink("https://www.diodes.com/part/view/FZT753","FZT753")</f>
        <v>FZT753</v>
      </c>
      <c r="D198" t="s">
        <v>401</v>
      </c>
      <c r="G198" t="s">
        <v>27</v>
      </c>
      <c r="H198" t="s">
        <v>28</v>
      </c>
      <c r="I198" t="s">
        <v>29</v>
      </c>
      <c r="J198">
        <v>100</v>
      </c>
      <c r="K198">
        <v>2</v>
      </c>
      <c r="L198">
        <v>6</v>
      </c>
      <c r="M198">
        <v>2</v>
      </c>
      <c r="N198">
        <v>100</v>
      </c>
      <c r="O198">
        <v>0.5</v>
      </c>
      <c r="P198">
        <v>55</v>
      </c>
      <c r="Q198">
        <v>1</v>
      </c>
      <c r="R198">
        <v>300</v>
      </c>
      <c r="S198" t="s">
        <v>159</v>
      </c>
      <c r="T198">
        <v>500</v>
      </c>
      <c r="U198" t="s">
        <v>222</v>
      </c>
      <c r="V198">
        <v>140</v>
      </c>
      <c r="Y198" t="s">
        <v>89</v>
      </c>
    </row>
    <row r="199" spans="1:25">
      <c r="A199" t="s">
        <v>402</v>
      </c>
      <c r="B199" s="2" t="str">
        <f>Hyperlink("https://www.diodes.com/assets/Datasheets/FZT753Q.pdf")</f>
        <v>https://www.diodes.com/assets/Datasheets/FZT753Q.pdf</v>
      </c>
      <c r="C199" t="str">
        <f>Hyperlink("https://www.diodes.com/part/view/FZT753Q","FZT753Q")</f>
        <v>FZT753Q</v>
      </c>
      <c r="D199" t="s">
        <v>401</v>
      </c>
      <c r="G199" t="s">
        <v>27</v>
      </c>
      <c r="H199" t="s">
        <v>34</v>
      </c>
      <c r="I199" t="s">
        <v>29</v>
      </c>
      <c r="J199">
        <v>100</v>
      </c>
      <c r="K199">
        <v>2</v>
      </c>
      <c r="L199">
        <v>6</v>
      </c>
      <c r="M199">
        <v>2</v>
      </c>
      <c r="N199">
        <v>100</v>
      </c>
      <c r="O199">
        <v>0.5</v>
      </c>
      <c r="P199">
        <v>55</v>
      </c>
      <c r="Q199">
        <v>1</v>
      </c>
      <c r="R199">
        <v>300</v>
      </c>
      <c r="S199" t="s">
        <v>159</v>
      </c>
      <c r="T199">
        <v>500</v>
      </c>
      <c r="U199" t="s">
        <v>222</v>
      </c>
      <c r="V199">
        <v>140</v>
      </c>
      <c r="Y199" t="s">
        <v>89</v>
      </c>
    </row>
    <row r="200" spans="1:25">
      <c r="A200" t="s">
        <v>403</v>
      </c>
      <c r="B200" s="2" t="str">
        <f>Hyperlink("https://www.diodes.com/assets/Datasheets/FZT792A.pdf")</f>
        <v>https://www.diodes.com/assets/Datasheets/FZT792A.pdf</v>
      </c>
      <c r="C200" t="str">
        <f>Hyperlink("https://www.diodes.com/part/view/FZT792A","FZT792A")</f>
        <v>FZT792A</v>
      </c>
      <c r="D200" t="s">
        <v>404</v>
      </c>
      <c r="G200" t="s">
        <v>27</v>
      </c>
      <c r="H200" t="s">
        <v>28</v>
      </c>
      <c r="I200" t="s">
        <v>29</v>
      </c>
      <c r="J200">
        <v>70</v>
      </c>
      <c r="K200">
        <v>2</v>
      </c>
      <c r="L200">
        <v>5</v>
      </c>
      <c r="M200">
        <v>2</v>
      </c>
      <c r="N200">
        <v>300</v>
      </c>
      <c r="O200">
        <v>0.01</v>
      </c>
      <c r="P200">
        <v>200</v>
      </c>
      <c r="Q200">
        <v>1</v>
      </c>
      <c r="R200">
        <v>450</v>
      </c>
      <c r="S200" t="s">
        <v>349</v>
      </c>
      <c r="T200">
        <v>500</v>
      </c>
      <c r="U200" t="s">
        <v>405</v>
      </c>
      <c r="V200">
        <v>100</v>
      </c>
      <c r="Y200" t="s">
        <v>89</v>
      </c>
    </row>
    <row r="201" spans="1:25">
      <c r="A201" t="s">
        <v>406</v>
      </c>
      <c r="B201" s="2" t="str">
        <f>Hyperlink("https://www.diodes.com/assets/Datasheets/FZT851.pdf")</f>
        <v>https://www.diodes.com/assets/Datasheets/FZT851.pdf</v>
      </c>
      <c r="C201" t="str">
        <f>Hyperlink("https://www.diodes.com/part/view/FZT851","FZT851")</f>
        <v>FZT851</v>
      </c>
      <c r="D201" t="s">
        <v>202</v>
      </c>
      <c r="G201" t="s">
        <v>169</v>
      </c>
      <c r="H201" t="s">
        <v>28</v>
      </c>
      <c r="I201" t="s">
        <v>38</v>
      </c>
      <c r="J201">
        <v>60</v>
      </c>
      <c r="K201">
        <v>6</v>
      </c>
      <c r="L201">
        <v>20</v>
      </c>
      <c r="M201">
        <v>3</v>
      </c>
      <c r="N201">
        <v>100</v>
      </c>
      <c r="O201">
        <v>0.01</v>
      </c>
      <c r="P201">
        <v>75</v>
      </c>
      <c r="Q201">
        <v>5</v>
      </c>
      <c r="R201">
        <v>100</v>
      </c>
      <c r="S201" t="s">
        <v>172</v>
      </c>
      <c r="T201">
        <v>170</v>
      </c>
      <c r="U201" t="s">
        <v>213</v>
      </c>
      <c r="V201">
        <v>130</v>
      </c>
      <c r="Y201" t="s">
        <v>89</v>
      </c>
    </row>
    <row r="202" spans="1:25">
      <c r="A202" t="s">
        <v>407</v>
      </c>
      <c r="B202" s="2" t="str">
        <f>Hyperlink("https://www.diodes.com/assets/Datasheets/FZT851.pdf")</f>
        <v>https://www.diodes.com/assets/Datasheets/FZT851.pdf</v>
      </c>
      <c r="C202" t="str">
        <f>Hyperlink("https://www.diodes.com/part/view/FZT851Q","FZT851Q")</f>
        <v>FZT851Q</v>
      </c>
      <c r="D202" t="s">
        <v>202</v>
      </c>
      <c r="G202" t="s">
        <v>169</v>
      </c>
      <c r="H202" t="s">
        <v>34</v>
      </c>
      <c r="I202" t="s">
        <v>38</v>
      </c>
      <c r="J202">
        <v>60</v>
      </c>
      <c r="K202">
        <v>6</v>
      </c>
      <c r="L202">
        <v>20</v>
      </c>
      <c r="M202">
        <v>3</v>
      </c>
      <c r="N202">
        <v>100</v>
      </c>
      <c r="O202">
        <v>0.01</v>
      </c>
      <c r="P202">
        <v>75</v>
      </c>
      <c r="Q202">
        <v>5</v>
      </c>
      <c r="R202">
        <v>100</v>
      </c>
      <c r="S202" t="s">
        <v>172</v>
      </c>
      <c r="T202">
        <v>170</v>
      </c>
      <c r="U202" t="s">
        <v>213</v>
      </c>
      <c r="V202">
        <v>130</v>
      </c>
      <c r="Y202" t="s">
        <v>89</v>
      </c>
    </row>
    <row r="203" spans="1:25">
      <c r="A203" t="s">
        <v>408</v>
      </c>
      <c r="B203" s="2" t="str">
        <f>Hyperlink("https://www.diodes.com/assets/Datasheets/FZT853.pdf")</f>
        <v>https://www.diodes.com/assets/Datasheets/FZT853.pdf</v>
      </c>
      <c r="C203" t="str">
        <f>Hyperlink("https://www.diodes.com/part/view/FZT853","FZT853")</f>
        <v>FZT853</v>
      </c>
      <c r="D203" t="s">
        <v>409</v>
      </c>
      <c r="G203" t="s">
        <v>169</v>
      </c>
      <c r="H203" t="s">
        <v>28</v>
      </c>
      <c r="I203" t="s">
        <v>38</v>
      </c>
      <c r="J203">
        <v>100</v>
      </c>
      <c r="K203">
        <v>6</v>
      </c>
      <c r="L203">
        <v>10</v>
      </c>
      <c r="M203">
        <v>3</v>
      </c>
      <c r="N203">
        <v>100</v>
      </c>
      <c r="O203">
        <v>0.01</v>
      </c>
      <c r="P203">
        <v>50</v>
      </c>
      <c r="Q203">
        <v>4</v>
      </c>
      <c r="R203">
        <v>50</v>
      </c>
      <c r="S203" t="s">
        <v>45</v>
      </c>
      <c r="T203">
        <v>150</v>
      </c>
      <c r="U203" t="s">
        <v>217</v>
      </c>
      <c r="V203">
        <v>130</v>
      </c>
      <c r="Y203" t="s">
        <v>89</v>
      </c>
    </row>
    <row r="204" spans="1:25">
      <c r="A204" t="s">
        <v>410</v>
      </c>
      <c r="B204" s="2" t="str">
        <f>Hyperlink("https://www.diodes.com/assets/Datasheets/FZT951.pdf")</f>
        <v>https://www.diodes.com/assets/Datasheets/FZT951.pdf</v>
      </c>
      <c r="C204" t="str">
        <f>Hyperlink("https://www.diodes.com/part/view/FZT951","FZT951")</f>
        <v>FZT951</v>
      </c>
      <c r="D204" t="s">
        <v>411</v>
      </c>
      <c r="G204" t="s">
        <v>169</v>
      </c>
      <c r="H204" t="s">
        <v>28</v>
      </c>
      <c r="I204" t="s">
        <v>29</v>
      </c>
      <c r="J204">
        <v>60</v>
      </c>
      <c r="K204">
        <v>5</v>
      </c>
      <c r="L204">
        <v>15</v>
      </c>
      <c r="M204">
        <v>3</v>
      </c>
      <c r="N204">
        <v>100</v>
      </c>
      <c r="O204">
        <v>0.01</v>
      </c>
      <c r="P204">
        <v>75</v>
      </c>
      <c r="Q204">
        <v>5</v>
      </c>
      <c r="R204">
        <v>50</v>
      </c>
      <c r="S204" t="s">
        <v>206</v>
      </c>
      <c r="T204">
        <v>210</v>
      </c>
      <c r="U204" t="s">
        <v>222</v>
      </c>
      <c r="V204">
        <v>120</v>
      </c>
      <c r="Y204" t="s">
        <v>89</v>
      </c>
    </row>
    <row r="205" spans="1:25">
      <c r="A205" t="s">
        <v>412</v>
      </c>
      <c r="B205" s="2" t="str">
        <f>Hyperlink("https://www.diodes.com/assets/Datasheets/FZT951.pdf")</f>
        <v>https://www.diodes.com/assets/Datasheets/FZT951.pdf</v>
      </c>
      <c r="C205" t="str">
        <f>Hyperlink("https://www.diodes.com/part/view/FZT951Q","FZT951Q")</f>
        <v>FZT951Q</v>
      </c>
      <c r="D205" t="s">
        <v>411</v>
      </c>
      <c r="G205" t="s">
        <v>169</v>
      </c>
      <c r="H205" t="s">
        <v>34</v>
      </c>
      <c r="I205" t="s">
        <v>29</v>
      </c>
      <c r="J205">
        <v>60</v>
      </c>
      <c r="K205">
        <v>5</v>
      </c>
      <c r="L205">
        <v>15</v>
      </c>
      <c r="M205">
        <v>3</v>
      </c>
      <c r="N205">
        <v>100</v>
      </c>
      <c r="O205">
        <v>0.01</v>
      </c>
      <c r="P205">
        <v>75</v>
      </c>
      <c r="Q205">
        <v>5</v>
      </c>
      <c r="R205">
        <v>50</v>
      </c>
      <c r="S205" t="s">
        <v>206</v>
      </c>
      <c r="T205">
        <v>210</v>
      </c>
      <c r="U205" t="s">
        <v>222</v>
      </c>
      <c r="V205">
        <v>120</v>
      </c>
      <c r="Y205" t="s">
        <v>89</v>
      </c>
    </row>
    <row r="206" spans="1:25">
      <c r="A206" t="s">
        <v>413</v>
      </c>
      <c r="B206" s="2" t="str">
        <f>Hyperlink("https://www.diodes.com/assets/Datasheets/FZT953.pdf")</f>
        <v>https://www.diodes.com/assets/Datasheets/FZT953.pdf</v>
      </c>
      <c r="C206" t="str">
        <f>Hyperlink("https://www.diodes.com/part/view/FZT953","FZT953")</f>
        <v>FZT953</v>
      </c>
      <c r="D206" t="s">
        <v>414</v>
      </c>
      <c r="G206" t="s">
        <v>169</v>
      </c>
      <c r="H206" t="s">
        <v>28</v>
      </c>
      <c r="I206" t="s">
        <v>29</v>
      </c>
      <c r="J206">
        <v>100</v>
      </c>
      <c r="K206">
        <v>5</v>
      </c>
      <c r="L206">
        <v>10</v>
      </c>
      <c r="M206">
        <v>3</v>
      </c>
      <c r="N206">
        <v>100</v>
      </c>
      <c r="O206">
        <v>0.01</v>
      </c>
      <c r="P206">
        <v>50</v>
      </c>
      <c r="Q206">
        <v>3</v>
      </c>
      <c r="R206">
        <v>50</v>
      </c>
      <c r="S206" t="s">
        <v>206</v>
      </c>
      <c r="T206">
        <v>220</v>
      </c>
      <c r="U206" t="s">
        <v>222</v>
      </c>
      <c r="V206">
        <v>125</v>
      </c>
      <c r="Y206" t="s">
        <v>379</v>
      </c>
    </row>
    <row r="207" spans="1:25">
      <c r="A207" t="s">
        <v>415</v>
      </c>
      <c r="B207" s="2" t="str">
        <f>Hyperlink("https://www.diodes.com/assets/Datasheets/FZT953Q.pdf")</f>
        <v>https://www.diodes.com/assets/Datasheets/FZT953Q.pdf</v>
      </c>
      <c r="C207" t="str">
        <f>Hyperlink("https://www.diodes.com/part/view/FZT953Q","FZT953Q")</f>
        <v>FZT953Q</v>
      </c>
      <c r="D207" t="s">
        <v>414</v>
      </c>
      <c r="G207" t="s">
        <v>169</v>
      </c>
      <c r="H207" t="s">
        <v>34</v>
      </c>
      <c r="I207" t="s">
        <v>29</v>
      </c>
      <c r="J207">
        <v>100</v>
      </c>
      <c r="K207">
        <v>5</v>
      </c>
      <c r="L207">
        <v>10</v>
      </c>
      <c r="M207">
        <v>3</v>
      </c>
      <c r="N207">
        <v>100</v>
      </c>
      <c r="O207">
        <v>0.01</v>
      </c>
      <c r="P207">
        <v>50</v>
      </c>
      <c r="Q207">
        <v>3</v>
      </c>
      <c r="R207">
        <v>50</v>
      </c>
      <c r="S207" t="s">
        <v>206</v>
      </c>
      <c r="T207">
        <v>220</v>
      </c>
      <c r="U207" t="s">
        <v>222</v>
      </c>
      <c r="V207">
        <v>125</v>
      </c>
      <c r="Y207" t="s">
        <v>89</v>
      </c>
    </row>
    <row r="208" spans="1:25">
      <c r="A208" t="s">
        <v>416</v>
      </c>
      <c r="B208" s="2" t="str">
        <f>Hyperlink("https://www.diodes.com/assets/Datasheets/HBDM60V600X.pdf")</f>
        <v>https://www.diodes.com/assets/Datasheets/HBDM60V600X.pdf</v>
      </c>
      <c r="C208" t="str">
        <f>Hyperlink("https://www.diodes.com/part/view/HBDM60V600X","HBDM60V600X")</f>
        <v>HBDM60V600X</v>
      </c>
      <c r="D208" t="s">
        <v>417</v>
      </c>
      <c r="G208" t="s">
        <v>43</v>
      </c>
      <c r="H208" t="s">
        <v>28</v>
      </c>
      <c r="I208" t="s">
        <v>184</v>
      </c>
      <c r="J208" t="s">
        <v>418</v>
      </c>
      <c r="K208" t="s">
        <v>419</v>
      </c>
      <c r="M208">
        <v>0.2</v>
      </c>
      <c r="N208">
        <v>100</v>
      </c>
      <c r="O208" t="s">
        <v>420</v>
      </c>
      <c r="P208" t="s">
        <v>421</v>
      </c>
      <c r="Q208" t="s">
        <v>422</v>
      </c>
      <c r="R208" t="s">
        <v>423</v>
      </c>
      <c r="S208" t="s">
        <v>424</v>
      </c>
      <c r="T208" t="s">
        <v>425</v>
      </c>
      <c r="U208" t="s">
        <v>426</v>
      </c>
      <c r="Y208" t="s">
        <v>51</v>
      </c>
    </row>
    <row r="209" spans="1:25">
      <c r="A209" t="s">
        <v>427</v>
      </c>
      <c r="B209" s="2" t="str">
        <f>Hyperlink("https://www.diodes.com/assets/Datasheets/ds31625.pdf")</f>
        <v>https://www.diodes.com/assets/Datasheets/ds31625.pdf</v>
      </c>
      <c r="C209" t="str">
        <f>Hyperlink("https://www.diodes.com/part/view/MJD31C","MJD31C")</f>
        <v>MJD31C</v>
      </c>
      <c r="D209" t="s">
        <v>428</v>
      </c>
      <c r="G209" t="s">
        <v>27</v>
      </c>
      <c r="H209" t="s">
        <v>28</v>
      </c>
      <c r="I209" t="s">
        <v>38</v>
      </c>
      <c r="J209">
        <v>100</v>
      </c>
      <c r="K209">
        <v>3</v>
      </c>
      <c r="L209">
        <v>5</v>
      </c>
      <c r="M209">
        <v>2.1</v>
      </c>
      <c r="N209">
        <v>25</v>
      </c>
      <c r="O209">
        <v>1</v>
      </c>
      <c r="P209">
        <v>10</v>
      </c>
      <c r="Q209">
        <v>3</v>
      </c>
      <c r="R209">
        <v>1200</v>
      </c>
      <c r="S209" t="s">
        <v>429</v>
      </c>
      <c r="V209">
        <v>3</v>
      </c>
      <c r="Y209" t="s">
        <v>430</v>
      </c>
    </row>
    <row r="210" spans="1:25">
      <c r="A210" t="s">
        <v>431</v>
      </c>
      <c r="B210" s="2" t="str">
        <f>Hyperlink("https://www.diodes.com/assets/Datasheets/MJD31CH.pdf")</f>
        <v>https://www.diodes.com/assets/Datasheets/MJD31CH.pdf</v>
      </c>
      <c r="C210" t="str">
        <f>Hyperlink("https://www.diodes.com/part/view/MJD31CH","MJD31CH")</f>
        <v>MJD31CH</v>
      </c>
      <c r="D210" t="s">
        <v>428</v>
      </c>
      <c r="G210" t="s">
        <v>27</v>
      </c>
      <c r="H210" t="s">
        <v>28</v>
      </c>
      <c r="I210" t="s">
        <v>38</v>
      </c>
      <c r="J210">
        <v>100</v>
      </c>
      <c r="K210">
        <v>3</v>
      </c>
      <c r="L210">
        <v>5</v>
      </c>
      <c r="M210">
        <v>2.6</v>
      </c>
      <c r="N210">
        <v>10</v>
      </c>
      <c r="O210">
        <v>3</v>
      </c>
      <c r="P210">
        <v>25</v>
      </c>
      <c r="Q210">
        <v>1</v>
      </c>
      <c r="R210">
        <v>1200</v>
      </c>
      <c r="S210" t="s">
        <v>432</v>
      </c>
      <c r="V210">
        <v>3</v>
      </c>
      <c r="X210" t="s">
        <v>433</v>
      </c>
      <c r="Y210" t="s">
        <v>430</v>
      </c>
    </row>
    <row r="211" spans="1:25">
      <c r="A211" t="s">
        <v>434</v>
      </c>
      <c r="B211" s="2" t="str">
        <f>Hyperlink("https://www.diodes.com/assets/Datasheets/MJD31CHQ.pdf")</f>
        <v>https://www.diodes.com/assets/Datasheets/MJD31CHQ.pdf</v>
      </c>
      <c r="C211" t="str">
        <f>Hyperlink("https://www.diodes.com/part/view/MJD31CHQ","MJD31CHQ")</f>
        <v>MJD31CHQ</v>
      </c>
      <c r="D211" t="s">
        <v>428</v>
      </c>
      <c r="G211" t="s">
        <v>27</v>
      </c>
      <c r="H211" t="s">
        <v>34</v>
      </c>
      <c r="I211" t="s">
        <v>38</v>
      </c>
      <c r="J211">
        <v>100</v>
      </c>
      <c r="K211">
        <v>3</v>
      </c>
      <c r="L211">
        <v>5</v>
      </c>
      <c r="M211">
        <v>2.6</v>
      </c>
      <c r="N211">
        <v>10</v>
      </c>
      <c r="O211">
        <v>3</v>
      </c>
      <c r="P211">
        <v>25</v>
      </c>
      <c r="Q211">
        <v>1</v>
      </c>
      <c r="R211">
        <v>1200</v>
      </c>
      <c r="S211" t="s">
        <v>432</v>
      </c>
      <c r="V211">
        <v>3</v>
      </c>
      <c r="X211" t="s">
        <v>435</v>
      </c>
      <c r="Y211" t="s">
        <v>430</v>
      </c>
    </row>
    <row r="212" spans="1:25">
      <c r="A212" t="s">
        <v>436</v>
      </c>
      <c r="B212" s="2" t="str">
        <f>Hyperlink("https://www.diodes.com/assets/Datasheets/MJD31CUQ.pdf")</f>
        <v>https://www.diodes.com/assets/Datasheets/MJD31CUQ.pdf</v>
      </c>
      <c r="C212" t="str">
        <f>Hyperlink("https://www.diodes.com/part/view/MJD31CUQ","MJD31CUQ")</f>
        <v>MJD31CUQ</v>
      </c>
      <c r="D212" t="s">
        <v>428</v>
      </c>
      <c r="G212" t="s">
        <v>27</v>
      </c>
      <c r="H212" t="s">
        <v>34</v>
      </c>
      <c r="I212" t="s">
        <v>38</v>
      </c>
      <c r="J212">
        <v>100</v>
      </c>
      <c r="K212">
        <v>3</v>
      </c>
      <c r="L212">
        <v>5</v>
      </c>
      <c r="M212">
        <v>2.6</v>
      </c>
      <c r="N212">
        <v>25</v>
      </c>
      <c r="O212">
        <v>1</v>
      </c>
      <c r="P212">
        <v>10</v>
      </c>
      <c r="Q212">
        <v>3</v>
      </c>
      <c r="R212">
        <v>1200</v>
      </c>
      <c r="S212" t="s">
        <v>432</v>
      </c>
      <c r="V212">
        <v>3</v>
      </c>
      <c r="Y212" t="s">
        <v>430</v>
      </c>
    </row>
    <row r="213" spans="1:25">
      <c r="A213" t="s">
        <v>437</v>
      </c>
      <c r="B213" s="2" t="str">
        <f>Hyperlink("https://www.diodes.com/assets/Datasheets/ds31624.pdf")</f>
        <v>https://www.diodes.com/assets/Datasheets/ds31624.pdf</v>
      </c>
      <c r="C213" t="str">
        <f>Hyperlink("https://www.diodes.com/part/view/MJD32C","MJD32C")</f>
        <v>MJD32C</v>
      </c>
      <c r="D213" t="s">
        <v>438</v>
      </c>
      <c r="G213" t="s">
        <v>27</v>
      </c>
      <c r="H213" t="s">
        <v>28</v>
      </c>
      <c r="I213" t="s">
        <v>29</v>
      </c>
      <c r="J213">
        <v>100</v>
      </c>
      <c r="K213">
        <v>3</v>
      </c>
      <c r="L213">
        <v>5</v>
      </c>
      <c r="M213">
        <v>2.1</v>
      </c>
      <c r="N213">
        <v>25</v>
      </c>
      <c r="O213">
        <v>1</v>
      </c>
      <c r="P213">
        <v>10</v>
      </c>
      <c r="Q213">
        <v>3</v>
      </c>
      <c r="R213">
        <v>1200</v>
      </c>
      <c r="S213" t="s">
        <v>429</v>
      </c>
      <c r="V213">
        <v>3</v>
      </c>
      <c r="Y213" t="s">
        <v>430</v>
      </c>
    </row>
    <row r="214" spans="1:25">
      <c r="A214" t="s">
        <v>439</v>
      </c>
      <c r="B214" s="2" t="str">
        <f>Hyperlink("https://www.diodes.com/assets/Datasheets/MJD32CUQ.pdf")</f>
        <v>https://www.diodes.com/assets/Datasheets/MJD32CUQ.pdf</v>
      </c>
      <c r="C214" t="str">
        <f>Hyperlink("https://www.diodes.com/part/view/MJD32CUQ","MJD32CUQ")</f>
        <v>MJD32CUQ</v>
      </c>
      <c r="D214" t="s">
        <v>438</v>
      </c>
      <c r="G214" t="s">
        <v>27</v>
      </c>
      <c r="H214" t="s">
        <v>34</v>
      </c>
      <c r="I214" t="s">
        <v>29</v>
      </c>
      <c r="J214">
        <v>100</v>
      </c>
      <c r="K214">
        <v>3</v>
      </c>
      <c r="L214">
        <v>5</v>
      </c>
      <c r="M214">
        <v>2.6</v>
      </c>
      <c r="N214">
        <v>25</v>
      </c>
      <c r="O214">
        <v>1</v>
      </c>
      <c r="P214">
        <v>10</v>
      </c>
      <c r="Q214">
        <v>3</v>
      </c>
      <c r="R214">
        <v>1200</v>
      </c>
      <c r="S214" t="s">
        <v>432</v>
      </c>
      <c r="V214">
        <v>3</v>
      </c>
      <c r="Y214" t="s">
        <v>430</v>
      </c>
    </row>
    <row r="215" spans="1:25">
      <c r="A215" t="s">
        <v>440</v>
      </c>
      <c r="B215" s="2" t="str">
        <f>Hyperlink("https://www.diodes.com/assets/Datasheets/MJD41C.pdf")</f>
        <v>https://www.diodes.com/assets/Datasheets/MJD41C.pdf</v>
      </c>
      <c r="C215" t="str">
        <f>Hyperlink("https://www.diodes.com/part/view/MJD41C","MJD41C")</f>
        <v>MJD41C</v>
      </c>
      <c r="D215" t="s">
        <v>441</v>
      </c>
      <c r="G215" t="s">
        <v>27</v>
      </c>
      <c r="H215" t="s">
        <v>28</v>
      </c>
      <c r="I215" t="s">
        <v>38</v>
      </c>
      <c r="J215">
        <v>100</v>
      </c>
      <c r="K215">
        <v>6</v>
      </c>
      <c r="L215">
        <v>10</v>
      </c>
      <c r="M215">
        <v>2.7</v>
      </c>
      <c r="N215">
        <v>15</v>
      </c>
      <c r="O215">
        <v>3</v>
      </c>
      <c r="P215">
        <v>30</v>
      </c>
      <c r="Q215">
        <v>0.3</v>
      </c>
      <c r="R215">
        <v>1500</v>
      </c>
      <c r="S215" t="s">
        <v>442</v>
      </c>
      <c r="V215">
        <v>3</v>
      </c>
      <c r="X215" t="s">
        <v>443</v>
      </c>
      <c r="Y215" t="s">
        <v>430</v>
      </c>
    </row>
    <row r="216" spans="1:25">
      <c r="A216" t="s">
        <v>444</v>
      </c>
      <c r="B216" s="2" t="str">
        <f>Hyperlink("https://www.diodes.com/assets/Datasheets/MJD41CQ.pdf")</f>
        <v>https://www.diodes.com/assets/Datasheets/MJD41CQ.pdf</v>
      </c>
      <c r="C216" t="str">
        <f>Hyperlink("https://www.diodes.com/part/view/MJD41CQ","MJD41CQ")</f>
        <v>MJD41CQ</v>
      </c>
      <c r="D216" t="s">
        <v>441</v>
      </c>
      <c r="G216" t="s">
        <v>27</v>
      </c>
      <c r="H216" t="s">
        <v>34</v>
      </c>
      <c r="I216" t="s">
        <v>38</v>
      </c>
      <c r="J216">
        <v>100</v>
      </c>
      <c r="K216">
        <v>6</v>
      </c>
      <c r="L216">
        <v>10</v>
      </c>
      <c r="M216">
        <v>2.7</v>
      </c>
      <c r="N216">
        <v>15</v>
      </c>
      <c r="O216">
        <v>3</v>
      </c>
      <c r="P216">
        <v>30</v>
      </c>
      <c r="Q216">
        <v>0.3</v>
      </c>
      <c r="R216">
        <v>1500</v>
      </c>
      <c r="S216" t="s">
        <v>442</v>
      </c>
      <c r="V216">
        <v>3</v>
      </c>
      <c r="X216" t="s">
        <v>445</v>
      </c>
      <c r="Y216" t="s">
        <v>430</v>
      </c>
    </row>
    <row r="217" spans="1:25">
      <c r="A217" t="s">
        <v>446</v>
      </c>
      <c r="B217" s="2" t="str">
        <f>Hyperlink("https://www.diodes.com/assets/Datasheets/MJD42C.pdf")</f>
        <v>https://www.diodes.com/assets/Datasheets/MJD42C.pdf</v>
      </c>
      <c r="C217" t="str">
        <f>Hyperlink("https://www.diodes.com/part/view/MJD42C","MJD42C")</f>
        <v>MJD42C</v>
      </c>
      <c r="D217" t="s">
        <v>447</v>
      </c>
      <c r="G217" t="s">
        <v>27</v>
      </c>
      <c r="H217" t="s">
        <v>28</v>
      </c>
      <c r="I217" t="s">
        <v>29</v>
      </c>
      <c r="J217">
        <v>100</v>
      </c>
      <c r="K217">
        <v>6</v>
      </c>
      <c r="L217">
        <v>10</v>
      </c>
      <c r="M217">
        <v>2.7</v>
      </c>
      <c r="N217">
        <v>15</v>
      </c>
      <c r="O217">
        <v>3</v>
      </c>
      <c r="P217">
        <v>30</v>
      </c>
      <c r="Q217">
        <v>0.3</v>
      </c>
      <c r="R217">
        <v>1500</v>
      </c>
      <c r="S217" t="s">
        <v>442</v>
      </c>
      <c r="V217">
        <v>3</v>
      </c>
      <c r="X217" t="s">
        <v>448</v>
      </c>
      <c r="Y217" t="s">
        <v>430</v>
      </c>
    </row>
    <row r="218" spans="1:25">
      <c r="A218" t="s">
        <v>449</v>
      </c>
      <c r="B218" s="2" t="str">
        <f>Hyperlink("https://www.diodes.com/assets/Datasheets/MJD42CQ.pdf")</f>
        <v>https://www.diodes.com/assets/Datasheets/MJD42CQ.pdf</v>
      </c>
      <c r="C218" t="str">
        <f>Hyperlink("https://www.diodes.com/part/view/MJD42CQ","MJD42CQ")</f>
        <v>MJD42CQ</v>
      </c>
      <c r="D218" t="s">
        <v>450</v>
      </c>
      <c r="G218" t="s">
        <v>27</v>
      </c>
      <c r="H218" t="s">
        <v>34</v>
      </c>
      <c r="I218" t="s">
        <v>29</v>
      </c>
      <c r="J218">
        <v>100</v>
      </c>
      <c r="K218">
        <v>6</v>
      </c>
      <c r="L218">
        <v>10</v>
      </c>
      <c r="M218">
        <v>2.7</v>
      </c>
      <c r="N218">
        <v>15</v>
      </c>
      <c r="O218">
        <v>3</v>
      </c>
      <c r="P218">
        <v>30</v>
      </c>
      <c r="Q218">
        <v>0.3</v>
      </c>
      <c r="R218">
        <v>1500</v>
      </c>
      <c r="S218" t="s">
        <v>442</v>
      </c>
      <c r="V218">
        <v>3</v>
      </c>
      <c r="X218" t="s">
        <v>451</v>
      </c>
      <c r="Y218" t="s">
        <v>430</v>
      </c>
    </row>
    <row r="219" spans="1:25">
      <c r="A219" t="s">
        <v>452</v>
      </c>
      <c r="B219" s="2" t="str">
        <f>Hyperlink("https://www.diodes.com/assets/Datasheets/MJD44H11.pdf")</f>
        <v>https://www.diodes.com/assets/Datasheets/MJD44H11.pdf</v>
      </c>
      <c r="C219" t="str">
        <f>Hyperlink("https://www.diodes.com/part/view/MJD44H11","MJD44H11")</f>
        <v>MJD44H11</v>
      </c>
      <c r="D219" t="s">
        <v>453</v>
      </c>
      <c r="G219" t="s">
        <v>27</v>
      </c>
      <c r="H219" t="s">
        <v>28</v>
      </c>
      <c r="I219" t="s">
        <v>38</v>
      </c>
      <c r="J219">
        <v>80</v>
      </c>
      <c r="K219">
        <v>8</v>
      </c>
      <c r="L219">
        <v>16</v>
      </c>
      <c r="M219">
        <v>2.7</v>
      </c>
      <c r="N219">
        <v>40</v>
      </c>
      <c r="O219">
        <v>4</v>
      </c>
      <c r="P219">
        <v>60</v>
      </c>
      <c r="Q219">
        <v>2</v>
      </c>
      <c r="R219">
        <v>1000</v>
      </c>
      <c r="S219" t="s">
        <v>454</v>
      </c>
      <c r="V219">
        <v>3</v>
      </c>
      <c r="X219" t="s">
        <v>455</v>
      </c>
      <c r="Y219" t="s">
        <v>430</v>
      </c>
    </row>
    <row r="220" spans="1:25">
      <c r="A220" t="s">
        <v>456</v>
      </c>
      <c r="B220" s="2" t="str">
        <f>Hyperlink("https://www.diodes.com/assets/Datasheets/MJD44H11Q.pdf")</f>
        <v>https://www.diodes.com/assets/Datasheets/MJD44H11Q.pdf</v>
      </c>
      <c r="C220" t="str">
        <f>Hyperlink("https://www.diodes.com/part/view/MJD44H11Q","MJD44H11Q")</f>
        <v>MJD44H11Q</v>
      </c>
      <c r="D220" t="s">
        <v>453</v>
      </c>
      <c r="G220" t="s">
        <v>27</v>
      </c>
      <c r="H220" t="s">
        <v>34</v>
      </c>
      <c r="I220" t="s">
        <v>38</v>
      </c>
      <c r="J220">
        <v>80</v>
      </c>
      <c r="K220">
        <v>8</v>
      </c>
      <c r="L220">
        <v>16</v>
      </c>
      <c r="M220">
        <v>2.7</v>
      </c>
      <c r="N220">
        <v>40</v>
      </c>
      <c r="O220">
        <v>4</v>
      </c>
      <c r="P220">
        <v>60</v>
      </c>
      <c r="Q220">
        <v>2</v>
      </c>
      <c r="R220">
        <v>1000</v>
      </c>
      <c r="S220" t="s">
        <v>454</v>
      </c>
      <c r="V220">
        <v>3</v>
      </c>
      <c r="X220" t="s">
        <v>457</v>
      </c>
      <c r="Y220" t="s">
        <v>430</v>
      </c>
    </row>
    <row r="221" spans="1:25">
      <c r="A221" t="s">
        <v>458</v>
      </c>
      <c r="B221" s="2" t="str">
        <f>Hyperlink("https://www.diodes.com/assets/Datasheets/MJD45H11.pdf")</f>
        <v>https://www.diodes.com/assets/Datasheets/MJD45H11.pdf</v>
      </c>
      <c r="C221" t="str">
        <f>Hyperlink("https://www.diodes.com/part/view/MJD45H11","MJD45H11")</f>
        <v>MJD45H11</v>
      </c>
      <c r="D221" t="s">
        <v>459</v>
      </c>
      <c r="G221" t="s">
        <v>27</v>
      </c>
      <c r="H221" t="s">
        <v>28</v>
      </c>
      <c r="I221" t="s">
        <v>29</v>
      </c>
      <c r="J221">
        <v>80</v>
      </c>
      <c r="K221">
        <v>8</v>
      </c>
      <c r="L221">
        <v>16</v>
      </c>
      <c r="M221">
        <v>2.7</v>
      </c>
      <c r="N221">
        <v>60</v>
      </c>
      <c r="O221">
        <v>2</v>
      </c>
      <c r="P221">
        <v>40</v>
      </c>
      <c r="Q221">
        <v>4</v>
      </c>
      <c r="R221">
        <v>1000</v>
      </c>
      <c r="S221" t="s">
        <v>454</v>
      </c>
      <c r="V221">
        <v>3</v>
      </c>
      <c r="X221" t="s">
        <v>460</v>
      </c>
      <c r="Y221" t="s">
        <v>430</v>
      </c>
    </row>
    <row r="222" spans="1:25">
      <c r="A222" t="s">
        <v>461</v>
      </c>
      <c r="B222" s="2" t="str">
        <f>Hyperlink("https://www.diodes.com/assets/Datasheets/MJD45H11Q.pdf")</f>
        <v>https://www.diodes.com/assets/Datasheets/MJD45H11Q.pdf</v>
      </c>
      <c r="C222" t="str">
        <f>Hyperlink("https://www.diodes.com/part/view/MJD45H11Q","MJD45H11Q")</f>
        <v>MJD45H11Q</v>
      </c>
      <c r="D222" t="s">
        <v>459</v>
      </c>
      <c r="G222" t="s">
        <v>27</v>
      </c>
      <c r="H222" t="s">
        <v>34</v>
      </c>
      <c r="I222" t="s">
        <v>29</v>
      </c>
      <c r="J222">
        <v>80</v>
      </c>
      <c r="K222">
        <v>8</v>
      </c>
      <c r="L222">
        <v>16</v>
      </c>
      <c r="M222">
        <v>2.7</v>
      </c>
      <c r="N222">
        <v>60</v>
      </c>
      <c r="O222">
        <v>2</v>
      </c>
      <c r="P222">
        <v>40</v>
      </c>
      <c r="Q222">
        <v>4</v>
      </c>
      <c r="R222">
        <v>1000</v>
      </c>
      <c r="S222" t="s">
        <v>454</v>
      </c>
      <c r="V222">
        <v>3</v>
      </c>
      <c r="X222" t="s">
        <v>462</v>
      </c>
      <c r="Y222" t="s">
        <v>430</v>
      </c>
    </row>
    <row r="223" spans="1:25">
      <c r="A223" t="s">
        <v>463</v>
      </c>
      <c r="B223" s="2" t="str">
        <f>Hyperlink("https://www.diodes.com/assets/Datasheets/MMBT2907A.pdf")</f>
        <v>https://www.diodes.com/assets/Datasheets/MMBT2907A.pdf</v>
      </c>
      <c r="C223" t="str">
        <f>Hyperlink("https://www.diodes.com/part/view/MMBT2907A","MMBT2907A")</f>
        <v>MMBT2907A</v>
      </c>
      <c r="D223" t="s">
        <v>464</v>
      </c>
      <c r="G223" t="s">
        <v>43</v>
      </c>
      <c r="H223" t="s">
        <v>28</v>
      </c>
      <c r="I223" t="s">
        <v>29</v>
      </c>
      <c r="J223">
        <v>60</v>
      </c>
      <c r="K223">
        <v>0.6</v>
      </c>
      <c r="L223">
        <v>0.8</v>
      </c>
      <c r="M223">
        <v>0.3</v>
      </c>
      <c r="N223">
        <v>100</v>
      </c>
      <c r="O223">
        <v>0.15</v>
      </c>
      <c r="P223">
        <v>50</v>
      </c>
      <c r="Q223">
        <v>0.5</v>
      </c>
      <c r="R223">
        <v>400</v>
      </c>
      <c r="S223" t="s">
        <v>147</v>
      </c>
      <c r="T223">
        <v>1600</v>
      </c>
      <c r="U223" t="s">
        <v>30</v>
      </c>
      <c r="V223">
        <v>200</v>
      </c>
      <c r="Y223" t="s">
        <v>46</v>
      </c>
    </row>
    <row r="224" spans="1:25">
      <c r="A224" t="s">
        <v>465</v>
      </c>
      <c r="B224" s="2" t="str">
        <f>Hyperlink("https://www.diodes.com/assets/Datasheets/MMBT2907AQ.pdf")</f>
        <v>https://www.diodes.com/assets/Datasheets/MMBT2907AQ.pdf</v>
      </c>
      <c r="C224" t="str">
        <f>Hyperlink("https://www.diodes.com/part/view/MMBT2907AQ","MMBT2907AQ")</f>
        <v>MMBT2907AQ</v>
      </c>
      <c r="D224" t="s">
        <v>464</v>
      </c>
      <c r="G224" t="s">
        <v>43</v>
      </c>
      <c r="H224" t="s">
        <v>34</v>
      </c>
      <c r="I224" t="s">
        <v>29</v>
      </c>
      <c r="J224">
        <v>60</v>
      </c>
      <c r="K224">
        <v>0.6</v>
      </c>
      <c r="L224">
        <v>0.8</v>
      </c>
      <c r="M224">
        <v>0.3</v>
      </c>
      <c r="N224">
        <v>100</v>
      </c>
      <c r="O224">
        <v>0.15</v>
      </c>
      <c r="P224">
        <v>50</v>
      </c>
      <c r="Q224">
        <v>0.5</v>
      </c>
      <c r="R224">
        <v>400</v>
      </c>
      <c r="S224" t="s">
        <v>147</v>
      </c>
      <c r="T224">
        <v>1600</v>
      </c>
      <c r="U224" t="s">
        <v>30</v>
      </c>
      <c r="V224">
        <v>200</v>
      </c>
      <c r="Y224" t="s">
        <v>46</v>
      </c>
    </row>
    <row r="225" spans="1:25">
      <c r="A225" t="s">
        <v>466</v>
      </c>
      <c r="B225" s="2" t="str">
        <f>Hyperlink("https://www.diodes.com/assets/Datasheets/ds30269.pdf")</f>
        <v>https://www.diodes.com/assets/Datasheets/ds30269.pdf</v>
      </c>
      <c r="C225" t="str">
        <f>Hyperlink("https://www.diodes.com/part/view/MMBT2907AT","MMBT2907AT")</f>
        <v>MMBT2907AT</v>
      </c>
      <c r="D225" t="s">
        <v>467</v>
      </c>
      <c r="G225" t="s">
        <v>43</v>
      </c>
      <c r="H225" t="s">
        <v>28</v>
      </c>
      <c r="I225" t="s">
        <v>29</v>
      </c>
      <c r="J225">
        <v>60</v>
      </c>
      <c r="K225">
        <v>0.6</v>
      </c>
      <c r="M225">
        <v>0.15</v>
      </c>
      <c r="N225">
        <v>100</v>
      </c>
      <c r="O225">
        <v>0.15</v>
      </c>
      <c r="P225">
        <v>50</v>
      </c>
      <c r="Q225">
        <v>0.5</v>
      </c>
      <c r="R225">
        <v>400</v>
      </c>
      <c r="S225" t="s">
        <v>147</v>
      </c>
      <c r="T225">
        <v>1600</v>
      </c>
      <c r="U225" t="s">
        <v>30</v>
      </c>
      <c r="V225">
        <v>200</v>
      </c>
      <c r="Y225" t="s">
        <v>468</v>
      </c>
    </row>
    <row r="226" spans="1:25">
      <c r="A226" t="s">
        <v>469</v>
      </c>
      <c r="B226" s="2" t="str">
        <f>Hyperlink("https://www.diodes.com/assets/Datasheets/MMBTA05_MMBTA06.pdf")</f>
        <v>https://www.diodes.com/assets/Datasheets/MMBTA05_MMBTA06.pdf</v>
      </c>
      <c r="C226" t="str">
        <f>Hyperlink("https://www.diodes.com/part/view/MMBTA05","MMBTA05")</f>
        <v>MMBTA05</v>
      </c>
      <c r="D226" t="s">
        <v>118</v>
      </c>
      <c r="G226" t="s">
        <v>27</v>
      </c>
      <c r="H226" t="s">
        <v>28</v>
      </c>
      <c r="I226" t="s">
        <v>38</v>
      </c>
      <c r="J226">
        <v>60</v>
      </c>
      <c r="K226">
        <v>0.5</v>
      </c>
      <c r="L226">
        <v>1</v>
      </c>
      <c r="M226">
        <v>0.31</v>
      </c>
      <c r="N226">
        <v>100</v>
      </c>
      <c r="O226">
        <v>0.01</v>
      </c>
      <c r="P226">
        <v>100</v>
      </c>
      <c r="Q226">
        <v>0.1</v>
      </c>
      <c r="R226">
        <v>250</v>
      </c>
      <c r="S226" t="s">
        <v>206</v>
      </c>
      <c r="V226">
        <v>100</v>
      </c>
      <c r="Y226" t="s">
        <v>46</v>
      </c>
    </row>
    <row r="227" spans="1:25">
      <c r="A227" t="s">
        <v>470</v>
      </c>
      <c r="B227" s="2" t="str">
        <f>Hyperlink("https://www.diodes.com/assets/Datasheets/MMBTA05_MMBTA06.pdf")</f>
        <v>https://www.diodes.com/assets/Datasheets/MMBTA05_MMBTA06.pdf</v>
      </c>
      <c r="C227" t="str">
        <f>Hyperlink("https://www.diodes.com/part/view/MMBTA05Q","MMBTA05Q")</f>
        <v>MMBTA05Q</v>
      </c>
      <c r="D227" t="s">
        <v>118</v>
      </c>
      <c r="G227" t="s">
        <v>27</v>
      </c>
      <c r="H227" t="s">
        <v>34</v>
      </c>
      <c r="I227" t="s">
        <v>38</v>
      </c>
      <c r="J227">
        <v>60</v>
      </c>
      <c r="K227">
        <v>0.5</v>
      </c>
      <c r="L227">
        <v>1</v>
      </c>
      <c r="M227">
        <v>0.31</v>
      </c>
      <c r="N227">
        <v>100</v>
      </c>
      <c r="O227">
        <v>0.01</v>
      </c>
      <c r="P227">
        <v>100</v>
      </c>
      <c r="Q227">
        <v>0.1</v>
      </c>
      <c r="R227">
        <v>250</v>
      </c>
      <c r="S227" t="s">
        <v>206</v>
      </c>
      <c r="V227">
        <v>100</v>
      </c>
      <c r="Y227" t="s">
        <v>46</v>
      </c>
    </row>
    <row r="228" spans="1:25">
      <c r="A228" t="s">
        <v>471</v>
      </c>
      <c r="B228" s="2" t="str">
        <f>Hyperlink("https://www.diodes.com/assets/Datasheets/MMBTA05_MMBTA06.pdf")</f>
        <v>https://www.diodes.com/assets/Datasheets/MMBTA05_MMBTA06.pdf</v>
      </c>
      <c r="C228" t="str">
        <f>Hyperlink("https://www.diodes.com/part/view/MMBTA06","MMBTA06")</f>
        <v>MMBTA06</v>
      </c>
      <c r="D228" t="s">
        <v>472</v>
      </c>
      <c r="G228" t="s">
        <v>27</v>
      </c>
      <c r="H228" t="s">
        <v>28</v>
      </c>
      <c r="I228" t="s">
        <v>38</v>
      </c>
      <c r="J228">
        <v>80</v>
      </c>
      <c r="K228">
        <v>0.5</v>
      </c>
      <c r="L228">
        <v>1</v>
      </c>
      <c r="M228">
        <v>0.31</v>
      </c>
      <c r="N228">
        <v>100</v>
      </c>
      <c r="O228">
        <v>0.01</v>
      </c>
      <c r="P228">
        <v>100</v>
      </c>
      <c r="Q228">
        <v>0.1</v>
      </c>
      <c r="R228">
        <v>250</v>
      </c>
      <c r="S228" t="s">
        <v>206</v>
      </c>
      <c r="V228">
        <v>100</v>
      </c>
      <c r="Y228" t="s">
        <v>46</v>
      </c>
    </row>
    <row r="229" spans="1:25">
      <c r="A229" t="s">
        <v>473</v>
      </c>
      <c r="B229" s="2" t="str">
        <f>Hyperlink("https://www.diodes.com/assets/Datasheets/MMBTA05_MMBTA06.pdf")</f>
        <v>https://www.diodes.com/assets/Datasheets/MMBTA05_MMBTA06.pdf</v>
      </c>
      <c r="C229" t="str">
        <f>Hyperlink("https://www.diodes.com/part/view/MMBTA06Q","MMBTA06Q")</f>
        <v>MMBTA06Q</v>
      </c>
      <c r="D229" t="s">
        <v>472</v>
      </c>
      <c r="G229" t="s">
        <v>27</v>
      </c>
      <c r="H229" t="s">
        <v>34</v>
      </c>
      <c r="I229" t="s">
        <v>38</v>
      </c>
      <c r="J229">
        <v>80</v>
      </c>
      <c r="K229">
        <v>0.5</v>
      </c>
      <c r="L229">
        <v>1</v>
      </c>
      <c r="M229">
        <v>0.31</v>
      </c>
      <c r="N229">
        <v>100</v>
      </c>
      <c r="O229">
        <v>0.01</v>
      </c>
      <c r="P229">
        <v>100</v>
      </c>
      <c r="Q229">
        <v>0.1</v>
      </c>
      <c r="R229">
        <v>250</v>
      </c>
      <c r="S229" t="s">
        <v>206</v>
      </c>
      <c r="V229">
        <v>100</v>
      </c>
      <c r="Y229" t="s">
        <v>46</v>
      </c>
    </row>
    <row r="230" spans="1:25">
      <c r="A230" t="s">
        <v>474</v>
      </c>
      <c r="B230" s="2" t="str">
        <f>Hyperlink("https://www.diodes.com/assets/Datasheets/MMBTA55_MMBTA56.pdf")</f>
        <v>https://www.diodes.com/assets/Datasheets/MMBTA55_MMBTA56.pdf</v>
      </c>
      <c r="C230" t="str">
        <f>Hyperlink("https://www.diodes.com/part/view/MMBTA55","MMBTA55")</f>
        <v>MMBTA55</v>
      </c>
      <c r="D230" t="s">
        <v>112</v>
      </c>
      <c r="G230" t="s">
        <v>27</v>
      </c>
      <c r="H230" t="s">
        <v>28</v>
      </c>
      <c r="I230" t="s">
        <v>29</v>
      </c>
      <c r="J230">
        <v>60</v>
      </c>
      <c r="K230">
        <v>0.5</v>
      </c>
      <c r="M230">
        <v>0.31</v>
      </c>
      <c r="N230">
        <v>100</v>
      </c>
      <c r="O230">
        <v>0.01</v>
      </c>
      <c r="P230">
        <v>100</v>
      </c>
      <c r="Q230">
        <v>0.1</v>
      </c>
      <c r="R230">
        <v>250</v>
      </c>
      <c r="S230" t="s">
        <v>206</v>
      </c>
      <c r="V230">
        <v>50</v>
      </c>
      <c r="Y230" t="s">
        <v>46</v>
      </c>
    </row>
    <row r="231" spans="1:25">
      <c r="A231" t="s">
        <v>475</v>
      </c>
      <c r="B231" s="2" t="str">
        <f>Hyperlink("https://www.diodes.com/assets/Datasheets/MMBTA55Q_MMBTA56Q.pdf")</f>
        <v>https://www.diodes.com/assets/Datasheets/MMBTA55Q_MMBTA56Q.pdf</v>
      </c>
      <c r="C231" t="str">
        <f>Hyperlink("https://www.diodes.com/part/view/MMBTA55Q","MMBTA55Q")</f>
        <v>MMBTA55Q</v>
      </c>
      <c r="D231" t="s">
        <v>112</v>
      </c>
      <c r="G231" t="s">
        <v>27</v>
      </c>
      <c r="H231" t="s">
        <v>34</v>
      </c>
      <c r="I231" t="s">
        <v>29</v>
      </c>
      <c r="J231">
        <v>60</v>
      </c>
      <c r="K231">
        <v>0.5</v>
      </c>
      <c r="M231">
        <v>0.31</v>
      </c>
      <c r="N231">
        <v>100</v>
      </c>
      <c r="O231">
        <v>0.01</v>
      </c>
      <c r="P231">
        <v>100</v>
      </c>
      <c r="Q231">
        <v>0.1</v>
      </c>
      <c r="R231">
        <v>250</v>
      </c>
      <c r="S231" t="s">
        <v>206</v>
      </c>
      <c r="V231">
        <v>50</v>
      </c>
      <c r="Y231" t="s">
        <v>46</v>
      </c>
    </row>
    <row r="232" spans="1:25">
      <c r="A232" t="s">
        <v>476</v>
      </c>
      <c r="B232" s="2" t="str">
        <f>Hyperlink("https://www.diodes.com/assets/Datasheets/MMBTA55_MMBTA56.pdf")</f>
        <v>https://www.diodes.com/assets/Datasheets/MMBTA55_MMBTA56.pdf</v>
      </c>
      <c r="C232" t="str">
        <f>Hyperlink("https://www.diodes.com/part/view/MMBTA56","MMBTA56")</f>
        <v>MMBTA56</v>
      </c>
      <c r="D232" t="s">
        <v>477</v>
      </c>
      <c r="G232" t="s">
        <v>27</v>
      </c>
      <c r="H232" t="s">
        <v>28</v>
      </c>
      <c r="I232" t="s">
        <v>29</v>
      </c>
      <c r="J232">
        <v>80</v>
      </c>
      <c r="K232">
        <v>0.5</v>
      </c>
      <c r="M232">
        <v>0.31</v>
      </c>
      <c r="N232">
        <v>100</v>
      </c>
      <c r="O232">
        <v>0.01</v>
      </c>
      <c r="P232">
        <v>100</v>
      </c>
      <c r="Q232">
        <v>0.1</v>
      </c>
      <c r="R232">
        <v>250</v>
      </c>
      <c r="S232" t="s">
        <v>206</v>
      </c>
      <c r="V232">
        <v>50</v>
      </c>
      <c r="Y232" t="s">
        <v>46</v>
      </c>
    </row>
    <row r="233" spans="1:25">
      <c r="A233" t="s">
        <v>478</v>
      </c>
      <c r="B233" s="2" t="str">
        <f>Hyperlink("https://www.diodes.com/assets/Datasheets/MMBTA55Q_MMBTA56Q.pdf")</f>
        <v>https://www.diodes.com/assets/Datasheets/MMBTA55Q_MMBTA56Q.pdf</v>
      </c>
      <c r="C233" t="str">
        <f>Hyperlink("https://www.diodes.com/part/view/MMBTA56Q","MMBTA56Q")</f>
        <v>MMBTA56Q</v>
      </c>
      <c r="D233" t="s">
        <v>477</v>
      </c>
      <c r="G233" t="s">
        <v>27</v>
      </c>
      <c r="H233" t="s">
        <v>34</v>
      </c>
      <c r="I233" t="s">
        <v>29</v>
      </c>
      <c r="J233">
        <v>80</v>
      </c>
      <c r="K233">
        <v>0.5</v>
      </c>
      <c r="M233">
        <v>0.31</v>
      </c>
      <c r="N233">
        <v>100</v>
      </c>
      <c r="O233">
        <v>0.01</v>
      </c>
      <c r="P233">
        <v>100</v>
      </c>
      <c r="Q233">
        <v>0.1</v>
      </c>
      <c r="R233">
        <v>250</v>
      </c>
      <c r="S233" t="s">
        <v>206</v>
      </c>
      <c r="V233">
        <v>50</v>
      </c>
      <c r="Y233" t="s">
        <v>46</v>
      </c>
    </row>
    <row r="234" spans="1:25">
      <c r="A234" t="s">
        <v>479</v>
      </c>
      <c r="B234" s="2" t="str">
        <f>Hyperlink("https://www.diodes.com/assets/Datasheets/ds30109.pdf")</f>
        <v>https://www.diodes.com/assets/Datasheets/ds30109.pdf</v>
      </c>
      <c r="C234" t="str">
        <f>Hyperlink("https://www.diodes.com/part/view/MMDT2907A","MMDT2907A")</f>
        <v>MMDT2907A</v>
      </c>
      <c r="D234" t="s">
        <v>480</v>
      </c>
      <c r="G234" t="s">
        <v>43</v>
      </c>
      <c r="H234" t="s">
        <v>28</v>
      </c>
      <c r="I234" t="s">
        <v>75</v>
      </c>
      <c r="J234">
        <v>60</v>
      </c>
      <c r="K234">
        <v>0.6</v>
      </c>
      <c r="M234">
        <v>0.2</v>
      </c>
      <c r="N234">
        <v>100</v>
      </c>
      <c r="O234">
        <v>0.15</v>
      </c>
      <c r="P234">
        <v>50</v>
      </c>
      <c r="Q234">
        <v>0.5</v>
      </c>
      <c r="R234">
        <v>400</v>
      </c>
      <c r="S234" t="s">
        <v>147</v>
      </c>
      <c r="T234">
        <v>1600</v>
      </c>
      <c r="U234" t="s">
        <v>30</v>
      </c>
      <c r="V234">
        <v>200</v>
      </c>
      <c r="Y234" t="s">
        <v>51</v>
      </c>
    </row>
    <row r="235" spans="1:25">
      <c r="A235" t="s">
        <v>481</v>
      </c>
      <c r="B235" s="2" t="str">
        <f>Hyperlink("https://www.diodes.com/assets/Datasheets/MMDT2907AQ.pdf")</f>
        <v>https://www.diodes.com/assets/Datasheets/MMDT2907AQ.pdf</v>
      </c>
      <c r="C235" t="str">
        <f>Hyperlink("https://www.diodes.com/part/view/MMDT2907AQ","MMDT2907AQ")</f>
        <v>MMDT2907AQ</v>
      </c>
      <c r="D235" t="s">
        <v>480</v>
      </c>
      <c r="G235" t="s">
        <v>43</v>
      </c>
      <c r="H235" t="s">
        <v>34</v>
      </c>
      <c r="I235" t="s">
        <v>75</v>
      </c>
      <c r="J235">
        <v>60</v>
      </c>
      <c r="K235">
        <v>0.6</v>
      </c>
      <c r="M235">
        <v>0.2</v>
      </c>
      <c r="N235">
        <v>100</v>
      </c>
      <c r="O235">
        <v>0.15</v>
      </c>
      <c r="P235">
        <v>50</v>
      </c>
      <c r="Q235">
        <v>0.5</v>
      </c>
      <c r="R235">
        <v>400</v>
      </c>
      <c r="S235" t="s">
        <v>147</v>
      </c>
      <c r="T235">
        <v>1600</v>
      </c>
      <c r="U235" t="s">
        <v>30</v>
      </c>
      <c r="V235">
        <v>200</v>
      </c>
      <c r="Y235" t="s">
        <v>51</v>
      </c>
    </row>
    <row r="236" spans="1:25">
      <c r="A236" t="s">
        <v>482</v>
      </c>
      <c r="B236" s="2" t="str">
        <f>Hyperlink("https://www.diodes.com/assets/Datasheets/ds30564.pdf")</f>
        <v>https://www.diodes.com/assets/Datasheets/ds30564.pdf</v>
      </c>
      <c r="C236" t="str">
        <f>Hyperlink("https://www.diodes.com/part/view/MMDT2907V","MMDT2907V")</f>
        <v>MMDT2907V</v>
      </c>
      <c r="D236" t="s">
        <v>483</v>
      </c>
      <c r="G236" t="s">
        <v>43</v>
      </c>
      <c r="H236" t="s">
        <v>28</v>
      </c>
      <c r="I236" t="s">
        <v>75</v>
      </c>
      <c r="J236">
        <v>60</v>
      </c>
      <c r="K236">
        <v>0.6</v>
      </c>
      <c r="M236">
        <v>0.15</v>
      </c>
      <c r="N236">
        <v>100</v>
      </c>
      <c r="O236">
        <v>0.15</v>
      </c>
      <c r="P236">
        <v>50</v>
      </c>
      <c r="Q236">
        <v>0.5</v>
      </c>
      <c r="R236">
        <v>400</v>
      </c>
      <c r="S236" t="s">
        <v>147</v>
      </c>
      <c r="T236">
        <v>1600</v>
      </c>
      <c r="U236" t="s">
        <v>30</v>
      </c>
      <c r="V236">
        <v>200</v>
      </c>
      <c r="Y236" t="s">
        <v>166</v>
      </c>
    </row>
    <row r="237" spans="1:25">
      <c r="A237" t="s">
        <v>484</v>
      </c>
      <c r="B237" s="2" t="str">
        <f>Hyperlink("https://www.diodes.com/assets/Datasheets/MMDT2907VQ.pdf")</f>
        <v>https://www.diodes.com/assets/Datasheets/MMDT2907VQ.pdf</v>
      </c>
      <c r="C237" t="str">
        <f>Hyperlink("https://www.diodes.com/part/view/MMDT2907VQ","MMDT2907VQ")</f>
        <v>MMDT2907VQ</v>
      </c>
      <c r="D237" t="s">
        <v>485</v>
      </c>
      <c r="G237" t="s">
        <v>43</v>
      </c>
      <c r="H237" t="s">
        <v>34</v>
      </c>
      <c r="I237" t="s">
        <v>75</v>
      </c>
      <c r="J237">
        <v>60</v>
      </c>
      <c r="K237">
        <v>0.6</v>
      </c>
      <c r="M237">
        <v>0.15</v>
      </c>
      <c r="N237">
        <v>100</v>
      </c>
      <c r="O237">
        <v>0.15</v>
      </c>
      <c r="P237">
        <v>50</v>
      </c>
      <c r="Q237">
        <v>0.5</v>
      </c>
      <c r="R237">
        <v>400</v>
      </c>
      <c r="S237" t="s">
        <v>147</v>
      </c>
      <c r="T237">
        <v>1600</v>
      </c>
      <c r="U237" t="s">
        <v>30</v>
      </c>
      <c r="V237">
        <v>200</v>
      </c>
      <c r="Y237" t="s">
        <v>166</v>
      </c>
    </row>
    <row r="238" spans="1:25">
      <c r="A238" t="s">
        <v>486</v>
      </c>
      <c r="B238" s="2" t="str">
        <f>Hyperlink("https://www.diodes.com/assets/Datasheets/MMDTA06.pdf")</f>
        <v>https://www.diodes.com/assets/Datasheets/MMDTA06.pdf</v>
      </c>
      <c r="C238" t="str">
        <f>Hyperlink("https://www.diodes.com/part/view/MMDTA06","MMDTA06")</f>
        <v>MMDTA06</v>
      </c>
      <c r="D238" t="s">
        <v>487</v>
      </c>
      <c r="G238" t="s">
        <v>27</v>
      </c>
      <c r="H238" t="s">
        <v>28</v>
      </c>
      <c r="I238" t="s">
        <v>50</v>
      </c>
      <c r="J238">
        <v>80</v>
      </c>
      <c r="K238">
        <v>0.5</v>
      </c>
      <c r="L238">
        <v>1</v>
      </c>
      <c r="M238">
        <v>0.9</v>
      </c>
      <c r="N238">
        <v>100</v>
      </c>
      <c r="O238">
        <v>0.01</v>
      </c>
      <c r="P238">
        <v>100</v>
      </c>
      <c r="Q238">
        <v>0.1</v>
      </c>
      <c r="R238">
        <v>250</v>
      </c>
      <c r="S238" t="s">
        <v>206</v>
      </c>
      <c r="V238">
        <v>100</v>
      </c>
      <c r="Y238" t="s">
        <v>156</v>
      </c>
    </row>
    <row r="239" spans="1:25">
      <c r="A239" t="s">
        <v>488</v>
      </c>
      <c r="B239" s="2" t="str">
        <f>Hyperlink("https://www.diodes.com/assets/Datasheets/ds30081.pdf")</f>
        <v>https://www.diodes.com/assets/Datasheets/ds30081.pdf</v>
      </c>
      <c r="C239" t="str">
        <f>Hyperlink("https://www.diodes.com/part/view/MMST2907A","MMST2907A")</f>
        <v>MMST2907A</v>
      </c>
      <c r="D239" t="s">
        <v>489</v>
      </c>
      <c r="G239" t="s">
        <v>43</v>
      </c>
      <c r="H239" t="s">
        <v>28</v>
      </c>
      <c r="I239" t="s">
        <v>29</v>
      </c>
      <c r="J239">
        <v>60</v>
      </c>
      <c r="K239">
        <v>0.6</v>
      </c>
      <c r="M239">
        <v>0.2</v>
      </c>
      <c r="N239">
        <v>100</v>
      </c>
      <c r="O239">
        <v>0.15</v>
      </c>
      <c r="P239">
        <v>50</v>
      </c>
      <c r="Q239">
        <v>0.5</v>
      </c>
      <c r="R239">
        <v>400</v>
      </c>
      <c r="S239" t="s">
        <v>147</v>
      </c>
      <c r="T239">
        <v>1600</v>
      </c>
      <c r="U239" t="s">
        <v>30</v>
      </c>
      <c r="V239">
        <v>200</v>
      </c>
      <c r="Y239" t="s">
        <v>55</v>
      </c>
    </row>
    <row r="240" spans="1:25">
      <c r="A240" t="s">
        <v>490</v>
      </c>
      <c r="B240" s="2" t="str">
        <f>Hyperlink("https://www.diodes.com/assets/Datasheets/ds30081.pdf")</f>
        <v>https://www.diodes.com/assets/Datasheets/ds30081.pdf</v>
      </c>
      <c r="C240" t="str">
        <f>Hyperlink("https://www.diodes.com/part/view/MMST2907AQ","MMST2907AQ")</f>
        <v>MMST2907AQ</v>
      </c>
      <c r="D240" t="s">
        <v>489</v>
      </c>
      <c r="G240" t="s">
        <v>43</v>
      </c>
      <c r="H240" t="s">
        <v>34</v>
      </c>
      <c r="I240" t="s">
        <v>29</v>
      </c>
      <c r="J240">
        <v>60</v>
      </c>
      <c r="K240">
        <v>0.6</v>
      </c>
      <c r="M240">
        <v>0.2</v>
      </c>
      <c r="N240">
        <v>100</v>
      </c>
      <c r="O240">
        <v>0.15</v>
      </c>
      <c r="P240">
        <v>50</v>
      </c>
      <c r="Q240">
        <v>0.5</v>
      </c>
      <c r="R240">
        <v>400</v>
      </c>
      <c r="S240" t="s">
        <v>147</v>
      </c>
      <c r="T240">
        <v>1600</v>
      </c>
      <c r="U240" t="s">
        <v>30</v>
      </c>
      <c r="V240">
        <v>200</v>
      </c>
      <c r="Y240" t="s">
        <v>55</v>
      </c>
    </row>
    <row r="241" spans="1:25">
      <c r="A241" t="s">
        <v>491</v>
      </c>
      <c r="B241" s="2" t="str">
        <f>Hyperlink("https://www.diodes.com/assets/Datasheets/ds30168.pdf")</f>
        <v>https://www.diodes.com/assets/Datasheets/ds30168.pdf</v>
      </c>
      <c r="C241" t="str">
        <f>Hyperlink("https://www.diodes.com/part/view/MMSTA05","MMSTA05")</f>
        <v>MMSTA05</v>
      </c>
      <c r="D241" t="s">
        <v>492</v>
      </c>
      <c r="G241" t="s">
        <v>27</v>
      </c>
      <c r="H241" t="s">
        <v>28</v>
      </c>
      <c r="I241" t="s">
        <v>38</v>
      </c>
      <c r="J241">
        <v>60</v>
      </c>
      <c r="K241">
        <v>0.5</v>
      </c>
      <c r="M241">
        <v>0.2</v>
      </c>
      <c r="N241">
        <v>100</v>
      </c>
      <c r="O241">
        <v>0.01</v>
      </c>
      <c r="P241">
        <v>100</v>
      </c>
      <c r="Q241">
        <v>0.1</v>
      </c>
      <c r="R241">
        <v>250</v>
      </c>
      <c r="S241" t="s">
        <v>206</v>
      </c>
      <c r="V241">
        <v>100</v>
      </c>
      <c r="Y241" t="s">
        <v>55</v>
      </c>
    </row>
    <row r="242" spans="1:25">
      <c r="A242" t="s">
        <v>493</v>
      </c>
      <c r="B242" s="2" t="str">
        <f>Hyperlink("https://www.diodes.com/assets/Datasheets/ds30168.pdf")</f>
        <v>https://www.diodes.com/assets/Datasheets/ds30168.pdf</v>
      </c>
      <c r="C242" t="str">
        <f>Hyperlink("https://www.diodes.com/part/view/MMSTA06","MMSTA06")</f>
        <v>MMSTA06</v>
      </c>
      <c r="D242" t="s">
        <v>494</v>
      </c>
      <c r="G242" t="s">
        <v>27</v>
      </c>
      <c r="H242" t="s">
        <v>28</v>
      </c>
      <c r="I242" t="s">
        <v>38</v>
      </c>
      <c r="J242">
        <v>80</v>
      </c>
      <c r="K242">
        <v>0.5</v>
      </c>
      <c r="M242">
        <v>0.2</v>
      </c>
      <c r="N242">
        <v>100</v>
      </c>
      <c r="O242">
        <v>0.01</v>
      </c>
      <c r="P242">
        <v>100</v>
      </c>
      <c r="Q242">
        <v>0.1</v>
      </c>
      <c r="R242">
        <v>250</v>
      </c>
      <c r="S242" t="s">
        <v>206</v>
      </c>
      <c r="V242">
        <v>100</v>
      </c>
      <c r="Y242" t="s">
        <v>55</v>
      </c>
    </row>
    <row r="243" spans="1:25">
      <c r="A243" t="s">
        <v>495</v>
      </c>
      <c r="B243" s="2" t="str">
        <f>Hyperlink("https://www.diodes.com/assets/Datasheets/MMSTA06Q.pdf")</f>
        <v>https://www.diodes.com/assets/Datasheets/MMSTA06Q.pdf</v>
      </c>
      <c r="C243" t="str">
        <f>Hyperlink("https://www.diodes.com/part/view/MMSTA06Q","MMSTA06Q")</f>
        <v>MMSTA06Q</v>
      </c>
      <c r="D243" t="s">
        <v>496</v>
      </c>
      <c r="G243" t="s">
        <v>27</v>
      </c>
      <c r="H243" t="s">
        <v>34</v>
      </c>
      <c r="I243" t="s">
        <v>38</v>
      </c>
      <c r="J243">
        <v>80</v>
      </c>
      <c r="K243">
        <v>0.5</v>
      </c>
      <c r="M243">
        <v>0.2</v>
      </c>
      <c r="N243">
        <v>100</v>
      </c>
      <c r="O243">
        <v>0.01</v>
      </c>
      <c r="P243">
        <v>100</v>
      </c>
      <c r="Q243">
        <v>0.1</v>
      </c>
      <c r="R243">
        <v>250</v>
      </c>
      <c r="S243" t="s">
        <v>206</v>
      </c>
      <c r="V243">
        <v>100</v>
      </c>
      <c r="Y243" t="s">
        <v>55</v>
      </c>
    </row>
    <row r="244" spans="1:25">
      <c r="A244" t="s">
        <v>497</v>
      </c>
      <c r="B244" s="2" t="str">
        <f>Hyperlink("https://www.diodes.com/assets/Datasheets/ds30167.pdf")</f>
        <v>https://www.diodes.com/assets/Datasheets/ds30167.pdf</v>
      </c>
      <c r="C244" t="str">
        <f>Hyperlink("https://www.diodes.com/part/view/MMSTA55","MMSTA55")</f>
        <v>MMSTA55</v>
      </c>
      <c r="D244" t="s">
        <v>498</v>
      </c>
      <c r="G244" t="s">
        <v>27</v>
      </c>
      <c r="H244" t="s">
        <v>28</v>
      </c>
      <c r="I244" t="s">
        <v>29</v>
      </c>
      <c r="J244">
        <v>60</v>
      </c>
      <c r="K244">
        <v>0.5</v>
      </c>
      <c r="M244">
        <v>0.2</v>
      </c>
      <c r="N244">
        <v>100</v>
      </c>
      <c r="O244">
        <v>0.01</v>
      </c>
      <c r="P244">
        <v>100</v>
      </c>
      <c r="Q244">
        <v>0.1</v>
      </c>
      <c r="R244">
        <v>250</v>
      </c>
      <c r="S244" t="s">
        <v>206</v>
      </c>
      <c r="V244">
        <v>50</v>
      </c>
      <c r="Y244" t="s">
        <v>55</v>
      </c>
    </row>
    <row r="245" spans="1:25">
      <c r="A245" t="s">
        <v>499</v>
      </c>
      <c r="B245" s="2" t="str">
        <f>Hyperlink("https://www.diodes.com/assets/Datasheets/ds30167.pdf")</f>
        <v>https://www.diodes.com/assets/Datasheets/ds30167.pdf</v>
      </c>
      <c r="C245" t="str">
        <f>Hyperlink("https://www.diodes.com/part/view/MMSTA56","MMSTA56")</f>
        <v>MMSTA56</v>
      </c>
      <c r="D245" t="s">
        <v>500</v>
      </c>
      <c r="G245" t="s">
        <v>27</v>
      </c>
      <c r="H245" t="s">
        <v>28</v>
      </c>
      <c r="I245" t="s">
        <v>29</v>
      </c>
      <c r="J245">
        <v>80</v>
      </c>
      <c r="K245">
        <v>0.5</v>
      </c>
      <c r="M245">
        <v>0.2</v>
      </c>
      <c r="N245">
        <v>100</v>
      </c>
      <c r="O245">
        <v>0.01</v>
      </c>
      <c r="P245">
        <v>100</v>
      </c>
      <c r="Q245">
        <v>0.1</v>
      </c>
      <c r="R245">
        <v>250</v>
      </c>
      <c r="S245" t="s">
        <v>206</v>
      </c>
      <c r="V245">
        <v>50</v>
      </c>
      <c r="Y245" t="s">
        <v>55</v>
      </c>
    </row>
    <row r="246" spans="1:25">
      <c r="A246" t="s">
        <v>501</v>
      </c>
      <c r="B246" s="2" t="str">
        <f>Hyperlink("https://www.diodes.com/assets/Datasheets/MMSTA56Q.pdf")</f>
        <v>https://www.diodes.com/assets/Datasheets/MMSTA56Q.pdf</v>
      </c>
      <c r="C246" t="str">
        <f>Hyperlink("https://www.diodes.com/part/view/MMSTA56Q","MMSTA56Q")</f>
        <v>MMSTA56Q</v>
      </c>
      <c r="D246" t="s">
        <v>500</v>
      </c>
      <c r="G246" t="s">
        <v>27</v>
      </c>
      <c r="H246" t="s">
        <v>34</v>
      </c>
      <c r="I246" t="s">
        <v>29</v>
      </c>
      <c r="J246">
        <v>80</v>
      </c>
      <c r="K246">
        <v>0.5</v>
      </c>
      <c r="M246">
        <v>0.2</v>
      </c>
      <c r="N246">
        <v>100</v>
      </c>
      <c r="O246">
        <v>0.01</v>
      </c>
      <c r="P246">
        <v>100</v>
      </c>
      <c r="Q246">
        <v>0.1</v>
      </c>
      <c r="R246">
        <v>250</v>
      </c>
      <c r="S246" t="s">
        <v>206</v>
      </c>
      <c r="V246">
        <v>50</v>
      </c>
      <c r="Y246" t="s">
        <v>55</v>
      </c>
    </row>
    <row r="247" spans="1:25">
      <c r="A247" t="s">
        <v>502</v>
      </c>
      <c r="B247" s="2" t="str">
        <f>Hyperlink("https://www.diodes.com/assets/Datasheets/ZDT1053.pdf")</f>
        <v>https://www.diodes.com/assets/Datasheets/ZDT1053.pdf</v>
      </c>
      <c r="C247" t="str">
        <f>Hyperlink("https://www.diodes.com/part/view/ZDT1053","ZDT1053")</f>
        <v>ZDT1053</v>
      </c>
      <c r="D247" t="s">
        <v>503</v>
      </c>
      <c r="G247" t="s">
        <v>169</v>
      </c>
      <c r="H247" t="s">
        <v>28</v>
      </c>
      <c r="I247" t="s">
        <v>50</v>
      </c>
      <c r="J247">
        <v>75</v>
      </c>
      <c r="K247">
        <v>5</v>
      </c>
      <c r="L247">
        <v>20</v>
      </c>
      <c r="M247">
        <v>2.75</v>
      </c>
      <c r="N247">
        <v>300</v>
      </c>
      <c r="O247">
        <v>1</v>
      </c>
      <c r="P247">
        <v>150</v>
      </c>
      <c r="Q247">
        <v>2</v>
      </c>
      <c r="R247">
        <v>100</v>
      </c>
      <c r="S247" t="s">
        <v>172</v>
      </c>
      <c r="T247">
        <v>200</v>
      </c>
      <c r="U247" t="s">
        <v>213</v>
      </c>
      <c r="V247">
        <v>140</v>
      </c>
      <c r="Y247" t="s">
        <v>504</v>
      </c>
    </row>
    <row r="248" spans="1:25">
      <c r="A248" t="s">
        <v>505</v>
      </c>
      <c r="B248" s="2" t="str">
        <f>Hyperlink("https://www.diodes.com/assets/Datasheets/ZDT6702.pdf")</f>
        <v>https://www.diodes.com/assets/Datasheets/ZDT6702.pdf</v>
      </c>
      <c r="C248" t="str">
        <f>Hyperlink("https://www.diodes.com/part/view/ZDT6702","ZDT6702")</f>
        <v>ZDT6702</v>
      </c>
      <c r="D248" t="s">
        <v>506</v>
      </c>
      <c r="G248" t="s">
        <v>113</v>
      </c>
      <c r="H248" t="s">
        <v>28</v>
      </c>
      <c r="I248" t="s">
        <v>184</v>
      </c>
      <c r="J248">
        <v>60</v>
      </c>
      <c r="K248">
        <v>1.75</v>
      </c>
      <c r="L248">
        <v>4</v>
      </c>
      <c r="M248">
        <v>2.25</v>
      </c>
      <c r="N248" t="s">
        <v>507</v>
      </c>
      <c r="O248">
        <v>0.5</v>
      </c>
      <c r="P248" t="s">
        <v>508</v>
      </c>
      <c r="Q248">
        <v>2</v>
      </c>
      <c r="R248" t="s">
        <v>509</v>
      </c>
      <c r="S248" t="s">
        <v>153</v>
      </c>
      <c r="T248">
        <v>1280</v>
      </c>
      <c r="U248" t="s">
        <v>510</v>
      </c>
      <c r="V248">
        <v>140</v>
      </c>
      <c r="Y248" t="s">
        <v>504</v>
      </c>
    </row>
    <row r="249" spans="1:25">
      <c r="A249" t="s">
        <v>511</v>
      </c>
      <c r="B249" s="2" t="str">
        <f>Hyperlink("https://www.diodes.com/assets/Datasheets/ZDT6702.pdf")</f>
        <v>https://www.diodes.com/assets/Datasheets/ZDT6702.pdf</v>
      </c>
      <c r="C249" t="str">
        <f>Hyperlink("https://www.diodes.com/part/view/ZDT6702Q","ZDT6702Q")</f>
        <v>ZDT6702Q</v>
      </c>
      <c r="D249" t="s">
        <v>506</v>
      </c>
      <c r="G249" t="s">
        <v>113</v>
      </c>
      <c r="H249" t="s">
        <v>34</v>
      </c>
      <c r="I249" t="s">
        <v>184</v>
      </c>
      <c r="J249">
        <v>60</v>
      </c>
      <c r="K249">
        <v>1.75</v>
      </c>
      <c r="L249">
        <v>4</v>
      </c>
      <c r="M249">
        <v>2.25</v>
      </c>
      <c r="N249" t="s">
        <v>507</v>
      </c>
      <c r="O249">
        <v>0.5</v>
      </c>
      <c r="P249" t="s">
        <v>508</v>
      </c>
      <c r="Q249">
        <v>2</v>
      </c>
      <c r="R249" t="s">
        <v>509</v>
      </c>
      <c r="S249" t="s">
        <v>153</v>
      </c>
      <c r="T249">
        <v>1280</v>
      </c>
      <c r="U249" t="s">
        <v>510</v>
      </c>
      <c r="V249">
        <v>140</v>
      </c>
      <c r="Y249" t="s">
        <v>504</v>
      </c>
    </row>
    <row r="250" spans="1:25">
      <c r="A250" t="s">
        <v>512</v>
      </c>
      <c r="B250" s="2" t="str">
        <f>Hyperlink("https://www.diodes.com/assets/Datasheets/ZDT6753.pdf")</f>
        <v>https://www.diodes.com/assets/Datasheets/ZDT6753.pdf</v>
      </c>
      <c r="C250" t="str">
        <f>Hyperlink("https://www.diodes.com/part/view/ZDT6753","ZDT6753")</f>
        <v>ZDT6753</v>
      </c>
      <c r="D250" t="s">
        <v>513</v>
      </c>
      <c r="G250" t="s">
        <v>27</v>
      </c>
      <c r="H250" t="s">
        <v>28</v>
      </c>
      <c r="I250" t="s">
        <v>184</v>
      </c>
      <c r="J250">
        <v>100</v>
      </c>
      <c r="K250">
        <v>2</v>
      </c>
      <c r="L250">
        <v>6</v>
      </c>
      <c r="M250">
        <v>2.75</v>
      </c>
      <c r="N250">
        <v>100</v>
      </c>
      <c r="O250">
        <v>0.5</v>
      </c>
      <c r="P250">
        <v>55</v>
      </c>
      <c r="Q250">
        <v>1</v>
      </c>
      <c r="R250">
        <v>300</v>
      </c>
      <c r="S250" t="s">
        <v>159</v>
      </c>
      <c r="T250">
        <v>500</v>
      </c>
      <c r="U250" t="s">
        <v>222</v>
      </c>
      <c r="V250" t="s">
        <v>514</v>
      </c>
      <c r="Y250" t="s">
        <v>504</v>
      </c>
    </row>
    <row r="251" spans="1:25">
      <c r="A251" t="s">
        <v>515</v>
      </c>
      <c r="B251" s="2" t="str">
        <f>Hyperlink("https://www.diodes.com/assets/Datasheets/ZDT751.pdf")</f>
        <v>https://www.diodes.com/assets/Datasheets/ZDT751.pdf</v>
      </c>
      <c r="C251" t="str">
        <f>Hyperlink("https://www.diodes.com/part/view/ZDT751","ZDT751")</f>
        <v>ZDT751</v>
      </c>
      <c r="D251" t="s">
        <v>516</v>
      </c>
      <c r="G251" t="s">
        <v>27</v>
      </c>
      <c r="H251" t="s">
        <v>28</v>
      </c>
      <c r="I251" t="s">
        <v>75</v>
      </c>
      <c r="J251">
        <v>60</v>
      </c>
      <c r="K251">
        <v>2</v>
      </c>
      <c r="L251">
        <v>6</v>
      </c>
      <c r="M251">
        <v>2.75</v>
      </c>
      <c r="N251">
        <v>100</v>
      </c>
      <c r="O251">
        <v>0.5</v>
      </c>
      <c r="P251">
        <v>40</v>
      </c>
      <c r="Q251">
        <v>2</v>
      </c>
      <c r="R251">
        <v>300</v>
      </c>
      <c r="S251" t="s">
        <v>159</v>
      </c>
      <c r="T251">
        <v>500</v>
      </c>
      <c r="U251" t="s">
        <v>222</v>
      </c>
      <c r="V251">
        <v>140</v>
      </c>
      <c r="Y251" t="s">
        <v>504</v>
      </c>
    </row>
    <row r="252" spans="1:25">
      <c r="A252" t="s">
        <v>517</v>
      </c>
      <c r="B252" s="2" t="str">
        <f>Hyperlink("https://www.diodes.com/assets/Datasheets/ZHB6792.pdf")</f>
        <v>https://www.diodes.com/assets/Datasheets/ZHB6792.pdf</v>
      </c>
      <c r="C252" t="str">
        <f>Hyperlink("https://www.diodes.com/part/view/ZHB6792","ZHB6792")</f>
        <v>ZHB6792</v>
      </c>
      <c r="D252" t="s">
        <v>518</v>
      </c>
      <c r="G252" t="s">
        <v>519</v>
      </c>
      <c r="H252" t="s">
        <v>28</v>
      </c>
      <c r="I252" t="s">
        <v>520</v>
      </c>
      <c r="J252">
        <v>70</v>
      </c>
      <c r="K252">
        <v>1</v>
      </c>
      <c r="L252">
        <v>2</v>
      </c>
      <c r="M252">
        <v>2</v>
      </c>
      <c r="N252" t="s">
        <v>521</v>
      </c>
      <c r="O252">
        <v>0.5</v>
      </c>
      <c r="P252" t="s">
        <v>522</v>
      </c>
      <c r="Q252">
        <v>1</v>
      </c>
      <c r="R252" t="s">
        <v>523</v>
      </c>
      <c r="S252" t="s">
        <v>524</v>
      </c>
      <c r="T252">
        <v>500</v>
      </c>
      <c r="U252" t="s">
        <v>525</v>
      </c>
      <c r="V252" t="s">
        <v>526</v>
      </c>
      <c r="Y252" t="s">
        <v>504</v>
      </c>
    </row>
    <row r="253" spans="1:25">
      <c r="A253" t="s">
        <v>527</v>
      </c>
      <c r="B253" s="2" t="str">
        <f>Hyperlink("https://www.diodes.com/assets/Datasheets/ZTX1053A.pdf")</f>
        <v>https://www.diodes.com/assets/Datasheets/ZTX1053A.pdf</v>
      </c>
      <c r="C253" t="str">
        <f>Hyperlink("https://www.diodes.com/part/view/ZTX1053A","ZTX1053A")</f>
        <v>ZTX1053A</v>
      </c>
      <c r="D253" t="s">
        <v>528</v>
      </c>
      <c r="G253" t="s">
        <v>169</v>
      </c>
      <c r="H253" t="s">
        <v>28</v>
      </c>
      <c r="I253" t="s">
        <v>38</v>
      </c>
      <c r="J253">
        <v>75</v>
      </c>
      <c r="K253">
        <v>3</v>
      </c>
      <c r="L253">
        <v>10</v>
      </c>
      <c r="M253">
        <v>1</v>
      </c>
      <c r="N253">
        <v>300</v>
      </c>
      <c r="O253">
        <v>1</v>
      </c>
      <c r="P253">
        <v>100</v>
      </c>
      <c r="Q253">
        <v>3</v>
      </c>
      <c r="R253">
        <v>150</v>
      </c>
      <c r="S253" t="s">
        <v>319</v>
      </c>
      <c r="T253">
        <v>250</v>
      </c>
      <c r="U253" t="s">
        <v>529</v>
      </c>
      <c r="V253">
        <v>140</v>
      </c>
      <c r="Y253" t="s">
        <v>126</v>
      </c>
    </row>
    <row r="254" spans="1:25">
      <c r="A254" t="s">
        <v>530</v>
      </c>
      <c r="B254" s="2" t="str">
        <f>Hyperlink("https://www.diodes.com/assets/Datasheets/ZTX450.pdf")</f>
        <v>https://www.diodes.com/assets/Datasheets/ZTX450.pdf</v>
      </c>
      <c r="C254" t="str">
        <f>Hyperlink("https://www.diodes.com/part/view/ZTX451","ZTX451")</f>
        <v>ZTX451</v>
      </c>
      <c r="D254" t="s">
        <v>531</v>
      </c>
      <c r="G254" t="s">
        <v>27</v>
      </c>
      <c r="H254" t="s">
        <v>28</v>
      </c>
      <c r="I254" t="s">
        <v>38</v>
      </c>
      <c r="J254">
        <v>60</v>
      </c>
      <c r="K254">
        <v>1</v>
      </c>
      <c r="L254">
        <v>2</v>
      </c>
      <c r="M254">
        <v>1</v>
      </c>
      <c r="N254">
        <v>50</v>
      </c>
      <c r="O254">
        <v>0.15</v>
      </c>
      <c r="P254">
        <v>10</v>
      </c>
      <c r="Q254">
        <v>1</v>
      </c>
      <c r="R254">
        <v>350</v>
      </c>
      <c r="S254" t="s">
        <v>147</v>
      </c>
      <c r="V254">
        <v>150</v>
      </c>
      <c r="Y254" t="s">
        <v>126</v>
      </c>
    </row>
    <row r="255" spans="1:25">
      <c r="A255" t="s">
        <v>532</v>
      </c>
      <c r="B255" s="2" t="str">
        <f>Hyperlink("https://www.diodes.com/assets/Datasheets/ZTX453.pdf")</f>
        <v>https://www.diodes.com/assets/Datasheets/ZTX453.pdf</v>
      </c>
      <c r="C255" t="str">
        <f>Hyperlink("https://www.diodes.com/part/view/ZTX453","ZTX453")</f>
        <v>ZTX453</v>
      </c>
      <c r="D255" t="s">
        <v>533</v>
      </c>
      <c r="G255" t="s">
        <v>27</v>
      </c>
      <c r="H255" t="s">
        <v>28</v>
      </c>
      <c r="I255" t="s">
        <v>38</v>
      </c>
      <c r="J255">
        <v>100</v>
      </c>
      <c r="K255">
        <v>1</v>
      </c>
      <c r="L255">
        <v>2</v>
      </c>
      <c r="M255">
        <v>1</v>
      </c>
      <c r="N255">
        <v>40</v>
      </c>
      <c r="O255">
        <v>0.15</v>
      </c>
      <c r="P255">
        <v>10</v>
      </c>
      <c r="Q255">
        <v>1</v>
      </c>
      <c r="R255">
        <v>700</v>
      </c>
      <c r="S255" t="s">
        <v>147</v>
      </c>
      <c r="V255">
        <v>150</v>
      </c>
      <c r="Y255" t="s">
        <v>126</v>
      </c>
    </row>
    <row r="256" spans="1:25">
      <c r="A256" t="s">
        <v>534</v>
      </c>
      <c r="B256" s="2" t="str">
        <f>Hyperlink("https://www.diodes.com/assets/Datasheets/ZTX550.pdf")</f>
        <v>https://www.diodes.com/assets/Datasheets/ZTX550.pdf</v>
      </c>
      <c r="C256" t="str">
        <f>Hyperlink("https://www.diodes.com/part/view/ZTX551","ZTX551")</f>
        <v>ZTX551</v>
      </c>
      <c r="D256" t="s">
        <v>535</v>
      </c>
      <c r="G256" t="s">
        <v>27</v>
      </c>
      <c r="H256" t="s">
        <v>28</v>
      </c>
      <c r="I256" t="s">
        <v>29</v>
      </c>
      <c r="J256">
        <v>60</v>
      </c>
      <c r="K256">
        <v>1</v>
      </c>
      <c r="L256">
        <v>2</v>
      </c>
      <c r="M256">
        <v>1</v>
      </c>
      <c r="N256">
        <v>50</v>
      </c>
      <c r="O256">
        <v>0.15</v>
      </c>
      <c r="P256">
        <v>10</v>
      </c>
      <c r="Q256">
        <v>1</v>
      </c>
      <c r="R256">
        <v>350</v>
      </c>
      <c r="S256" t="s">
        <v>147</v>
      </c>
      <c r="V256">
        <v>150</v>
      </c>
      <c r="Y256" t="s">
        <v>126</v>
      </c>
    </row>
    <row r="257" spans="1:25">
      <c r="A257" t="s">
        <v>536</v>
      </c>
      <c r="B257" s="2" t="str">
        <f>Hyperlink("https://www.diodes.com/assets/Datasheets/ZTX552.pdf")</f>
        <v>https://www.diodes.com/assets/Datasheets/ZTX552.pdf</v>
      </c>
      <c r="C257" t="str">
        <f>Hyperlink("https://www.diodes.com/part/view/ZTX553","ZTX553")</f>
        <v>ZTX553</v>
      </c>
      <c r="D257" t="s">
        <v>537</v>
      </c>
      <c r="G257" t="s">
        <v>27</v>
      </c>
      <c r="H257" t="s">
        <v>28</v>
      </c>
      <c r="I257" t="s">
        <v>29</v>
      </c>
      <c r="J257">
        <v>100</v>
      </c>
      <c r="K257">
        <v>1</v>
      </c>
      <c r="L257">
        <v>2</v>
      </c>
      <c r="M257">
        <v>1</v>
      </c>
      <c r="N257">
        <v>40</v>
      </c>
      <c r="O257">
        <v>0.15</v>
      </c>
      <c r="P257">
        <v>10</v>
      </c>
      <c r="Q257">
        <v>1</v>
      </c>
      <c r="R257">
        <v>250</v>
      </c>
      <c r="S257" t="s">
        <v>147</v>
      </c>
      <c r="V257">
        <v>150</v>
      </c>
      <c r="Y257" t="s">
        <v>126</v>
      </c>
    </row>
    <row r="258" spans="1:25">
      <c r="A258" t="s">
        <v>538</v>
      </c>
      <c r="B258" s="2" t="str">
        <f>Hyperlink("https://www.diodes.com/assets/Datasheets/ZTX602.pdf")</f>
        <v>https://www.diodes.com/assets/Datasheets/ZTX602.pdf</v>
      </c>
      <c r="C258" t="str">
        <f>Hyperlink("https://www.diodes.com/part/view/ZTX603","ZTX603")</f>
        <v>ZTX603</v>
      </c>
      <c r="D258" t="s">
        <v>539</v>
      </c>
      <c r="G258" t="s">
        <v>113</v>
      </c>
      <c r="H258" t="s">
        <v>28</v>
      </c>
      <c r="I258" t="s">
        <v>38</v>
      </c>
      <c r="J258">
        <v>80</v>
      </c>
      <c r="K258">
        <v>1</v>
      </c>
      <c r="L258">
        <v>4</v>
      </c>
      <c r="M258">
        <v>1</v>
      </c>
      <c r="N258">
        <v>5000</v>
      </c>
      <c r="O258">
        <v>0.5</v>
      </c>
      <c r="P258">
        <v>2000</v>
      </c>
      <c r="Q258">
        <v>1</v>
      </c>
      <c r="R258">
        <v>1000</v>
      </c>
      <c r="S258" t="s">
        <v>382</v>
      </c>
      <c r="T258">
        <v>1000</v>
      </c>
      <c r="U258" t="s">
        <v>540</v>
      </c>
      <c r="V258">
        <v>150</v>
      </c>
      <c r="Y258" t="s">
        <v>126</v>
      </c>
    </row>
    <row r="259" spans="1:25">
      <c r="A259" t="s">
        <v>541</v>
      </c>
      <c r="B259" s="2" t="str">
        <f>Hyperlink("https://www.diodes.com/assets/Datasheets/ZTX614.pdf")</f>
        <v>https://www.diodes.com/assets/Datasheets/ZTX614.pdf</v>
      </c>
      <c r="C259" t="str">
        <f>Hyperlink("https://www.diodes.com/part/view/ZTX614","ZTX614")</f>
        <v>ZTX614</v>
      </c>
      <c r="D259" t="s">
        <v>542</v>
      </c>
      <c r="G259" t="s">
        <v>113</v>
      </c>
      <c r="H259" t="s">
        <v>28</v>
      </c>
      <c r="I259" t="s">
        <v>38</v>
      </c>
      <c r="J259">
        <v>100</v>
      </c>
      <c r="K259">
        <v>0.8</v>
      </c>
      <c r="M259">
        <v>1</v>
      </c>
      <c r="N259">
        <v>5000</v>
      </c>
      <c r="O259">
        <v>0.1</v>
      </c>
      <c r="P259">
        <v>10000</v>
      </c>
      <c r="Q259">
        <v>0.5</v>
      </c>
      <c r="R259">
        <v>1250</v>
      </c>
      <c r="S259" t="s">
        <v>125</v>
      </c>
      <c r="Y259" t="s">
        <v>126</v>
      </c>
    </row>
    <row r="260" spans="1:25">
      <c r="A260" t="s">
        <v>543</v>
      </c>
      <c r="B260" s="2" t="str">
        <f>Hyperlink("https://www.diodes.com/assets/Datasheets/ZTX614.pdf")</f>
        <v>https://www.diodes.com/assets/Datasheets/ZTX614.pdf</v>
      </c>
      <c r="C260" t="str">
        <f>Hyperlink("https://www.diodes.com/part/view/ZTX614Q","ZTX614Q")</f>
        <v>ZTX614Q</v>
      </c>
      <c r="D260" t="s">
        <v>542</v>
      </c>
      <c r="G260" t="s">
        <v>113</v>
      </c>
      <c r="H260" t="s">
        <v>34</v>
      </c>
      <c r="I260" t="s">
        <v>38</v>
      </c>
      <c r="J260">
        <v>100</v>
      </c>
      <c r="K260">
        <v>0.8</v>
      </c>
      <c r="M260">
        <v>1</v>
      </c>
      <c r="N260">
        <v>5000</v>
      </c>
      <c r="O260">
        <v>0.1</v>
      </c>
      <c r="P260">
        <v>10000</v>
      </c>
      <c r="Q260">
        <v>0.5</v>
      </c>
      <c r="R260">
        <v>1250</v>
      </c>
      <c r="S260" t="s">
        <v>125</v>
      </c>
      <c r="Y260" t="s">
        <v>126</v>
      </c>
    </row>
    <row r="261" spans="1:25">
      <c r="A261" t="s">
        <v>544</v>
      </c>
      <c r="B261" s="2" t="str">
        <f>Hyperlink("https://www.diodes.com/assets/Datasheets/ZTX651.pdf")</f>
        <v>https://www.diodes.com/assets/Datasheets/ZTX651.pdf</v>
      </c>
      <c r="C261" t="str">
        <f>Hyperlink("https://www.diodes.com/part/view/ZTX651","ZTX651")</f>
        <v>ZTX651</v>
      </c>
      <c r="D261" t="s">
        <v>545</v>
      </c>
      <c r="G261" t="s">
        <v>27</v>
      </c>
      <c r="H261" t="s">
        <v>28</v>
      </c>
      <c r="I261" t="s">
        <v>38</v>
      </c>
      <c r="J261">
        <v>60</v>
      </c>
      <c r="K261">
        <v>2</v>
      </c>
      <c r="L261">
        <v>6</v>
      </c>
      <c r="M261">
        <v>1</v>
      </c>
      <c r="N261">
        <v>100</v>
      </c>
      <c r="O261">
        <v>0.5</v>
      </c>
      <c r="P261">
        <v>40</v>
      </c>
      <c r="Q261">
        <v>2</v>
      </c>
      <c r="R261">
        <v>300</v>
      </c>
      <c r="S261" t="s">
        <v>159</v>
      </c>
      <c r="T261">
        <v>500</v>
      </c>
      <c r="U261" t="s">
        <v>222</v>
      </c>
      <c r="V261">
        <v>175</v>
      </c>
      <c r="Y261" t="s">
        <v>126</v>
      </c>
    </row>
    <row r="262" spans="1:25">
      <c r="A262" t="s">
        <v>546</v>
      </c>
      <c r="B262" s="2" t="str">
        <f>Hyperlink("https://www.diodes.com/assets/Datasheets/ZTX651.pdf")</f>
        <v>https://www.diodes.com/assets/Datasheets/ZTX651.pdf</v>
      </c>
      <c r="C262" t="str">
        <f>Hyperlink("https://www.diodes.com/part/view/ZTX651Q","ZTX651Q")</f>
        <v>ZTX651Q</v>
      </c>
      <c r="D262" t="s">
        <v>545</v>
      </c>
      <c r="G262" t="s">
        <v>27</v>
      </c>
      <c r="H262" t="s">
        <v>34</v>
      </c>
      <c r="I262" t="s">
        <v>38</v>
      </c>
      <c r="J262">
        <v>60</v>
      </c>
      <c r="K262">
        <v>2</v>
      </c>
      <c r="L262">
        <v>6</v>
      </c>
      <c r="M262">
        <v>1</v>
      </c>
      <c r="N262">
        <v>100</v>
      </c>
      <c r="O262">
        <v>0.5</v>
      </c>
      <c r="P262">
        <v>40</v>
      </c>
      <c r="Q262">
        <v>2</v>
      </c>
      <c r="R262">
        <v>300</v>
      </c>
      <c r="S262" t="s">
        <v>159</v>
      </c>
      <c r="T262">
        <v>500</v>
      </c>
      <c r="U262" t="s">
        <v>222</v>
      </c>
      <c r="V262">
        <v>175</v>
      </c>
      <c r="Y262" t="s">
        <v>126</v>
      </c>
    </row>
    <row r="263" spans="1:25">
      <c r="A263" t="s">
        <v>547</v>
      </c>
      <c r="B263" s="2" t="str">
        <f>Hyperlink("https://www.diodes.com/assets/Datasheets/ZTX652.pdf")</f>
        <v>https://www.diodes.com/assets/Datasheets/ZTX652.pdf</v>
      </c>
      <c r="C263" t="str">
        <f>Hyperlink("https://www.diodes.com/part/view/ZTX653","ZTX653")</f>
        <v>ZTX653</v>
      </c>
      <c r="D263" t="s">
        <v>548</v>
      </c>
      <c r="G263" t="s">
        <v>27</v>
      </c>
      <c r="H263" t="s">
        <v>28</v>
      </c>
      <c r="I263" t="s">
        <v>38</v>
      </c>
      <c r="J263">
        <v>100</v>
      </c>
      <c r="K263">
        <v>2</v>
      </c>
      <c r="L263">
        <v>6</v>
      </c>
      <c r="M263">
        <v>1</v>
      </c>
      <c r="N263">
        <v>100</v>
      </c>
      <c r="O263">
        <v>0.5</v>
      </c>
      <c r="P263">
        <v>25</v>
      </c>
      <c r="Q263">
        <v>2</v>
      </c>
      <c r="R263">
        <v>300</v>
      </c>
      <c r="S263" t="s">
        <v>159</v>
      </c>
      <c r="T263">
        <v>500</v>
      </c>
      <c r="U263" t="s">
        <v>222</v>
      </c>
      <c r="V263">
        <v>175</v>
      </c>
      <c r="Y263" t="s">
        <v>126</v>
      </c>
    </row>
    <row r="264" spans="1:25">
      <c r="A264" t="s">
        <v>549</v>
      </c>
      <c r="B264" s="2" t="str">
        <f>Hyperlink("https://www.diodes.com/assets/Datasheets/ZTX652.pdf")</f>
        <v>https://www.diodes.com/assets/Datasheets/ZTX652.pdf</v>
      </c>
      <c r="C264" t="str">
        <f>Hyperlink("https://www.diodes.com/part/view/ZTX653Q","ZTX653Q")</f>
        <v>ZTX653Q</v>
      </c>
      <c r="D264" t="s">
        <v>548</v>
      </c>
      <c r="G264" t="s">
        <v>27</v>
      </c>
      <c r="H264" t="s">
        <v>34</v>
      </c>
      <c r="I264" t="s">
        <v>38</v>
      </c>
      <c r="J264">
        <v>100</v>
      </c>
      <c r="K264">
        <v>2</v>
      </c>
      <c r="L264">
        <v>6</v>
      </c>
      <c r="M264">
        <v>1</v>
      </c>
      <c r="N264">
        <v>100</v>
      </c>
      <c r="O264">
        <v>0.5</v>
      </c>
      <c r="P264">
        <v>25</v>
      </c>
      <c r="Q264">
        <v>2</v>
      </c>
      <c r="R264">
        <v>300</v>
      </c>
      <c r="S264" t="s">
        <v>159</v>
      </c>
      <c r="T264">
        <v>500</v>
      </c>
      <c r="U264" t="s">
        <v>222</v>
      </c>
      <c r="V264">
        <v>175</v>
      </c>
      <c r="Y264" t="s">
        <v>126</v>
      </c>
    </row>
    <row r="265" spans="1:25">
      <c r="A265" t="s">
        <v>550</v>
      </c>
      <c r="B265" s="2" t="str">
        <f>Hyperlink("https://www.diodes.com/assets/Datasheets/ZTX692B.pdf")</f>
        <v>https://www.diodes.com/assets/Datasheets/ZTX692B.pdf</v>
      </c>
      <c r="C265" t="str">
        <f>Hyperlink("https://www.diodes.com/part/view/ZTX692B","ZTX692B")</f>
        <v>ZTX692B</v>
      </c>
      <c r="D265" t="s">
        <v>551</v>
      </c>
      <c r="G265" t="s">
        <v>27</v>
      </c>
      <c r="H265" t="s">
        <v>28</v>
      </c>
      <c r="I265" t="s">
        <v>38</v>
      </c>
      <c r="J265">
        <v>70</v>
      </c>
      <c r="K265">
        <v>1</v>
      </c>
      <c r="L265">
        <v>2</v>
      </c>
      <c r="M265">
        <v>1</v>
      </c>
      <c r="N265">
        <v>500</v>
      </c>
      <c r="O265">
        <v>0.1</v>
      </c>
      <c r="P265">
        <v>150</v>
      </c>
      <c r="Q265">
        <v>1</v>
      </c>
      <c r="R265">
        <v>150</v>
      </c>
      <c r="S265" t="s">
        <v>393</v>
      </c>
      <c r="T265">
        <v>500</v>
      </c>
      <c r="U265" t="s">
        <v>319</v>
      </c>
      <c r="V265">
        <v>150</v>
      </c>
      <c r="Y265" t="s">
        <v>126</v>
      </c>
    </row>
    <row r="266" spans="1:25">
      <c r="A266" t="s">
        <v>552</v>
      </c>
      <c r="B266" s="2" t="str">
        <f>Hyperlink("https://www.diodes.com/assets/Datasheets/ZTX750.pdf")</f>
        <v>https://www.diodes.com/assets/Datasheets/ZTX750.pdf</v>
      </c>
      <c r="C266" t="str">
        <f>Hyperlink("https://www.diodes.com/part/view/ZTX751","ZTX751")</f>
        <v>ZTX751</v>
      </c>
      <c r="D266" t="s">
        <v>553</v>
      </c>
      <c r="G266" t="s">
        <v>27</v>
      </c>
      <c r="H266" t="s">
        <v>28</v>
      </c>
      <c r="I266" t="s">
        <v>29</v>
      </c>
      <c r="J266">
        <v>60</v>
      </c>
      <c r="K266">
        <v>2</v>
      </c>
      <c r="L266">
        <v>6</v>
      </c>
      <c r="M266">
        <v>1</v>
      </c>
      <c r="N266">
        <v>100</v>
      </c>
      <c r="O266">
        <v>0.5</v>
      </c>
      <c r="P266">
        <v>40</v>
      </c>
      <c r="Q266">
        <v>2</v>
      </c>
      <c r="R266">
        <v>300</v>
      </c>
      <c r="S266" t="s">
        <v>159</v>
      </c>
      <c r="T266">
        <v>500</v>
      </c>
      <c r="U266" t="s">
        <v>222</v>
      </c>
      <c r="V266">
        <v>140</v>
      </c>
      <c r="Y266" t="s">
        <v>126</v>
      </c>
    </row>
    <row r="267" spans="1:25">
      <c r="A267" t="s">
        <v>554</v>
      </c>
      <c r="B267" s="2" t="str">
        <f>Hyperlink("https://www.diodes.com/assets/Datasheets/ZTX750.pdf")</f>
        <v>https://www.diodes.com/assets/Datasheets/ZTX750.pdf</v>
      </c>
      <c r="C267" t="str">
        <f>Hyperlink("https://www.diodes.com/part/view/ZTX751Q","ZTX751Q")</f>
        <v>ZTX751Q</v>
      </c>
      <c r="D267" t="s">
        <v>553</v>
      </c>
      <c r="G267" t="s">
        <v>27</v>
      </c>
      <c r="H267" t="s">
        <v>34</v>
      </c>
      <c r="I267" t="s">
        <v>29</v>
      </c>
      <c r="J267">
        <v>60</v>
      </c>
      <c r="K267">
        <v>2</v>
      </c>
      <c r="L267">
        <v>6</v>
      </c>
      <c r="M267">
        <v>1</v>
      </c>
      <c r="N267">
        <v>100</v>
      </c>
      <c r="O267">
        <v>0.5</v>
      </c>
      <c r="P267">
        <v>40</v>
      </c>
      <c r="Q267">
        <v>2</v>
      </c>
      <c r="R267">
        <v>300</v>
      </c>
      <c r="S267" t="s">
        <v>159</v>
      </c>
      <c r="T267">
        <v>500</v>
      </c>
      <c r="U267" t="s">
        <v>222</v>
      </c>
      <c r="V267">
        <v>140</v>
      </c>
      <c r="Y267" t="s">
        <v>126</v>
      </c>
    </row>
    <row r="268" spans="1:25">
      <c r="A268" t="s">
        <v>555</v>
      </c>
      <c r="B268" s="2" t="str">
        <f>Hyperlink("https://www.diodes.com/assets/Datasheets/ZTX752.pdf")</f>
        <v>https://www.diodes.com/assets/Datasheets/ZTX752.pdf</v>
      </c>
      <c r="C268" t="str">
        <f>Hyperlink("https://www.diodes.com/part/view/ZTX753","ZTX753")</f>
        <v>ZTX753</v>
      </c>
      <c r="D268" t="s">
        <v>556</v>
      </c>
      <c r="G268" t="s">
        <v>27</v>
      </c>
      <c r="H268" t="s">
        <v>28</v>
      </c>
      <c r="I268" t="s">
        <v>29</v>
      </c>
      <c r="J268">
        <v>100</v>
      </c>
      <c r="K268">
        <v>2</v>
      </c>
      <c r="L268">
        <v>6</v>
      </c>
      <c r="M268">
        <v>1</v>
      </c>
      <c r="N268">
        <v>100</v>
      </c>
      <c r="O268">
        <v>0.5</v>
      </c>
      <c r="P268">
        <v>55</v>
      </c>
      <c r="Q268">
        <v>1</v>
      </c>
      <c r="R268">
        <v>300</v>
      </c>
      <c r="S268" t="s">
        <v>159</v>
      </c>
      <c r="T268">
        <v>500</v>
      </c>
      <c r="U268" t="s">
        <v>222</v>
      </c>
      <c r="V268">
        <v>140</v>
      </c>
      <c r="Y268" t="s">
        <v>126</v>
      </c>
    </row>
    <row r="269" spans="1:25">
      <c r="A269" t="s">
        <v>557</v>
      </c>
      <c r="B269" s="2" t="str">
        <f>Hyperlink("https://www.diodes.com/assets/Datasheets/ZTX752.pdf")</f>
        <v>https://www.diodes.com/assets/Datasheets/ZTX752.pdf</v>
      </c>
      <c r="C269" t="str">
        <f>Hyperlink("https://www.diodes.com/part/view/ZTX753Q","ZTX753Q")</f>
        <v>ZTX753Q</v>
      </c>
      <c r="D269" t="s">
        <v>556</v>
      </c>
      <c r="G269" t="s">
        <v>27</v>
      </c>
      <c r="H269" t="s">
        <v>34</v>
      </c>
      <c r="I269" t="s">
        <v>29</v>
      </c>
      <c r="J269">
        <v>100</v>
      </c>
      <c r="K269">
        <v>2</v>
      </c>
      <c r="L269">
        <v>6</v>
      </c>
      <c r="M269">
        <v>1</v>
      </c>
      <c r="N269">
        <v>100</v>
      </c>
      <c r="O269">
        <v>0.5</v>
      </c>
      <c r="P269">
        <v>55</v>
      </c>
      <c r="Q269">
        <v>1</v>
      </c>
      <c r="R269">
        <v>300</v>
      </c>
      <c r="S269" t="s">
        <v>159</v>
      </c>
      <c r="T269">
        <v>500</v>
      </c>
      <c r="U269" t="s">
        <v>222</v>
      </c>
      <c r="V269">
        <v>140</v>
      </c>
      <c r="Y269" t="s">
        <v>126</v>
      </c>
    </row>
    <row r="270" spans="1:25">
      <c r="A270" t="s">
        <v>558</v>
      </c>
      <c r="B270" s="2" t="str">
        <f>Hyperlink("https://www.diodes.com/assets/Datasheets/ZTX792A.pdf")</f>
        <v>https://www.diodes.com/assets/Datasheets/ZTX792A.pdf</v>
      </c>
      <c r="C270" t="str">
        <f>Hyperlink("https://www.diodes.com/part/view/ZTX792A","ZTX792A")</f>
        <v>ZTX792A</v>
      </c>
      <c r="D270" t="s">
        <v>559</v>
      </c>
      <c r="G270" t="s">
        <v>27</v>
      </c>
      <c r="H270" t="s">
        <v>28</v>
      </c>
      <c r="I270" t="s">
        <v>29</v>
      </c>
      <c r="J270">
        <v>70</v>
      </c>
      <c r="K270">
        <v>2</v>
      </c>
      <c r="L270">
        <v>4</v>
      </c>
      <c r="M270">
        <v>1</v>
      </c>
      <c r="N270">
        <v>250</v>
      </c>
      <c r="O270">
        <v>0.5</v>
      </c>
      <c r="P270">
        <v>200</v>
      </c>
      <c r="Q270">
        <v>1</v>
      </c>
      <c r="R270">
        <v>450</v>
      </c>
      <c r="S270" t="s">
        <v>349</v>
      </c>
      <c r="T270">
        <v>500</v>
      </c>
      <c r="U270" t="s">
        <v>405</v>
      </c>
      <c r="V270">
        <v>100</v>
      </c>
      <c r="Y270" t="s">
        <v>126</v>
      </c>
    </row>
    <row r="271" spans="1:25">
      <c r="A271" t="s">
        <v>560</v>
      </c>
      <c r="B271" s="2" t="str">
        <f>Hyperlink("https://www.diodes.com/assets/Datasheets/ZTX851.pdf")</f>
        <v>https://www.diodes.com/assets/Datasheets/ZTX851.pdf</v>
      </c>
      <c r="C271" t="str">
        <f>Hyperlink("https://www.diodes.com/part/view/ZTX851","ZTX851")</f>
        <v>ZTX851</v>
      </c>
      <c r="D271" t="s">
        <v>561</v>
      </c>
      <c r="G271" t="s">
        <v>169</v>
      </c>
      <c r="H271" t="s">
        <v>28</v>
      </c>
      <c r="I271" t="s">
        <v>38</v>
      </c>
      <c r="J271">
        <v>60</v>
      </c>
      <c r="K271">
        <v>5</v>
      </c>
      <c r="L271">
        <v>20</v>
      </c>
      <c r="M271">
        <v>1.2</v>
      </c>
      <c r="N271">
        <v>100</v>
      </c>
      <c r="O271">
        <v>2</v>
      </c>
      <c r="P271">
        <v>75</v>
      </c>
      <c r="Q271">
        <v>5</v>
      </c>
      <c r="R271">
        <v>100</v>
      </c>
      <c r="S271" t="s">
        <v>172</v>
      </c>
      <c r="T271">
        <v>150</v>
      </c>
      <c r="U271" t="s">
        <v>213</v>
      </c>
      <c r="V271">
        <v>130</v>
      </c>
      <c r="Y271" t="s">
        <v>126</v>
      </c>
    </row>
    <row r="272" spans="1:25">
      <c r="A272" t="s">
        <v>562</v>
      </c>
      <c r="B272" s="2" t="str">
        <f>Hyperlink("https://www.diodes.com/assets/Datasheets/ZTX853.pdf")</f>
        <v>https://www.diodes.com/assets/Datasheets/ZTX853.pdf</v>
      </c>
      <c r="C272" t="str">
        <f>Hyperlink("https://www.diodes.com/part/view/ZTX853","ZTX853")</f>
        <v>ZTX853</v>
      </c>
      <c r="D272" t="s">
        <v>563</v>
      </c>
      <c r="G272" t="s">
        <v>169</v>
      </c>
      <c r="H272" t="s">
        <v>28</v>
      </c>
      <c r="I272" t="s">
        <v>38</v>
      </c>
      <c r="J272">
        <v>100</v>
      </c>
      <c r="K272">
        <v>4</v>
      </c>
      <c r="L272">
        <v>10</v>
      </c>
      <c r="M272">
        <v>1.2</v>
      </c>
      <c r="N272">
        <v>100</v>
      </c>
      <c r="O272">
        <v>2</v>
      </c>
      <c r="P272">
        <v>50</v>
      </c>
      <c r="Q272">
        <v>4</v>
      </c>
      <c r="R272">
        <v>150</v>
      </c>
      <c r="S272" t="s">
        <v>217</v>
      </c>
      <c r="T272">
        <v>200</v>
      </c>
      <c r="U272" t="s">
        <v>279</v>
      </c>
      <c r="V272">
        <v>130</v>
      </c>
      <c r="Y272" t="s">
        <v>126</v>
      </c>
    </row>
    <row r="273" spans="1:25">
      <c r="A273" t="s">
        <v>564</v>
      </c>
      <c r="B273" s="2" t="str">
        <f>Hyperlink("https://www.diodes.com/assets/Datasheets/ZTX853.pdf")</f>
        <v>https://www.diodes.com/assets/Datasheets/ZTX853.pdf</v>
      </c>
      <c r="C273" t="str">
        <f>Hyperlink("https://www.diodes.com/part/view/ZTX853Q","ZTX853Q")</f>
        <v>ZTX853Q</v>
      </c>
      <c r="D273" t="s">
        <v>563</v>
      </c>
      <c r="G273" t="s">
        <v>169</v>
      </c>
      <c r="H273" t="s">
        <v>34</v>
      </c>
      <c r="I273" t="s">
        <v>38</v>
      </c>
      <c r="J273">
        <v>100</v>
      </c>
      <c r="K273">
        <v>4</v>
      </c>
      <c r="L273">
        <v>10</v>
      </c>
      <c r="M273">
        <v>1.2</v>
      </c>
      <c r="N273">
        <v>100</v>
      </c>
      <c r="O273">
        <v>2</v>
      </c>
      <c r="P273">
        <v>50</v>
      </c>
      <c r="Q273">
        <v>4</v>
      </c>
      <c r="R273">
        <v>150</v>
      </c>
      <c r="S273" t="s">
        <v>217</v>
      </c>
      <c r="T273">
        <v>200</v>
      </c>
      <c r="U273" t="s">
        <v>279</v>
      </c>
      <c r="V273">
        <v>130</v>
      </c>
      <c r="Y273" t="s">
        <v>126</v>
      </c>
    </row>
    <row r="274" spans="1:25">
      <c r="A274" t="s">
        <v>565</v>
      </c>
      <c r="B274" s="2" t="str">
        <f>Hyperlink("https://www.diodes.com/assets/Datasheets/ZTX951.pdf")</f>
        <v>https://www.diodes.com/assets/Datasheets/ZTX951.pdf</v>
      </c>
      <c r="C274" t="str">
        <f>Hyperlink("https://www.diodes.com/part/view/ZTX951","ZTX951")</f>
        <v>ZTX951</v>
      </c>
      <c r="D274" t="s">
        <v>566</v>
      </c>
      <c r="G274" t="s">
        <v>169</v>
      </c>
      <c r="H274" t="s">
        <v>28</v>
      </c>
      <c r="I274" t="s">
        <v>29</v>
      </c>
      <c r="J274">
        <v>60</v>
      </c>
      <c r="K274">
        <v>4</v>
      </c>
      <c r="L274">
        <v>15</v>
      </c>
      <c r="M274">
        <v>1.2</v>
      </c>
      <c r="N274">
        <v>100</v>
      </c>
      <c r="O274">
        <v>1</v>
      </c>
      <c r="P274">
        <v>75</v>
      </c>
      <c r="Q274">
        <v>4</v>
      </c>
      <c r="R274">
        <v>50</v>
      </c>
      <c r="S274" t="s">
        <v>206</v>
      </c>
      <c r="T274">
        <v>160</v>
      </c>
      <c r="U274" t="s">
        <v>222</v>
      </c>
      <c r="V274">
        <v>120</v>
      </c>
      <c r="Y274" t="s">
        <v>126</v>
      </c>
    </row>
    <row r="275" spans="1:25">
      <c r="A275" t="s">
        <v>567</v>
      </c>
      <c r="B275" s="2" t="str">
        <f>Hyperlink("https://www.diodes.com/assets/Datasheets/ZTX953.pdf")</f>
        <v>https://www.diodes.com/assets/Datasheets/ZTX953.pdf</v>
      </c>
      <c r="C275" t="str">
        <f>Hyperlink("https://www.diodes.com/part/view/ZTX953","ZTX953")</f>
        <v>ZTX953</v>
      </c>
      <c r="D275" t="s">
        <v>568</v>
      </c>
      <c r="G275" t="s">
        <v>169</v>
      </c>
      <c r="H275" t="s">
        <v>28</v>
      </c>
      <c r="I275" t="s">
        <v>29</v>
      </c>
      <c r="J275">
        <v>100</v>
      </c>
      <c r="K275">
        <v>3.5</v>
      </c>
      <c r="L275">
        <v>10</v>
      </c>
      <c r="M275">
        <v>1.2</v>
      </c>
      <c r="N275">
        <v>100</v>
      </c>
      <c r="O275">
        <v>1</v>
      </c>
      <c r="P275">
        <v>50</v>
      </c>
      <c r="Q275">
        <v>3</v>
      </c>
      <c r="R275">
        <v>50</v>
      </c>
      <c r="S275" t="s">
        <v>206</v>
      </c>
      <c r="T275">
        <v>170</v>
      </c>
      <c r="U275" t="s">
        <v>222</v>
      </c>
      <c r="V275">
        <v>125</v>
      </c>
      <c r="Y275" t="s">
        <v>126</v>
      </c>
    </row>
    <row r="276" spans="1:25">
      <c r="A276" t="s">
        <v>569</v>
      </c>
      <c r="B276" s="2" t="str">
        <f>Hyperlink("https://www.diodes.com/assets/Datasheets/ZUMT491.pdf")</f>
        <v>https://www.diodes.com/assets/Datasheets/ZUMT491.pdf</v>
      </c>
      <c r="C276" t="str">
        <f>Hyperlink("https://www.diodes.com/part/view/ZUMT491","ZUMT491")</f>
        <v>ZUMT491</v>
      </c>
      <c r="D276" t="s">
        <v>179</v>
      </c>
      <c r="G276" t="s">
        <v>27</v>
      </c>
      <c r="H276" t="s">
        <v>28</v>
      </c>
      <c r="I276" t="s">
        <v>38</v>
      </c>
      <c r="J276">
        <v>60</v>
      </c>
      <c r="K276">
        <v>1</v>
      </c>
      <c r="L276">
        <v>2</v>
      </c>
      <c r="M276">
        <v>0.5</v>
      </c>
      <c r="N276">
        <v>100</v>
      </c>
      <c r="O276">
        <v>0.5</v>
      </c>
      <c r="P276">
        <v>80</v>
      </c>
      <c r="Q276">
        <v>1</v>
      </c>
      <c r="R276">
        <v>250</v>
      </c>
      <c r="S276" t="s">
        <v>30</v>
      </c>
      <c r="T276">
        <v>500</v>
      </c>
      <c r="U276" t="s">
        <v>159</v>
      </c>
      <c r="V276">
        <v>150</v>
      </c>
      <c r="Y276" t="s">
        <v>55</v>
      </c>
    </row>
    <row r="277" spans="1:25">
      <c r="A277" t="s">
        <v>570</v>
      </c>
      <c r="B277" s="2" t="str">
        <f>Hyperlink("https://www.diodes.com/assets/Datasheets/ZUMT591.pdf")</f>
        <v>https://www.diodes.com/assets/Datasheets/ZUMT591.pdf</v>
      </c>
      <c r="C277" t="str">
        <f>Hyperlink("https://www.diodes.com/part/view/ZUMT591","ZUMT591")</f>
        <v>ZUMT591</v>
      </c>
      <c r="D277" t="s">
        <v>195</v>
      </c>
      <c r="G277" t="s">
        <v>27</v>
      </c>
      <c r="H277" t="s">
        <v>28</v>
      </c>
      <c r="I277" t="s">
        <v>29</v>
      </c>
      <c r="J277">
        <v>60</v>
      </c>
      <c r="K277">
        <v>1</v>
      </c>
      <c r="L277">
        <v>2</v>
      </c>
      <c r="M277">
        <v>0.5</v>
      </c>
      <c r="N277">
        <v>100</v>
      </c>
      <c r="O277">
        <v>0.5</v>
      </c>
      <c r="P277">
        <v>80</v>
      </c>
      <c r="Q277">
        <v>1</v>
      </c>
      <c r="R277">
        <v>300</v>
      </c>
      <c r="S277" t="s">
        <v>30</v>
      </c>
      <c r="T277">
        <v>600</v>
      </c>
      <c r="U277" t="s">
        <v>159</v>
      </c>
      <c r="V277">
        <v>150</v>
      </c>
      <c r="Y277" t="s">
        <v>55</v>
      </c>
    </row>
    <row r="278" spans="1:25">
      <c r="A278" t="s">
        <v>571</v>
      </c>
      <c r="B278" s="2" t="str">
        <f>Hyperlink("https://www.diodes.com/assets/Datasheets/ZX5T1951G.pdf")</f>
        <v>https://www.diodes.com/assets/Datasheets/ZX5T1951G.pdf</v>
      </c>
      <c r="C278" t="str">
        <f>Hyperlink("https://www.diodes.com/part/view/ZX5T1951G","ZX5T1951G")</f>
        <v>ZX5T1951G</v>
      </c>
      <c r="D278" t="s">
        <v>198</v>
      </c>
      <c r="G278" t="s">
        <v>169</v>
      </c>
      <c r="H278" t="s">
        <v>28</v>
      </c>
      <c r="I278" t="s">
        <v>29</v>
      </c>
      <c r="J278">
        <v>60</v>
      </c>
      <c r="K278">
        <v>6</v>
      </c>
      <c r="L278">
        <v>15</v>
      </c>
      <c r="M278">
        <v>3</v>
      </c>
      <c r="N278">
        <v>100</v>
      </c>
      <c r="O278">
        <v>0.01</v>
      </c>
      <c r="P278">
        <v>100</v>
      </c>
      <c r="Q278">
        <v>2</v>
      </c>
      <c r="R278">
        <v>30</v>
      </c>
      <c r="S278" t="s">
        <v>206</v>
      </c>
      <c r="T278">
        <v>130</v>
      </c>
      <c r="U278" t="s">
        <v>222</v>
      </c>
      <c r="V278">
        <v>120</v>
      </c>
      <c r="W278">
        <v>40</v>
      </c>
      <c r="Y278" t="s">
        <v>89</v>
      </c>
    </row>
    <row r="279" spans="1:25">
      <c r="A279" t="s">
        <v>572</v>
      </c>
      <c r="B279" s="2" t="str">
        <f>Hyperlink("https://www.diodes.com/assets/Datasheets/ZX5T1951GQ.pdf")</f>
        <v>https://www.diodes.com/assets/Datasheets/ZX5T1951GQ.pdf</v>
      </c>
      <c r="C279" t="str">
        <f>Hyperlink("https://www.diodes.com/part/view/ZX5T1951GQ","ZX5T1951GQ")</f>
        <v>ZX5T1951GQ</v>
      </c>
      <c r="D279" t="s">
        <v>198</v>
      </c>
      <c r="G279" t="s">
        <v>169</v>
      </c>
      <c r="H279" t="s">
        <v>34</v>
      </c>
      <c r="I279" t="s">
        <v>29</v>
      </c>
      <c r="J279">
        <v>60</v>
      </c>
      <c r="K279">
        <v>6</v>
      </c>
      <c r="L279">
        <v>15</v>
      </c>
      <c r="M279">
        <v>3</v>
      </c>
      <c r="N279">
        <v>100</v>
      </c>
      <c r="O279">
        <v>0.01</v>
      </c>
      <c r="P279">
        <v>100</v>
      </c>
      <c r="Q279">
        <v>2</v>
      </c>
      <c r="R279">
        <v>30</v>
      </c>
      <c r="S279" t="s">
        <v>206</v>
      </c>
      <c r="T279">
        <v>130</v>
      </c>
      <c r="U279" t="s">
        <v>222</v>
      </c>
      <c r="V279">
        <v>120</v>
      </c>
      <c r="W279">
        <v>40</v>
      </c>
      <c r="Y279" t="s">
        <v>89</v>
      </c>
    </row>
    <row r="280" spans="1:25">
      <c r="A280" t="s">
        <v>573</v>
      </c>
      <c r="B280" s="2" t="str">
        <f>Hyperlink("https://www.diodes.com/assets/Datasheets/ZX5T851A.pdf")</f>
        <v>https://www.diodes.com/assets/Datasheets/ZX5T851A.pdf</v>
      </c>
      <c r="C280" t="str">
        <f>Hyperlink("https://www.diodes.com/part/view/ZX5T851A","ZX5T851A")</f>
        <v>ZX5T851A</v>
      </c>
      <c r="D280" t="s">
        <v>574</v>
      </c>
      <c r="G280" t="s">
        <v>169</v>
      </c>
      <c r="H280" t="s">
        <v>28</v>
      </c>
      <c r="I280" t="s">
        <v>38</v>
      </c>
      <c r="J280">
        <v>60</v>
      </c>
      <c r="K280">
        <v>4.5</v>
      </c>
      <c r="L280">
        <v>15</v>
      </c>
      <c r="M280">
        <v>1</v>
      </c>
      <c r="N280">
        <v>100</v>
      </c>
      <c r="O280">
        <v>0.01</v>
      </c>
      <c r="P280">
        <v>55</v>
      </c>
      <c r="Q280">
        <v>5</v>
      </c>
      <c r="R280">
        <v>30</v>
      </c>
      <c r="S280" t="s">
        <v>45</v>
      </c>
      <c r="T280">
        <v>130</v>
      </c>
      <c r="U280" t="s">
        <v>213</v>
      </c>
      <c r="V280">
        <v>130</v>
      </c>
      <c r="W280">
        <v>34</v>
      </c>
      <c r="Y280" t="s">
        <v>126</v>
      </c>
    </row>
    <row r="281" spans="1:25">
      <c r="A281" t="s">
        <v>575</v>
      </c>
      <c r="B281" s="2" t="str">
        <f>Hyperlink("https://www.diodes.com/assets/Datasheets/ZX5T851G.pdf")</f>
        <v>https://www.diodes.com/assets/Datasheets/ZX5T851G.pdf</v>
      </c>
      <c r="C281" t="str">
        <f>Hyperlink("https://www.diodes.com/part/view/ZX5T851G","ZX5T851G")</f>
        <v>ZX5T851G</v>
      </c>
      <c r="D281" t="s">
        <v>202</v>
      </c>
      <c r="G281" t="s">
        <v>169</v>
      </c>
      <c r="H281" t="s">
        <v>28</v>
      </c>
      <c r="I281" t="s">
        <v>38</v>
      </c>
      <c r="J281">
        <v>60</v>
      </c>
      <c r="K281">
        <v>6</v>
      </c>
      <c r="L281">
        <v>20</v>
      </c>
      <c r="M281">
        <v>3</v>
      </c>
      <c r="N281">
        <v>100</v>
      </c>
      <c r="O281">
        <v>0.01</v>
      </c>
      <c r="P281">
        <v>55</v>
      </c>
      <c r="Q281">
        <v>5</v>
      </c>
      <c r="R281">
        <v>30</v>
      </c>
      <c r="S281" t="s">
        <v>45</v>
      </c>
      <c r="T281">
        <v>135</v>
      </c>
      <c r="U281" t="s">
        <v>213</v>
      </c>
      <c r="V281">
        <v>130</v>
      </c>
      <c r="W281">
        <v>35</v>
      </c>
      <c r="Y281" t="s">
        <v>89</v>
      </c>
    </row>
    <row r="282" spans="1:25">
      <c r="A282" t="s">
        <v>576</v>
      </c>
      <c r="B282" s="2" t="str">
        <f>Hyperlink("https://www.diodes.com/assets/Datasheets/ZX5T851GQ.pdf")</f>
        <v>https://www.diodes.com/assets/Datasheets/ZX5T851GQ.pdf</v>
      </c>
      <c r="C282" t="str">
        <f>Hyperlink("https://www.diodes.com/part/view/ZX5T851GQ","ZX5T851GQ")</f>
        <v>ZX5T851GQ</v>
      </c>
      <c r="D282" t="s">
        <v>202</v>
      </c>
      <c r="G282" t="s">
        <v>169</v>
      </c>
      <c r="H282" t="s">
        <v>34</v>
      </c>
      <c r="I282" t="s">
        <v>38</v>
      </c>
      <c r="J282">
        <v>60</v>
      </c>
      <c r="K282">
        <v>6</v>
      </c>
      <c r="L282">
        <v>20</v>
      </c>
      <c r="M282">
        <v>3</v>
      </c>
      <c r="N282">
        <v>100</v>
      </c>
      <c r="O282">
        <v>0.01</v>
      </c>
      <c r="P282">
        <v>55</v>
      </c>
      <c r="Q282">
        <v>5</v>
      </c>
      <c r="R282">
        <v>30</v>
      </c>
      <c r="S282" t="s">
        <v>45</v>
      </c>
      <c r="T282">
        <v>135</v>
      </c>
      <c r="U282" t="s">
        <v>213</v>
      </c>
      <c r="V282">
        <v>130</v>
      </c>
      <c r="W282">
        <v>35</v>
      </c>
      <c r="Y282" t="s">
        <v>89</v>
      </c>
    </row>
    <row r="283" spans="1:25">
      <c r="A283" t="s">
        <v>577</v>
      </c>
      <c r="B283" s="2" t="str">
        <f>Hyperlink("https://www.diodes.com/assets/Datasheets/ZX5T853G.pdf")</f>
        <v>https://www.diodes.com/assets/Datasheets/ZX5T853G.pdf</v>
      </c>
      <c r="C283" t="str">
        <f>Hyperlink("https://www.diodes.com/part/view/ZX5T853G","ZX5T853G")</f>
        <v>ZX5T853G</v>
      </c>
      <c r="D283" t="s">
        <v>409</v>
      </c>
      <c r="G283" t="s">
        <v>169</v>
      </c>
      <c r="H283" t="s">
        <v>28</v>
      </c>
      <c r="I283" t="s">
        <v>38</v>
      </c>
      <c r="J283">
        <v>100</v>
      </c>
      <c r="K283">
        <v>6</v>
      </c>
      <c r="L283">
        <v>10</v>
      </c>
      <c r="M283">
        <v>3</v>
      </c>
      <c r="N283">
        <v>100</v>
      </c>
      <c r="O283">
        <v>0.01</v>
      </c>
      <c r="P283">
        <v>30</v>
      </c>
      <c r="Q283">
        <v>5</v>
      </c>
      <c r="R283">
        <v>35</v>
      </c>
      <c r="S283" t="s">
        <v>45</v>
      </c>
      <c r="T283">
        <v>125</v>
      </c>
      <c r="U283" t="s">
        <v>217</v>
      </c>
      <c r="V283">
        <v>130</v>
      </c>
      <c r="W283">
        <v>36</v>
      </c>
      <c r="Y283" t="s">
        <v>89</v>
      </c>
    </row>
    <row r="284" spans="1:25">
      <c r="A284" t="s">
        <v>578</v>
      </c>
      <c r="B284" s="2" t="str">
        <f>Hyperlink("https://www.diodes.com/assets/Datasheets/ZX5T951G.pdf")</f>
        <v>https://www.diodes.com/assets/Datasheets/ZX5T951G.pdf</v>
      </c>
      <c r="C284" t="str">
        <f>Hyperlink("https://www.diodes.com/part/view/ZX5T951G","ZX5T951G")</f>
        <v>ZX5T951G</v>
      </c>
      <c r="D284" t="s">
        <v>579</v>
      </c>
      <c r="G284" t="s">
        <v>169</v>
      </c>
      <c r="H284" t="s">
        <v>28</v>
      </c>
      <c r="I284" t="s">
        <v>29</v>
      </c>
      <c r="J284">
        <v>60</v>
      </c>
      <c r="K284">
        <v>5.5</v>
      </c>
      <c r="L284">
        <v>15</v>
      </c>
      <c r="M284">
        <v>3</v>
      </c>
      <c r="N284">
        <v>100</v>
      </c>
      <c r="O284">
        <v>0.01</v>
      </c>
      <c r="P284">
        <v>45</v>
      </c>
      <c r="Q284">
        <v>5</v>
      </c>
      <c r="R284">
        <v>25</v>
      </c>
      <c r="S284" t="s">
        <v>206</v>
      </c>
      <c r="T284">
        <v>70</v>
      </c>
      <c r="U284" t="s">
        <v>159</v>
      </c>
      <c r="V284">
        <v>120</v>
      </c>
      <c r="W284">
        <v>39</v>
      </c>
      <c r="Y284" t="s">
        <v>89</v>
      </c>
    </row>
    <row r="285" spans="1:25">
      <c r="A285" t="s">
        <v>580</v>
      </c>
      <c r="B285" s="2" t="str">
        <f>Hyperlink("https://www.diodes.com/assets/Datasheets/ZX5T951GQ.pdf")</f>
        <v>https://www.diodes.com/assets/Datasheets/ZX5T951GQ.pdf</v>
      </c>
      <c r="C285" t="str">
        <f>Hyperlink("https://www.diodes.com/part/view/ZX5T951GQ","ZX5T951GQ")</f>
        <v>ZX5T951GQ</v>
      </c>
      <c r="D285" t="s">
        <v>579</v>
      </c>
      <c r="G285" t="s">
        <v>169</v>
      </c>
      <c r="H285" t="s">
        <v>34</v>
      </c>
      <c r="I285" t="s">
        <v>29</v>
      </c>
      <c r="J285">
        <v>60</v>
      </c>
      <c r="K285">
        <v>6</v>
      </c>
      <c r="L285">
        <v>15</v>
      </c>
      <c r="M285">
        <v>3</v>
      </c>
      <c r="N285">
        <v>100</v>
      </c>
      <c r="O285">
        <v>0.01</v>
      </c>
      <c r="P285">
        <v>100</v>
      </c>
      <c r="Q285">
        <v>2</v>
      </c>
      <c r="R285">
        <v>30</v>
      </c>
      <c r="S285" t="s">
        <v>206</v>
      </c>
      <c r="T285">
        <v>130</v>
      </c>
      <c r="U285" t="s">
        <v>222</v>
      </c>
      <c r="V285">
        <v>120</v>
      </c>
      <c r="W285">
        <v>40</v>
      </c>
      <c r="X285" t="s">
        <v>109</v>
      </c>
      <c r="Y285" t="s">
        <v>89</v>
      </c>
    </row>
    <row r="286" spans="1:25">
      <c r="A286" t="s">
        <v>581</v>
      </c>
      <c r="B286" s="2" t="str">
        <f>Hyperlink("https://www.diodes.com/assets/Datasheets/ZX5T953G.pdf")</f>
        <v>https://www.diodes.com/assets/Datasheets/ZX5T953G.pdf</v>
      </c>
      <c r="C286" t="str">
        <f>Hyperlink("https://www.diodes.com/part/view/ZX5T953G","ZX5T953G")</f>
        <v>ZX5T953G</v>
      </c>
      <c r="D286" t="s">
        <v>414</v>
      </c>
      <c r="G286" t="s">
        <v>169</v>
      </c>
      <c r="H286" t="s">
        <v>28</v>
      </c>
      <c r="I286" t="s">
        <v>29</v>
      </c>
      <c r="J286">
        <v>100</v>
      </c>
      <c r="K286">
        <v>5</v>
      </c>
      <c r="L286">
        <v>10</v>
      </c>
      <c r="M286">
        <v>3</v>
      </c>
      <c r="N286">
        <v>100</v>
      </c>
      <c r="O286">
        <v>0.01</v>
      </c>
      <c r="P286">
        <v>25</v>
      </c>
      <c r="Q286">
        <v>3</v>
      </c>
      <c r="R286">
        <v>30</v>
      </c>
      <c r="S286" t="s">
        <v>206</v>
      </c>
      <c r="T286">
        <v>90</v>
      </c>
      <c r="U286" t="s">
        <v>159</v>
      </c>
      <c r="V286">
        <v>125</v>
      </c>
      <c r="W286">
        <v>60</v>
      </c>
      <c r="Y286" t="s">
        <v>89</v>
      </c>
    </row>
    <row r="287" spans="1:25">
      <c r="A287" t="s">
        <v>582</v>
      </c>
      <c r="B287" s="2" t="str">
        <f>Hyperlink("https://www.diodes.com/assets/Datasheets/ZX5T953G.pdf")</f>
        <v>https://www.diodes.com/assets/Datasheets/ZX5T953G.pdf</v>
      </c>
      <c r="C287" t="str">
        <f>Hyperlink("https://www.diodes.com/part/view/ZX5T953GQ","ZX5T953GQ")</f>
        <v>ZX5T953GQ</v>
      </c>
      <c r="D287" t="s">
        <v>414</v>
      </c>
      <c r="G287" t="s">
        <v>169</v>
      </c>
      <c r="H287" t="s">
        <v>34</v>
      </c>
      <c r="I287" t="s">
        <v>29</v>
      </c>
      <c r="J287">
        <v>100</v>
      </c>
      <c r="K287">
        <v>5</v>
      </c>
      <c r="L287">
        <v>10</v>
      </c>
      <c r="M287">
        <v>3</v>
      </c>
      <c r="N287">
        <v>100</v>
      </c>
      <c r="O287">
        <v>0.01</v>
      </c>
      <c r="P287">
        <v>25</v>
      </c>
      <c r="Q287">
        <v>3</v>
      </c>
      <c r="R287">
        <v>30</v>
      </c>
      <c r="S287" t="s">
        <v>206</v>
      </c>
      <c r="T287">
        <v>90</v>
      </c>
      <c r="U287" t="s">
        <v>159</v>
      </c>
      <c r="V287">
        <v>125</v>
      </c>
      <c r="W287">
        <v>60</v>
      </c>
      <c r="Y287" t="s">
        <v>89</v>
      </c>
    </row>
    <row r="288" spans="1:25">
      <c r="A288" t="s">
        <v>583</v>
      </c>
      <c r="B288" s="2" t="str">
        <f>Hyperlink("https://www.diodes.com/assets/Datasheets/ZXT1053AK.pdf")</f>
        <v>https://www.diodes.com/assets/Datasheets/ZXT1053AK.pdf</v>
      </c>
      <c r="C288" t="str">
        <f>Hyperlink("https://www.diodes.com/part/view/ZXT1053AK","ZXT1053AK")</f>
        <v>ZXT1053AK</v>
      </c>
      <c r="D288" t="s">
        <v>584</v>
      </c>
      <c r="G288" t="s">
        <v>169</v>
      </c>
      <c r="H288" t="s">
        <v>28</v>
      </c>
      <c r="I288" t="s">
        <v>38</v>
      </c>
      <c r="J288">
        <v>75</v>
      </c>
      <c r="K288">
        <v>5</v>
      </c>
      <c r="L288">
        <v>10</v>
      </c>
      <c r="M288">
        <v>3.4</v>
      </c>
      <c r="N288">
        <v>300</v>
      </c>
      <c r="O288">
        <v>1</v>
      </c>
      <c r="P288">
        <v>50</v>
      </c>
      <c r="Q288">
        <v>5</v>
      </c>
      <c r="R288">
        <v>30</v>
      </c>
      <c r="S288" t="s">
        <v>585</v>
      </c>
      <c r="T288">
        <v>160</v>
      </c>
      <c r="U288" t="s">
        <v>319</v>
      </c>
      <c r="V288">
        <v>140</v>
      </c>
      <c r="W288">
        <v>70</v>
      </c>
      <c r="Y288" t="s">
        <v>430</v>
      </c>
    </row>
    <row r="289" spans="1:25">
      <c r="A289" t="s">
        <v>586</v>
      </c>
      <c r="B289" s="2" t="str">
        <f>Hyperlink("https://www.diodes.com/assets/Datasheets/ZXT1053AK.pdf")</f>
        <v>https://www.diodes.com/assets/Datasheets/ZXT1053AK.pdf</v>
      </c>
      <c r="C289" t="str">
        <f>Hyperlink("https://www.diodes.com/part/view/ZXT1053AKQ","ZXT1053AKQ")</f>
        <v>ZXT1053AKQ</v>
      </c>
      <c r="D289" t="s">
        <v>584</v>
      </c>
      <c r="G289" t="s">
        <v>169</v>
      </c>
      <c r="H289" t="s">
        <v>34</v>
      </c>
      <c r="I289" t="s">
        <v>38</v>
      </c>
      <c r="J289">
        <v>75</v>
      </c>
      <c r="K289">
        <v>5</v>
      </c>
      <c r="L289">
        <v>10</v>
      </c>
      <c r="M289">
        <v>3.4</v>
      </c>
      <c r="N289">
        <v>300</v>
      </c>
      <c r="O289">
        <v>1</v>
      </c>
      <c r="P289">
        <v>50</v>
      </c>
      <c r="Q289">
        <v>5</v>
      </c>
      <c r="R289">
        <v>30</v>
      </c>
      <c r="S289" t="s">
        <v>585</v>
      </c>
      <c r="T289">
        <v>160</v>
      </c>
      <c r="U289" t="s">
        <v>319</v>
      </c>
      <c r="V289">
        <v>140</v>
      </c>
      <c r="W289">
        <v>70</v>
      </c>
      <c r="Y289" t="s">
        <v>430</v>
      </c>
    </row>
    <row r="290" spans="1:25">
      <c r="A290" t="s">
        <v>587</v>
      </c>
      <c r="B290" s="2" t="str">
        <f>Hyperlink("https://www.diodes.com/assets/Datasheets/ZXT951K.pdf")</f>
        <v>https://www.diodes.com/assets/Datasheets/ZXT951K.pdf</v>
      </c>
      <c r="C290" t="str">
        <f>Hyperlink("https://www.diodes.com/part/view/ZXT951K","ZXT951K")</f>
        <v>ZXT951K</v>
      </c>
      <c r="D290" t="s">
        <v>588</v>
      </c>
      <c r="G290" t="s">
        <v>169</v>
      </c>
      <c r="H290" t="s">
        <v>28</v>
      </c>
      <c r="I290" t="s">
        <v>29</v>
      </c>
      <c r="J290">
        <v>60</v>
      </c>
      <c r="K290">
        <v>6</v>
      </c>
      <c r="L290">
        <v>15</v>
      </c>
      <c r="M290">
        <v>4.2</v>
      </c>
      <c r="N290">
        <v>100</v>
      </c>
      <c r="O290">
        <v>2</v>
      </c>
      <c r="P290">
        <v>50</v>
      </c>
      <c r="Q290">
        <v>6</v>
      </c>
      <c r="R290">
        <v>90</v>
      </c>
      <c r="S290" t="s">
        <v>159</v>
      </c>
      <c r="T290">
        <v>165</v>
      </c>
      <c r="U290" t="s">
        <v>222</v>
      </c>
      <c r="V290">
        <v>120</v>
      </c>
      <c r="W290">
        <v>53</v>
      </c>
      <c r="Y290" t="s">
        <v>430</v>
      </c>
    </row>
    <row r="291" spans="1:25">
      <c r="A291" t="s">
        <v>589</v>
      </c>
      <c r="B291" s="2" t="str">
        <f>Hyperlink("https://www.diodes.com/assets/Datasheets/ZXT951KQ.pdf")</f>
        <v>https://www.diodes.com/assets/Datasheets/ZXT951KQ.pdf</v>
      </c>
      <c r="C291" t="str">
        <f>Hyperlink("https://www.diodes.com/part/view/ZXT951KQ","ZXT951KQ")</f>
        <v>ZXT951KQ</v>
      </c>
      <c r="D291" t="s">
        <v>590</v>
      </c>
      <c r="G291" t="s">
        <v>169</v>
      </c>
      <c r="H291" t="s">
        <v>34</v>
      </c>
      <c r="I291" t="s">
        <v>29</v>
      </c>
      <c r="J291">
        <v>65</v>
      </c>
      <c r="K291">
        <v>6</v>
      </c>
      <c r="L291">
        <v>15</v>
      </c>
      <c r="M291">
        <v>4.2</v>
      </c>
      <c r="N291">
        <v>100</v>
      </c>
      <c r="O291">
        <v>2</v>
      </c>
      <c r="P291">
        <v>50</v>
      </c>
      <c r="Q291">
        <v>6</v>
      </c>
      <c r="R291">
        <v>90</v>
      </c>
      <c r="S291" t="s">
        <v>159</v>
      </c>
      <c r="T291">
        <v>165</v>
      </c>
      <c r="U291" t="s">
        <v>222</v>
      </c>
      <c r="V291">
        <v>120</v>
      </c>
      <c r="W291">
        <v>53</v>
      </c>
      <c r="Y291" t="s">
        <v>430</v>
      </c>
    </row>
    <row r="292" spans="1:25">
      <c r="A292" t="s">
        <v>591</v>
      </c>
      <c r="B292" s="2" t="str">
        <f>Hyperlink("https://www.diodes.com/assets/Datasheets/ZXT953K.pdf")</f>
        <v>https://www.diodes.com/assets/Datasheets/ZXT953K.pdf</v>
      </c>
      <c r="C292" t="str">
        <f>Hyperlink("https://www.diodes.com/part/view/ZXT953K","ZXT953K")</f>
        <v>ZXT953K</v>
      </c>
      <c r="D292" t="s">
        <v>592</v>
      </c>
      <c r="G292" t="s">
        <v>169</v>
      </c>
      <c r="H292" t="s">
        <v>28</v>
      </c>
      <c r="I292" t="s">
        <v>29</v>
      </c>
      <c r="J292">
        <v>100</v>
      </c>
      <c r="K292">
        <v>5</v>
      </c>
      <c r="L292">
        <v>10</v>
      </c>
      <c r="M292">
        <v>4.2</v>
      </c>
      <c r="N292">
        <v>100</v>
      </c>
      <c r="O292">
        <v>1</v>
      </c>
      <c r="P292">
        <v>50</v>
      </c>
      <c r="Q292">
        <v>3</v>
      </c>
      <c r="R292">
        <v>100</v>
      </c>
      <c r="S292" t="s">
        <v>159</v>
      </c>
      <c r="T292">
        <v>175</v>
      </c>
      <c r="U292" t="s">
        <v>222</v>
      </c>
      <c r="V292">
        <v>125</v>
      </c>
      <c r="W292">
        <v>67</v>
      </c>
      <c r="Y292" t="s">
        <v>430</v>
      </c>
    </row>
    <row r="293" spans="1:25">
      <c r="A293" t="s">
        <v>593</v>
      </c>
      <c r="B293" s="2" t="str">
        <f>Hyperlink("https://www.diodes.com/assets/Datasheets/ZXTC6720MC.pdf")</f>
        <v>https://www.diodes.com/assets/Datasheets/ZXTC6720MC.pdf</v>
      </c>
      <c r="C293" t="str">
        <f>Hyperlink("https://www.diodes.com/part/view/ZXTC6720MC","ZXTC6720MC")</f>
        <v>ZXTC6720MC</v>
      </c>
      <c r="D293" t="s">
        <v>594</v>
      </c>
      <c r="G293" t="s">
        <v>169</v>
      </c>
      <c r="H293" t="s">
        <v>28</v>
      </c>
      <c r="I293" t="s">
        <v>184</v>
      </c>
      <c r="J293" t="s">
        <v>595</v>
      </c>
      <c r="K293" t="s">
        <v>596</v>
      </c>
      <c r="L293" t="s">
        <v>597</v>
      </c>
      <c r="M293">
        <v>1.7</v>
      </c>
      <c r="N293">
        <v>300</v>
      </c>
      <c r="O293" t="s">
        <v>598</v>
      </c>
      <c r="P293" t="s">
        <v>599</v>
      </c>
      <c r="Q293">
        <v>1.5</v>
      </c>
      <c r="R293" t="s">
        <v>600</v>
      </c>
      <c r="S293" t="s">
        <v>601</v>
      </c>
      <c r="T293" t="s">
        <v>602</v>
      </c>
      <c r="U293" t="s">
        <v>603</v>
      </c>
      <c r="V293" t="s">
        <v>604</v>
      </c>
      <c r="W293" t="s">
        <v>605</v>
      </c>
      <c r="Y293" t="s">
        <v>606</v>
      </c>
    </row>
    <row r="294" spans="1:25">
      <c r="A294" t="s">
        <v>607</v>
      </c>
      <c r="B294" s="2" t="str">
        <f>Hyperlink("https://www.diodes.com/assets/Datasheets/ZXTD4591E6.pdf")</f>
        <v>https://www.diodes.com/assets/Datasheets/ZXTD4591E6.pdf</v>
      </c>
      <c r="C294" t="str">
        <f>Hyperlink("https://www.diodes.com/part/view/ZXTD4591E6","ZXTD4591E6")</f>
        <v>ZXTD4591E6</v>
      </c>
      <c r="D294" t="s">
        <v>608</v>
      </c>
      <c r="G294" t="s">
        <v>27</v>
      </c>
      <c r="H294" t="s">
        <v>28</v>
      </c>
      <c r="I294" t="s">
        <v>184</v>
      </c>
      <c r="J294">
        <v>60</v>
      </c>
      <c r="K294">
        <v>1</v>
      </c>
      <c r="L294">
        <v>2</v>
      </c>
      <c r="M294">
        <v>1.1</v>
      </c>
      <c r="N294">
        <v>100</v>
      </c>
      <c r="O294">
        <v>0.5</v>
      </c>
      <c r="P294">
        <v>80</v>
      </c>
      <c r="Q294">
        <v>1</v>
      </c>
      <c r="R294">
        <v>300</v>
      </c>
      <c r="S294" t="s">
        <v>30</v>
      </c>
      <c r="T294">
        <v>600</v>
      </c>
      <c r="U294" t="s">
        <v>159</v>
      </c>
      <c r="V294">
        <v>150</v>
      </c>
      <c r="W294">
        <v>355</v>
      </c>
      <c r="Y294" t="s">
        <v>156</v>
      </c>
    </row>
    <row r="295" spans="1:25">
      <c r="A295" t="s">
        <v>609</v>
      </c>
      <c r="B295" s="2" t="str">
        <f>Hyperlink("https://www.diodes.com/assets/Datasheets/ZXTN19060CFF.pdf")</f>
        <v>https://www.diodes.com/assets/Datasheets/ZXTN19060CFF.pdf</v>
      </c>
      <c r="C295" t="str">
        <f>Hyperlink("https://www.diodes.com/part/view/ZXTN19060CFF","ZXTN19060CFF")</f>
        <v>ZXTN19060CFF</v>
      </c>
      <c r="D295" t="s">
        <v>610</v>
      </c>
      <c r="G295" t="s">
        <v>169</v>
      </c>
      <c r="H295" t="s">
        <v>28</v>
      </c>
      <c r="I295" t="s">
        <v>38</v>
      </c>
      <c r="J295">
        <v>60</v>
      </c>
      <c r="K295">
        <v>5.5</v>
      </c>
      <c r="L295">
        <v>12</v>
      </c>
      <c r="M295">
        <v>1.5</v>
      </c>
      <c r="N295">
        <v>200</v>
      </c>
      <c r="O295">
        <v>0.1</v>
      </c>
      <c r="P295">
        <v>160</v>
      </c>
      <c r="Q295">
        <v>2</v>
      </c>
      <c r="R295">
        <v>150</v>
      </c>
      <c r="S295" t="s">
        <v>319</v>
      </c>
      <c r="T295">
        <v>135</v>
      </c>
      <c r="U295" t="s">
        <v>611</v>
      </c>
      <c r="V295">
        <v>130</v>
      </c>
      <c r="W295">
        <v>26</v>
      </c>
      <c r="Y295" t="s">
        <v>612</v>
      </c>
    </row>
    <row r="296" spans="1:25">
      <c r="A296" t="s">
        <v>613</v>
      </c>
      <c r="B296" s="2" t="str">
        <f>Hyperlink("https://www.diodes.com/assets/Datasheets/ZXTN19060CG.pdf")</f>
        <v>https://www.diodes.com/assets/Datasheets/ZXTN19060CG.pdf</v>
      </c>
      <c r="C296" t="str">
        <f>Hyperlink("https://www.diodes.com/part/view/ZXTN19060CG","ZXTN19060CG")</f>
        <v>ZXTN19060CG</v>
      </c>
      <c r="D296" t="s">
        <v>614</v>
      </c>
      <c r="G296" t="s">
        <v>169</v>
      </c>
      <c r="H296" t="s">
        <v>28</v>
      </c>
      <c r="I296" t="s">
        <v>38</v>
      </c>
      <c r="J296">
        <v>60</v>
      </c>
      <c r="K296">
        <v>7</v>
      </c>
      <c r="L296">
        <v>12</v>
      </c>
      <c r="M296">
        <v>3</v>
      </c>
      <c r="N296">
        <v>200</v>
      </c>
      <c r="O296">
        <v>0.1</v>
      </c>
      <c r="P296">
        <v>25</v>
      </c>
      <c r="Q296">
        <v>7</v>
      </c>
      <c r="R296">
        <v>155</v>
      </c>
      <c r="S296" t="s">
        <v>319</v>
      </c>
      <c r="T296">
        <v>150</v>
      </c>
      <c r="U296" t="s">
        <v>611</v>
      </c>
      <c r="V296">
        <v>130</v>
      </c>
      <c r="W296">
        <v>30</v>
      </c>
      <c r="Y296" t="s">
        <v>89</v>
      </c>
    </row>
    <row r="297" spans="1:25">
      <c r="A297" t="s">
        <v>615</v>
      </c>
      <c r="B297" s="2" t="str">
        <f>Hyperlink("https://www.diodes.com/assets/Datasheets/ZXTN19100CFF.pdf")</f>
        <v>https://www.diodes.com/assets/Datasheets/ZXTN19100CFF.pdf</v>
      </c>
      <c r="C297" t="str">
        <f>Hyperlink("https://www.diodes.com/part/view/ZXTN19100CFF","ZXTN19100CFF")</f>
        <v>ZXTN19100CFF</v>
      </c>
      <c r="D297" t="s">
        <v>616</v>
      </c>
      <c r="G297" t="s">
        <v>169</v>
      </c>
      <c r="H297" t="s">
        <v>28</v>
      </c>
      <c r="I297" t="s">
        <v>38</v>
      </c>
      <c r="J297">
        <v>100</v>
      </c>
      <c r="K297">
        <v>4.5</v>
      </c>
      <c r="L297">
        <v>6</v>
      </c>
      <c r="M297">
        <v>1.5</v>
      </c>
      <c r="N297">
        <v>200</v>
      </c>
      <c r="O297">
        <v>0.1</v>
      </c>
      <c r="P297">
        <v>130</v>
      </c>
      <c r="Q297">
        <v>1</v>
      </c>
      <c r="R297">
        <v>135</v>
      </c>
      <c r="S297" t="s">
        <v>617</v>
      </c>
      <c r="T297">
        <v>235</v>
      </c>
      <c r="U297" t="s">
        <v>618</v>
      </c>
      <c r="V297">
        <v>150</v>
      </c>
      <c r="W297">
        <v>38</v>
      </c>
      <c r="Y297" t="s">
        <v>612</v>
      </c>
    </row>
    <row r="298" spans="1:25">
      <c r="A298" t="s">
        <v>619</v>
      </c>
      <c r="B298" s="2" t="str">
        <f>Hyperlink("https://www.diodes.com/assets/Datasheets/ZXTN19100CG.pdf")</f>
        <v>https://www.diodes.com/assets/Datasheets/ZXTN19100CG.pdf</v>
      </c>
      <c r="C298" t="str">
        <f>Hyperlink("https://www.diodes.com/part/view/ZXTN19100CG","ZXTN19100CG")</f>
        <v>ZXTN19100CG</v>
      </c>
      <c r="D298" t="s">
        <v>620</v>
      </c>
      <c r="G298" t="s">
        <v>169</v>
      </c>
      <c r="H298" t="s">
        <v>28</v>
      </c>
      <c r="I298" t="s">
        <v>38</v>
      </c>
      <c r="J298">
        <v>100</v>
      </c>
      <c r="K298">
        <v>5.5</v>
      </c>
      <c r="L298">
        <v>10</v>
      </c>
      <c r="M298">
        <v>3</v>
      </c>
      <c r="N298">
        <v>200</v>
      </c>
      <c r="O298">
        <v>0.1</v>
      </c>
      <c r="P298">
        <v>130</v>
      </c>
      <c r="Q298">
        <v>1</v>
      </c>
      <c r="R298">
        <v>140</v>
      </c>
      <c r="S298" t="s">
        <v>617</v>
      </c>
      <c r="T298">
        <v>430</v>
      </c>
      <c r="U298" t="s">
        <v>621</v>
      </c>
      <c r="V298">
        <v>150</v>
      </c>
      <c r="W298">
        <v>38</v>
      </c>
      <c r="Y298" t="s">
        <v>89</v>
      </c>
    </row>
    <row r="299" spans="1:25">
      <c r="A299" t="s">
        <v>622</v>
      </c>
      <c r="B299" s="2" t="str">
        <f>Hyperlink("https://www.diodes.com/assets/Datasheets/ZXTN19100CZ.pdf")</f>
        <v>https://www.diodes.com/assets/Datasheets/ZXTN19100CZ.pdf</v>
      </c>
      <c r="C299" t="str">
        <f>Hyperlink("https://www.diodes.com/part/view/ZXTN19100CZ","ZXTN19100CZ")</f>
        <v>ZXTN19100CZ</v>
      </c>
      <c r="D299" t="s">
        <v>623</v>
      </c>
      <c r="G299" t="s">
        <v>169</v>
      </c>
      <c r="H299" t="s">
        <v>28</v>
      </c>
      <c r="I299" t="s">
        <v>38</v>
      </c>
      <c r="J299">
        <v>100</v>
      </c>
      <c r="K299">
        <v>5.25</v>
      </c>
      <c r="L299">
        <v>10</v>
      </c>
      <c r="M299">
        <v>2.4</v>
      </c>
      <c r="N299">
        <v>200</v>
      </c>
      <c r="O299">
        <v>0.1</v>
      </c>
      <c r="P299">
        <v>130</v>
      </c>
      <c r="Q299">
        <v>1</v>
      </c>
      <c r="R299">
        <v>140</v>
      </c>
      <c r="S299" t="s">
        <v>617</v>
      </c>
      <c r="T299">
        <v>350</v>
      </c>
      <c r="U299" t="s">
        <v>624</v>
      </c>
      <c r="V299">
        <v>150</v>
      </c>
      <c r="W299">
        <v>44</v>
      </c>
      <c r="Y299" t="s">
        <v>122</v>
      </c>
    </row>
    <row r="300" spans="1:25">
      <c r="A300" t="s">
        <v>625</v>
      </c>
      <c r="B300" s="2" t="str">
        <f>Hyperlink("https://www.diodes.com/assets/Datasheets/ZXTN2010A.pdf")</f>
        <v>https://www.diodes.com/assets/Datasheets/ZXTN2010A.pdf</v>
      </c>
      <c r="C300" t="str">
        <f>Hyperlink("https://www.diodes.com/part/view/ZXTN2010A","ZXTN2010A")</f>
        <v>ZXTN2010A</v>
      </c>
      <c r="D300" t="s">
        <v>574</v>
      </c>
      <c r="G300" t="s">
        <v>169</v>
      </c>
      <c r="H300" t="s">
        <v>28</v>
      </c>
      <c r="I300" t="s">
        <v>38</v>
      </c>
      <c r="J300">
        <v>60</v>
      </c>
      <c r="K300">
        <v>4.5</v>
      </c>
      <c r="L300">
        <v>15</v>
      </c>
      <c r="M300">
        <v>1</v>
      </c>
      <c r="N300">
        <v>100</v>
      </c>
      <c r="O300">
        <v>0.01</v>
      </c>
      <c r="P300">
        <v>55</v>
      </c>
      <c r="Q300">
        <v>5</v>
      </c>
      <c r="R300">
        <v>30</v>
      </c>
      <c r="S300" t="s">
        <v>45</v>
      </c>
      <c r="T300">
        <v>130</v>
      </c>
      <c r="U300" t="s">
        <v>213</v>
      </c>
      <c r="V300">
        <v>130</v>
      </c>
      <c r="W300">
        <v>34</v>
      </c>
      <c r="Y300" t="s">
        <v>126</v>
      </c>
    </row>
    <row r="301" spans="1:25">
      <c r="A301" t="s">
        <v>626</v>
      </c>
      <c r="B301" s="2" t="str">
        <f>Hyperlink("https://www.diodes.com/assets/Datasheets/ZXTN2010G.pdf")</f>
        <v>https://www.diodes.com/assets/Datasheets/ZXTN2010G.pdf</v>
      </c>
      <c r="C301" t="str">
        <f>Hyperlink("https://www.diodes.com/part/view/ZXTN2010G","ZXTN2010G")</f>
        <v>ZXTN2010G</v>
      </c>
      <c r="D301" t="s">
        <v>202</v>
      </c>
      <c r="G301" t="s">
        <v>169</v>
      </c>
      <c r="H301" t="s">
        <v>28</v>
      </c>
      <c r="I301" t="s">
        <v>38</v>
      </c>
      <c r="J301">
        <v>60</v>
      </c>
      <c r="K301">
        <v>6</v>
      </c>
      <c r="L301">
        <v>20</v>
      </c>
      <c r="M301">
        <v>3</v>
      </c>
      <c r="N301">
        <v>100</v>
      </c>
      <c r="O301">
        <v>0.01</v>
      </c>
      <c r="P301">
        <v>55</v>
      </c>
      <c r="Q301">
        <v>5</v>
      </c>
      <c r="R301">
        <v>30</v>
      </c>
      <c r="S301" t="s">
        <v>45</v>
      </c>
      <c r="T301">
        <v>135</v>
      </c>
      <c r="U301" t="s">
        <v>213</v>
      </c>
      <c r="V301">
        <v>130</v>
      </c>
      <c r="W301">
        <v>35</v>
      </c>
      <c r="Y301" t="s">
        <v>89</v>
      </c>
    </row>
    <row r="302" spans="1:25">
      <c r="A302" t="s">
        <v>627</v>
      </c>
      <c r="B302" s="2" t="str">
        <f>Hyperlink("https://www.diodes.com/assets/Datasheets/ZXTN2010Z.pdf")</f>
        <v>https://www.diodes.com/assets/Datasheets/ZXTN2010Z.pdf</v>
      </c>
      <c r="C302" t="str">
        <f>Hyperlink("https://www.diodes.com/part/view/ZXTN2010Z","ZXTN2010Z")</f>
        <v>ZXTN2010Z</v>
      </c>
      <c r="D302" t="s">
        <v>628</v>
      </c>
      <c r="G302" t="s">
        <v>169</v>
      </c>
      <c r="H302" t="s">
        <v>28</v>
      </c>
      <c r="I302" t="s">
        <v>38</v>
      </c>
      <c r="J302">
        <v>60</v>
      </c>
      <c r="K302">
        <v>5</v>
      </c>
      <c r="L302">
        <v>20</v>
      </c>
      <c r="M302">
        <v>2.1</v>
      </c>
      <c r="N302">
        <v>100</v>
      </c>
      <c r="O302">
        <v>0.01</v>
      </c>
      <c r="P302">
        <v>55</v>
      </c>
      <c r="Q302">
        <v>5</v>
      </c>
      <c r="R302">
        <v>30</v>
      </c>
      <c r="S302" t="s">
        <v>45</v>
      </c>
      <c r="T302">
        <v>125</v>
      </c>
      <c r="U302" t="s">
        <v>213</v>
      </c>
      <c r="V302">
        <v>130</v>
      </c>
      <c r="W302">
        <v>30</v>
      </c>
      <c r="Y302" t="s">
        <v>122</v>
      </c>
    </row>
    <row r="303" spans="1:25">
      <c r="A303" t="s">
        <v>629</v>
      </c>
      <c r="B303" s="2" t="str">
        <f>Hyperlink("https://www.diodes.com/assets/Datasheets/ZXTN2010ZQ.pdf")</f>
        <v>https://www.diodes.com/assets/Datasheets/ZXTN2010ZQ.pdf</v>
      </c>
      <c r="C303" t="str">
        <f>Hyperlink("https://www.diodes.com/part/view/ZXTN2010ZQ","ZXTN2010ZQ")</f>
        <v>ZXTN2010ZQ</v>
      </c>
      <c r="D303" t="s">
        <v>628</v>
      </c>
      <c r="G303" t="s">
        <v>169</v>
      </c>
      <c r="H303" t="s">
        <v>34</v>
      </c>
      <c r="I303" t="s">
        <v>38</v>
      </c>
      <c r="J303">
        <v>60</v>
      </c>
      <c r="K303">
        <v>5</v>
      </c>
      <c r="L303">
        <v>20</v>
      </c>
      <c r="M303">
        <v>2.1</v>
      </c>
      <c r="N303">
        <v>100</v>
      </c>
      <c r="O303">
        <v>0.01</v>
      </c>
      <c r="P303">
        <v>55</v>
      </c>
      <c r="Q303">
        <v>5</v>
      </c>
      <c r="R303">
        <v>30</v>
      </c>
      <c r="S303" t="s">
        <v>45</v>
      </c>
      <c r="T303">
        <v>125</v>
      </c>
      <c r="U303" t="s">
        <v>213</v>
      </c>
      <c r="V303">
        <v>130</v>
      </c>
      <c r="W303">
        <v>30</v>
      </c>
      <c r="Y303" t="s">
        <v>122</v>
      </c>
    </row>
    <row r="304" spans="1:25">
      <c r="A304" t="s">
        <v>630</v>
      </c>
      <c r="B304" s="2" t="str">
        <f>Hyperlink("https://www.diodes.com/assets/Datasheets/ZXTN2011G.pdf")</f>
        <v>https://www.diodes.com/assets/Datasheets/ZXTN2011G.pdf</v>
      </c>
      <c r="C304" t="str">
        <f>Hyperlink("https://www.diodes.com/part/view/ZXTN2011G","ZXTN2011G")</f>
        <v>ZXTN2011G</v>
      </c>
      <c r="D304" t="s">
        <v>409</v>
      </c>
      <c r="G304" t="s">
        <v>169</v>
      </c>
      <c r="H304" t="s">
        <v>28</v>
      </c>
      <c r="I304" t="s">
        <v>38</v>
      </c>
      <c r="J304">
        <v>100</v>
      </c>
      <c r="K304">
        <v>6</v>
      </c>
      <c r="L304">
        <v>10</v>
      </c>
      <c r="M304">
        <v>3</v>
      </c>
      <c r="N304">
        <v>100</v>
      </c>
      <c r="O304">
        <v>0.01</v>
      </c>
      <c r="P304">
        <v>30</v>
      </c>
      <c r="Q304">
        <v>5</v>
      </c>
      <c r="R304">
        <v>35</v>
      </c>
      <c r="S304" t="s">
        <v>45</v>
      </c>
      <c r="T304">
        <v>125</v>
      </c>
      <c r="U304" t="s">
        <v>217</v>
      </c>
      <c r="V304">
        <v>130</v>
      </c>
      <c r="W304">
        <v>36</v>
      </c>
      <c r="Y304" t="s">
        <v>89</v>
      </c>
    </row>
    <row r="305" spans="1:25">
      <c r="A305" t="s">
        <v>631</v>
      </c>
      <c r="B305" s="2" t="str">
        <f>Hyperlink("https://www.diodes.com/assets/Datasheets/ZXTN2011Z.pdf")</f>
        <v>https://www.diodes.com/assets/Datasheets/ZXTN2011Z.pdf</v>
      </c>
      <c r="C305" t="str">
        <f>Hyperlink("https://www.diodes.com/part/view/ZXTN2011Z","ZXTN2011Z")</f>
        <v>ZXTN2011Z</v>
      </c>
      <c r="D305" t="s">
        <v>632</v>
      </c>
      <c r="G305" t="s">
        <v>169</v>
      </c>
      <c r="H305" t="s">
        <v>28</v>
      </c>
      <c r="I305" t="s">
        <v>38</v>
      </c>
      <c r="J305">
        <v>100</v>
      </c>
      <c r="K305">
        <v>4.5</v>
      </c>
      <c r="L305">
        <v>10</v>
      </c>
      <c r="M305">
        <v>2.1</v>
      </c>
      <c r="N305">
        <v>100</v>
      </c>
      <c r="O305">
        <v>0.01</v>
      </c>
      <c r="P305">
        <v>30</v>
      </c>
      <c r="Q305">
        <v>5</v>
      </c>
      <c r="R305">
        <v>30</v>
      </c>
      <c r="S305" t="s">
        <v>45</v>
      </c>
      <c r="T305">
        <v>115</v>
      </c>
      <c r="U305" t="s">
        <v>217</v>
      </c>
      <c r="V305">
        <v>130</v>
      </c>
      <c r="W305">
        <v>31</v>
      </c>
      <c r="Y305" t="s">
        <v>122</v>
      </c>
    </row>
    <row r="306" spans="1:25">
      <c r="A306" t="s">
        <v>633</v>
      </c>
      <c r="B306" s="2" t="str">
        <f>Hyperlink("https://www.diodes.com/assets/Datasheets/ZXTN2018F.pdf")</f>
        <v>https://www.diodes.com/assets/Datasheets/ZXTN2018F.pdf</v>
      </c>
      <c r="C306" t="str">
        <f>Hyperlink("https://www.diodes.com/part/view/ZXTN2018F","ZXTN2018F")</f>
        <v>ZXTN2018F</v>
      </c>
      <c r="D306" t="s">
        <v>634</v>
      </c>
      <c r="G306" t="s">
        <v>169</v>
      </c>
      <c r="H306" t="s">
        <v>28</v>
      </c>
      <c r="I306" t="s">
        <v>38</v>
      </c>
      <c r="J306">
        <v>60</v>
      </c>
      <c r="K306">
        <v>5</v>
      </c>
      <c r="L306">
        <v>12</v>
      </c>
      <c r="M306">
        <v>1</v>
      </c>
      <c r="N306">
        <v>100</v>
      </c>
      <c r="O306">
        <v>0.01</v>
      </c>
      <c r="P306">
        <v>40</v>
      </c>
      <c r="Q306">
        <v>5</v>
      </c>
      <c r="R306">
        <v>30</v>
      </c>
      <c r="S306" t="s">
        <v>45</v>
      </c>
      <c r="T306">
        <v>110</v>
      </c>
      <c r="U306" t="s">
        <v>213</v>
      </c>
      <c r="V306">
        <v>130</v>
      </c>
      <c r="W306">
        <v>25</v>
      </c>
      <c r="Y306" t="s">
        <v>46</v>
      </c>
    </row>
    <row r="307" spans="1:25">
      <c r="A307" t="s">
        <v>635</v>
      </c>
      <c r="B307" s="2" t="str">
        <f>Hyperlink("https://www.diodes.com/assets/Datasheets/ZXTN2018FQ.pdf")</f>
        <v>https://www.diodes.com/assets/Datasheets/ZXTN2018FQ.pdf</v>
      </c>
      <c r="C307" t="str">
        <f>Hyperlink("https://www.diodes.com/part/view/ZXTN2018FQ","ZXTN2018FQ")</f>
        <v>ZXTN2018FQ</v>
      </c>
      <c r="D307" t="s">
        <v>634</v>
      </c>
      <c r="G307" t="s">
        <v>169</v>
      </c>
      <c r="H307" t="s">
        <v>34</v>
      </c>
      <c r="I307" t="s">
        <v>38</v>
      </c>
      <c r="J307">
        <v>60</v>
      </c>
      <c r="K307">
        <v>5</v>
      </c>
      <c r="L307">
        <v>12</v>
      </c>
      <c r="M307">
        <v>1</v>
      </c>
      <c r="N307">
        <v>100</v>
      </c>
      <c r="O307">
        <v>0.01</v>
      </c>
      <c r="P307">
        <v>40</v>
      </c>
      <c r="Q307">
        <v>5</v>
      </c>
      <c r="R307">
        <v>30</v>
      </c>
      <c r="S307" t="s">
        <v>45</v>
      </c>
      <c r="T307">
        <v>110</v>
      </c>
      <c r="U307" t="s">
        <v>213</v>
      </c>
      <c r="V307">
        <v>130</v>
      </c>
      <c r="W307">
        <v>25</v>
      </c>
      <c r="Y307" t="s">
        <v>46</v>
      </c>
    </row>
    <row r="308" spans="1:25">
      <c r="A308" t="s">
        <v>636</v>
      </c>
      <c r="B308" s="2" t="str">
        <f>Hyperlink("https://www.diodes.com/assets/Datasheets/ZXTN2020F.pdf")</f>
        <v>https://www.diodes.com/assets/Datasheets/ZXTN2020F.pdf</v>
      </c>
      <c r="C308" t="str">
        <f>Hyperlink("https://www.diodes.com/part/view/ZXTN2020F","ZXTN2020F")</f>
        <v>ZXTN2020F</v>
      </c>
      <c r="D308" t="s">
        <v>637</v>
      </c>
      <c r="G308" t="s">
        <v>169</v>
      </c>
      <c r="H308" t="s">
        <v>28</v>
      </c>
      <c r="I308" t="s">
        <v>38</v>
      </c>
      <c r="J308">
        <v>100</v>
      </c>
      <c r="K308">
        <v>4</v>
      </c>
      <c r="L308">
        <v>12</v>
      </c>
      <c r="M308">
        <v>1</v>
      </c>
      <c r="N308">
        <v>100</v>
      </c>
      <c r="O308">
        <v>0.01</v>
      </c>
      <c r="P308">
        <v>35</v>
      </c>
      <c r="Q308">
        <v>4</v>
      </c>
      <c r="R308">
        <v>30</v>
      </c>
      <c r="S308" t="s">
        <v>45</v>
      </c>
      <c r="T308">
        <v>105</v>
      </c>
      <c r="U308" t="s">
        <v>217</v>
      </c>
      <c r="V308">
        <v>130</v>
      </c>
      <c r="W308">
        <v>30</v>
      </c>
      <c r="Y308" t="s">
        <v>46</v>
      </c>
    </row>
    <row r="309" spans="1:25">
      <c r="A309" t="s">
        <v>638</v>
      </c>
      <c r="B309" s="2" t="str">
        <f>Hyperlink("https://www.diodes.com/assets/Datasheets/ZXTN2038F.pdf")</f>
        <v>https://www.diodes.com/assets/Datasheets/ZXTN2038F.pdf</v>
      </c>
      <c r="C309" t="str">
        <f>Hyperlink("https://www.diodes.com/part/view/ZXTN2038F","ZXTN2038F")</f>
        <v>ZXTN2038F</v>
      </c>
      <c r="D309" t="s">
        <v>158</v>
      </c>
      <c r="G309" t="s">
        <v>27</v>
      </c>
      <c r="H309" t="s">
        <v>28</v>
      </c>
      <c r="I309" t="s">
        <v>38</v>
      </c>
      <c r="J309">
        <v>60</v>
      </c>
      <c r="K309">
        <v>1</v>
      </c>
      <c r="L309">
        <v>2</v>
      </c>
      <c r="M309">
        <v>0.35</v>
      </c>
      <c r="N309">
        <v>100</v>
      </c>
      <c r="O309">
        <v>0.001</v>
      </c>
      <c r="P309">
        <v>80</v>
      </c>
      <c r="Q309">
        <v>1</v>
      </c>
      <c r="R309">
        <v>200</v>
      </c>
      <c r="S309" t="s">
        <v>639</v>
      </c>
      <c r="T309">
        <v>250</v>
      </c>
      <c r="U309" t="s">
        <v>30</v>
      </c>
      <c r="V309">
        <v>150</v>
      </c>
      <c r="Y309" t="s">
        <v>46</v>
      </c>
    </row>
    <row r="310" spans="1:25">
      <c r="A310" t="s">
        <v>640</v>
      </c>
      <c r="B310" s="2" t="str">
        <f>Hyperlink("https://www.diodes.com/assets/Datasheets/ZXTN25060BFH.pdf")</f>
        <v>https://www.diodes.com/assets/Datasheets/ZXTN25060BFH.pdf</v>
      </c>
      <c r="C310" t="str">
        <f>Hyperlink("https://www.diodes.com/part/view/ZXTN25060BFH","ZXTN25060BFH")</f>
        <v>ZXTN25060BFH</v>
      </c>
      <c r="D310" t="s">
        <v>641</v>
      </c>
      <c r="G310" t="s">
        <v>169</v>
      </c>
      <c r="H310" t="s">
        <v>28</v>
      </c>
      <c r="I310" t="s">
        <v>38</v>
      </c>
      <c r="J310">
        <v>60</v>
      </c>
      <c r="K310">
        <v>3.5</v>
      </c>
      <c r="L310">
        <v>10</v>
      </c>
      <c r="M310">
        <v>1.25</v>
      </c>
      <c r="N310">
        <v>100</v>
      </c>
      <c r="O310">
        <v>0.01</v>
      </c>
      <c r="P310">
        <v>25</v>
      </c>
      <c r="Q310">
        <v>3.5</v>
      </c>
      <c r="R310">
        <v>95</v>
      </c>
      <c r="S310" t="s">
        <v>642</v>
      </c>
      <c r="T310">
        <v>65</v>
      </c>
      <c r="U310" t="s">
        <v>159</v>
      </c>
      <c r="V310">
        <v>185</v>
      </c>
      <c r="W310">
        <v>43</v>
      </c>
      <c r="Y310" t="s">
        <v>46</v>
      </c>
    </row>
    <row r="311" spans="1:25">
      <c r="A311" t="s">
        <v>643</v>
      </c>
      <c r="B311" s="2" t="str">
        <f>Hyperlink("https://www.diodes.com/assets/Datasheets/ZXTN25060BZ.pdf")</f>
        <v>https://www.diodes.com/assets/Datasheets/ZXTN25060BZ.pdf</v>
      </c>
      <c r="C311" t="str">
        <f>Hyperlink("https://www.diodes.com/part/view/ZXTN25060BZ","ZXTN25060BZ")</f>
        <v>ZXTN25060BZ</v>
      </c>
      <c r="D311" t="s">
        <v>628</v>
      </c>
      <c r="G311" t="s">
        <v>169</v>
      </c>
      <c r="H311" t="s">
        <v>28</v>
      </c>
      <c r="I311" t="s">
        <v>38</v>
      </c>
      <c r="J311">
        <v>60</v>
      </c>
      <c r="K311">
        <v>5</v>
      </c>
      <c r="L311">
        <v>10</v>
      </c>
      <c r="M311">
        <v>2.4</v>
      </c>
      <c r="N311">
        <v>100</v>
      </c>
      <c r="O311">
        <v>0.01</v>
      </c>
      <c r="P311">
        <v>45</v>
      </c>
      <c r="Q311">
        <v>2</v>
      </c>
      <c r="R311">
        <v>90</v>
      </c>
      <c r="S311" t="s">
        <v>172</v>
      </c>
      <c r="T311">
        <v>230</v>
      </c>
      <c r="U311" t="s">
        <v>279</v>
      </c>
      <c r="V311">
        <v>185</v>
      </c>
      <c r="W311">
        <v>48</v>
      </c>
      <c r="Y311" t="s">
        <v>122</v>
      </c>
    </row>
    <row r="312" spans="1:25">
      <c r="A312" t="s">
        <v>644</v>
      </c>
      <c r="B312" s="2" t="str">
        <f>Hyperlink("https://www.diodes.com/assets/Datasheets/ZXTN25060BZQ.pdf")</f>
        <v>https://www.diodes.com/assets/Datasheets/ZXTN25060BZQ.pdf</v>
      </c>
      <c r="C312" t="str">
        <f>Hyperlink("https://www.diodes.com/part/view/ZXTN25060BZQ","ZXTN25060BZQ")</f>
        <v>ZXTN25060BZQ</v>
      </c>
      <c r="D312" t="s">
        <v>628</v>
      </c>
      <c r="G312" t="s">
        <v>169</v>
      </c>
      <c r="H312" t="s">
        <v>34</v>
      </c>
      <c r="I312" t="s">
        <v>38</v>
      </c>
      <c r="J312">
        <v>60</v>
      </c>
      <c r="K312">
        <v>5</v>
      </c>
      <c r="L312">
        <v>10</v>
      </c>
      <c r="M312">
        <v>2.4</v>
      </c>
      <c r="N312">
        <v>100</v>
      </c>
      <c r="O312">
        <v>0.01</v>
      </c>
      <c r="P312">
        <v>45</v>
      </c>
      <c r="Q312">
        <v>2</v>
      </c>
      <c r="R312">
        <v>90</v>
      </c>
      <c r="S312" t="s">
        <v>172</v>
      </c>
      <c r="T312">
        <v>230</v>
      </c>
      <c r="U312" t="s">
        <v>279</v>
      </c>
      <c r="V312">
        <v>185</v>
      </c>
      <c r="W312">
        <v>48</v>
      </c>
      <c r="Y312" t="s">
        <v>122</v>
      </c>
    </row>
    <row r="313" spans="1:25">
      <c r="A313" t="s">
        <v>645</v>
      </c>
      <c r="B313" s="2" t="str">
        <f>Hyperlink("https://www.diodes.com/assets/Datasheets/ZXTN25100BFH.pdf")</f>
        <v>https://www.diodes.com/assets/Datasheets/ZXTN25100BFH.pdf</v>
      </c>
      <c r="C313" t="str">
        <f>Hyperlink("https://www.diodes.com/part/view/ZXTN25100BFH","ZXTN25100BFH")</f>
        <v>ZXTN25100BFH</v>
      </c>
      <c r="D313" t="s">
        <v>646</v>
      </c>
      <c r="G313" t="s">
        <v>169</v>
      </c>
      <c r="H313" t="s">
        <v>28</v>
      </c>
      <c r="I313" t="s">
        <v>38</v>
      </c>
      <c r="J313">
        <v>100</v>
      </c>
      <c r="K313">
        <v>3</v>
      </c>
      <c r="L313">
        <v>9</v>
      </c>
      <c r="M313">
        <v>1.25</v>
      </c>
      <c r="N313">
        <v>100</v>
      </c>
      <c r="O313">
        <v>0.01</v>
      </c>
      <c r="P313">
        <v>50</v>
      </c>
      <c r="Q313">
        <v>1</v>
      </c>
      <c r="R313">
        <v>135</v>
      </c>
      <c r="S313" t="s">
        <v>642</v>
      </c>
      <c r="T313">
        <v>80</v>
      </c>
      <c r="U313" t="s">
        <v>159</v>
      </c>
      <c r="V313">
        <v>160</v>
      </c>
      <c r="W313">
        <v>67</v>
      </c>
      <c r="Y313" t="s">
        <v>46</v>
      </c>
    </row>
    <row r="314" spans="1:25">
      <c r="A314" t="s">
        <v>647</v>
      </c>
      <c r="B314" s="2" t="str">
        <f>Hyperlink("https://www.diodes.com/assets/Datasheets/ZXTN25100DFH.pdf")</f>
        <v>https://www.diodes.com/assets/Datasheets/ZXTN25100DFH.pdf</v>
      </c>
      <c r="C314" t="str">
        <f>Hyperlink("https://www.diodes.com/part/view/ZXTN25100DFH","ZXTN25100DFH")</f>
        <v>ZXTN25100DFH</v>
      </c>
      <c r="D314" t="s">
        <v>648</v>
      </c>
      <c r="G314" t="s">
        <v>169</v>
      </c>
      <c r="H314" t="s">
        <v>28</v>
      </c>
      <c r="I314" t="s">
        <v>38</v>
      </c>
      <c r="J314">
        <v>100</v>
      </c>
      <c r="K314">
        <v>2.5</v>
      </c>
      <c r="L314">
        <v>3</v>
      </c>
      <c r="M314">
        <v>1.25</v>
      </c>
      <c r="N314">
        <v>300</v>
      </c>
      <c r="O314">
        <v>0.01</v>
      </c>
      <c r="P314">
        <v>40</v>
      </c>
      <c r="Q314">
        <v>1</v>
      </c>
      <c r="R314">
        <v>170</v>
      </c>
      <c r="S314" t="s">
        <v>642</v>
      </c>
      <c r="T314">
        <v>95</v>
      </c>
      <c r="U314" t="s">
        <v>159</v>
      </c>
      <c r="V314">
        <v>175</v>
      </c>
      <c r="W314">
        <v>86</v>
      </c>
      <c r="Y314" t="s">
        <v>46</v>
      </c>
    </row>
    <row r="315" spans="1:25">
      <c r="A315" t="s">
        <v>649</v>
      </c>
      <c r="B315" s="2" t="str">
        <f>Hyperlink("https://www.diodes.com/assets/Datasheets/ZXTN25100DG.pdf")</f>
        <v>https://www.diodes.com/assets/Datasheets/ZXTN25100DG.pdf</v>
      </c>
      <c r="C315" t="str">
        <f>Hyperlink("https://www.diodes.com/part/view/ZXTN25100DG","ZXTN25100DG")</f>
        <v>ZXTN25100DG</v>
      </c>
      <c r="D315" t="s">
        <v>650</v>
      </c>
      <c r="G315" t="s">
        <v>169</v>
      </c>
      <c r="H315" t="s">
        <v>28</v>
      </c>
      <c r="I315" t="s">
        <v>38</v>
      </c>
      <c r="J315">
        <v>100</v>
      </c>
      <c r="K315">
        <v>3</v>
      </c>
      <c r="L315">
        <v>3.5</v>
      </c>
      <c r="M315">
        <v>3</v>
      </c>
      <c r="N315">
        <v>300</v>
      </c>
      <c r="O315">
        <v>0.01</v>
      </c>
      <c r="P315">
        <v>40</v>
      </c>
      <c r="Q315">
        <v>1</v>
      </c>
      <c r="R315">
        <v>170</v>
      </c>
      <c r="S315" t="s">
        <v>642</v>
      </c>
      <c r="T315">
        <v>345</v>
      </c>
      <c r="U315" t="s">
        <v>651</v>
      </c>
      <c r="V315">
        <v>175</v>
      </c>
      <c r="W315">
        <v>85</v>
      </c>
      <c r="Y315" t="s">
        <v>89</v>
      </c>
    </row>
    <row r="316" spans="1:25">
      <c r="A316" t="s">
        <v>652</v>
      </c>
      <c r="B316" s="2" t="str">
        <f>Hyperlink("https://www.diodes.com/assets/Datasheets/ZXTN25100DG.pdf")</f>
        <v>https://www.diodes.com/assets/Datasheets/ZXTN25100DG.pdf</v>
      </c>
      <c r="C316" t="str">
        <f>Hyperlink("https://www.diodes.com/part/view/ZXTN25100DGQ","ZXTN25100DGQ")</f>
        <v>ZXTN25100DGQ</v>
      </c>
      <c r="D316" t="s">
        <v>650</v>
      </c>
      <c r="G316" t="s">
        <v>169</v>
      </c>
      <c r="H316" t="s">
        <v>34</v>
      </c>
      <c r="I316" t="s">
        <v>38</v>
      </c>
      <c r="J316">
        <v>100</v>
      </c>
      <c r="K316">
        <v>3</v>
      </c>
      <c r="L316">
        <v>3.5</v>
      </c>
      <c r="M316">
        <v>3</v>
      </c>
      <c r="N316">
        <v>300</v>
      </c>
      <c r="O316">
        <v>0.01</v>
      </c>
      <c r="P316">
        <v>40</v>
      </c>
      <c r="Q316">
        <v>1</v>
      </c>
      <c r="R316">
        <v>170</v>
      </c>
      <c r="S316" t="s">
        <v>642</v>
      </c>
      <c r="T316">
        <v>345</v>
      </c>
      <c r="U316" t="s">
        <v>651</v>
      </c>
      <c r="V316">
        <v>175</v>
      </c>
      <c r="W316">
        <v>85</v>
      </c>
      <c r="Y316" t="s">
        <v>89</v>
      </c>
    </row>
    <row r="317" spans="1:25">
      <c r="A317" t="s">
        <v>653</v>
      </c>
      <c r="B317" s="2" t="str">
        <f>Hyperlink("https://www.diodes.com/assets/Datasheets/ZXTN25100DZ.pdf")</f>
        <v>https://www.diodes.com/assets/Datasheets/ZXTN25100DZ.pdf</v>
      </c>
      <c r="C317" t="str">
        <f>Hyperlink("https://www.diodes.com/part/view/ZXTN25100DZ","ZXTN25100DZ")</f>
        <v>ZXTN25100DZ</v>
      </c>
      <c r="D317" t="s">
        <v>654</v>
      </c>
      <c r="G317" t="s">
        <v>169</v>
      </c>
      <c r="H317" t="s">
        <v>28</v>
      </c>
      <c r="I317" t="s">
        <v>38</v>
      </c>
      <c r="J317">
        <v>100</v>
      </c>
      <c r="K317">
        <v>2.5</v>
      </c>
      <c r="L317">
        <v>3.5</v>
      </c>
      <c r="M317">
        <v>2.4</v>
      </c>
      <c r="N317">
        <v>300</v>
      </c>
      <c r="O317">
        <v>0.01</v>
      </c>
      <c r="P317">
        <v>120</v>
      </c>
      <c r="Q317">
        <v>0.5</v>
      </c>
      <c r="R317">
        <v>170</v>
      </c>
      <c r="S317" t="s">
        <v>642</v>
      </c>
      <c r="T317">
        <v>245</v>
      </c>
      <c r="U317" t="s">
        <v>655</v>
      </c>
      <c r="V317">
        <v>175</v>
      </c>
      <c r="W317">
        <v>80</v>
      </c>
      <c r="Y317" t="s">
        <v>122</v>
      </c>
    </row>
    <row r="318" spans="1:25">
      <c r="A318" t="s">
        <v>656</v>
      </c>
      <c r="B318" s="2" t="str">
        <f>Hyperlink("https://www.diodes.com/assets/Datasheets/ds32129.pdf")</f>
        <v>https://www.diodes.com/assets/Datasheets/ds32129.pdf</v>
      </c>
      <c r="C318" t="str">
        <f>Hyperlink("https://www.diodes.com/part/view/ZXTN26070CV","ZXTN26070CV")</f>
        <v>ZXTN26070CV</v>
      </c>
      <c r="D318" t="s">
        <v>657</v>
      </c>
      <c r="G318" t="s">
        <v>169</v>
      </c>
      <c r="H318" t="s">
        <v>28</v>
      </c>
      <c r="I318" t="s">
        <v>38</v>
      </c>
      <c r="J318">
        <v>70</v>
      </c>
      <c r="K318">
        <v>2</v>
      </c>
      <c r="L318">
        <v>5</v>
      </c>
      <c r="M318">
        <v>0.6</v>
      </c>
      <c r="N318">
        <v>190</v>
      </c>
      <c r="O318">
        <v>0.01</v>
      </c>
      <c r="P318">
        <v>75</v>
      </c>
      <c r="Q318">
        <v>2</v>
      </c>
      <c r="R318">
        <v>30</v>
      </c>
      <c r="S318" t="s">
        <v>206</v>
      </c>
      <c r="T318">
        <v>200</v>
      </c>
      <c r="U318" t="s">
        <v>172</v>
      </c>
      <c r="V318">
        <v>200</v>
      </c>
      <c r="W318">
        <v>130</v>
      </c>
      <c r="Y318" t="s">
        <v>658</v>
      </c>
    </row>
    <row r="319" spans="1:25">
      <c r="A319" t="s">
        <v>659</v>
      </c>
      <c r="B319" s="2" t="str">
        <f>Hyperlink("https://www.diodes.com/assets/Datasheets/ZXTN4000Z.pdf")</f>
        <v>https://www.diodes.com/assets/Datasheets/ZXTN4000Z.pdf</v>
      </c>
      <c r="C319" t="str">
        <f>Hyperlink("https://www.diodes.com/part/view/ZXTN4000Z","ZXTN4000Z")</f>
        <v>ZXTN4000Z</v>
      </c>
      <c r="D319" t="s">
        <v>138</v>
      </c>
      <c r="G319" t="s">
        <v>27</v>
      </c>
      <c r="H319" t="s">
        <v>28</v>
      </c>
      <c r="I319" t="s">
        <v>38</v>
      </c>
      <c r="J319">
        <v>60</v>
      </c>
      <c r="K319">
        <v>1</v>
      </c>
      <c r="L319">
        <v>3</v>
      </c>
      <c r="M319">
        <v>1.5</v>
      </c>
      <c r="N319">
        <v>60</v>
      </c>
      <c r="O319">
        <v>0.085</v>
      </c>
      <c r="P319">
        <v>100</v>
      </c>
      <c r="Q319">
        <v>0.15</v>
      </c>
      <c r="Y319" t="s">
        <v>122</v>
      </c>
    </row>
    <row r="320" spans="1:25">
      <c r="A320" t="s">
        <v>660</v>
      </c>
      <c r="B320" s="2" t="str">
        <f>Hyperlink("https://www.diodes.com/assets/Datasheets/ZXTN4002Z.pdf")</f>
        <v>https://www.diodes.com/assets/Datasheets/ZXTN4002Z.pdf</v>
      </c>
      <c r="C320" t="str">
        <f>Hyperlink("https://www.diodes.com/part/view/ZXTN4002Z","ZXTN4002Z")</f>
        <v>ZXTN4002Z</v>
      </c>
      <c r="D320" t="s">
        <v>324</v>
      </c>
      <c r="G320" t="s">
        <v>27</v>
      </c>
      <c r="H320" t="s">
        <v>28</v>
      </c>
      <c r="I320" t="s">
        <v>38</v>
      </c>
      <c r="J320">
        <v>100</v>
      </c>
      <c r="K320">
        <v>1</v>
      </c>
      <c r="L320">
        <v>3</v>
      </c>
      <c r="M320">
        <v>1.5</v>
      </c>
      <c r="N320">
        <v>60</v>
      </c>
      <c r="O320">
        <v>0.085</v>
      </c>
      <c r="P320">
        <v>100</v>
      </c>
      <c r="Q320">
        <v>0.15</v>
      </c>
      <c r="Y320" t="s">
        <v>122</v>
      </c>
    </row>
    <row r="321" spans="1:25">
      <c r="A321" t="s">
        <v>661</v>
      </c>
      <c r="B321" s="2" t="str">
        <f>Hyperlink("https://www.diodes.com/assets/Datasheets/ZXTN620MA.pdf")</f>
        <v>https://www.diodes.com/assets/Datasheets/ZXTN620MA.pdf</v>
      </c>
      <c r="C321" t="str">
        <f>Hyperlink("https://www.diodes.com/part/view/ZXTN620MA","ZXTN620MA")</f>
        <v>ZXTN620MA</v>
      </c>
      <c r="D321" t="s">
        <v>662</v>
      </c>
      <c r="G321" t="s">
        <v>169</v>
      </c>
      <c r="H321" t="s">
        <v>28</v>
      </c>
      <c r="I321" t="s">
        <v>38</v>
      </c>
      <c r="J321">
        <v>80</v>
      </c>
      <c r="K321">
        <v>3.5</v>
      </c>
      <c r="L321">
        <v>5</v>
      </c>
      <c r="M321">
        <v>1.5</v>
      </c>
      <c r="N321">
        <v>300</v>
      </c>
      <c r="O321">
        <v>0.2</v>
      </c>
      <c r="P321">
        <v>60</v>
      </c>
      <c r="Q321">
        <v>1.5</v>
      </c>
      <c r="R321">
        <v>20</v>
      </c>
      <c r="S321" t="s">
        <v>206</v>
      </c>
      <c r="T321">
        <v>200</v>
      </c>
      <c r="U321" t="s">
        <v>663</v>
      </c>
      <c r="V321">
        <v>160</v>
      </c>
      <c r="W321">
        <v>68</v>
      </c>
      <c r="Y321" t="s">
        <v>31</v>
      </c>
    </row>
    <row r="322" spans="1:25">
      <c r="A322" t="s">
        <v>664</v>
      </c>
      <c r="B322" s="2" t="str">
        <f>Hyperlink("https://www.diodes.com/assets/Datasheets/ZXTP19060CFF.pdf")</f>
        <v>https://www.diodes.com/assets/Datasheets/ZXTP19060CFF.pdf</v>
      </c>
      <c r="C322" t="str">
        <f>Hyperlink("https://www.diodes.com/part/view/ZXTP19060CFF","ZXTP19060CFF")</f>
        <v>ZXTP19060CFF</v>
      </c>
      <c r="D322" t="s">
        <v>665</v>
      </c>
      <c r="G322" t="s">
        <v>169</v>
      </c>
      <c r="H322" t="s">
        <v>28</v>
      </c>
      <c r="I322" t="s">
        <v>29</v>
      </c>
      <c r="J322">
        <v>60</v>
      </c>
      <c r="K322">
        <v>4</v>
      </c>
      <c r="L322">
        <v>7</v>
      </c>
      <c r="M322">
        <v>1.5</v>
      </c>
      <c r="N322">
        <v>200</v>
      </c>
      <c r="O322">
        <v>0.1</v>
      </c>
      <c r="P322">
        <v>160</v>
      </c>
      <c r="Q322">
        <v>1</v>
      </c>
      <c r="R322">
        <v>200</v>
      </c>
      <c r="S322" t="s">
        <v>617</v>
      </c>
      <c r="T322">
        <v>270</v>
      </c>
      <c r="U322" t="s">
        <v>279</v>
      </c>
      <c r="V322">
        <v>180</v>
      </c>
      <c r="W322">
        <v>45</v>
      </c>
      <c r="Y322" t="s">
        <v>612</v>
      </c>
    </row>
    <row r="323" spans="1:25">
      <c r="A323" t="s">
        <v>666</v>
      </c>
      <c r="B323" s="2" t="str">
        <f>Hyperlink("https://www.diodes.com/assets/Datasheets/ZXTP19060CG.pdf")</f>
        <v>https://www.diodes.com/assets/Datasheets/ZXTP19060CG.pdf</v>
      </c>
      <c r="C323" t="str">
        <f>Hyperlink("https://www.diodes.com/part/view/ZXTP19060CG","ZXTP19060CG")</f>
        <v>ZXTP19060CG</v>
      </c>
      <c r="D323" t="s">
        <v>411</v>
      </c>
      <c r="G323" t="s">
        <v>169</v>
      </c>
      <c r="H323" t="s">
        <v>28</v>
      </c>
      <c r="I323" t="s">
        <v>29</v>
      </c>
      <c r="J323">
        <v>60</v>
      </c>
      <c r="K323">
        <v>5</v>
      </c>
      <c r="L323">
        <v>7</v>
      </c>
      <c r="M323">
        <v>3</v>
      </c>
      <c r="N323">
        <v>200</v>
      </c>
      <c r="O323">
        <v>0.1</v>
      </c>
      <c r="P323">
        <v>20</v>
      </c>
      <c r="Q323">
        <v>5</v>
      </c>
      <c r="R323">
        <v>205</v>
      </c>
      <c r="S323" t="s">
        <v>617</v>
      </c>
      <c r="T323">
        <v>750</v>
      </c>
      <c r="U323" t="s">
        <v>611</v>
      </c>
      <c r="V323">
        <v>180</v>
      </c>
      <c r="W323">
        <v>50</v>
      </c>
      <c r="Y323" t="s">
        <v>89</v>
      </c>
    </row>
    <row r="324" spans="1:25">
      <c r="A324" t="s">
        <v>667</v>
      </c>
      <c r="B324" s="2" t="str">
        <f>Hyperlink("https://www.diodes.com/assets/Datasheets/ZXTP19060CZ.pdf")</f>
        <v>https://www.diodes.com/assets/Datasheets/ZXTP19060CZ.pdf</v>
      </c>
      <c r="C324" t="str">
        <f>Hyperlink("https://www.diodes.com/part/view/ZXTP19060CZ","ZXTP19060CZ")</f>
        <v>ZXTP19060CZ</v>
      </c>
      <c r="D324" t="s">
        <v>668</v>
      </c>
      <c r="G324" t="s">
        <v>169</v>
      </c>
      <c r="H324" t="s">
        <v>28</v>
      </c>
      <c r="I324" t="s">
        <v>29</v>
      </c>
      <c r="J324">
        <v>60</v>
      </c>
      <c r="K324">
        <v>4.5</v>
      </c>
      <c r="L324">
        <v>7</v>
      </c>
      <c r="M324">
        <v>2.4</v>
      </c>
      <c r="N324">
        <v>200</v>
      </c>
      <c r="O324">
        <v>0.1</v>
      </c>
      <c r="P324">
        <v>160</v>
      </c>
      <c r="Q324">
        <v>1</v>
      </c>
      <c r="R324">
        <v>205</v>
      </c>
      <c r="S324" t="s">
        <v>617</v>
      </c>
      <c r="T324">
        <v>750</v>
      </c>
      <c r="U324" t="s">
        <v>611</v>
      </c>
      <c r="V324">
        <v>180</v>
      </c>
      <c r="W324">
        <v>50</v>
      </c>
      <c r="Y324" t="s">
        <v>122</v>
      </c>
    </row>
    <row r="325" spans="1:25">
      <c r="A325" t="s">
        <v>669</v>
      </c>
      <c r="B325" s="2" t="str">
        <f>Hyperlink("https://www.diodes.com/assets/Datasheets/ZXTP19100CFF.pdf")</f>
        <v>https://www.diodes.com/assets/Datasheets/ZXTP19100CFF.pdf</v>
      </c>
      <c r="C325" t="str">
        <f>Hyperlink("https://www.diodes.com/part/view/ZXTP19100CFF","ZXTP19100CFF")</f>
        <v>ZXTP19100CFF</v>
      </c>
      <c r="D325" t="s">
        <v>670</v>
      </c>
      <c r="G325" t="s">
        <v>169</v>
      </c>
      <c r="H325" t="s">
        <v>28</v>
      </c>
      <c r="I325" t="s">
        <v>29</v>
      </c>
      <c r="J325">
        <v>100</v>
      </c>
      <c r="K325">
        <v>2</v>
      </c>
      <c r="L325">
        <v>3</v>
      </c>
      <c r="M325">
        <v>1.5</v>
      </c>
      <c r="N325">
        <v>200</v>
      </c>
      <c r="O325">
        <v>0.1</v>
      </c>
      <c r="P325">
        <v>70</v>
      </c>
      <c r="Q325">
        <v>1</v>
      </c>
      <c r="R325">
        <v>130</v>
      </c>
      <c r="S325" t="s">
        <v>361</v>
      </c>
      <c r="T325">
        <v>225</v>
      </c>
      <c r="U325" t="s">
        <v>172</v>
      </c>
      <c r="V325">
        <v>142</v>
      </c>
      <c r="W325">
        <v>95</v>
      </c>
      <c r="Y325" t="s">
        <v>612</v>
      </c>
    </row>
    <row r="326" spans="1:25">
      <c r="A326" t="s">
        <v>671</v>
      </c>
      <c r="B326" s="2" t="str">
        <f>Hyperlink("https://www.diodes.com/assets/Datasheets/ZXTP19100CG.pdf")</f>
        <v>https://www.diodes.com/assets/Datasheets/ZXTP19100CG.pdf</v>
      </c>
      <c r="C326" t="str">
        <f>Hyperlink("https://www.diodes.com/part/view/ZXTP19100CG","ZXTP19100CG")</f>
        <v>ZXTP19100CG</v>
      </c>
      <c r="D326" t="s">
        <v>401</v>
      </c>
      <c r="G326" t="s">
        <v>169</v>
      </c>
      <c r="H326" t="s">
        <v>28</v>
      </c>
      <c r="I326" t="s">
        <v>29</v>
      </c>
      <c r="J326">
        <v>100</v>
      </c>
      <c r="K326">
        <v>2</v>
      </c>
      <c r="L326">
        <v>3</v>
      </c>
      <c r="M326">
        <v>3</v>
      </c>
      <c r="N326">
        <v>200</v>
      </c>
      <c r="O326">
        <v>0.1</v>
      </c>
      <c r="P326">
        <v>20</v>
      </c>
      <c r="Q326">
        <v>2</v>
      </c>
      <c r="R326">
        <v>130</v>
      </c>
      <c r="S326" t="s">
        <v>361</v>
      </c>
      <c r="T326">
        <v>295</v>
      </c>
      <c r="U326" t="s">
        <v>222</v>
      </c>
      <c r="V326">
        <v>142</v>
      </c>
      <c r="W326">
        <v>100</v>
      </c>
      <c r="Y326" t="s">
        <v>89</v>
      </c>
    </row>
    <row r="327" spans="1:25">
      <c r="A327" t="s">
        <v>672</v>
      </c>
      <c r="B327" s="2" t="str">
        <f>Hyperlink("https://www.diodes.com/assets/Datasheets/ZXTP19100CZ.pdf")</f>
        <v>https://www.diodes.com/assets/Datasheets/ZXTP19100CZ.pdf</v>
      </c>
      <c r="C327" t="str">
        <f>Hyperlink("https://www.diodes.com/part/view/ZXTP19100CZ","ZXTP19100CZ")</f>
        <v>ZXTP19100CZ</v>
      </c>
      <c r="D327" t="s">
        <v>673</v>
      </c>
      <c r="G327" t="s">
        <v>169</v>
      </c>
      <c r="H327" t="s">
        <v>28</v>
      </c>
      <c r="I327" t="s">
        <v>29</v>
      </c>
      <c r="J327">
        <v>100</v>
      </c>
      <c r="K327">
        <v>2</v>
      </c>
      <c r="L327">
        <v>3</v>
      </c>
      <c r="M327">
        <v>2.4</v>
      </c>
      <c r="N327">
        <v>200</v>
      </c>
      <c r="O327">
        <v>0.1</v>
      </c>
      <c r="P327">
        <v>70</v>
      </c>
      <c r="Q327">
        <v>1</v>
      </c>
      <c r="R327">
        <v>130</v>
      </c>
      <c r="S327" t="s">
        <v>361</v>
      </c>
      <c r="T327">
        <v>225</v>
      </c>
      <c r="U327" t="s">
        <v>172</v>
      </c>
      <c r="V327">
        <v>142</v>
      </c>
      <c r="W327">
        <v>100</v>
      </c>
      <c r="Y327" t="s">
        <v>122</v>
      </c>
    </row>
    <row r="328" spans="1:25">
      <c r="A328" t="s">
        <v>674</v>
      </c>
      <c r="B328" s="2" t="str">
        <f>Hyperlink("https://www.diodes.com/assets/Datasheets/ZXTP19100CZ.pdf")</f>
        <v>https://www.diodes.com/assets/Datasheets/ZXTP19100CZ.pdf</v>
      </c>
      <c r="C328" t="str">
        <f>Hyperlink("https://www.diodes.com/part/view/ZXTP19100CZQ","ZXTP19100CZQ")</f>
        <v>ZXTP19100CZQ</v>
      </c>
      <c r="D328" t="s">
        <v>673</v>
      </c>
      <c r="G328" t="s">
        <v>169</v>
      </c>
      <c r="H328" t="s">
        <v>34</v>
      </c>
      <c r="I328" t="s">
        <v>29</v>
      </c>
      <c r="J328">
        <v>100</v>
      </c>
      <c r="K328">
        <v>2</v>
      </c>
      <c r="L328">
        <v>3</v>
      </c>
      <c r="M328">
        <v>2.4</v>
      </c>
      <c r="N328">
        <v>200</v>
      </c>
      <c r="O328">
        <v>0.1</v>
      </c>
      <c r="P328">
        <v>70</v>
      </c>
      <c r="Q328">
        <v>1</v>
      </c>
      <c r="R328">
        <v>130</v>
      </c>
      <c r="S328" t="s">
        <v>361</v>
      </c>
      <c r="T328">
        <v>225</v>
      </c>
      <c r="U328" t="s">
        <v>172</v>
      </c>
      <c r="V328">
        <v>142</v>
      </c>
      <c r="W328">
        <v>100</v>
      </c>
      <c r="Y328" t="s">
        <v>122</v>
      </c>
    </row>
    <row r="329" spans="1:25">
      <c r="A329" t="s">
        <v>675</v>
      </c>
      <c r="B329" s="2" t="str">
        <f>Hyperlink("https://www.diodes.com/assets/Datasheets/ZXTP2012A.pdf")</f>
        <v>https://www.diodes.com/assets/Datasheets/ZXTP2012A.pdf</v>
      </c>
      <c r="C329" t="str">
        <f>Hyperlink("https://www.diodes.com/part/view/ZXTP2012A","ZXTP2012A")</f>
        <v>ZXTP2012A</v>
      </c>
      <c r="D329" t="s">
        <v>676</v>
      </c>
      <c r="G329" t="s">
        <v>169</v>
      </c>
      <c r="H329" t="s">
        <v>28</v>
      </c>
      <c r="I329" t="s">
        <v>29</v>
      </c>
      <c r="J329">
        <v>60</v>
      </c>
      <c r="K329">
        <v>3.5</v>
      </c>
      <c r="L329">
        <v>15</v>
      </c>
      <c r="M329">
        <v>1</v>
      </c>
      <c r="N329">
        <v>100</v>
      </c>
      <c r="O329">
        <v>0.01</v>
      </c>
      <c r="P329">
        <v>65</v>
      </c>
      <c r="Q329">
        <v>4</v>
      </c>
      <c r="R329">
        <v>20</v>
      </c>
      <c r="S329" t="s">
        <v>206</v>
      </c>
      <c r="T329">
        <v>115</v>
      </c>
      <c r="U329" t="s">
        <v>222</v>
      </c>
      <c r="V329">
        <v>120</v>
      </c>
      <c r="W329">
        <v>38</v>
      </c>
      <c r="Y329" t="s">
        <v>126</v>
      </c>
    </row>
    <row r="330" spans="1:25">
      <c r="A330" t="s">
        <v>677</v>
      </c>
      <c r="B330" s="2" t="str">
        <f>Hyperlink("https://www.diodes.com/assets/Datasheets/ZXTP2012G.pdf")</f>
        <v>https://www.diodes.com/assets/Datasheets/ZXTP2012G.pdf</v>
      </c>
      <c r="C330" t="str">
        <f>Hyperlink("https://www.diodes.com/part/view/ZXTP2012G","ZXTP2012G")</f>
        <v>ZXTP2012G</v>
      </c>
      <c r="D330" t="s">
        <v>579</v>
      </c>
      <c r="G330" t="s">
        <v>169</v>
      </c>
      <c r="H330" t="s">
        <v>28</v>
      </c>
      <c r="I330" t="s">
        <v>29</v>
      </c>
      <c r="J330">
        <v>60</v>
      </c>
      <c r="K330">
        <v>5.5</v>
      </c>
      <c r="L330">
        <v>15</v>
      </c>
      <c r="M330">
        <v>3</v>
      </c>
      <c r="N330">
        <v>100</v>
      </c>
      <c r="O330">
        <v>0.01</v>
      </c>
      <c r="P330">
        <v>45</v>
      </c>
      <c r="Q330">
        <v>5</v>
      </c>
      <c r="R330">
        <v>25</v>
      </c>
      <c r="S330" t="s">
        <v>206</v>
      </c>
      <c r="T330">
        <v>120</v>
      </c>
      <c r="U330" t="s">
        <v>222</v>
      </c>
      <c r="V330">
        <v>120</v>
      </c>
      <c r="W330">
        <v>39</v>
      </c>
      <c r="Y330" t="s">
        <v>89</v>
      </c>
    </row>
    <row r="331" spans="1:25">
      <c r="A331" t="s">
        <v>678</v>
      </c>
      <c r="B331" s="2" t="str">
        <f>Hyperlink("https://www.diodes.com/assets/Datasheets/ZXTP2012Z.pdf")</f>
        <v>https://www.diodes.com/assets/Datasheets/ZXTP2012Z.pdf</v>
      </c>
      <c r="C331" t="str">
        <f>Hyperlink("https://www.diodes.com/part/view/ZXTP2012Z","ZXTP2012Z")</f>
        <v>ZXTP2012Z</v>
      </c>
      <c r="D331" t="s">
        <v>679</v>
      </c>
      <c r="G331" t="s">
        <v>169</v>
      </c>
      <c r="H331" t="s">
        <v>28</v>
      </c>
      <c r="I331" t="s">
        <v>29</v>
      </c>
      <c r="J331">
        <v>60</v>
      </c>
      <c r="K331">
        <v>4.3</v>
      </c>
      <c r="L331">
        <v>15</v>
      </c>
      <c r="M331">
        <v>2.1</v>
      </c>
      <c r="N331">
        <v>100</v>
      </c>
      <c r="O331">
        <v>0.01</v>
      </c>
      <c r="P331">
        <v>45</v>
      </c>
      <c r="Q331">
        <v>5</v>
      </c>
      <c r="R331">
        <v>20</v>
      </c>
      <c r="S331" t="s">
        <v>206</v>
      </c>
      <c r="T331">
        <v>110</v>
      </c>
      <c r="U331" t="s">
        <v>222</v>
      </c>
      <c r="V331">
        <v>120</v>
      </c>
      <c r="W331">
        <v>32</v>
      </c>
      <c r="Y331" t="s">
        <v>122</v>
      </c>
    </row>
    <row r="332" spans="1:25">
      <c r="A332" t="s">
        <v>680</v>
      </c>
      <c r="B332" s="2" t="str">
        <f>Hyperlink("https://www.diodes.com/assets/Datasheets/ZXTP2012ZQ.pdf")</f>
        <v>https://www.diodes.com/assets/Datasheets/ZXTP2012ZQ.pdf</v>
      </c>
      <c r="C332" t="str">
        <f>Hyperlink("https://www.diodes.com/part/view/ZXTP2012ZQ","ZXTP2012ZQ")</f>
        <v>ZXTP2012ZQ</v>
      </c>
      <c r="D332" t="s">
        <v>679</v>
      </c>
      <c r="G332" t="s">
        <v>169</v>
      </c>
      <c r="H332" t="s">
        <v>34</v>
      </c>
      <c r="I332" t="s">
        <v>29</v>
      </c>
      <c r="J332">
        <v>60</v>
      </c>
      <c r="K332">
        <v>4.3</v>
      </c>
      <c r="L332">
        <v>15</v>
      </c>
      <c r="M332">
        <v>2.1</v>
      </c>
      <c r="N332">
        <v>100</v>
      </c>
      <c r="O332">
        <v>0.01</v>
      </c>
      <c r="P332">
        <v>45</v>
      </c>
      <c r="Q332">
        <v>5</v>
      </c>
      <c r="R332">
        <v>20</v>
      </c>
      <c r="S332" t="s">
        <v>206</v>
      </c>
      <c r="T332">
        <v>110</v>
      </c>
      <c r="U332" t="s">
        <v>222</v>
      </c>
      <c r="V332">
        <v>120</v>
      </c>
      <c r="W332">
        <v>32</v>
      </c>
      <c r="Y332" t="s">
        <v>122</v>
      </c>
    </row>
    <row r="333" spans="1:25">
      <c r="A333" t="s">
        <v>681</v>
      </c>
      <c r="B333" s="2" t="str">
        <f>Hyperlink("https://www.diodes.com/assets/Datasheets/ZXTP2013G.pdf")</f>
        <v>https://www.diodes.com/assets/Datasheets/ZXTP2013G.pdf</v>
      </c>
      <c r="C333" t="str">
        <f>Hyperlink("https://www.diodes.com/part/view/ZXTP2013G","ZXTP2013G")</f>
        <v>ZXTP2013G</v>
      </c>
      <c r="D333" t="s">
        <v>414</v>
      </c>
      <c r="G333" t="s">
        <v>169</v>
      </c>
      <c r="H333" t="s">
        <v>28</v>
      </c>
      <c r="I333" t="s">
        <v>29</v>
      </c>
      <c r="J333">
        <v>100</v>
      </c>
      <c r="K333">
        <v>5</v>
      </c>
      <c r="L333">
        <v>10</v>
      </c>
      <c r="M333">
        <v>3</v>
      </c>
      <c r="N333">
        <v>100</v>
      </c>
      <c r="O333">
        <v>0.01</v>
      </c>
      <c r="P333">
        <v>25</v>
      </c>
      <c r="Q333">
        <v>3</v>
      </c>
      <c r="R333">
        <v>30</v>
      </c>
      <c r="S333" t="s">
        <v>206</v>
      </c>
      <c r="T333">
        <v>150</v>
      </c>
      <c r="U333" t="s">
        <v>222</v>
      </c>
      <c r="V333">
        <v>125</v>
      </c>
      <c r="W333">
        <v>60</v>
      </c>
      <c r="Y333" t="s">
        <v>89</v>
      </c>
    </row>
    <row r="334" spans="1:25">
      <c r="A334" t="s">
        <v>682</v>
      </c>
      <c r="B334" s="2" t="str">
        <f>Hyperlink("https://www.diodes.com/assets/Datasheets/ZXTP2013Z.pdf")</f>
        <v>https://www.diodes.com/assets/Datasheets/ZXTP2013Z.pdf</v>
      </c>
      <c r="C334" t="str">
        <f>Hyperlink("https://www.diodes.com/part/view/ZXTP2013Z","ZXTP2013Z")</f>
        <v>ZXTP2013Z</v>
      </c>
      <c r="D334" t="s">
        <v>683</v>
      </c>
      <c r="G334" t="s">
        <v>169</v>
      </c>
      <c r="H334" t="s">
        <v>28</v>
      </c>
      <c r="I334" t="s">
        <v>29</v>
      </c>
      <c r="J334">
        <v>100</v>
      </c>
      <c r="K334">
        <v>3.5</v>
      </c>
      <c r="L334">
        <v>10</v>
      </c>
      <c r="M334">
        <v>2.1</v>
      </c>
      <c r="N334">
        <v>100</v>
      </c>
      <c r="O334">
        <v>0.01</v>
      </c>
      <c r="P334">
        <v>25</v>
      </c>
      <c r="Q334">
        <v>3</v>
      </c>
      <c r="R334">
        <v>30</v>
      </c>
      <c r="S334" t="s">
        <v>206</v>
      </c>
      <c r="T334">
        <v>135</v>
      </c>
      <c r="U334" t="s">
        <v>222</v>
      </c>
      <c r="V334">
        <v>125</v>
      </c>
      <c r="W334">
        <v>57</v>
      </c>
      <c r="Y334" t="s">
        <v>122</v>
      </c>
    </row>
    <row r="335" spans="1:25">
      <c r="A335" t="s">
        <v>684</v>
      </c>
      <c r="B335" s="2" t="str">
        <f>Hyperlink("https://www.diodes.com/assets/Datasheets/ZXTP2027F.pdf")</f>
        <v>https://www.diodes.com/assets/Datasheets/ZXTP2027F.pdf</v>
      </c>
      <c r="C335" t="str">
        <f>Hyperlink("https://www.diodes.com/part/view/ZXTP2027F","ZXTP2027F")</f>
        <v>ZXTP2027F</v>
      </c>
      <c r="D335" t="s">
        <v>685</v>
      </c>
      <c r="G335" t="s">
        <v>169</v>
      </c>
      <c r="H335" t="s">
        <v>28</v>
      </c>
      <c r="I335" t="s">
        <v>29</v>
      </c>
      <c r="J335">
        <v>60</v>
      </c>
      <c r="K335">
        <v>4</v>
      </c>
      <c r="L335">
        <v>10</v>
      </c>
      <c r="M335">
        <v>1</v>
      </c>
      <c r="N335">
        <v>100</v>
      </c>
      <c r="O335">
        <v>0.01</v>
      </c>
      <c r="P335">
        <v>80</v>
      </c>
      <c r="Q335">
        <v>4</v>
      </c>
      <c r="R335">
        <v>25</v>
      </c>
      <c r="S335" t="s">
        <v>206</v>
      </c>
      <c r="T335">
        <v>95</v>
      </c>
      <c r="U335" t="s">
        <v>222</v>
      </c>
      <c r="V335">
        <v>165</v>
      </c>
      <c r="W335">
        <v>45</v>
      </c>
      <c r="Y335" t="s">
        <v>46</v>
      </c>
    </row>
    <row r="336" spans="1:25">
      <c r="A336" t="s">
        <v>686</v>
      </c>
      <c r="B336" s="2" t="str">
        <f>Hyperlink("https://www.diodes.com/assets/Datasheets/ZXTP2027FQ.pdf")</f>
        <v>https://www.diodes.com/assets/Datasheets/ZXTP2027FQ.pdf</v>
      </c>
      <c r="C336" t="str">
        <f>Hyperlink("https://www.diodes.com/part/view/ZXTP2027FQ","ZXTP2027FQ")</f>
        <v>ZXTP2027FQ</v>
      </c>
      <c r="D336" t="s">
        <v>685</v>
      </c>
      <c r="G336" t="s">
        <v>169</v>
      </c>
      <c r="H336" t="s">
        <v>34</v>
      </c>
      <c r="I336" t="s">
        <v>29</v>
      </c>
      <c r="J336">
        <v>60</v>
      </c>
      <c r="K336">
        <v>4</v>
      </c>
      <c r="L336">
        <v>10</v>
      </c>
      <c r="M336">
        <v>1</v>
      </c>
      <c r="N336">
        <v>100</v>
      </c>
      <c r="O336">
        <v>0.01</v>
      </c>
      <c r="P336">
        <v>80</v>
      </c>
      <c r="Q336">
        <v>4</v>
      </c>
      <c r="R336">
        <v>25</v>
      </c>
      <c r="S336" t="s">
        <v>206</v>
      </c>
      <c r="T336">
        <v>95</v>
      </c>
      <c r="U336" t="s">
        <v>222</v>
      </c>
      <c r="V336">
        <v>165</v>
      </c>
      <c r="W336">
        <v>45</v>
      </c>
      <c r="X336" t="s">
        <v>684</v>
      </c>
      <c r="Y336" t="s">
        <v>46</v>
      </c>
    </row>
    <row r="337" spans="1:25">
      <c r="A337" t="s">
        <v>687</v>
      </c>
      <c r="B337" s="2" t="str">
        <f>Hyperlink("https://www.diodes.com/assets/Datasheets/ZXTP2029F.pdf")</f>
        <v>https://www.diodes.com/assets/Datasheets/ZXTP2029F.pdf</v>
      </c>
      <c r="C337" t="str">
        <f>Hyperlink("https://www.diodes.com/part/view/ZXTP2029F","ZXTP2029F")</f>
        <v>ZXTP2029F</v>
      </c>
      <c r="D337" t="s">
        <v>688</v>
      </c>
      <c r="G337" t="s">
        <v>169</v>
      </c>
      <c r="H337" t="s">
        <v>28</v>
      </c>
      <c r="I337" t="s">
        <v>29</v>
      </c>
      <c r="J337">
        <v>100</v>
      </c>
      <c r="K337">
        <v>3</v>
      </c>
      <c r="L337">
        <v>5</v>
      </c>
      <c r="M337">
        <v>1</v>
      </c>
      <c r="N337">
        <v>100</v>
      </c>
      <c r="O337">
        <v>0.01</v>
      </c>
      <c r="P337">
        <v>40</v>
      </c>
      <c r="Q337">
        <v>3</v>
      </c>
      <c r="R337">
        <v>30</v>
      </c>
      <c r="S337" t="s">
        <v>206</v>
      </c>
      <c r="T337">
        <v>80</v>
      </c>
      <c r="U337" t="s">
        <v>159</v>
      </c>
      <c r="V337">
        <v>150</v>
      </c>
      <c r="W337">
        <v>45</v>
      </c>
      <c r="Y337" t="s">
        <v>46</v>
      </c>
    </row>
    <row r="338" spans="1:25">
      <c r="A338" t="s">
        <v>689</v>
      </c>
      <c r="B338" s="2" t="str">
        <f>Hyperlink("https://www.diodes.com/assets/Datasheets/ZXTP2039F.pdf")</f>
        <v>https://www.diodes.com/assets/Datasheets/ZXTP2039F.pdf</v>
      </c>
      <c r="C338" t="str">
        <f>Hyperlink("https://www.diodes.com/part/view/ZXTP2039F","ZXTP2039F")</f>
        <v>ZXTP2039F</v>
      </c>
      <c r="D338" t="s">
        <v>161</v>
      </c>
      <c r="G338" t="s">
        <v>27</v>
      </c>
      <c r="H338" t="s">
        <v>28</v>
      </c>
      <c r="I338" t="s">
        <v>29</v>
      </c>
      <c r="J338">
        <v>60</v>
      </c>
      <c r="K338">
        <v>1</v>
      </c>
      <c r="L338">
        <v>2</v>
      </c>
      <c r="M338">
        <v>0.35</v>
      </c>
      <c r="N338">
        <v>100</v>
      </c>
      <c r="O338">
        <v>0.001</v>
      </c>
      <c r="P338">
        <v>80</v>
      </c>
      <c r="Q338">
        <v>1</v>
      </c>
      <c r="R338">
        <v>200</v>
      </c>
      <c r="S338" t="s">
        <v>639</v>
      </c>
      <c r="T338">
        <v>300</v>
      </c>
      <c r="U338" t="s">
        <v>30</v>
      </c>
      <c r="V338">
        <v>150</v>
      </c>
      <c r="Y338" t="s">
        <v>46</v>
      </c>
    </row>
    <row r="339" spans="1:25">
      <c r="A339" t="s">
        <v>690</v>
      </c>
      <c r="B339" s="2" t="str">
        <f>Hyperlink("https://www.diodes.com/assets/Datasheets/ZXTP25060BFH.pdf")</f>
        <v>https://www.diodes.com/assets/Datasheets/ZXTP25060BFH.pdf</v>
      </c>
      <c r="C339" t="str">
        <f>Hyperlink("https://www.diodes.com/part/view/ZXTP25060BFH","ZXTP25060BFH")</f>
        <v>ZXTP25060BFH</v>
      </c>
      <c r="D339" t="s">
        <v>691</v>
      </c>
      <c r="G339" t="s">
        <v>169</v>
      </c>
      <c r="H339" t="s">
        <v>28</v>
      </c>
      <c r="I339" t="s">
        <v>29</v>
      </c>
      <c r="J339">
        <v>60</v>
      </c>
      <c r="K339">
        <v>3</v>
      </c>
      <c r="L339">
        <v>9</v>
      </c>
      <c r="M339">
        <v>1.25</v>
      </c>
      <c r="N339">
        <v>100</v>
      </c>
      <c r="O339">
        <v>0.01</v>
      </c>
      <c r="P339">
        <v>30</v>
      </c>
      <c r="Q339">
        <v>3</v>
      </c>
      <c r="R339">
        <v>135</v>
      </c>
      <c r="S339" t="s">
        <v>642</v>
      </c>
      <c r="T339">
        <v>235</v>
      </c>
      <c r="U339" t="s">
        <v>229</v>
      </c>
      <c r="V339">
        <v>250</v>
      </c>
      <c r="W339">
        <v>58</v>
      </c>
      <c r="Y339" t="s">
        <v>46</v>
      </c>
    </row>
    <row r="340" spans="1:25">
      <c r="A340" t="s">
        <v>692</v>
      </c>
      <c r="B340" s="2" t="str">
        <f>Hyperlink("https://www.diodes.com/assets/Datasheets/ZXTP25100BFH.pdf")</f>
        <v>https://www.diodes.com/assets/Datasheets/ZXTP25100BFH.pdf</v>
      </c>
      <c r="C340" t="str">
        <f>Hyperlink("https://www.diodes.com/part/view/ZXTP25100BFH","ZXTP25100BFH")</f>
        <v>ZXTP25100BFH</v>
      </c>
      <c r="D340" t="s">
        <v>693</v>
      </c>
      <c r="G340" t="s">
        <v>169</v>
      </c>
      <c r="H340" t="s">
        <v>28</v>
      </c>
      <c r="I340" t="s">
        <v>29</v>
      </c>
      <c r="J340">
        <v>100</v>
      </c>
      <c r="K340">
        <v>2</v>
      </c>
      <c r="L340">
        <v>5</v>
      </c>
      <c r="M340">
        <v>1.25</v>
      </c>
      <c r="N340">
        <v>100</v>
      </c>
      <c r="O340">
        <v>0.01</v>
      </c>
      <c r="P340">
        <v>55</v>
      </c>
      <c r="Q340">
        <v>1</v>
      </c>
      <c r="R340">
        <v>90</v>
      </c>
      <c r="S340" t="s">
        <v>30</v>
      </c>
      <c r="T340">
        <v>130</v>
      </c>
      <c r="U340" t="s">
        <v>159</v>
      </c>
      <c r="V340">
        <v>200</v>
      </c>
      <c r="W340">
        <v>108</v>
      </c>
      <c r="Y340" t="s">
        <v>46</v>
      </c>
    </row>
    <row r="341" spans="1:25">
      <c r="A341" t="s">
        <v>694</v>
      </c>
      <c r="B341" s="2" t="str">
        <f>Hyperlink("https://www.diodes.com/assets/Datasheets/ZXTP25100CFH.pdf")</f>
        <v>https://www.diodes.com/assets/Datasheets/ZXTP25100CFH.pdf</v>
      </c>
      <c r="C341" t="str">
        <f>Hyperlink("https://www.diodes.com/part/view/ZXTP25100CFH","ZXTP25100CFH")</f>
        <v>ZXTP25100CFH</v>
      </c>
      <c r="D341" t="s">
        <v>345</v>
      </c>
      <c r="G341" t="s">
        <v>169</v>
      </c>
      <c r="H341" t="s">
        <v>28</v>
      </c>
      <c r="I341" t="s">
        <v>29</v>
      </c>
      <c r="J341">
        <v>100</v>
      </c>
      <c r="K341">
        <v>1</v>
      </c>
      <c r="L341">
        <v>3</v>
      </c>
      <c r="M341">
        <v>1.25</v>
      </c>
      <c r="N341">
        <v>200</v>
      </c>
      <c r="O341">
        <v>0.01</v>
      </c>
      <c r="P341">
        <v>110</v>
      </c>
      <c r="Q341">
        <v>0.5</v>
      </c>
      <c r="R341">
        <v>210</v>
      </c>
      <c r="S341" t="s">
        <v>163</v>
      </c>
      <c r="T341">
        <v>310</v>
      </c>
      <c r="U341" t="s">
        <v>361</v>
      </c>
      <c r="V341">
        <v>180</v>
      </c>
      <c r="W341">
        <v>150</v>
      </c>
      <c r="Y341" t="s">
        <v>46</v>
      </c>
    </row>
    <row r="342" spans="1:25">
      <c r="A342" t="s">
        <v>695</v>
      </c>
      <c r="B342" s="2" t="str">
        <f>Hyperlink("https://www.diodes.com/assets/Datasheets/ZXTP25100CFHQ.pdf")</f>
        <v>https://www.diodes.com/assets/Datasheets/ZXTP25100CFHQ.pdf</v>
      </c>
      <c r="C342" t="str">
        <f>Hyperlink("https://www.diodes.com/part/view/ZXTP25100CFHQ","ZXTP25100CFHQ")</f>
        <v>ZXTP25100CFHQ</v>
      </c>
      <c r="D342" t="s">
        <v>345</v>
      </c>
      <c r="G342" t="s">
        <v>169</v>
      </c>
      <c r="H342" t="s">
        <v>34</v>
      </c>
      <c r="I342" t="s">
        <v>29</v>
      </c>
      <c r="J342">
        <v>100</v>
      </c>
      <c r="K342">
        <v>1</v>
      </c>
      <c r="L342">
        <v>3</v>
      </c>
      <c r="M342">
        <v>1.25</v>
      </c>
      <c r="N342">
        <v>200</v>
      </c>
      <c r="O342">
        <v>0.01</v>
      </c>
      <c r="P342">
        <v>110</v>
      </c>
      <c r="Q342">
        <v>0.5</v>
      </c>
      <c r="R342">
        <v>210</v>
      </c>
      <c r="S342" t="s">
        <v>163</v>
      </c>
      <c r="T342">
        <v>310</v>
      </c>
      <c r="U342" t="s">
        <v>361</v>
      </c>
      <c r="V342">
        <v>180</v>
      </c>
      <c r="W342">
        <v>150</v>
      </c>
      <c r="Y342" t="s">
        <v>46</v>
      </c>
    </row>
    <row r="343" spans="1:25">
      <c r="A343" t="s">
        <v>696</v>
      </c>
      <c r="B343" s="2" t="str">
        <f>Hyperlink("https://www.diodes.com/assets/Datasheets/ZXTP25100CZ.pdf")</f>
        <v>https://www.diodes.com/assets/Datasheets/ZXTP25100CZ.pdf</v>
      </c>
      <c r="C343" t="str">
        <f>Hyperlink("https://www.diodes.com/part/view/ZXTP25100CZ","ZXTP25100CZ")</f>
        <v>ZXTP25100CZ</v>
      </c>
      <c r="D343" t="s">
        <v>330</v>
      </c>
      <c r="G343" t="s">
        <v>169</v>
      </c>
      <c r="H343" t="s">
        <v>28</v>
      </c>
      <c r="I343" t="s">
        <v>29</v>
      </c>
      <c r="J343">
        <v>100</v>
      </c>
      <c r="K343">
        <v>1</v>
      </c>
      <c r="L343">
        <v>3</v>
      </c>
      <c r="M343">
        <v>2.4</v>
      </c>
      <c r="N343">
        <v>200</v>
      </c>
      <c r="O343">
        <v>0.01</v>
      </c>
      <c r="P343">
        <v>110</v>
      </c>
      <c r="Q343">
        <v>0.5</v>
      </c>
      <c r="R343">
        <v>210</v>
      </c>
      <c r="S343" t="s">
        <v>163</v>
      </c>
      <c r="T343">
        <v>225</v>
      </c>
      <c r="U343" t="s">
        <v>159</v>
      </c>
      <c r="V343">
        <v>180</v>
      </c>
      <c r="W343">
        <v>155</v>
      </c>
      <c r="Y343" t="s">
        <v>122</v>
      </c>
    </row>
    <row r="344" spans="1:25">
      <c r="A344" t="s">
        <v>697</v>
      </c>
      <c r="B344" s="2" t="str">
        <f>Hyperlink("https://www.diodes.com/assets/Datasheets/ZXTP4003G.pdf")</f>
        <v>https://www.diodes.com/assets/Datasheets/ZXTP4003G.pdf</v>
      </c>
      <c r="C344" t="str">
        <f>Hyperlink("https://www.diodes.com/part/view/ZXTP4003G","ZXTP4003G")</f>
        <v>ZXTP4003G</v>
      </c>
      <c r="D344" t="s">
        <v>378</v>
      </c>
      <c r="G344" t="s">
        <v>27</v>
      </c>
      <c r="H344" t="s">
        <v>28</v>
      </c>
      <c r="I344" t="s">
        <v>29</v>
      </c>
      <c r="J344">
        <v>100</v>
      </c>
      <c r="K344">
        <v>1</v>
      </c>
      <c r="L344">
        <v>3</v>
      </c>
      <c r="M344">
        <v>2</v>
      </c>
      <c r="N344">
        <v>60</v>
      </c>
      <c r="O344">
        <v>0.085</v>
      </c>
      <c r="P344">
        <v>100</v>
      </c>
      <c r="Q344">
        <v>0.15</v>
      </c>
      <c r="Y344" t="s">
        <v>89</v>
      </c>
    </row>
    <row r="345" spans="1:25">
      <c r="A345" t="s">
        <v>698</v>
      </c>
      <c r="B345" s="2" t="str">
        <f>Hyperlink("https://www.diodes.com/assets/Datasheets/ZXTP4003Z.pdf")</f>
        <v>https://www.diodes.com/assets/Datasheets/ZXTP4003Z.pdf</v>
      </c>
      <c r="C345" t="str">
        <f>Hyperlink("https://www.diodes.com/part/view/ZXTP4003Z","ZXTP4003Z")</f>
        <v>ZXTP4003Z</v>
      </c>
      <c r="D345" t="s">
        <v>330</v>
      </c>
      <c r="G345" t="s">
        <v>27</v>
      </c>
      <c r="H345" t="s">
        <v>28</v>
      </c>
      <c r="I345" t="s">
        <v>29</v>
      </c>
      <c r="J345">
        <v>100</v>
      </c>
      <c r="K345">
        <v>1</v>
      </c>
      <c r="L345">
        <v>3</v>
      </c>
      <c r="M345">
        <v>1.5</v>
      </c>
      <c r="N345">
        <v>60</v>
      </c>
      <c r="O345">
        <v>0.085</v>
      </c>
      <c r="P345">
        <v>100</v>
      </c>
      <c r="Q345">
        <v>0.15</v>
      </c>
      <c r="Y345" t="s">
        <v>122</v>
      </c>
    </row>
    <row r="346" spans="1:25">
      <c r="A346" t="s">
        <v>699</v>
      </c>
      <c r="B346" s="2" t="str">
        <f>Hyperlink("https://www.diodes.com/assets/Datasheets/ZXTP56060FDBQ.pdf")</f>
        <v>https://www.diodes.com/assets/Datasheets/ZXTP56060FDBQ.pdf</v>
      </c>
      <c r="C346" t="str">
        <f>Hyperlink("https://www.diodes.com/part/view/ZXTP56060FDBQ","ZXTP56060FDBQ")</f>
        <v>ZXTP56060FDBQ</v>
      </c>
      <c r="D346" t="s">
        <v>700</v>
      </c>
      <c r="G346" t="s">
        <v>169</v>
      </c>
      <c r="H346" t="s">
        <v>34</v>
      </c>
      <c r="I346" t="s">
        <v>75</v>
      </c>
      <c r="J346">
        <v>60</v>
      </c>
      <c r="K346">
        <v>2</v>
      </c>
      <c r="L346">
        <v>3</v>
      </c>
      <c r="M346">
        <v>2.47</v>
      </c>
      <c r="N346">
        <v>170</v>
      </c>
      <c r="O346">
        <v>0.1</v>
      </c>
      <c r="P346">
        <v>110</v>
      </c>
      <c r="Q346">
        <v>1</v>
      </c>
      <c r="R346">
        <v>120</v>
      </c>
      <c r="S346" t="s">
        <v>30</v>
      </c>
      <c r="T346">
        <v>420</v>
      </c>
      <c r="U346" t="s">
        <v>701</v>
      </c>
      <c r="V346" t="s">
        <v>109</v>
      </c>
      <c r="W346">
        <v>250</v>
      </c>
      <c r="Y346" t="s">
        <v>702</v>
      </c>
    </row>
    <row r="347" spans="1:25">
      <c r="A347" t="s">
        <v>703</v>
      </c>
      <c r="B347" s="2" t="str">
        <f>Hyperlink("https://www.diodes.com/assets/Datasheets/ZXTP722MA.pdf")</f>
        <v>https://www.diodes.com/assets/Datasheets/ZXTP722MA.pdf</v>
      </c>
      <c r="C347" t="str">
        <f>Hyperlink("https://www.diodes.com/part/view/ZXTP722MA","ZXTP722MA")</f>
        <v>ZXTP722MA</v>
      </c>
      <c r="D347" t="s">
        <v>704</v>
      </c>
      <c r="G347" t="s">
        <v>169</v>
      </c>
      <c r="H347" t="s">
        <v>28</v>
      </c>
      <c r="I347" t="s">
        <v>29</v>
      </c>
      <c r="J347">
        <v>70</v>
      </c>
      <c r="K347">
        <v>2.5</v>
      </c>
      <c r="L347">
        <v>3</v>
      </c>
      <c r="M347">
        <v>1.5</v>
      </c>
      <c r="N347">
        <v>300</v>
      </c>
      <c r="O347">
        <v>0.1</v>
      </c>
      <c r="P347">
        <v>175</v>
      </c>
      <c r="Q347">
        <v>1</v>
      </c>
      <c r="R347">
        <v>50</v>
      </c>
      <c r="S347" t="s">
        <v>206</v>
      </c>
      <c r="T347">
        <v>200</v>
      </c>
      <c r="U347" t="s">
        <v>361</v>
      </c>
      <c r="V347">
        <v>180</v>
      </c>
      <c r="W347">
        <v>117</v>
      </c>
      <c r="Y347" t="s">
        <v>31</v>
      </c>
    </row>
  </sheetData>
  <autoFilter ref="A1:Y347"/>
  <hyperlinks>
    <hyperlink ref="C2" r:id="rId_hyperlink_1" tooltip="BC53-16PA" display="BC53-16PA"/>
    <hyperlink ref="C3" r:id="rId_hyperlink_2" tooltip="BC53-16PAWQ" display="BC53-16PAWQ"/>
    <hyperlink ref="C4" r:id="rId_hyperlink_3" tooltip="BC56-16PA" display="BC56-16PA"/>
    <hyperlink ref="C5" r:id="rId_hyperlink_4" tooltip="BC56-16PAWQ" display="BC56-16PAWQ"/>
    <hyperlink ref="C6" r:id="rId_hyperlink_5" tooltip="BC846A" display="BC846A"/>
    <hyperlink ref="C7" r:id="rId_hyperlink_6" tooltip="BC846AQ" display="BC846AQ"/>
    <hyperlink ref="C8" r:id="rId_hyperlink_7" tooltip="BC846AS" display="BC846AS"/>
    <hyperlink ref="C9" r:id="rId_hyperlink_8" tooltip="BC846ASQ" display="BC846ASQ"/>
    <hyperlink ref="C10" r:id="rId_hyperlink_9" tooltip="BC846AW" display="BC846AW"/>
    <hyperlink ref="C11" r:id="rId_hyperlink_10" tooltip="BC846B" display="BC846B"/>
    <hyperlink ref="C12" r:id="rId_hyperlink_11" tooltip="BC846BFSW" display="BC846BFSW"/>
    <hyperlink ref="C13" r:id="rId_hyperlink_12" tooltip="BC846BLP4" display="BC846BLP4"/>
    <hyperlink ref="C14" r:id="rId_hyperlink_13" tooltip="BC846BQ" display="BC846BQ"/>
    <hyperlink ref="C15" r:id="rId_hyperlink_14" tooltip="BC846BW" display="BC846BW"/>
    <hyperlink ref="C16" r:id="rId_hyperlink_15" tooltip="BC846BWQ" display="BC846BWQ"/>
    <hyperlink ref="C17" r:id="rId_hyperlink_16" tooltip="BC856A" display="BC856A"/>
    <hyperlink ref="C18" r:id="rId_hyperlink_17" tooltip="BC856AFSW" display="BC856AFSW"/>
    <hyperlink ref="C19" r:id="rId_hyperlink_18" tooltip="BC856AQ" display="BC856AQ"/>
    <hyperlink ref="C20" r:id="rId_hyperlink_19" tooltip="BC856AS" display="BC856AS"/>
    <hyperlink ref="C21" r:id="rId_hyperlink_20" tooltip="BC856ASQ" display="BC856ASQ"/>
    <hyperlink ref="C22" r:id="rId_hyperlink_21" tooltip="BC856AW" display="BC856AW"/>
    <hyperlink ref="C23" r:id="rId_hyperlink_22" tooltip="BC856B" display="BC856B"/>
    <hyperlink ref="C24" r:id="rId_hyperlink_23" tooltip="BC856BFSW" display="BC856BFSW"/>
    <hyperlink ref="C25" r:id="rId_hyperlink_24" tooltip="BC856BQ" display="BC856BQ"/>
    <hyperlink ref="C26" r:id="rId_hyperlink_25" tooltip="BC856BW" display="BC856BW"/>
    <hyperlink ref="C27" r:id="rId_hyperlink_26" tooltip="BC856BWQ" display="BC856BWQ"/>
    <hyperlink ref="C28" r:id="rId_hyperlink_27" tooltip="BCM846BS" display="BCM846BS"/>
    <hyperlink ref="C29" r:id="rId_hyperlink_28" tooltip="BCP52" display="BCP52"/>
    <hyperlink ref="C30" r:id="rId_hyperlink_29" tooltip="BCP5210" display="BCP5210"/>
    <hyperlink ref="C31" r:id="rId_hyperlink_30" tooltip="BCP5216" display="BCP5216"/>
    <hyperlink ref="C32" r:id="rId_hyperlink_31" tooltip="BCP53" display="BCP53"/>
    <hyperlink ref="C33" r:id="rId_hyperlink_32" tooltip="BCP5310" display="BCP5310"/>
    <hyperlink ref="C34" r:id="rId_hyperlink_33" tooltip="BCP5316" display="BCP5316"/>
    <hyperlink ref="C35" r:id="rId_hyperlink_34" tooltip="BCP5316Q" display="BCP5316Q"/>
    <hyperlink ref="C36" r:id="rId_hyperlink_35" tooltip="BCP53Q" display="BCP53Q"/>
    <hyperlink ref="C37" r:id="rId_hyperlink_36" tooltip="BCP55" display="BCP55"/>
    <hyperlink ref="C38" r:id="rId_hyperlink_37" tooltip="BCP5510" display="BCP5510"/>
    <hyperlink ref="C39" r:id="rId_hyperlink_38" tooltip="BCP5516" display="BCP5516"/>
    <hyperlink ref="C40" r:id="rId_hyperlink_39" tooltip="BCP56" display="BCP56"/>
    <hyperlink ref="C41" r:id="rId_hyperlink_40" tooltip="BCP5610" display="BCP5610"/>
    <hyperlink ref="C42" r:id="rId_hyperlink_41" tooltip="BCP5610Q" display="BCP5610Q"/>
    <hyperlink ref="C43" r:id="rId_hyperlink_42" tooltip="BCP5616" display="BCP5616"/>
    <hyperlink ref="C44" r:id="rId_hyperlink_43" tooltip="BCP5616Q" display="BCP5616Q"/>
    <hyperlink ref="C45" r:id="rId_hyperlink_44" tooltip="BCP5616T" display="BCP5616T"/>
    <hyperlink ref="C46" r:id="rId_hyperlink_45" tooltip="BCP5616TQ" display="BCP5616TQ"/>
    <hyperlink ref="C47" r:id="rId_hyperlink_46" tooltip="BCV46" display="BCV46"/>
    <hyperlink ref="C48" r:id="rId_hyperlink_47" tooltip="BCV46Q" display="BCV46Q"/>
    <hyperlink ref="C49" r:id="rId_hyperlink_48" tooltip="BCV47" display="BCV47"/>
    <hyperlink ref="C50" r:id="rId_hyperlink_49" tooltip="BCV47Q" display="BCV47Q"/>
    <hyperlink ref="C51" r:id="rId_hyperlink_50" tooltip="BCV49" display="BCV49"/>
    <hyperlink ref="C52" r:id="rId_hyperlink_51" tooltip="BCX38C" display="BCX38C"/>
    <hyperlink ref="C53" r:id="rId_hyperlink_52" tooltip="BCX52" display="BCX52"/>
    <hyperlink ref="C54" r:id="rId_hyperlink_53" tooltip="BCX5210" display="BCX5210"/>
    <hyperlink ref="C55" r:id="rId_hyperlink_54" tooltip="BCX5216" display="BCX5216"/>
    <hyperlink ref="C56" r:id="rId_hyperlink_55" tooltip="BCX5216Q" display="BCX5216Q"/>
    <hyperlink ref="C57" r:id="rId_hyperlink_56" tooltip="BCX53" display="BCX53"/>
    <hyperlink ref="C58" r:id="rId_hyperlink_57" tooltip="BCX5310" display="BCX5310"/>
    <hyperlink ref="C59" r:id="rId_hyperlink_58" tooltip="BCX5316" display="BCX5316"/>
    <hyperlink ref="C60" r:id="rId_hyperlink_59" tooltip="BCX5316Q" display="BCX5316Q"/>
    <hyperlink ref="C61" r:id="rId_hyperlink_60" tooltip="BCX55" display="BCX55"/>
    <hyperlink ref="C62" r:id="rId_hyperlink_61" tooltip="BCX5510" display="BCX5510"/>
    <hyperlink ref="C63" r:id="rId_hyperlink_62" tooltip="BCX5516" display="BCX5516"/>
    <hyperlink ref="C64" r:id="rId_hyperlink_63" tooltip="BCX56" display="BCX56"/>
    <hyperlink ref="C65" r:id="rId_hyperlink_64" tooltip="BCX5610" display="BCX5610"/>
    <hyperlink ref="C66" r:id="rId_hyperlink_65" tooltip="BCX5616" display="BCX5616"/>
    <hyperlink ref="C67" r:id="rId_hyperlink_66" tooltip="BCX5616Q" display="BCX5616Q"/>
    <hyperlink ref="C68" r:id="rId_hyperlink_67" tooltip="BSR33" display="BSR33"/>
    <hyperlink ref="C69" r:id="rId_hyperlink_68" tooltip="BSR33Q" display="BSR33Q"/>
    <hyperlink ref="C70" r:id="rId_hyperlink_69" tooltip="BSR43" display="BSR43"/>
    <hyperlink ref="C71" r:id="rId_hyperlink_70" tooltip="BSR43Q" display="BSR43Q"/>
    <hyperlink ref="C72" r:id="rId_hyperlink_71" tooltip="BST52" display="BST52"/>
    <hyperlink ref="C73" r:id="rId_hyperlink_72" tooltip="DMMT2907A" display="DMMT2907A"/>
    <hyperlink ref="C74" r:id="rId_hyperlink_73" tooltip="DNBT8105" display="DNBT8105"/>
    <hyperlink ref="C75" r:id="rId_hyperlink_74" tooltip="DPBT8105" display="DPBT8105"/>
    <hyperlink ref="C76" r:id="rId_hyperlink_75" tooltip="DPLS160" display="DPLS160"/>
    <hyperlink ref="C77" r:id="rId_hyperlink_76" tooltip="DPLS160V" display="DPLS160V"/>
    <hyperlink ref="C78" r:id="rId_hyperlink_77" tooltip="DSS4160DS" display="DSS4160DS"/>
    <hyperlink ref="C79" r:id="rId_hyperlink_78" tooltip="DSS4160FDB" display="DSS4160FDB"/>
    <hyperlink ref="C80" r:id="rId_hyperlink_79" tooltip="DSS4160FDBQ" display="DSS4160FDBQ"/>
    <hyperlink ref="C81" r:id="rId_hyperlink_80" tooltip="DSS4160T" display="DSS4160T"/>
    <hyperlink ref="C82" r:id="rId_hyperlink_81" tooltip="DSS4160TQ" display="DSS4160TQ"/>
    <hyperlink ref="C83" r:id="rId_hyperlink_82" tooltip="DSS4160U" display="DSS4160U"/>
    <hyperlink ref="C84" r:id="rId_hyperlink_83" tooltip="DSS4160V" display="DSS4160V"/>
    <hyperlink ref="C85" r:id="rId_hyperlink_84" tooltip="DSS45160FDB" display="DSS45160FDB"/>
    <hyperlink ref="C86" r:id="rId_hyperlink_85" tooltip="DSS5160FDB" display="DSS5160FDB"/>
    <hyperlink ref="C87" r:id="rId_hyperlink_86" tooltip="DSS5160T" display="DSS5160T"/>
    <hyperlink ref="C88" r:id="rId_hyperlink_87" tooltip="DSS5160TQ" display="DSS5160TQ"/>
    <hyperlink ref="C89" r:id="rId_hyperlink_88" tooltip="DSS5160U" display="DSS5160U"/>
    <hyperlink ref="C90" r:id="rId_hyperlink_89" tooltip="DSS5160V" display="DSS5160V"/>
    <hyperlink ref="C91" r:id="rId_hyperlink_90" tooltip="DSS60600MZ4" display="DSS60600MZ4"/>
    <hyperlink ref="C92" r:id="rId_hyperlink_91" tooltip="DSS60600MZ4Q" display="DSS60600MZ4Q"/>
    <hyperlink ref="C93" r:id="rId_hyperlink_92" tooltip="DSS60601MZ4" display="DSS60601MZ4"/>
    <hyperlink ref="C94" r:id="rId_hyperlink_93" tooltip="DSS60601MZ4Q" display="DSS60601MZ4Q"/>
    <hyperlink ref="C95" r:id="rId_hyperlink_94" tooltip="DSS8110Y" display="DSS8110Y"/>
    <hyperlink ref="C96" r:id="rId_hyperlink_95" tooltip="DSS9110Y" display="DSS9110Y"/>
    <hyperlink ref="C97" r:id="rId_hyperlink_96" tooltip="DXT2010P5" display="DXT2010P5"/>
    <hyperlink ref="C98" r:id="rId_hyperlink_97" tooltip="DXT2011P5" display="DXT2011P5"/>
    <hyperlink ref="C99" r:id="rId_hyperlink_98" tooltip="DXT2011P5Q" display="DXT2011P5Q"/>
    <hyperlink ref="C100" r:id="rId_hyperlink_99" tooltip="DXT2012P5" display="DXT2012P5"/>
    <hyperlink ref="C101" r:id="rId_hyperlink_100" tooltip="DXT2013P5" display="DXT2013P5"/>
    <hyperlink ref="C102" r:id="rId_hyperlink_101" tooltip="DXT2907A" display="DXT2907A"/>
    <hyperlink ref="C103" r:id="rId_hyperlink_102" tooltip="DXT651" display="DXT651"/>
    <hyperlink ref="C104" r:id="rId_hyperlink_103" tooltip="DXT651Q" display="DXT651Q"/>
    <hyperlink ref="C105" r:id="rId_hyperlink_104" tooltip="DXT751" display="DXT751"/>
    <hyperlink ref="C106" r:id="rId_hyperlink_105" tooltip="DXT751Q" display="DXT751Q"/>
    <hyperlink ref="C107" r:id="rId_hyperlink_106" tooltip="DXTC3C100PD" display="DXTC3C100PD"/>
    <hyperlink ref="C108" r:id="rId_hyperlink_107" tooltip="DXTC3C100PDQ" display="DXTC3C100PDQ"/>
    <hyperlink ref="C109" r:id="rId_hyperlink_108" tooltip="DXTN03060BFG" display="DXTN03060BFG"/>
    <hyperlink ref="C110" r:id="rId_hyperlink_109" tooltip="DXTN03060CFG" display="DXTN03060CFG"/>
    <hyperlink ref="C111" r:id="rId_hyperlink_110" tooltip="DXTN03100BFG" display="DXTN03100BFG"/>
    <hyperlink ref="C112" r:id="rId_hyperlink_111" tooltip="DXTN03100CFG" display="DXTN03100CFG"/>
    <hyperlink ref="C113" r:id="rId_hyperlink_112" tooltip="DXTN06080BFG" display="DXTN06080BFG"/>
    <hyperlink ref="C114" r:id="rId_hyperlink_113" tooltip="DXTN07060BFG" display="DXTN07060BFG"/>
    <hyperlink ref="C115" r:id="rId_hyperlink_114" tooltip="DXTN07100BFG" display="DXTN07100BFG"/>
    <hyperlink ref="C116" r:id="rId_hyperlink_115" tooltip="DXTN07100BP5" display="DXTN07100BP5"/>
    <hyperlink ref="C117" r:id="rId_hyperlink_116" tooltip="DXTN07100BP5Q" display="DXTN07100BP5Q"/>
    <hyperlink ref="C118" r:id="rId_hyperlink_117" tooltip="DXTN10060DFJBQ" display="DXTN10060DFJBQ"/>
    <hyperlink ref="C119" r:id="rId_hyperlink_118" tooltip="DXTN10060DFJBWQ" display="DXTN10060DFJBWQ"/>
    <hyperlink ref="C120" r:id="rId_hyperlink_119" tooltip="DXTN26070CY" display="DXTN26070CY"/>
    <hyperlink ref="C121" r:id="rId_hyperlink_120" tooltip="DXTN3C100PD" display="DXTN3C100PD"/>
    <hyperlink ref="C122" r:id="rId_hyperlink_121" tooltip="DXTN3C100PDQ" display="DXTN3C100PDQ"/>
    <hyperlink ref="C123" r:id="rId_hyperlink_122" tooltip="DXTN3C100PSQ" display="DXTN3C100PSQ"/>
    <hyperlink ref="C124" r:id="rId_hyperlink_123" tooltip="DXTN3C60PS" display="DXTN3C60PS"/>
    <hyperlink ref="C125" r:id="rId_hyperlink_124" tooltip="DXTN3C60PSQ" display="DXTN3C60PSQ"/>
    <hyperlink ref="C126" r:id="rId_hyperlink_125" tooltip="DXTN58100CFDB" display="DXTN58100CFDB"/>
    <hyperlink ref="C127" r:id="rId_hyperlink_126" tooltip="DXTN5860DFDB" display="DXTN5860DFDB"/>
    <hyperlink ref="C128" r:id="rId_hyperlink_127" tooltip="DXTP03060BFG" display="DXTP03060BFG"/>
    <hyperlink ref="C129" r:id="rId_hyperlink_128" tooltip="DXTP03060CFG" display="DXTP03060CFG"/>
    <hyperlink ref="C130" r:id="rId_hyperlink_129" tooltip="DXTP03100BFG" display="DXTP03100BFG"/>
    <hyperlink ref="C131" r:id="rId_hyperlink_130" tooltip="DXTP03100CFG" display="DXTP03100CFG"/>
    <hyperlink ref="C132" r:id="rId_hyperlink_131" tooltip="DXTP06080BFG" display="DXTP06080BFG"/>
    <hyperlink ref="C133" r:id="rId_hyperlink_132" tooltip="DXTP06080BFGQ" display="DXTP06080BFGQ"/>
    <hyperlink ref="C134" r:id="rId_hyperlink_133" tooltip="DXTP07060BFG" display="DXTP07060BFG"/>
    <hyperlink ref="C135" r:id="rId_hyperlink_134" tooltip="DXTP07060BFGQ" display="DXTP07060BFGQ"/>
    <hyperlink ref="C136" r:id="rId_hyperlink_135" tooltip="DXTP07100BFG" display="DXTP07100BFG"/>
    <hyperlink ref="C137" r:id="rId_hyperlink_136" tooltip="DXTP07100BFGQ" display="DXTP07100BFGQ"/>
    <hyperlink ref="C138" r:id="rId_hyperlink_137" tooltip="DXTP3C100PD" display="DXTP3C100PD"/>
    <hyperlink ref="C139" r:id="rId_hyperlink_138" tooltip="DXTP3C100PDQ" display="DXTP3C100PDQ"/>
    <hyperlink ref="C140" r:id="rId_hyperlink_139" tooltip="DXTP3C100PSQ" display="DXTP3C100PSQ"/>
    <hyperlink ref="C141" r:id="rId_hyperlink_140" tooltip="DXTP3C60PS" display="DXTP3C60PS"/>
    <hyperlink ref="C142" r:id="rId_hyperlink_141" tooltip="DXTP3C60PSQ" display="DXTP3C60PSQ"/>
    <hyperlink ref="C143" r:id="rId_hyperlink_142" tooltip="DXTP58100CFDB" display="DXTP58100CFDB"/>
    <hyperlink ref="C144" r:id="rId_hyperlink_143" tooltip="DXTP5860CFDB" display="DXTP5860CFDB"/>
    <hyperlink ref="C145" r:id="rId_hyperlink_144" tooltip="DZT2907A" display="DZT2907A"/>
    <hyperlink ref="C146" r:id="rId_hyperlink_145" tooltip="FCX1053A" display="FCX1053A"/>
    <hyperlink ref="C147" r:id="rId_hyperlink_146" tooltip="FCX1053AQ" display="FCX1053AQ"/>
    <hyperlink ref="C148" r:id="rId_hyperlink_147" tooltip="FCX491" display="FCX491"/>
    <hyperlink ref="C149" r:id="rId_hyperlink_148" tooltip="FCX491Q" display="FCX491Q"/>
    <hyperlink ref="C150" r:id="rId_hyperlink_149" tooltip="FCX493" display="FCX493"/>
    <hyperlink ref="C151" r:id="rId_hyperlink_150" tooltip="FCX493A" display="FCX493A"/>
    <hyperlink ref="C152" r:id="rId_hyperlink_151" tooltip="FCX493Q" display="FCX493Q"/>
    <hyperlink ref="C153" r:id="rId_hyperlink_152" tooltip="FCX591" display="FCX591"/>
    <hyperlink ref="C154" r:id="rId_hyperlink_153" tooltip="FCX591Q" display="FCX591Q"/>
    <hyperlink ref="C155" r:id="rId_hyperlink_154" tooltip="FCX593" display="FCX593"/>
    <hyperlink ref="C156" r:id="rId_hyperlink_155" tooltip="FMMT38C" display="FMMT38C"/>
    <hyperlink ref="C157" r:id="rId_hyperlink_156" tooltip="FMMT38CQ" display="FMMT38CQ"/>
    <hyperlink ref="C158" r:id="rId_hyperlink_157" tooltip="FMMT451" display="FMMT451"/>
    <hyperlink ref="C159" r:id="rId_hyperlink_158" tooltip="FMMT491" display="FMMT491"/>
    <hyperlink ref="C160" r:id="rId_hyperlink_159" tooltip="FMMT491Q" display="FMMT491Q"/>
    <hyperlink ref="C161" r:id="rId_hyperlink_160" tooltip="FMMT493" display="FMMT493"/>
    <hyperlink ref="C162" r:id="rId_hyperlink_161" tooltip="FMMT493A" display="FMMT493A"/>
    <hyperlink ref="C163" r:id="rId_hyperlink_162" tooltip="FMMT493Q" display="FMMT493Q"/>
    <hyperlink ref="C164" r:id="rId_hyperlink_163" tooltip="FMMT551" display="FMMT551"/>
    <hyperlink ref="C165" r:id="rId_hyperlink_164" tooltip="FMMT591" display="FMMT591"/>
    <hyperlink ref="C166" r:id="rId_hyperlink_165" tooltip="FMMT591Q" display="FMMT591Q"/>
    <hyperlink ref="C167" r:id="rId_hyperlink_166" tooltip="FMMT593" display="FMMT593"/>
    <hyperlink ref="C168" r:id="rId_hyperlink_167" tooltip="FMMT593Q" display="FMMT593Q"/>
    <hyperlink ref="C169" r:id="rId_hyperlink_168" tooltip="FMMT614" display="FMMT614"/>
    <hyperlink ref="C170" r:id="rId_hyperlink_169" tooltip="FMMT614Q" display="FMMT614Q"/>
    <hyperlink ref="C171" r:id="rId_hyperlink_170" tooltip="FMMT620" display="FMMT620"/>
    <hyperlink ref="C172" r:id="rId_hyperlink_171" tooltip="FMMT620Q" display="FMMT620Q"/>
    <hyperlink ref="C173" r:id="rId_hyperlink_172" tooltip="FMMT634" display="FMMT634"/>
    <hyperlink ref="C174" r:id="rId_hyperlink_173" tooltip="FMMT634Q" display="FMMT634Q"/>
    <hyperlink ref="C175" r:id="rId_hyperlink_174" tooltip="FMMT722" display="FMMT722"/>
    <hyperlink ref="C176" r:id="rId_hyperlink_175" tooltip="FMMT722Q" display="FMMT722Q"/>
    <hyperlink ref="C177" r:id="rId_hyperlink_176" tooltip="FMMT723" display="FMMT723"/>
    <hyperlink ref="C178" r:id="rId_hyperlink_177" tooltip="FMMT723Q" display="FMMT723Q"/>
    <hyperlink ref="C179" r:id="rId_hyperlink_178" tooltip="FMMT734" display="FMMT734"/>
    <hyperlink ref="C180" r:id="rId_hyperlink_179" tooltip="FZT1053A" display="FZT1053A"/>
    <hyperlink ref="C181" r:id="rId_hyperlink_180" tooltip="FZT1053AQ" display="FZT1053AQ"/>
    <hyperlink ref="C182" r:id="rId_hyperlink_181" tooltip="FZT491" display="FZT491"/>
    <hyperlink ref="C183" r:id="rId_hyperlink_182" tooltip="FZT493" display="FZT493"/>
    <hyperlink ref="C184" r:id="rId_hyperlink_183" tooltip="FZT493A" display="FZT493A"/>
    <hyperlink ref="C185" r:id="rId_hyperlink_184" tooltip="FZT591" display="FZT591"/>
    <hyperlink ref="C186" r:id="rId_hyperlink_185" tooltip="FZT593" display="FZT593"/>
    <hyperlink ref="C187" r:id="rId_hyperlink_186" tooltip="FZT603" display="FZT603"/>
    <hyperlink ref="C188" r:id="rId_hyperlink_187" tooltip="FZT603Q" display="FZT603Q"/>
    <hyperlink ref="C189" r:id="rId_hyperlink_188" tooltip="FZT651" display="FZT651"/>
    <hyperlink ref="C190" r:id="rId_hyperlink_189" tooltip="FZT651Q" display="FZT651Q"/>
    <hyperlink ref="C191" r:id="rId_hyperlink_190" tooltip="FZT653" display="FZT653"/>
    <hyperlink ref="C192" r:id="rId_hyperlink_191" tooltip="FZT653Q" display="FZT653Q"/>
    <hyperlink ref="C193" r:id="rId_hyperlink_192" tooltip="FZT692B" display="FZT692B"/>
    <hyperlink ref="C194" r:id="rId_hyperlink_193" tooltip="FZT692BQ" display="FZT692BQ"/>
    <hyperlink ref="C195" r:id="rId_hyperlink_194" tooltip="FZT7053" display="FZT7053"/>
    <hyperlink ref="C196" r:id="rId_hyperlink_195" tooltip="FZT751" display="FZT751"/>
    <hyperlink ref="C197" r:id="rId_hyperlink_196" tooltip="FZT751Q" display="FZT751Q"/>
    <hyperlink ref="C198" r:id="rId_hyperlink_197" tooltip="FZT753" display="FZT753"/>
    <hyperlink ref="C199" r:id="rId_hyperlink_198" tooltip="FZT753Q" display="FZT753Q"/>
    <hyperlink ref="C200" r:id="rId_hyperlink_199" tooltip="FZT792A" display="FZT792A"/>
    <hyperlink ref="C201" r:id="rId_hyperlink_200" tooltip="FZT851" display="FZT851"/>
    <hyperlink ref="C202" r:id="rId_hyperlink_201" tooltip="FZT851Q" display="FZT851Q"/>
    <hyperlink ref="C203" r:id="rId_hyperlink_202" tooltip="FZT853" display="FZT853"/>
    <hyperlink ref="C204" r:id="rId_hyperlink_203" tooltip="FZT951" display="FZT951"/>
    <hyperlink ref="C205" r:id="rId_hyperlink_204" tooltip="FZT951Q" display="FZT951Q"/>
    <hyperlink ref="C206" r:id="rId_hyperlink_205" tooltip="FZT953" display="FZT953"/>
    <hyperlink ref="C207" r:id="rId_hyperlink_206" tooltip="FZT953Q" display="FZT953Q"/>
    <hyperlink ref="C208" r:id="rId_hyperlink_207" tooltip="HBDM60V600X" display="HBDM60V600X"/>
    <hyperlink ref="C209" r:id="rId_hyperlink_208" tooltip="MJD31C" display="MJD31C"/>
    <hyperlink ref="C210" r:id="rId_hyperlink_209" tooltip="MJD31CH" display="MJD31CH"/>
    <hyperlink ref="C211" r:id="rId_hyperlink_210" tooltip="MJD31CHQ" display="MJD31CHQ"/>
    <hyperlink ref="C212" r:id="rId_hyperlink_211" tooltip="MJD31CUQ" display="MJD31CUQ"/>
    <hyperlink ref="C213" r:id="rId_hyperlink_212" tooltip="MJD32C" display="MJD32C"/>
    <hyperlink ref="C214" r:id="rId_hyperlink_213" tooltip="MJD32CUQ" display="MJD32CUQ"/>
    <hyperlink ref="C215" r:id="rId_hyperlink_214" tooltip="MJD41C" display="MJD41C"/>
    <hyperlink ref="C216" r:id="rId_hyperlink_215" tooltip="MJD41CQ" display="MJD41CQ"/>
    <hyperlink ref="C217" r:id="rId_hyperlink_216" tooltip="MJD42C" display="MJD42C"/>
    <hyperlink ref="C218" r:id="rId_hyperlink_217" tooltip="MJD42CQ" display="MJD42CQ"/>
    <hyperlink ref="C219" r:id="rId_hyperlink_218" tooltip="MJD44H11" display="MJD44H11"/>
    <hyperlink ref="C220" r:id="rId_hyperlink_219" tooltip="MJD44H11Q" display="MJD44H11Q"/>
    <hyperlink ref="C221" r:id="rId_hyperlink_220" tooltip="MJD45H11" display="MJD45H11"/>
    <hyperlink ref="C222" r:id="rId_hyperlink_221" tooltip="MJD45H11Q" display="MJD45H11Q"/>
    <hyperlink ref="C223" r:id="rId_hyperlink_222" tooltip="MMBT2907A" display="MMBT2907A"/>
    <hyperlink ref="C224" r:id="rId_hyperlink_223" tooltip="MMBT2907AQ" display="MMBT2907AQ"/>
    <hyperlink ref="C225" r:id="rId_hyperlink_224" tooltip="MMBT2907AT" display="MMBT2907AT"/>
    <hyperlink ref="C226" r:id="rId_hyperlink_225" tooltip="MMBTA05" display="MMBTA05"/>
    <hyperlink ref="C227" r:id="rId_hyperlink_226" tooltip="MMBTA05Q" display="MMBTA05Q"/>
    <hyperlink ref="C228" r:id="rId_hyperlink_227" tooltip="MMBTA06" display="MMBTA06"/>
    <hyperlink ref="C229" r:id="rId_hyperlink_228" tooltip="MMBTA06Q" display="MMBTA06Q"/>
    <hyperlink ref="C230" r:id="rId_hyperlink_229" tooltip="MMBTA55" display="MMBTA55"/>
    <hyperlink ref="C231" r:id="rId_hyperlink_230" tooltip="MMBTA55Q" display="MMBTA55Q"/>
    <hyperlink ref="C232" r:id="rId_hyperlink_231" tooltip="MMBTA56" display="MMBTA56"/>
    <hyperlink ref="C233" r:id="rId_hyperlink_232" tooltip="MMBTA56Q" display="MMBTA56Q"/>
    <hyperlink ref="C234" r:id="rId_hyperlink_233" tooltip="MMDT2907A" display="MMDT2907A"/>
    <hyperlink ref="C235" r:id="rId_hyperlink_234" tooltip="MMDT2907AQ" display="MMDT2907AQ"/>
    <hyperlink ref="C236" r:id="rId_hyperlink_235" tooltip="MMDT2907V" display="MMDT2907V"/>
    <hyperlink ref="C237" r:id="rId_hyperlink_236" tooltip="MMDT2907VQ" display="MMDT2907VQ"/>
    <hyperlink ref="C238" r:id="rId_hyperlink_237" tooltip="MMDTA06" display="MMDTA06"/>
    <hyperlink ref="C239" r:id="rId_hyperlink_238" tooltip="MMST2907A" display="MMST2907A"/>
    <hyperlink ref="C240" r:id="rId_hyperlink_239" tooltip="MMST2907AQ" display="MMST2907AQ"/>
    <hyperlink ref="C241" r:id="rId_hyperlink_240" tooltip="MMSTA05" display="MMSTA05"/>
    <hyperlink ref="C242" r:id="rId_hyperlink_241" tooltip="MMSTA06" display="MMSTA06"/>
    <hyperlink ref="C243" r:id="rId_hyperlink_242" tooltip="MMSTA06Q" display="MMSTA06Q"/>
    <hyperlink ref="C244" r:id="rId_hyperlink_243" tooltip="MMSTA55" display="MMSTA55"/>
    <hyperlink ref="C245" r:id="rId_hyperlink_244" tooltip="MMSTA56" display="MMSTA56"/>
    <hyperlink ref="C246" r:id="rId_hyperlink_245" tooltip="MMSTA56Q" display="MMSTA56Q"/>
    <hyperlink ref="C247" r:id="rId_hyperlink_246" tooltip="ZDT1053" display="ZDT1053"/>
    <hyperlink ref="C248" r:id="rId_hyperlink_247" tooltip="ZDT6702" display="ZDT6702"/>
    <hyperlink ref="C249" r:id="rId_hyperlink_248" tooltip="ZDT6702Q" display="ZDT6702Q"/>
    <hyperlink ref="C250" r:id="rId_hyperlink_249" tooltip="ZDT6753" display="ZDT6753"/>
    <hyperlink ref="C251" r:id="rId_hyperlink_250" tooltip="ZDT751" display="ZDT751"/>
    <hyperlink ref="C252" r:id="rId_hyperlink_251" tooltip="ZHB6792" display="ZHB6792"/>
    <hyperlink ref="C253" r:id="rId_hyperlink_252" tooltip="ZTX1053A" display="ZTX1053A"/>
    <hyperlink ref="C254" r:id="rId_hyperlink_253" tooltip="ZTX451" display="ZTX451"/>
    <hyperlink ref="C255" r:id="rId_hyperlink_254" tooltip="ZTX453" display="ZTX453"/>
    <hyperlink ref="C256" r:id="rId_hyperlink_255" tooltip="ZTX551" display="ZTX551"/>
    <hyperlink ref="C257" r:id="rId_hyperlink_256" tooltip="ZTX553" display="ZTX553"/>
    <hyperlink ref="C258" r:id="rId_hyperlink_257" tooltip="ZTX603" display="ZTX603"/>
    <hyperlink ref="C259" r:id="rId_hyperlink_258" tooltip="ZTX614" display="ZTX614"/>
    <hyperlink ref="C260" r:id="rId_hyperlink_259" tooltip="ZTX614Q" display="ZTX614Q"/>
    <hyperlink ref="C261" r:id="rId_hyperlink_260" tooltip="ZTX651" display="ZTX651"/>
    <hyperlink ref="C262" r:id="rId_hyperlink_261" tooltip="ZTX651Q" display="ZTX651Q"/>
    <hyperlink ref="C263" r:id="rId_hyperlink_262" tooltip="ZTX653" display="ZTX653"/>
    <hyperlink ref="C264" r:id="rId_hyperlink_263" tooltip="ZTX653Q" display="ZTX653Q"/>
    <hyperlink ref="C265" r:id="rId_hyperlink_264" tooltip="ZTX692B" display="ZTX692B"/>
    <hyperlink ref="C266" r:id="rId_hyperlink_265" tooltip="ZTX751" display="ZTX751"/>
    <hyperlink ref="C267" r:id="rId_hyperlink_266" tooltip="ZTX751Q" display="ZTX751Q"/>
    <hyperlink ref="C268" r:id="rId_hyperlink_267" tooltip="ZTX753" display="ZTX753"/>
    <hyperlink ref="C269" r:id="rId_hyperlink_268" tooltip="ZTX753Q" display="ZTX753Q"/>
    <hyperlink ref="C270" r:id="rId_hyperlink_269" tooltip="ZTX792A" display="ZTX792A"/>
    <hyperlink ref="C271" r:id="rId_hyperlink_270" tooltip="ZTX851" display="ZTX851"/>
    <hyperlink ref="C272" r:id="rId_hyperlink_271" tooltip="ZTX853" display="ZTX853"/>
    <hyperlink ref="C273" r:id="rId_hyperlink_272" tooltip="ZTX853Q" display="ZTX853Q"/>
    <hyperlink ref="C274" r:id="rId_hyperlink_273" tooltip="ZTX951" display="ZTX951"/>
    <hyperlink ref="C275" r:id="rId_hyperlink_274" tooltip="ZTX953" display="ZTX953"/>
    <hyperlink ref="C276" r:id="rId_hyperlink_275" tooltip="ZUMT491" display="ZUMT491"/>
    <hyperlink ref="C277" r:id="rId_hyperlink_276" tooltip="ZUMT591" display="ZUMT591"/>
    <hyperlink ref="C278" r:id="rId_hyperlink_277" tooltip="ZX5T1951G" display="ZX5T1951G"/>
    <hyperlink ref="C279" r:id="rId_hyperlink_278" tooltip="ZX5T1951GQ" display="ZX5T1951GQ"/>
    <hyperlink ref="C280" r:id="rId_hyperlink_279" tooltip="ZX5T851A" display="ZX5T851A"/>
    <hyperlink ref="C281" r:id="rId_hyperlink_280" tooltip="ZX5T851G" display="ZX5T851G"/>
    <hyperlink ref="C282" r:id="rId_hyperlink_281" tooltip="ZX5T851GQ" display="ZX5T851GQ"/>
    <hyperlink ref="C283" r:id="rId_hyperlink_282" tooltip="ZX5T853G" display="ZX5T853G"/>
    <hyperlink ref="C284" r:id="rId_hyperlink_283" tooltip="ZX5T951G" display="ZX5T951G"/>
    <hyperlink ref="C285" r:id="rId_hyperlink_284" tooltip="ZX5T951GQ" display="ZX5T951GQ"/>
    <hyperlink ref="C286" r:id="rId_hyperlink_285" tooltip="ZX5T953G" display="ZX5T953G"/>
    <hyperlink ref="C287" r:id="rId_hyperlink_286" tooltip="ZX5T953GQ" display="ZX5T953GQ"/>
    <hyperlink ref="C288" r:id="rId_hyperlink_287" tooltip="ZXT1053AK" display="ZXT1053AK"/>
    <hyperlink ref="C289" r:id="rId_hyperlink_288" tooltip="ZXT1053AKQ" display="ZXT1053AKQ"/>
    <hyperlink ref="C290" r:id="rId_hyperlink_289" tooltip="ZXT951K" display="ZXT951K"/>
    <hyperlink ref="C291" r:id="rId_hyperlink_290" tooltip="ZXT951KQ" display="ZXT951KQ"/>
    <hyperlink ref="C292" r:id="rId_hyperlink_291" tooltip="ZXT953K" display="ZXT953K"/>
    <hyperlink ref="C293" r:id="rId_hyperlink_292" tooltip="ZXTC6720MC" display="ZXTC6720MC"/>
    <hyperlink ref="C294" r:id="rId_hyperlink_293" tooltip="ZXTD4591E6" display="ZXTD4591E6"/>
    <hyperlink ref="C295" r:id="rId_hyperlink_294" tooltip="ZXTN19060CFF" display="ZXTN19060CFF"/>
    <hyperlink ref="C296" r:id="rId_hyperlink_295" tooltip="ZXTN19060CG" display="ZXTN19060CG"/>
    <hyperlink ref="C297" r:id="rId_hyperlink_296" tooltip="ZXTN19100CFF" display="ZXTN19100CFF"/>
    <hyperlink ref="C298" r:id="rId_hyperlink_297" tooltip="ZXTN19100CG" display="ZXTN19100CG"/>
    <hyperlink ref="C299" r:id="rId_hyperlink_298" tooltip="ZXTN19100CZ" display="ZXTN19100CZ"/>
    <hyperlink ref="C300" r:id="rId_hyperlink_299" tooltip="ZXTN2010A" display="ZXTN2010A"/>
    <hyperlink ref="C301" r:id="rId_hyperlink_300" tooltip="ZXTN2010G" display="ZXTN2010G"/>
    <hyperlink ref="C302" r:id="rId_hyperlink_301" tooltip="ZXTN2010Z" display="ZXTN2010Z"/>
    <hyperlink ref="C303" r:id="rId_hyperlink_302" tooltip="ZXTN2010ZQ" display="ZXTN2010ZQ"/>
    <hyperlink ref="C304" r:id="rId_hyperlink_303" tooltip="ZXTN2011G" display="ZXTN2011G"/>
    <hyperlink ref="C305" r:id="rId_hyperlink_304" tooltip="ZXTN2011Z" display="ZXTN2011Z"/>
    <hyperlink ref="C306" r:id="rId_hyperlink_305" tooltip="ZXTN2018F" display="ZXTN2018F"/>
    <hyperlink ref="C307" r:id="rId_hyperlink_306" tooltip="ZXTN2018FQ" display="ZXTN2018FQ"/>
    <hyperlink ref="C308" r:id="rId_hyperlink_307" tooltip="ZXTN2020F" display="ZXTN2020F"/>
    <hyperlink ref="C309" r:id="rId_hyperlink_308" tooltip="ZXTN2038F" display="ZXTN2038F"/>
    <hyperlink ref="C310" r:id="rId_hyperlink_309" tooltip="ZXTN25060BFH" display="ZXTN25060BFH"/>
    <hyperlink ref="C311" r:id="rId_hyperlink_310" tooltip="ZXTN25060BZ" display="ZXTN25060BZ"/>
    <hyperlink ref="C312" r:id="rId_hyperlink_311" tooltip="ZXTN25060BZQ" display="ZXTN25060BZQ"/>
    <hyperlink ref="C313" r:id="rId_hyperlink_312" tooltip="ZXTN25100BFH" display="ZXTN25100BFH"/>
    <hyperlink ref="C314" r:id="rId_hyperlink_313" tooltip="ZXTN25100DFH" display="ZXTN25100DFH"/>
    <hyperlink ref="C315" r:id="rId_hyperlink_314" tooltip="ZXTN25100DG" display="ZXTN25100DG"/>
    <hyperlink ref="C316" r:id="rId_hyperlink_315" tooltip="ZXTN25100DGQ" display="ZXTN25100DGQ"/>
    <hyperlink ref="C317" r:id="rId_hyperlink_316" tooltip="ZXTN25100DZ" display="ZXTN25100DZ"/>
    <hyperlink ref="C318" r:id="rId_hyperlink_317" tooltip="ZXTN26070CV" display="ZXTN26070CV"/>
    <hyperlink ref="C319" r:id="rId_hyperlink_318" tooltip="ZXTN4000Z" display="ZXTN4000Z"/>
    <hyperlink ref="C320" r:id="rId_hyperlink_319" tooltip="ZXTN4002Z" display="ZXTN4002Z"/>
    <hyperlink ref="C321" r:id="rId_hyperlink_320" tooltip="ZXTN620MA" display="ZXTN620MA"/>
    <hyperlink ref="C322" r:id="rId_hyperlink_321" tooltip="ZXTP19060CFF" display="ZXTP19060CFF"/>
    <hyperlink ref="C323" r:id="rId_hyperlink_322" tooltip="ZXTP19060CG" display="ZXTP19060CG"/>
    <hyperlink ref="C324" r:id="rId_hyperlink_323" tooltip="ZXTP19060CZ" display="ZXTP19060CZ"/>
    <hyperlink ref="C325" r:id="rId_hyperlink_324" tooltip="ZXTP19100CFF" display="ZXTP19100CFF"/>
    <hyperlink ref="C326" r:id="rId_hyperlink_325" tooltip="ZXTP19100CG" display="ZXTP19100CG"/>
    <hyperlink ref="C327" r:id="rId_hyperlink_326" tooltip="ZXTP19100CZ" display="ZXTP19100CZ"/>
    <hyperlink ref="C328" r:id="rId_hyperlink_327" tooltip="ZXTP19100CZQ" display="ZXTP19100CZQ"/>
    <hyperlink ref="C329" r:id="rId_hyperlink_328" tooltip="ZXTP2012A" display="ZXTP2012A"/>
    <hyperlink ref="C330" r:id="rId_hyperlink_329" tooltip="ZXTP2012G" display="ZXTP2012G"/>
    <hyperlink ref="C331" r:id="rId_hyperlink_330" tooltip="ZXTP2012Z" display="ZXTP2012Z"/>
    <hyperlink ref="C332" r:id="rId_hyperlink_331" tooltip="ZXTP2012ZQ" display="ZXTP2012ZQ"/>
    <hyperlink ref="C333" r:id="rId_hyperlink_332" tooltip="ZXTP2013G" display="ZXTP2013G"/>
    <hyperlink ref="C334" r:id="rId_hyperlink_333" tooltip="ZXTP2013Z" display="ZXTP2013Z"/>
    <hyperlink ref="C335" r:id="rId_hyperlink_334" tooltip="ZXTP2027F" display="ZXTP2027F"/>
    <hyperlink ref="C336" r:id="rId_hyperlink_335" tooltip="ZXTP2027FQ" display="ZXTP2027FQ"/>
    <hyperlink ref="C337" r:id="rId_hyperlink_336" tooltip="ZXTP2029F" display="ZXTP2029F"/>
    <hyperlink ref="C338" r:id="rId_hyperlink_337" tooltip="ZXTP2039F" display="ZXTP2039F"/>
    <hyperlink ref="C339" r:id="rId_hyperlink_338" tooltip="ZXTP25060BFH" display="ZXTP25060BFH"/>
    <hyperlink ref="C340" r:id="rId_hyperlink_339" tooltip="ZXTP25100BFH" display="ZXTP25100BFH"/>
    <hyperlink ref="C341" r:id="rId_hyperlink_340" tooltip="ZXTP25100CFH" display="ZXTP25100CFH"/>
    <hyperlink ref="C342" r:id="rId_hyperlink_341" tooltip="ZXTP25100CFHQ" display="ZXTP25100CFHQ"/>
    <hyperlink ref="C343" r:id="rId_hyperlink_342" tooltip="ZXTP25100CZ" display="ZXTP25100CZ"/>
    <hyperlink ref="C344" r:id="rId_hyperlink_343" tooltip="ZXTP4003G" display="ZXTP4003G"/>
    <hyperlink ref="C345" r:id="rId_hyperlink_344" tooltip="ZXTP4003Z" display="ZXTP4003Z"/>
    <hyperlink ref="C346" r:id="rId_hyperlink_345" tooltip="ZXTP56060FDBQ" display="ZXTP56060FDBQ"/>
    <hyperlink ref="C347" r:id="rId_hyperlink_346" tooltip="ZXTP722MA" display="ZXTP722MA"/>
    <hyperlink ref="B2" r:id="rId_hyperlink_347" tooltip="https://www.diodes.com/assets/Datasheets/BC53-16PA.pdf" display="https://www.diodes.com/assets/Datasheets/BC53-16PA.pdf"/>
    <hyperlink ref="B3" r:id="rId_hyperlink_348" tooltip="https://www.diodes.com/assets/Datasheets/BC53-16PAWQ.pdf" display="https://www.diodes.com/assets/Datasheets/BC53-16PAWQ.pdf"/>
    <hyperlink ref="B4" r:id="rId_hyperlink_349" tooltip="https://www.diodes.com/assets/Datasheets/BC56-16PA.pdf" display="https://www.diodes.com/assets/Datasheets/BC56-16PA.pdf"/>
    <hyperlink ref="B5" r:id="rId_hyperlink_350" tooltip="https://www.diodes.com/assets/Datasheets/BC56-16PAWQ.pdf" display="https://www.diodes.com/assets/Datasheets/BC56-16PAWQ.pdf"/>
    <hyperlink ref="B6" r:id="rId_hyperlink_351" tooltip="https://www.diodes.com/assets/Datasheets/BC846A-BC848C.pdf" display="https://www.diodes.com/assets/Datasheets/BC846A-BC848C.pdf"/>
    <hyperlink ref="B7" r:id="rId_hyperlink_352" tooltip="https://www.diodes.com/assets/Datasheets/BC846AQ-BC848CQ.pdf" display="https://www.diodes.com/assets/Datasheets/BC846AQ-BC848CQ.pdf"/>
    <hyperlink ref="B8" r:id="rId_hyperlink_353" tooltip="https://www.diodes.com/assets/Datasheets/ds30833.pdf" display="https://www.diodes.com/assets/Datasheets/ds30833.pdf"/>
    <hyperlink ref="B9" r:id="rId_hyperlink_354" tooltip="https://www.diodes.com/assets/Datasheets/BC846ASQ.pdf" display="https://www.diodes.com/assets/Datasheets/BC846ASQ.pdf"/>
    <hyperlink ref="B10" r:id="rId_hyperlink_355" tooltip="https://www.diodes.com/assets/Datasheets/BC846AW-BC848CW.pdf" display="https://www.diodes.com/assets/Datasheets/BC846AW-BC848CW.pdf"/>
    <hyperlink ref="B11" r:id="rId_hyperlink_356" tooltip="https://www.diodes.com/assets/Datasheets/BC846A-BC848C.pdf" display="https://www.diodes.com/assets/Datasheets/BC846A-BC848C.pdf"/>
    <hyperlink ref="B12" r:id="rId_hyperlink_357" tooltip="https://www.diodes.com/assets/Datasheets/BC846BFSW-BC847CFSW.pdf" display="https://www.diodes.com/assets/Datasheets/BC846BFSW-BC847CFSW.pdf"/>
    <hyperlink ref="B13" r:id="rId_hyperlink_358" tooltip="https://www.diodes.com/assets/Datasheets/BC846BLP4.pdf" display="https://www.diodes.com/assets/Datasheets/BC846BLP4.pdf"/>
    <hyperlink ref="B14" r:id="rId_hyperlink_359" tooltip="https://www.diodes.com/assets/Datasheets/BC846AQ-BC848CQ.pdf" display="https://www.diodes.com/assets/Datasheets/BC846AQ-BC848CQ.pdf"/>
    <hyperlink ref="B15" r:id="rId_hyperlink_360" tooltip="https://www.diodes.com/assets/Datasheets/BC846AW-BC848CW.pdf" display="https://www.diodes.com/assets/Datasheets/BC846AW-BC848CW.pdf"/>
    <hyperlink ref="B16" r:id="rId_hyperlink_361" tooltip="https://www.diodes.com/assets/Datasheets/BC846BWQBC847CWQ.pdf" display="https://www.diodes.com/assets/Datasheets/BC846BWQBC847CWQ.pdf"/>
    <hyperlink ref="B17" r:id="rId_hyperlink_362" tooltip="https://www.diodes.com/assets/Datasheets/BC856A-BC858C.pdf" display="https://www.diodes.com/assets/Datasheets/BC856A-BC858C.pdf"/>
    <hyperlink ref="B18" r:id="rId_hyperlink_363" tooltip="https://www.diodes.com/assets/Datasheets/BC856AFSW-BC857CFSW.pdf" display="https://www.diodes.com/assets/Datasheets/BC856AFSW-BC857CFSW.pdf"/>
    <hyperlink ref="B19" r:id="rId_hyperlink_364" tooltip="https://www.diodes.com/assets/Datasheets/BC856AQ-BC857BQ.pdf" display="https://www.diodes.com/assets/Datasheets/BC856AQ-BC857BQ.pdf"/>
    <hyperlink ref="B20" r:id="rId_hyperlink_365" tooltip="https://www.diodes.com/assets/Datasheets/BC856AS.pdf" display="https://www.diodes.com/assets/Datasheets/BC856AS.pdf"/>
    <hyperlink ref="B21" r:id="rId_hyperlink_366" tooltip="https://www.diodes.com/assets/Datasheets/BC856ASQ.pdf" display="https://www.diodes.com/assets/Datasheets/BC856ASQ.pdf"/>
    <hyperlink ref="B22" r:id="rId_hyperlink_367" tooltip="https://www.diodes.com/assets/Datasheets/BC856AW-BC858CW.pdf" display="https://www.diodes.com/assets/Datasheets/BC856AW-BC858CW.pdf"/>
    <hyperlink ref="B23" r:id="rId_hyperlink_368" tooltip="https://www.diodes.com/assets/Datasheets/BC856A-BC858C.pdf" display="https://www.diodes.com/assets/Datasheets/BC856A-BC858C.pdf"/>
    <hyperlink ref="B24" r:id="rId_hyperlink_369" tooltip="https://www.diodes.com/assets/Datasheets/BC856AFSW-BC857CFSW.pdf" display="https://www.diodes.com/assets/Datasheets/BC856AFSW-BC857CFSW.pdf"/>
    <hyperlink ref="B25" r:id="rId_hyperlink_370" tooltip="https://www.diodes.com/assets/Datasheets/BC856AQ-BC857BQ.pdf" display="https://www.diodes.com/assets/Datasheets/BC856AQ-BC857BQ.pdf"/>
    <hyperlink ref="B26" r:id="rId_hyperlink_371" tooltip="https://www.diodes.com/assets/Datasheets/BC856AW-BC858CW.pdf" display="https://www.diodes.com/assets/Datasheets/BC856AW-BC858CW.pdf"/>
    <hyperlink ref="B27" r:id="rId_hyperlink_372" tooltip="https://www.diodes.com/assets/Datasheets/BC856BWQ.pdf" display="https://www.diodes.com/assets/Datasheets/BC856BWQ.pdf"/>
    <hyperlink ref="B28" r:id="rId_hyperlink_373" tooltip="https://www.diodes.com/assets/Datasheets/BCM846BS.pdf" display="https://www.diodes.com/assets/Datasheets/BCM846BS.pdf"/>
    <hyperlink ref="B29" r:id="rId_hyperlink_374" tooltip="https://www.diodes.com/assets/Datasheets/BCP51_52_53.pdf" display="https://www.diodes.com/assets/Datasheets/BCP51_52_53.pdf"/>
    <hyperlink ref="B30" r:id="rId_hyperlink_375" tooltip="https://www.diodes.com/assets/Datasheets/BCP51_52_53.pdf" display="https://www.diodes.com/assets/Datasheets/BCP51_52_53.pdf"/>
    <hyperlink ref="B31" r:id="rId_hyperlink_376" tooltip="https://www.diodes.com/assets/Datasheets/BCP51_52_53.pdf" display="https://www.diodes.com/assets/Datasheets/BCP51_52_53.pdf"/>
    <hyperlink ref="B32" r:id="rId_hyperlink_377" tooltip="https://www.diodes.com/assets/Datasheets/BCP51_52_53.pdf" display="https://www.diodes.com/assets/Datasheets/BCP51_52_53.pdf"/>
    <hyperlink ref="B33" r:id="rId_hyperlink_378" tooltip="https://www.diodes.com/assets/Datasheets/BCP51_52_53.pdf" display="https://www.diodes.com/assets/Datasheets/BCP51_52_53.pdf"/>
    <hyperlink ref="B34" r:id="rId_hyperlink_379" tooltip="https://www.diodes.com/assets/Datasheets/BCP51_52_53.pdf" display="https://www.diodes.com/assets/Datasheets/BCP51_52_53.pdf"/>
    <hyperlink ref="B35" r:id="rId_hyperlink_380" tooltip="https://www.diodes.com/assets/Datasheets/BCP5316Q.pdf" display="https://www.diodes.com/assets/Datasheets/BCP5316Q.pdf"/>
    <hyperlink ref="B36" r:id="rId_hyperlink_381" tooltip="https://www.diodes.com/assets/Datasheets/BCP51_52_53.pdf" display="https://www.diodes.com/assets/Datasheets/BCP51_52_53.pdf"/>
    <hyperlink ref="B37" r:id="rId_hyperlink_382" tooltip="https://www.diodes.com/assets/Datasheets/BCP54_55_56.pdf" display="https://www.diodes.com/assets/Datasheets/BCP54_55_56.pdf"/>
    <hyperlink ref="B38" r:id="rId_hyperlink_383" tooltip="https://www.diodes.com/assets/Datasheets/BCP54_55_56.pdf" display="https://www.diodes.com/assets/Datasheets/BCP54_55_56.pdf"/>
    <hyperlink ref="B39" r:id="rId_hyperlink_384" tooltip="https://www.diodes.com/assets/Datasheets/BCP54_55_56.pdf" display="https://www.diodes.com/assets/Datasheets/BCP54_55_56.pdf"/>
    <hyperlink ref="B40" r:id="rId_hyperlink_385" tooltip="https://www.diodes.com/assets/Datasheets/BCP54_55_56.pdf" display="https://www.diodes.com/assets/Datasheets/BCP54_55_56.pdf"/>
    <hyperlink ref="B41" r:id="rId_hyperlink_386" tooltip="https://www.diodes.com/assets/Datasheets/BCP54_55_56.pdf" display="https://www.diodes.com/assets/Datasheets/BCP54_55_56.pdf"/>
    <hyperlink ref="B42" r:id="rId_hyperlink_387" tooltip="https://www.diodes.com/assets/Datasheets/BCP5610Q.pdf" display="https://www.diodes.com/assets/Datasheets/BCP5610Q.pdf"/>
    <hyperlink ref="B43" r:id="rId_hyperlink_388" tooltip="https://www.diodes.com/assets/Datasheets/BCP54_55_56.pdf" display="https://www.diodes.com/assets/Datasheets/BCP54_55_56.pdf"/>
    <hyperlink ref="B44" r:id="rId_hyperlink_389" tooltip="https://www.diodes.com/assets/Datasheets/BCP5416Q_BCP5616Q.pdf" display="https://www.diodes.com/assets/Datasheets/BCP5416Q_BCP5616Q.pdf"/>
    <hyperlink ref="B45" r:id="rId_hyperlink_390" tooltip="https://www.diodes.com/assets/Datasheets/BCP5616T.pdf" display="https://www.diodes.com/assets/Datasheets/BCP5616T.pdf"/>
    <hyperlink ref="B46" r:id="rId_hyperlink_391" tooltip="https://www.diodes.com/assets/Datasheets/BCP5616TQ.pdf" display="https://www.diodes.com/assets/Datasheets/BCP5616TQ.pdf"/>
    <hyperlink ref="B47" r:id="rId_hyperlink_392" tooltip="https://www.diodes.com/assets/Datasheets/BCV46.pdf" display="https://www.diodes.com/assets/Datasheets/BCV46.pdf"/>
    <hyperlink ref="B48" r:id="rId_hyperlink_393" tooltip="https://www.diodes.com/assets/Datasheets/BCV46.pdf" display="https://www.diodes.com/assets/Datasheets/BCV46.pdf"/>
    <hyperlink ref="B49" r:id="rId_hyperlink_394" tooltip="https://www.diodes.com/assets/Datasheets/BCV47.pdf" display="https://www.diodes.com/assets/Datasheets/BCV47.pdf"/>
    <hyperlink ref="B50" r:id="rId_hyperlink_395" tooltip="https://www.diodes.com/assets/Datasheets/BCV47Q.pdf" display="https://www.diodes.com/assets/Datasheets/BCV47Q.pdf"/>
    <hyperlink ref="B51" r:id="rId_hyperlink_396" tooltip="https://www.diodes.com/assets/Datasheets/BCV49.pdf" display="https://www.diodes.com/assets/Datasheets/BCV49.pdf"/>
    <hyperlink ref="B52" r:id="rId_hyperlink_397" tooltip="https://www.diodes.com/assets/Datasheets/BCX38A.pdf" display="https://www.diodes.com/assets/Datasheets/BCX38A.pdf"/>
    <hyperlink ref="B53" r:id="rId_hyperlink_398" tooltip="https://www.diodes.com/assets/Datasheets/BCX51_52_53.pdf" display="https://www.diodes.com/assets/Datasheets/BCX51_52_53.pdf"/>
    <hyperlink ref="B54" r:id="rId_hyperlink_399" tooltip="https://www.diodes.com/assets/Datasheets/BCX51_52_53.pdf" display="https://www.diodes.com/assets/Datasheets/BCX51_52_53.pdf"/>
    <hyperlink ref="B55" r:id="rId_hyperlink_400" tooltip="https://www.diodes.com/assets/Datasheets/BCX51_52_53.pdf" display="https://www.diodes.com/assets/Datasheets/BCX51_52_53.pdf"/>
    <hyperlink ref="B56" r:id="rId_hyperlink_401" tooltip="https://www.diodes.com/assets/Datasheets/BCX5216Q_BCX5316Q.pdf" display="https://www.diodes.com/assets/Datasheets/BCX5216Q_BCX5316Q.pdf"/>
    <hyperlink ref="B57" r:id="rId_hyperlink_402" tooltip="https://www.diodes.com/assets/Datasheets/BCX51_52_53.pdf" display="https://www.diodes.com/assets/Datasheets/BCX51_52_53.pdf"/>
    <hyperlink ref="B58" r:id="rId_hyperlink_403" tooltip="https://www.diodes.com/assets/Datasheets/BCX51_52_53.pdf" display="https://www.diodes.com/assets/Datasheets/BCX51_52_53.pdf"/>
    <hyperlink ref="B59" r:id="rId_hyperlink_404" tooltip="https://www.diodes.com/assets/Datasheets/BCX51_52_53.pdf" display="https://www.diodes.com/assets/Datasheets/BCX51_52_53.pdf"/>
    <hyperlink ref="B60" r:id="rId_hyperlink_405" tooltip="https://www.diodes.com/assets/Datasheets/BCX5216Q_BCX5316Q.pdf" display="https://www.diodes.com/assets/Datasheets/BCX5216Q_BCX5316Q.pdf"/>
    <hyperlink ref="B61" r:id="rId_hyperlink_406" tooltip="https://www.diodes.com/assets/Datasheets/BCX54_55_56.pdf" display="https://www.diodes.com/assets/Datasheets/BCX54_55_56.pdf"/>
    <hyperlink ref="B62" r:id="rId_hyperlink_407" tooltip="https://www.diodes.com/assets/Datasheets/BCX54_55_56.pdf" display="https://www.diodes.com/assets/Datasheets/BCX54_55_56.pdf"/>
    <hyperlink ref="B63" r:id="rId_hyperlink_408" tooltip="https://www.diodes.com/assets/Datasheets/BCX54_55_56.pdf" display="https://www.diodes.com/assets/Datasheets/BCX54_55_56.pdf"/>
    <hyperlink ref="B64" r:id="rId_hyperlink_409" tooltip="https://www.diodes.com/assets/Datasheets/BCX54_55_56.pdf" display="https://www.diodes.com/assets/Datasheets/BCX54_55_56.pdf"/>
    <hyperlink ref="B65" r:id="rId_hyperlink_410" tooltip="https://www.diodes.com/assets/Datasheets/BCX54_55_56.pdf" display="https://www.diodes.com/assets/Datasheets/BCX54_55_56.pdf"/>
    <hyperlink ref="B66" r:id="rId_hyperlink_411" tooltip="https://www.diodes.com/assets/Datasheets/BCX54_55_56.pdf" display="https://www.diodes.com/assets/Datasheets/BCX54_55_56.pdf"/>
    <hyperlink ref="B67" r:id="rId_hyperlink_412" tooltip="https://www.diodes.com/assets/Datasheets/BCX5616Q.pdf" display="https://www.diodes.com/assets/Datasheets/BCX5616Q.pdf"/>
    <hyperlink ref="B68" r:id="rId_hyperlink_413" tooltip="https://www.diodes.com/assets/Datasheets/BSR33.pdf" display="https://www.diodes.com/assets/Datasheets/BSR33.pdf"/>
    <hyperlink ref="B69" r:id="rId_hyperlink_414" tooltip="https://www.diodes.com/assets/Datasheets/BSR33.pdf" display="https://www.diodes.com/assets/Datasheets/BSR33.pdf"/>
    <hyperlink ref="B70" r:id="rId_hyperlink_415" tooltip="https://www.diodes.com/assets/Datasheets/BSR43.pdf" display="https://www.diodes.com/assets/Datasheets/BSR43.pdf"/>
    <hyperlink ref="B71" r:id="rId_hyperlink_416" tooltip="https://www.diodes.com/assets/Datasheets/BSR43.pdf" display="https://www.diodes.com/assets/Datasheets/BSR43.pdf"/>
    <hyperlink ref="B72" r:id="rId_hyperlink_417" tooltip="https://www.diodes.com/assets/Datasheets/BST52.pdf" display="https://www.diodes.com/assets/Datasheets/BST52.pdf"/>
    <hyperlink ref="B73" r:id="rId_hyperlink_418" tooltip="https://www.diodes.com/assets/Datasheets/DMMT2907A.pdf" display="https://www.diodes.com/assets/Datasheets/DMMT2907A.pdf"/>
    <hyperlink ref="B74" r:id="rId_hyperlink_419" tooltip="https://www.diodes.com/assets/Datasheets/ds30513.pdf" display="https://www.diodes.com/assets/Datasheets/ds30513.pdf"/>
    <hyperlink ref="B75" r:id="rId_hyperlink_420" tooltip="https://www.diodes.com/assets/Datasheets/ds30514.pdf" display="https://www.diodes.com/assets/Datasheets/ds30514.pdf"/>
    <hyperlink ref="B76" r:id="rId_hyperlink_421" tooltip="https://www.diodes.com/assets/Datasheets/ds31389.pdf" display="https://www.diodes.com/assets/Datasheets/ds31389.pdf"/>
    <hyperlink ref="B77" r:id="rId_hyperlink_422" tooltip="https://www.diodes.com/assets/Datasheets/ds31251.pdf" display="https://www.diodes.com/assets/Datasheets/ds31251.pdf"/>
    <hyperlink ref="B78" r:id="rId_hyperlink_423" tooltip="https://www.diodes.com/assets/Datasheets/DSS4160DS.pdf" display="https://www.diodes.com/assets/Datasheets/DSS4160DS.pdf"/>
    <hyperlink ref="B79" r:id="rId_hyperlink_424" tooltip="https://www.diodes.com/assets/Datasheets/DSS4160FDB.pdf" display="https://www.diodes.com/assets/Datasheets/DSS4160FDB.pdf"/>
    <hyperlink ref="B80" r:id="rId_hyperlink_425" tooltip="https://www.diodes.com/assets/Datasheets/DSS4160FDBQ.pdf" display="https://www.diodes.com/assets/Datasheets/DSS4160FDBQ.pdf"/>
    <hyperlink ref="B81" r:id="rId_hyperlink_426" tooltip="https://www.diodes.com/assets/Datasheets/DSS4160T.pdf" display="https://www.diodes.com/assets/Datasheets/DSS4160T.pdf"/>
    <hyperlink ref="B82" r:id="rId_hyperlink_427" tooltip="https://www.diodes.com/assets/Datasheets/DSS4160T.pdf" display="https://www.diodes.com/assets/Datasheets/DSS4160T.pdf"/>
    <hyperlink ref="B83" r:id="rId_hyperlink_428" tooltip="https://www.diodes.com/assets/Datasheets/ds31684.pdf" display="https://www.diodes.com/assets/Datasheets/ds31684.pdf"/>
    <hyperlink ref="B84" r:id="rId_hyperlink_429" tooltip="https://www.diodes.com/assets/Datasheets/DSS4160V.pdf" display="https://www.diodes.com/assets/Datasheets/DSS4160V.pdf"/>
    <hyperlink ref="B85" r:id="rId_hyperlink_430" tooltip="https://www.diodes.com/assets/Datasheets/DSS45160FDB.pdf" display="https://www.diodes.com/assets/Datasheets/DSS45160FDB.pdf"/>
    <hyperlink ref="B86" r:id="rId_hyperlink_431" tooltip="https://www.diodes.com/assets/Datasheets/DSS5160FDB.pdf" display="https://www.diodes.com/assets/Datasheets/DSS5160FDB.pdf"/>
    <hyperlink ref="B87" r:id="rId_hyperlink_432" tooltip="https://www.diodes.com/assets/Datasheets/DSS5160T.pdf" display="https://www.diodes.com/assets/Datasheets/DSS5160T.pdf"/>
    <hyperlink ref="B88" r:id="rId_hyperlink_433" tooltip="https://www.diodes.com/assets/Datasheets/DSS5160TQ.pdf" display="https://www.diodes.com/assets/Datasheets/DSS5160TQ.pdf"/>
    <hyperlink ref="B89" r:id="rId_hyperlink_434" tooltip="https://www.diodes.com/assets/Datasheets/ds31685.pdf" display="https://www.diodes.com/assets/Datasheets/ds31685.pdf"/>
    <hyperlink ref="B90" r:id="rId_hyperlink_435" tooltip="https://www.diodes.com/assets/Datasheets/ds31670.pdf" display="https://www.diodes.com/assets/Datasheets/ds31670.pdf"/>
    <hyperlink ref="B91" r:id="rId_hyperlink_436" tooltip="https://www.diodes.com/assets/Datasheets/DSS60600MZ4.pdf" display="https://www.diodes.com/assets/Datasheets/DSS60600MZ4.pdf"/>
    <hyperlink ref="B92" r:id="rId_hyperlink_437" tooltip="https://www.diodes.com/assets/Datasheets/DSS60600MZ4Q.pdf" display="https://www.diodes.com/assets/Datasheets/DSS60600MZ4Q.pdf"/>
    <hyperlink ref="B93" r:id="rId_hyperlink_438" tooltip="https://www.diodes.com/assets/Datasheets/DSS60601MZ4.pdf" display="https://www.diodes.com/assets/Datasheets/DSS60601MZ4.pdf"/>
    <hyperlink ref="B94" r:id="rId_hyperlink_439" tooltip="https://www.diodes.com/assets/Datasheets/DSS60601MZ4Q.pdf" display="https://www.diodes.com/assets/Datasheets/DSS60601MZ4Q.pdf"/>
    <hyperlink ref="B95" r:id="rId_hyperlink_440" tooltip="https://www.diodes.com/assets/Datasheets/DSS8110Y.pdf" display="https://www.diodes.com/assets/Datasheets/DSS8110Y.pdf"/>
    <hyperlink ref="B96" r:id="rId_hyperlink_441" tooltip="https://www.diodes.com/assets/Datasheets/DSS9110Y.pdf" display="https://www.diodes.com/assets/Datasheets/DSS9110Y.pdf"/>
    <hyperlink ref="B97" r:id="rId_hyperlink_442" tooltip="https://www.diodes.com/assets/Datasheets/ds32011.pdf" display="https://www.diodes.com/assets/Datasheets/ds32011.pdf"/>
    <hyperlink ref="B98" r:id="rId_hyperlink_443" tooltip="https://www.diodes.com/assets/Datasheets/ds32069.pdf" display="https://www.diodes.com/assets/Datasheets/ds32069.pdf"/>
    <hyperlink ref="B99" r:id="rId_hyperlink_444" tooltip="https://www.diodes.com/assets/Datasheets/DXT2011P5Q.pdf" display="https://www.diodes.com/assets/Datasheets/DXT2011P5Q.pdf"/>
    <hyperlink ref="B100" r:id="rId_hyperlink_445" tooltip="https://www.diodes.com/assets/Datasheets/ds32070.pdf" display="https://www.diodes.com/assets/Datasheets/ds32070.pdf"/>
    <hyperlink ref="B101" r:id="rId_hyperlink_446" tooltip="https://www.diodes.com/assets/Datasheets/ds32010.pdf" display="https://www.diodes.com/assets/Datasheets/ds32010.pdf"/>
    <hyperlink ref="B102" r:id="rId_hyperlink_447" tooltip="https://www.diodes.com/assets/Datasheets/ds30944.pdf" display="https://www.diodes.com/assets/Datasheets/ds30944.pdf"/>
    <hyperlink ref="B103" r:id="rId_hyperlink_448" tooltip="https://www.diodes.com/assets/Datasheets/ds31184.pdf" display="https://www.diodes.com/assets/Datasheets/ds31184.pdf"/>
    <hyperlink ref="B104" r:id="rId_hyperlink_449" tooltip="https://www.diodes.com/assets/Datasheets/DXT651Q.pdf" display="https://www.diodes.com/assets/Datasheets/DXT651Q.pdf"/>
    <hyperlink ref="B105" r:id="rId_hyperlink_450" tooltip="https://www.diodes.com/assets/Datasheets/ds31185.pdf" display="https://www.diodes.com/assets/Datasheets/ds31185.pdf"/>
    <hyperlink ref="B106" r:id="rId_hyperlink_451" tooltip="https://www.diodes.com/assets/Datasheets/DXT751Q.pdf" display="https://www.diodes.com/assets/Datasheets/DXT751Q.pdf"/>
    <hyperlink ref="B107" r:id="rId_hyperlink_452" tooltip="https://www.diodes.com/assets/Datasheets/DXTC3C100PD.pdf" display="https://www.diodes.com/assets/Datasheets/DXTC3C100PD.pdf"/>
    <hyperlink ref="B108" r:id="rId_hyperlink_453" tooltip="https://www.diodes.com/assets/Datasheets/DXTC3C100PDQ.pdf" display="https://www.diodes.com/assets/Datasheets/DXTC3C100PDQ.pdf"/>
    <hyperlink ref="B109" r:id="rId_hyperlink_454" tooltip="https://www.diodes.com/assets/Datasheets/DXTN03060BFG.pdf" display="https://www.diodes.com/assets/Datasheets/DXTN03060BFG.pdf"/>
    <hyperlink ref="B110" r:id="rId_hyperlink_455" tooltip="https://www.diodes.com/assets/Datasheets/DXTN03060CFG.pdf" display="https://www.diodes.com/assets/Datasheets/DXTN03060CFG.pdf"/>
    <hyperlink ref="B111" r:id="rId_hyperlink_456" tooltip="https://www.diodes.com/assets/Datasheets/DXTN03100BFG.pdf" display="https://www.diodes.com/assets/Datasheets/DXTN03100BFG.pdf"/>
    <hyperlink ref="B112" r:id="rId_hyperlink_457" tooltip="https://www.diodes.com/assets/Datasheets/DXTN03100CFG.pdf" display="https://www.diodes.com/assets/Datasheets/DXTN03100CFG.pdf"/>
    <hyperlink ref="B113" r:id="rId_hyperlink_458" tooltip="https://www.diodes.com/assets/Datasheets/DXTN06080BFG.pdf" display="https://www.diodes.com/assets/Datasheets/DXTN06080BFG.pdf"/>
    <hyperlink ref="B114" r:id="rId_hyperlink_459" tooltip="https://www.diodes.com/assets/Datasheets/DXTN07060BFG.pdf" display="https://www.diodes.com/assets/Datasheets/DXTN07060BFG.pdf"/>
    <hyperlink ref="B115" r:id="rId_hyperlink_460" tooltip="https://www.diodes.com/assets/Datasheets/DXTN07100BFG.pdf" display="https://www.diodes.com/assets/Datasheets/DXTN07100BFG.pdf"/>
    <hyperlink ref="B116" r:id="rId_hyperlink_461" tooltip="https://www.diodes.com/assets/Datasheets/ds32023.pdf" display="https://www.diodes.com/assets/Datasheets/ds32023.pdf"/>
    <hyperlink ref="B117" r:id="rId_hyperlink_462" tooltip="https://www.diodes.com/assets/Datasheets/ds32023.pdf" display="https://www.diodes.com/assets/Datasheets/ds32023.pdf"/>
    <hyperlink ref="B118" r:id="rId_hyperlink_463" tooltip="https://www.diodes.com/assets/Datasheets/DXTN10060DFJBQ.pdf" display="https://www.diodes.com/assets/Datasheets/DXTN10060DFJBQ.pdf"/>
    <hyperlink ref="B119" r:id="rId_hyperlink_464" tooltip="https://www.diodes.com/assets/Datasheets/DXTN10060DFJBWQ.pdf" display="https://www.diodes.com/assets/Datasheets/DXTN10060DFJBWQ.pdf"/>
    <hyperlink ref="B120" r:id="rId_hyperlink_465" tooltip="https://www.diodes.com/assets/Datasheets/DXTN26070CY.pdf" display="https://www.diodes.com/assets/Datasheets/DXTN26070CY.pdf"/>
    <hyperlink ref="B121" r:id="rId_hyperlink_466" tooltip="https://www.diodes.com/assets/Datasheets/DXTN3C100PD.pdf" display="https://www.diodes.com/assets/Datasheets/DXTN3C100PD.pdf"/>
    <hyperlink ref="B122" r:id="rId_hyperlink_467" tooltip="https://www.diodes.com/assets/Datasheets/DXTN3C100PDQ.pdf" display="https://www.diodes.com/assets/Datasheets/DXTN3C100PDQ.pdf"/>
    <hyperlink ref="B123" r:id="rId_hyperlink_468" tooltip="https://www.diodes.com/assets/Datasheets/DXTN3C100PSQ.pdf" display="https://www.diodes.com/assets/Datasheets/DXTN3C100PSQ.pdf"/>
    <hyperlink ref="B124" r:id="rId_hyperlink_469" tooltip="https://www.diodes.com/assets/Datasheets/DXTN3C60PS.pdf" display="https://www.diodes.com/assets/Datasheets/DXTN3C60PS.pdf"/>
    <hyperlink ref="B125" r:id="rId_hyperlink_470" tooltip="https://www.diodes.com/assets/Datasheets/DXTN3C60PSQ.pdf" display="https://www.diodes.com/assets/Datasheets/DXTN3C60PSQ.pdf"/>
    <hyperlink ref="B126" r:id="rId_hyperlink_471" tooltip="https://www.diodes.com/assets/Datasheets/DXTN58100CFDB.pdf" display="https://www.diodes.com/assets/Datasheets/DXTN58100CFDB.pdf"/>
    <hyperlink ref="B127" r:id="rId_hyperlink_472" tooltip="https://www.diodes.com/assets/Datasheets/DXTN5860DFDB.pdf" display="https://www.diodes.com/assets/Datasheets/DXTN5860DFDB.pdf"/>
    <hyperlink ref="B128" r:id="rId_hyperlink_473" tooltip="https://www.diodes.com/assets/Datasheets/DXTP03060BFG.pdf" display="https://www.diodes.com/assets/Datasheets/DXTP03060BFG.pdf"/>
    <hyperlink ref="B129" r:id="rId_hyperlink_474" tooltip="https://www.diodes.com/assets/Datasheets/DXTP03060CFG.pdf" display="https://www.diodes.com/assets/Datasheets/DXTP03060CFG.pdf"/>
    <hyperlink ref="B130" r:id="rId_hyperlink_475" tooltip="https://www.diodes.com/assets/Datasheets/DXTP03100BFG.pdf" display="https://www.diodes.com/assets/Datasheets/DXTP03100BFG.pdf"/>
    <hyperlink ref="B131" r:id="rId_hyperlink_476" tooltip="https://www.diodes.com/assets/Datasheets/DXTP03100CFG.pdf" display="https://www.diodes.com/assets/Datasheets/DXTP03100CFG.pdf"/>
    <hyperlink ref="B132" r:id="rId_hyperlink_477" tooltip="https://www.diodes.com/assets/Datasheets/DXTP06080BFG.pdf" display="https://www.diodes.com/assets/Datasheets/DXTP06080BFG.pdf"/>
    <hyperlink ref="B133" r:id="rId_hyperlink_478" tooltip="https://www.diodes.com/assets/Datasheets/DXTP06080BFGQ.pdf" display="https://www.diodes.com/assets/Datasheets/DXTP06080BFGQ.pdf"/>
    <hyperlink ref="B134" r:id="rId_hyperlink_479" tooltip="https://www.diodes.com/assets/Datasheets/DXTP07060BFG.pdf" display="https://www.diodes.com/assets/Datasheets/DXTP07060BFG.pdf"/>
    <hyperlink ref="B135" r:id="rId_hyperlink_480" tooltip="https://www.diodes.com/assets/Datasheets/DXTP07060BFGQ.pdf" display="https://www.diodes.com/assets/Datasheets/DXTP07060BFGQ.pdf"/>
    <hyperlink ref="B136" r:id="rId_hyperlink_481" tooltip="https://www.diodes.com/assets/Datasheets/DXTP07100BFG.pdf" display="https://www.diodes.com/assets/Datasheets/DXTP07100BFG.pdf"/>
    <hyperlink ref="B137" r:id="rId_hyperlink_482" tooltip="https://www.diodes.com/assets/Datasheets/DXTP07100BFGQ.pdf" display="https://www.diodes.com/assets/Datasheets/DXTP07100BFGQ.pdf"/>
    <hyperlink ref="B138" r:id="rId_hyperlink_483" tooltip="https://www.diodes.com/assets/Datasheets/DXTP3C100PD.pdf" display="https://www.diodes.com/assets/Datasheets/DXTP3C100PD.pdf"/>
    <hyperlink ref="B139" r:id="rId_hyperlink_484" tooltip="https://www.diodes.com/assets/Datasheets/DXTP3C100PDQ.pdf" display="https://www.diodes.com/assets/Datasheets/DXTP3C100PDQ.pdf"/>
    <hyperlink ref="B140" r:id="rId_hyperlink_485" tooltip="https://www.diodes.com/assets/Datasheets/DXTP3C100PSQ.pdf" display="https://www.diodes.com/assets/Datasheets/DXTP3C100PSQ.pdf"/>
    <hyperlink ref="B141" r:id="rId_hyperlink_486" tooltip="https://www.diodes.com/assets/Datasheets/DXTP3C60PS.pdf" display="https://www.diodes.com/assets/Datasheets/DXTP3C60PS.pdf"/>
    <hyperlink ref="B142" r:id="rId_hyperlink_487" tooltip="https://www.diodes.com/assets/Datasheets/DXTP3C60PSQ.pdf" display="https://www.diodes.com/assets/Datasheets/DXTP3C60PSQ.pdf"/>
    <hyperlink ref="B143" r:id="rId_hyperlink_488" tooltip="https://www.diodes.com/assets/Datasheets/DXTP58100CFDB.pdf" display="https://www.diodes.com/assets/Datasheets/DXTP58100CFDB.pdf"/>
    <hyperlink ref="B144" r:id="rId_hyperlink_489" tooltip="https://www.diodes.com/assets/Datasheets/DXTP5860CFDB.pdf" display="https://www.diodes.com/assets/Datasheets/DXTP5860CFDB.pdf"/>
    <hyperlink ref="B145" r:id="rId_hyperlink_490" tooltip="https://www.diodes.com/assets/Datasheets/ds30921.pdf" display="https://www.diodes.com/assets/Datasheets/ds30921.pdf"/>
    <hyperlink ref="B146" r:id="rId_hyperlink_491" tooltip="https://www.diodes.com/assets/Datasheets/FCX1053A.pdf" display="https://www.diodes.com/assets/Datasheets/FCX1053A.pdf"/>
    <hyperlink ref="B147" r:id="rId_hyperlink_492" tooltip="https://www.diodes.com/assets/Datasheets/FCX1053AQ.pdf" display="https://www.diodes.com/assets/Datasheets/FCX1053AQ.pdf"/>
    <hyperlink ref="B148" r:id="rId_hyperlink_493" tooltip="https://www.diodes.com/assets/Datasheets/FCX491.pdf" display="https://www.diodes.com/assets/Datasheets/FCX491.pdf"/>
    <hyperlink ref="B149" r:id="rId_hyperlink_494" tooltip="https://www.diodes.com/assets/Datasheets/FCX491.pdf" display="https://www.diodes.com/assets/Datasheets/FCX491.pdf"/>
    <hyperlink ref="B150" r:id="rId_hyperlink_495" tooltip="https://www.diodes.com/assets/Datasheets/FCX493.pdf" display="https://www.diodes.com/assets/Datasheets/FCX493.pdf"/>
    <hyperlink ref="B151" r:id="rId_hyperlink_496" tooltip="https://www.diodes.com/assets/Datasheets/FCX493A.pdf" display="https://www.diodes.com/assets/Datasheets/FCX493A.pdf"/>
    <hyperlink ref="B152" r:id="rId_hyperlink_497" tooltip="https://www.diodes.com/assets/Datasheets/FCX493Q.pdf" display="https://www.diodes.com/assets/Datasheets/FCX493Q.pdf"/>
    <hyperlink ref="B153" r:id="rId_hyperlink_498" tooltip="https://www.diodes.com/assets/Datasheets/FCX591.pdf" display="https://www.diodes.com/assets/Datasheets/FCX591.pdf"/>
    <hyperlink ref="B154" r:id="rId_hyperlink_499" tooltip="https://www.diodes.com/assets/Datasheets/FCX591.pdf" display="https://www.diodes.com/assets/Datasheets/FCX591.pdf"/>
    <hyperlink ref="B155" r:id="rId_hyperlink_500" tooltip="https://www.diodes.com/assets/Datasheets/FCX593.pdf" display="https://www.diodes.com/assets/Datasheets/FCX593.pdf"/>
    <hyperlink ref="B156" r:id="rId_hyperlink_501" tooltip="https://www.diodes.com/assets/Datasheets/FMMT38C.pdf" display="https://www.diodes.com/assets/Datasheets/FMMT38C.pdf"/>
    <hyperlink ref="B157" r:id="rId_hyperlink_502" tooltip="https://www.diodes.com/assets/Datasheets/FMMT38CQ.pdf" display="https://www.diodes.com/assets/Datasheets/FMMT38CQ.pdf"/>
    <hyperlink ref="B158" r:id="rId_hyperlink_503" tooltip="https://www.diodes.com/assets/Datasheets/FMMT451.pdf" display="https://www.diodes.com/assets/Datasheets/FMMT451.pdf"/>
    <hyperlink ref="B159" r:id="rId_hyperlink_504" tooltip="https://www.diodes.com/assets/Datasheets/FMMT491.pdf" display="https://www.diodes.com/assets/Datasheets/FMMT491.pdf"/>
    <hyperlink ref="B160" r:id="rId_hyperlink_505" tooltip="https://www.diodes.com/assets/Datasheets/FMMT491Q.pdf" display="https://www.diodes.com/assets/Datasheets/FMMT491Q.pdf"/>
    <hyperlink ref="B161" r:id="rId_hyperlink_506" tooltip="https://www.diodes.com/assets/Datasheets/FMMT493.pdf" display="https://www.diodes.com/assets/Datasheets/FMMT493.pdf"/>
    <hyperlink ref="B162" r:id="rId_hyperlink_507" tooltip="https://www.diodes.com/assets/Datasheets/FMMT493A.pdf" display="https://www.diodes.com/assets/Datasheets/FMMT493A.pdf"/>
    <hyperlink ref="B163" r:id="rId_hyperlink_508" tooltip="https://www.diodes.com/assets/Datasheets/FMMT493.pdf" display="https://www.diodes.com/assets/Datasheets/FMMT493.pdf"/>
    <hyperlink ref="B164" r:id="rId_hyperlink_509" tooltip="https://www.diodes.com/assets/Datasheets/FMMT551.pdf" display="https://www.diodes.com/assets/Datasheets/FMMT551.pdf"/>
    <hyperlink ref="B165" r:id="rId_hyperlink_510" tooltip="https://www.diodes.com/assets/Datasheets/FMMT591.pdf" display="https://www.diodes.com/assets/Datasheets/FMMT591.pdf"/>
    <hyperlink ref="B166" r:id="rId_hyperlink_511" tooltip="https://www.diodes.com/assets/Datasheets/FMMT591Q.pdf" display="https://www.diodes.com/assets/Datasheets/FMMT591Q.pdf"/>
    <hyperlink ref="B167" r:id="rId_hyperlink_512" tooltip="https://www.diodes.com/assets/Datasheets/FMMT593.pdf" display="https://www.diodes.com/assets/Datasheets/FMMT593.pdf"/>
    <hyperlink ref="B168" r:id="rId_hyperlink_513" tooltip="https://www.diodes.com/assets/Datasheets/FMMT593Q.pdf" display="https://www.diodes.com/assets/Datasheets/FMMT593Q.pdf"/>
    <hyperlink ref="B169" r:id="rId_hyperlink_514" tooltip="https://www.diodes.com/assets/Datasheets/FMMT614.pdf" display="https://www.diodes.com/assets/Datasheets/FMMT614.pdf"/>
    <hyperlink ref="B170" r:id="rId_hyperlink_515" tooltip="https://www.diodes.com/assets/Datasheets/FMMT614Q.pdf" display="https://www.diodes.com/assets/Datasheets/FMMT614Q.pdf"/>
    <hyperlink ref="B171" r:id="rId_hyperlink_516" tooltip="https://www.diodes.com/assets/Datasheets/FMMT620.pdf" display="https://www.diodes.com/assets/Datasheets/FMMT620.pdf"/>
    <hyperlink ref="B172" r:id="rId_hyperlink_517" tooltip="https://www.diodes.com/assets/Datasheets/FMMT620.pdf" display="https://www.diodes.com/assets/Datasheets/FMMT620.pdf"/>
    <hyperlink ref="B173" r:id="rId_hyperlink_518" tooltip="https://www.diodes.com/assets/Datasheets/FMMT634.pdf" display="https://www.diodes.com/assets/Datasheets/FMMT634.pdf"/>
    <hyperlink ref="B174" r:id="rId_hyperlink_519" tooltip="https://www.diodes.com/assets/Datasheets/FMMT634Q.pdf" display="https://www.diodes.com/assets/Datasheets/FMMT634Q.pdf"/>
    <hyperlink ref="B175" r:id="rId_hyperlink_520" tooltip="https://www.diodes.com/assets/Datasheets/FMMT722.pdf" display="https://www.diodes.com/assets/Datasheets/FMMT722.pdf"/>
    <hyperlink ref="B176" r:id="rId_hyperlink_521" tooltip="https://www.diodes.com/assets/Datasheets/FMMT722.pdf" display="https://www.diodes.com/assets/Datasheets/FMMT722.pdf"/>
    <hyperlink ref="B177" r:id="rId_hyperlink_522" tooltip="https://www.diodes.com/assets/Datasheets/FMMT723.pdf" display="https://www.diodes.com/assets/Datasheets/FMMT723.pdf"/>
    <hyperlink ref="B178" r:id="rId_hyperlink_523" tooltip="https://www.diodes.com/assets/Datasheets/FMMT723.pdf" display="https://www.diodes.com/assets/Datasheets/FMMT723.pdf"/>
    <hyperlink ref="B179" r:id="rId_hyperlink_524" tooltip="https://www.diodes.com/assets/Datasheets/FMMT734.pdf" display="https://www.diodes.com/assets/Datasheets/FMMT734.pdf"/>
    <hyperlink ref="B180" r:id="rId_hyperlink_525" tooltip="https://www.diodes.com/assets/Datasheets/FZT1053A.pdf" display="https://www.diodes.com/assets/Datasheets/FZT1053A.pdf"/>
    <hyperlink ref="B181" r:id="rId_hyperlink_526" tooltip="https://www.diodes.com/assets/Datasheets/FZT1053AQ.pdf" display="https://www.diodes.com/assets/Datasheets/FZT1053AQ.pdf"/>
    <hyperlink ref="B182" r:id="rId_hyperlink_527" tooltip="https://www.diodes.com/assets/Datasheets/FZT491.pdf" display="https://www.diodes.com/assets/Datasheets/FZT491.pdf"/>
    <hyperlink ref="B183" r:id="rId_hyperlink_528" tooltip="https://www.diodes.com/assets/Datasheets/FZT493.pdf" display="https://www.diodes.com/assets/Datasheets/FZT493.pdf"/>
    <hyperlink ref="B184" r:id="rId_hyperlink_529" tooltip="https://www.diodes.com/assets/Datasheets/FZT493A.pdf" display="https://www.diodes.com/assets/Datasheets/FZT493A.pdf"/>
    <hyperlink ref="B185" r:id="rId_hyperlink_530" tooltip="https://www.diodes.com/assets/Datasheets/FZT591.pdf" display="https://www.diodes.com/assets/Datasheets/FZT591.pdf"/>
    <hyperlink ref="B186" r:id="rId_hyperlink_531" tooltip="https://www.diodes.com/assets/Datasheets/FZT593.pdf" display="https://www.diodes.com/assets/Datasheets/FZT593.pdf"/>
    <hyperlink ref="B187" r:id="rId_hyperlink_532" tooltip="https://www.diodes.com/assets/Datasheets/FZT603.pdf" display="https://www.diodes.com/assets/Datasheets/FZT603.pdf"/>
    <hyperlink ref="B188" r:id="rId_hyperlink_533" tooltip="https://www.diodes.com/assets/Datasheets/FZT603Q.pdf" display="https://www.diodes.com/assets/Datasheets/FZT603Q.pdf"/>
    <hyperlink ref="B189" r:id="rId_hyperlink_534" tooltip="https://www.diodes.com/assets/Datasheets/FZT651.pdf" display="https://www.diodes.com/assets/Datasheets/FZT651.pdf"/>
    <hyperlink ref="B190" r:id="rId_hyperlink_535" tooltip="https://www.diodes.com/assets/Datasheets/FZT651Q.pdf" display="https://www.diodes.com/assets/Datasheets/FZT651Q.pdf"/>
    <hyperlink ref="B191" r:id="rId_hyperlink_536" tooltip="https://www.diodes.com/assets/Datasheets/FZT653.pdf" display="https://www.diodes.com/assets/Datasheets/FZT653.pdf"/>
    <hyperlink ref="B192" r:id="rId_hyperlink_537" tooltip="https://www.diodes.com/assets/Datasheets/FZT653Q.pdf" display="https://www.diodes.com/assets/Datasheets/FZT653Q.pdf"/>
    <hyperlink ref="B193" r:id="rId_hyperlink_538" tooltip="https://www.diodes.com/assets/Datasheets/FZT692B.pdf" display="https://www.diodes.com/assets/Datasheets/FZT692B.pdf"/>
    <hyperlink ref="B194" r:id="rId_hyperlink_539" tooltip="https://www.diodes.com/assets/Datasheets/FZT692BQ.pdf" display="https://www.diodes.com/assets/Datasheets/FZT692BQ.pdf"/>
    <hyperlink ref="B195" r:id="rId_hyperlink_540" tooltip="https://www.diodes.com/assets/Datasheets/FZT7053.pdf" display="https://www.diodes.com/assets/Datasheets/FZT7053.pdf"/>
    <hyperlink ref="B196" r:id="rId_hyperlink_541" tooltip="https://www.diodes.com/assets/Datasheets/FZT751.pdf" display="https://www.diodes.com/assets/Datasheets/FZT751.pdf"/>
    <hyperlink ref="B197" r:id="rId_hyperlink_542" tooltip="https://www.diodes.com/assets/Datasheets/FZT751Q.pdf" display="https://www.diodes.com/assets/Datasheets/FZT751Q.pdf"/>
    <hyperlink ref="B198" r:id="rId_hyperlink_543" tooltip="https://www.diodes.com/assets/Datasheets/FZT753.pdf" display="https://www.diodes.com/assets/Datasheets/FZT753.pdf"/>
    <hyperlink ref="B199" r:id="rId_hyperlink_544" tooltip="https://www.diodes.com/assets/Datasheets/FZT753Q.pdf" display="https://www.diodes.com/assets/Datasheets/FZT753Q.pdf"/>
    <hyperlink ref="B200" r:id="rId_hyperlink_545" tooltip="https://www.diodes.com/assets/Datasheets/FZT792A.pdf" display="https://www.diodes.com/assets/Datasheets/FZT792A.pdf"/>
    <hyperlink ref="B201" r:id="rId_hyperlink_546" tooltip="https://www.diodes.com/assets/Datasheets/FZT851.pdf" display="https://www.diodes.com/assets/Datasheets/FZT851.pdf"/>
    <hyperlink ref="B202" r:id="rId_hyperlink_547" tooltip="https://www.diodes.com/assets/Datasheets/FZT851.pdf" display="https://www.diodes.com/assets/Datasheets/FZT851.pdf"/>
    <hyperlink ref="B203" r:id="rId_hyperlink_548" tooltip="https://www.diodes.com/assets/Datasheets/FZT853.pdf" display="https://www.diodes.com/assets/Datasheets/FZT853.pdf"/>
    <hyperlink ref="B204" r:id="rId_hyperlink_549" tooltip="https://www.diodes.com/assets/Datasheets/FZT951.pdf" display="https://www.diodes.com/assets/Datasheets/FZT951.pdf"/>
    <hyperlink ref="B205" r:id="rId_hyperlink_550" tooltip="https://www.diodes.com/assets/Datasheets/FZT951.pdf" display="https://www.diodes.com/assets/Datasheets/FZT951.pdf"/>
    <hyperlink ref="B206" r:id="rId_hyperlink_551" tooltip="https://www.diodes.com/assets/Datasheets/FZT953.pdf" display="https://www.diodes.com/assets/Datasheets/FZT953.pdf"/>
    <hyperlink ref="B207" r:id="rId_hyperlink_552" tooltip="https://www.diodes.com/assets/Datasheets/FZT953Q.pdf" display="https://www.diodes.com/assets/Datasheets/FZT953Q.pdf"/>
    <hyperlink ref="B208" r:id="rId_hyperlink_553" tooltip="https://www.diodes.com/assets/Datasheets/HBDM60V600X.pdf" display="https://www.diodes.com/assets/Datasheets/HBDM60V600X.pdf"/>
    <hyperlink ref="B209" r:id="rId_hyperlink_554" tooltip="https://www.diodes.com/assets/Datasheets/ds31625.pdf" display="https://www.diodes.com/assets/Datasheets/ds31625.pdf"/>
    <hyperlink ref="B210" r:id="rId_hyperlink_555" tooltip="https://www.diodes.com/assets/Datasheets/MJD31CH.pdf" display="https://www.diodes.com/assets/Datasheets/MJD31CH.pdf"/>
    <hyperlink ref="B211" r:id="rId_hyperlink_556" tooltip="https://www.diodes.com/assets/Datasheets/MJD31CHQ.pdf" display="https://www.diodes.com/assets/Datasheets/MJD31CHQ.pdf"/>
    <hyperlink ref="B212" r:id="rId_hyperlink_557" tooltip="https://www.diodes.com/assets/Datasheets/MJD31CUQ.pdf" display="https://www.diodes.com/assets/Datasheets/MJD31CUQ.pdf"/>
    <hyperlink ref="B213" r:id="rId_hyperlink_558" tooltip="https://www.diodes.com/assets/Datasheets/ds31624.pdf" display="https://www.diodes.com/assets/Datasheets/ds31624.pdf"/>
    <hyperlink ref="B214" r:id="rId_hyperlink_559" tooltip="https://www.diodes.com/assets/Datasheets/MJD32CUQ.pdf" display="https://www.diodes.com/assets/Datasheets/MJD32CUQ.pdf"/>
    <hyperlink ref="B215" r:id="rId_hyperlink_560" tooltip="https://www.diodes.com/assets/Datasheets/MJD41C.pdf" display="https://www.diodes.com/assets/Datasheets/MJD41C.pdf"/>
    <hyperlink ref="B216" r:id="rId_hyperlink_561" tooltip="https://www.diodes.com/assets/Datasheets/MJD41CQ.pdf" display="https://www.diodes.com/assets/Datasheets/MJD41CQ.pdf"/>
    <hyperlink ref="B217" r:id="rId_hyperlink_562" tooltip="https://www.diodes.com/assets/Datasheets/MJD42C.pdf" display="https://www.diodes.com/assets/Datasheets/MJD42C.pdf"/>
    <hyperlink ref="B218" r:id="rId_hyperlink_563" tooltip="https://www.diodes.com/assets/Datasheets/MJD42CQ.pdf" display="https://www.diodes.com/assets/Datasheets/MJD42CQ.pdf"/>
    <hyperlink ref="B219" r:id="rId_hyperlink_564" tooltip="https://www.diodes.com/assets/Datasheets/MJD44H11.pdf" display="https://www.diodes.com/assets/Datasheets/MJD44H11.pdf"/>
    <hyperlink ref="B220" r:id="rId_hyperlink_565" tooltip="https://www.diodes.com/assets/Datasheets/MJD44H11Q.pdf" display="https://www.diodes.com/assets/Datasheets/MJD44H11Q.pdf"/>
    <hyperlink ref="B221" r:id="rId_hyperlink_566" tooltip="https://www.diodes.com/assets/Datasheets/MJD45H11.pdf" display="https://www.diodes.com/assets/Datasheets/MJD45H11.pdf"/>
    <hyperlink ref="B222" r:id="rId_hyperlink_567" tooltip="https://www.diodes.com/assets/Datasheets/MJD45H11Q.pdf" display="https://www.diodes.com/assets/Datasheets/MJD45H11Q.pdf"/>
    <hyperlink ref="B223" r:id="rId_hyperlink_568" tooltip="https://www.diodes.com/assets/Datasheets/MMBT2907A.pdf" display="https://www.diodes.com/assets/Datasheets/MMBT2907A.pdf"/>
    <hyperlink ref="B224" r:id="rId_hyperlink_569" tooltip="https://www.diodes.com/assets/Datasheets/MMBT2907AQ.pdf" display="https://www.diodes.com/assets/Datasheets/MMBT2907AQ.pdf"/>
    <hyperlink ref="B225" r:id="rId_hyperlink_570" tooltip="https://www.diodes.com/assets/Datasheets/ds30269.pdf" display="https://www.diodes.com/assets/Datasheets/ds30269.pdf"/>
    <hyperlink ref="B226" r:id="rId_hyperlink_571" tooltip="https://www.diodes.com/assets/Datasheets/MMBTA05_MMBTA06.pdf" display="https://www.diodes.com/assets/Datasheets/MMBTA05_MMBTA06.pdf"/>
    <hyperlink ref="B227" r:id="rId_hyperlink_572" tooltip="https://www.diodes.com/assets/Datasheets/MMBTA05_MMBTA06.pdf" display="https://www.diodes.com/assets/Datasheets/MMBTA05_MMBTA06.pdf"/>
    <hyperlink ref="B228" r:id="rId_hyperlink_573" tooltip="https://www.diodes.com/assets/Datasheets/MMBTA05_MMBTA06.pdf" display="https://www.diodes.com/assets/Datasheets/MMBTA05_MMBTA06.pdf"/>
    <hyperlink ref="B229" r:id="rId_hyperlink_574" tooltip="https://www.diodes.com/assets/Datasheets/MMBTA05_MMBTA06.pdf" display="https://www.diodes.com/assets/Datasheets/MMBTA05_MMBTA06.pdf"/>
    <hyperlink ref="B230" r:id="rId_hyperlink_575" tooltip="https://www.diodes.com/assets/Datasheets/MMBTA55_MMBTA56.pdf" display="https://www.diodes.com/assets/Datasheets/MMBTA55_MMBTA56.pdf"/>
    <hyperlink ref="B231" r:id="rId_hyperlink_576" tooltip="https://www.diodes.com/assets/Datasheets/MMBTA55Q_MMBTA56Q.pdf" display="https://www.diodes.com/assets/Datasheets/MMBTA55Q_MMBTA56Q.pdf"/>
    <hyperlink ref="B232" r:id="rId_hyperlink_577" tooltip="https://www.diodes.com/assets/Datasheets/MMBTA55_MMBTA56.pdf" display="https://www.diodes.com/assets/Datasheets/MMBTA55_MMBTA56.pdf"/>
    <hyperlink ref="B233" r:id="rId_hyperlink_578" tooltip="https://www.diodes.com/assets/Datasheets/MMBTA55Q_MMBTA56Q.pdf" display="https://www.diodes.com/assets/Datasheets/MMBTA55Q_MMBTA56Q.pdf"/>
    <hyperlink ref="B234" r:id="rId_hyperlink_579" tooltip="https://www.diodes.com/assets/Datasheets/ds30109.pdf" display="https://www.diodes.com/assets/Datasheets/ds30109.pdf"/>
    <hyperlink ref="B235" r:id="rId_hyperlink_580" tooltip="https://www.diodes.com/assets/Datasheets/MMDT2907AQ.pdf" display="https://www.diodes.com/assets/Datasheets/MMDT2907AQ.pdf"/>
    <hyperlink ref="B236" r:id="rId_hyperlink_581" tooltip="https://www.diodes.com/assets/Datasheets/ds30564.pdf" display="https://www.diodes.com/assets/Datasheets/ds30564.pdf"/>
    <hyperlink ref="B237" r:id="rId_hyperlink_582" tooltip="https://www.diodes.com/assets/Datasheets/MMDT2907VQ.pdf" display="https://www.diodes.com/assets/Datasheets/MMDT2907VQ.pdf"/>
    <hyperlink ref="B238" r:id="rId_hyperlink_583" tooltip="https://www.diodes.com/assets/Datasheets/MMDTA06.pdf" display="https://www.diodes.com/assets/Datasheets/MMDTA06.pdf"/>
    <hyperlink ref="B239" r:id="rId_hyperlink_584" tooltip="https://www.diodes.com/assets/Datasheets/ds30081.pdf" display="https://www.diodes.com/assets/Datasheets/ds30081.pdf"/>
    <hyperlink ref="B240" r:id="rId_hyperlink_585" tooltip="https://www.diodes.com/assets/Datasheets/ds30081.pdf" display="https://www.diodes.com/assets/Datasheets/ds30081.pdf"/>
    <hyperlink ref="B241" r:id="rId_hyperlink_586" tooltip="https://www.diodes.com/assets/Datasheets/ds30168.pdf" display="https://www.diodes.com/assets/Datasheets/ds30168.pdf"/>
    <hyperlink ref="B242" r:id="rId_hyperlink_587" tooltip="https://www.diodes.com/assets/Datasheets/ds30168.pdf" display="https://www.diodes.com/assets/Datasheets/ds30168.pdf"/>
    <hyperlink ref="B243" r:id="rId_hyperlink_588" tooltip="https://www.diodes.com/assets/Datasheets/MMSTA06Q.pdf" display="https://www.diodes.com/assets/Datasheets/MMSTA06Q.pdf"/>
    <hyperlink ref="B244" r:id="rId_hyperlink_589" tooltip="https://www.diodes.com/assets/Datasheets/ds30167.pdf" display="https://www.diodes.com/assets/Datasheets/ds30167.pdf"/>
    <hyperlink ref="B245" r:id="rId_hyperlink_590" tooltip="https://www.diodes.com/assets/Datasheets/ds30167.pdf" display="https://www.diodes.com/assets/Datasheets/ds30167.pdf"/>
    <hyperlink ref="B246" r:id="rId_hyperlink_591" tooltip="https://www.diodes.com/assets/Datasheets/MMSTA56Q.pdf" display="https://www.diodes.com/assets/Datasheets/MMSTA56Q.pdf"/>
    <hyperlink ref="B247" r:id="rId_hyperlink_592" tooltip="https://www.diodes.com/assets/Datasheets/ZDT1053.pdf" display="https://www.diodes.com/assets/Datasheets/ZDT1053.pdf"/>
    <hyperlink ref="B248" r:id="rId_hyperlink_593" tooltip="https://www.diodes.com/assets/Datasheets/ZDT6702.pdf" display="https://www.diodes.com/assets/Datasheets/ZDT6702.pdf"/>
    <hyperlink ref="B249" r:id="rId_hyperlink_594" tooltip="https://www.diodes.com/assets/Datasheets/ZDT6702.pdf" display="https://www.diodes.com/assets/Datasheets/ZDT6702.pdf"/>
    <hyperlink ref="B250" r:id="rId_hyperlink_595" tooltip="https://www.diodes.com/assets/Datasheets/ZDT6753.pdf" display="https://www.diodes.com/assets/Datasheets/ZDT6753.pdf"/>
    <hyperlink ref="B251" r:id="rId_hyperlink_596" tooltip="https://www.diodes.com/assets/Datasheets/ZDT751.pdf" display="https://www.diodes.com/assets/Datasheets/ZDT751.pdf"/>
    <hyperlink ref="B252" r:id="rId_hyperlink_597" tooltip="https://www.diodes.com/assets/Datasheets/ZHB6792.pdf" display="https://www.diodes.com/assets/Datasheets/ZHB6792.pdf"/>
    <hyperlink ref="B253" r:id="rId_hyperlink_598" tooltip="https://www.diodes.com/assets/Datasheets/ZTX1053A.pdf" display="https://www.diodes.com/assets/Datasheets/ZTX1053A.pdf"/>
    <hyperlink ref="B254" r:id="rId_hyperlink_599" tooltip="https://www.diodes.com/assets/Datasheets/ZTX450.pdf" display="https://www.diodes.com/assets/Datasheets/ZTX450.pdf"/>
    <hyperlink ref="B255" r:id="rId_hyperlink_600" tooltip="https://www.diodes.com/assets/Datasheets/ZTX453.pdf" display="https://www.diodes.com/assets/Datasheets/ZTX453.pdf"/>
    <hyperlink ref="B256" r:id="rId_hyperlink_601" tooltip="https://www.diodes.com/assets/Datasheets/ZTX550.pdf" display="https://www.diodes.com/assets/Datasheets/ZTX550.pdf"/>
    <hyperlink ref="B257" r:id="rId_hyperlink_602" tooltip="https://www.diodes.com/assets/Datasheets/ZTX552.pdf" display="https://www.diodes.com/assets/Datasheets/ZTX552.pdf"/>
    <hyperlink ref="B258" r:id="rId_hyperlink_603" tooltip="https://www.diodes.com/assets/Datasheets/ZTX602.pdf" display="https://www.diodes.com/assets/Datasheets/ZTX602.pdf"/>
    <hyperlink ref="B259" r:id="rId_hyperlink_604" tooltip="https://www.diodes.com/assets/Datasheets/ZTX614.pdf" display="https://www.diodes.com/assets/Datasheets/ZTX614.pdf"/>
    <hyperlink ref="B260" r:id="rId_hyperlink_605" tooltip="https://www.diodes.com/assets/Datasheets/ZTX614.pdf" display="https://www.diodes.com/assets/Datasheets/ZTX614.pdf"/>
    <hyperlink ref="B261" r:id="rId_hyperlink_606" tooltip="https://www.diodes.com/assets/Datasheets/ZTX651.pdf" display="https://www.diodes.com/assets/Datasheets/ZTX651.pdf"/>
    <hyperlink ref="B262" r:id="rId_hyperlink_607" tooltip="https://www.diodes.com/assets/Datasheets/ZTX651.pdf" display="https://www.diodes.com/assets/Datasheets/ZTX651.pdf"/>
    <hyperlink ref="B263" r:id="rId_hyperlink_608" tooltip="https://www.diodes.com/assets/Datasheets/ZTX652.pdf" display="https://www.diodes.com/assets/Datasheets/ZTX652.pdf"/>
    <hyperlink ref="B264" r:id="rId_hyperlink_609" tooltip="https://www.diodes.com/assets/Datasheets/ZTX652.pdf" display="https://www.diodes.com/assets/Datasheets/ZTX652.pdf"/>
    <hyperlink ref="B265" r:id="rId_hyperlink_610" tooltip="https://www.diodes.com/assets/Datasheets/ZTX692B.pdf" display="https://www.diodes.com/assets/Datasheets/ZTX692B.pdf"/>
    <hyperlink ref="B266" r:id="rId_hyperlink_611" tooltip="https://www.diodes.com/assets/Datasheets/ZTX750.pdf" display="https://www.diodes.com/assets/Datasheets/ZTX750.pdf"/>
    <hyperlink ref="B267" r:id="rId_hyperlink_612" tooltip="https://www.diodes.com/assets/Datasheets/ZTX750.pdf" display="https://www.diodes.com/assets/Datasheets/ZTX750.pdf"/>
    <hyperlink ref="B268" r:id="rId_hyperlink_613" tooltip="https://www.diodes.com/assets/Datasheets/ZTX752.pdf" display="https://www.diodes.com/assets/Datasheets/ZTX752.pdf"/>
    <hyperlink ref="B269" r:id="rId_hyperlink_614" tooltip="https://www.diodes.com/assets/Datasheets/ZTX752.pdf" display="https://www.diodes.com/assets/Datasheets/ZTX752.pdf"/>
    <hyperlink ref="B270" r:id="rId_hyperlink_615" tooltip="https://www.diodes.com/assets/Datasheets/ZTX792A.pdf" display="https://www.diodes.com/assets/Datasheets/ZTX792A.pdf"/>
    <hyperlink ref="B271" r:id="rId_hyperlink_616" tooltip="https://www.diodes.com/assets/Datasheets/ZTX851.pdf" display="https://www.diodes.com/assets/Datasheets/ZTX851.pdf"/>
    <hyperlink ref="B272" r:id="rId_hyperlink_617" tooltip="https://www.diodes.com/assets/Datasheets/ZTX853.pdf" display="https://www.diodes.com/assets/Datasheets/ZTX853.pdf"/>
    <hyperlink ref="B273" r:id="rId_hyperlink_618" tooltip="https://www.diodes.com/assets/Datasheets/ZTX853.pdf" display="https://www.diodes.com/assets/Datasheets/ZTX853.pdf"/>
    <hyperlink ref="B274" r:id="rId_hyperlink_619" tooltip="https://www.diodes.com/assets/Datasheets/ZTX951.pdf" display="https://www.diodes.com/assets/Datasheets/ZTX951.pdf"/>
    <hyperlink ref="B275" r:id="rId_hyperlink_620" tooltip="https://www.diodes.com/assets/Datasheets/ZTX953.pdf" display="https://www.diodes.com/assets/Datasheets/ZTX953.pdf"/>
    <hyperlink ref="B276" r:id="rId_hyperlink_621" tooltip="https://www.diodes.com/assets/Datasheets/ZUMT491.pdf" display="https://www.diodes.com/assets/Datasheets/ZUMT491.pdf"/>
    <hyperlink ref="B277" r:id="rId_hyperlink_622" tooltip="https://www.diodes.com/assets/Datasheets/ZUMT591.pdf" display="https://www.diodes.com/assets/Datasheets/ZUMT591.pdf"/>
    <hyperlink ref="B278" r:id="rId_hyperlink_623" tooltip="https://www.diodes.com/assets/Datasheets/ZX5T1951G.pdf" display="https://www.diodes.com/assets/Datasheets/ZX5T1951G.pdf"/>
    <hyperlink ref="B279" r:id="rId_hyperlink_624" tooltip="https://www.diodes.com/assets/Datasheets/ZX5T1951GQ.pdf" display="https://www.diodes.com/assets/Datasheets/ZX5T1951GQ.pdf"/>
    <hyperlink ref="B280" r:id="rId_hyperlink_625" tooltip="https://www.diodes.com/assets/Datasheets/ZX5T851A.pdf" display="https://www.diodes.com/assets/Datasheets/ZX5T851A.pdf"/>
    <hyperlink ref="B281" r:id="rId_hyperlink_626" tooltip="https://www.diodes.com/assets/Datasheets/ZX5T851G.pdf" display="https://www.diodes.com/assets/Datasheets/ZX5T851G.pdf"/>
    <hyperlink ref="B282" r:id="rId_hyperlink_627" tooltip="https://www.diodes.com/assets/Datasheets/ZX5T851GQ.pdf" display="https://www.diodes.com/assets/Datasheets/ZX5T851GQ.pdf"/>
    <hyperlink ref="B283" r:id="rId_hyperlink_628" tooltip="https://www.diodes.com/assets/Datasheets/ZX5T853G.pdf" display="https://www.diodes.com/assets/Datasheets/ZX5T853G.pdf"/>
    <hyperlink ref="B284" r:id="rId_hyperlink_629" tooltip="https://www.diodes.com/assets/Datasheets/ZX5T951G.pdf" display="https://www.diodes.com/assets/Datasheets/ZX5T951G.pdf"/>
    <hyperlink ref="B285" r:id="rId_hyperlink_630" tooltip="https://www.diodes.com/assets/Datasheets/ZX5T951GQ.pdf" display="https://www.diodes.com/assets/Datasheets/ZX5T951GQ.pdf"/>
    <hyperlink ref="B286" r:id="rId_hyperlink_631" tooltip="https://www.diodes.com/assets/Datasheets/ZX5T953G.pdf" display="https://www.diodes.com/assets/Datasheets/ZX5T953G.pdf"/>
    <hyperlink ref="B287" r:id="rId_hyperlink_632" tooltip="https://www.diodes.com/assets/Datasheets/ZX5T953G.pdf" display="https://www.diodes.com/assets/Datasheets/ZX5T953G.pdf"/>
    <hyperlink ref="B288" r:id="rId_hyperlink_633" tooltip="https://www.diodes.com/assets/Datasheets/ZXT1053AK.pdf" display="https://www.diodes.com/assets/Datasheets/ZXT1053AK.pdf"/>
    <hyperlink ref="B289" r:id="rId_hyperlink_634" tooltip="https://www.diodes.com/assets/Datasheets/ZXT1053AK.pdf" display="https://www.diodes.com/assets/Datasheets/ZXT1053AK.pdf"/>
    <hyperlink ref="B290" r:id="rId_hyperlink_635" tooltip="https://www.diodes.com/assets/Datasheets/ZXT951K.pdf" display="https://www.diodes.com/assets/Datasheets/ZXT951K.pdf"/>
    <hyperlink ref="B291" r:id="rId_hyperlink_636" tooltip="https://www.diodes.com/assets/Datasheets/ZXT951KQ.pdf" display="https://www.diodes.com/assets/Datasheets/ZXT951KQ.pdf"/>
    <hyperlink ref="B292" r:id="rId_hyperlink_637" tooltip="https://www.diodes.com/assets/Datasheets/ZXT953K.pdf" display="https://www.diodes.com/assets/Datasheets/ZXT953K.pdf"/>
    <hyperlink ref="B293" r:id="rId_hyperlink_638" tooltip="https://www.diodes.com/assets/Datasheets/ZXTC6720MC.pdf" display="https://www.diodes.com/assets/Datasheets/ZXTC6720MC.pdf"/>
    <hyperlink ref="B294" r:id="rId_hyperlink_639" tooltip="https://www.diodes.com/assets/Datasheets/ZXTD4591E6.pdf" display="https://www.diodes.com/assets/Datasheets/ZXTD4591E6.pdf"/>
    <hyperlink ref="B295" r:id="rId_hyperlink_640" tooltip="https://www.diodes.com/assets/Datasheets/ZXTN19060CFF.pdf" display="https://www.diodes.com/assets/Datasheets/ZXTN19060CFF.pdf"/>
    <hyperlink ref="B296" r:id="rId_hyperlink_641" tooltip="https://www.diodes.com/assets/Datasheets/ZXTN19060CG.pdf" display="https://www.diodes.com/assets/Datasheets/ZXTN19060CG.pdf"/>
    <hyperlink ref="B297" r:id="rId_hyperlink_642" tooltip="https://www.diodes.com/assets/Datasheets/ZXTN19100CFF.pdf" display="https://www.diodes.com/assets/Datasheets/ZXTN19100CFF.pdf"/>
    <hyperlink ref="B298" r:id="rId_hyperlink_643" tooltip="https://www.diodes.com/assets/Datasheets/ZXTN19100CG.pdf" display="https://www.diodes.com/assets/Datasheets/ZXTN19100CG.pdf"/>
    <hyperlink ref="B299" r:id="rId_hyperlink_644" tooltip="https://www.diodes.com/assets/Datasheets/ZXTN19100CZ.pdf" display="https://www.diodes.com/assets/Datasheets/ZXTN19100CZ.pdf"/>
    <hyperlink ref="B300" r:id="rId_hyperlink_645" tooltip="https://www.diodes.com/assets/Datasheets/ZXTN2010A.pdf" display="https://www.diodes.com/assets/Datasheets/ZXTN2010A.pdf"/>
    <hyperlink ref="B301" r:id="rId_hyperlink_646" tooltip="https://www.diodes.com/assets/Datasheets/ZXTN2010G.pdf" display="https://www.diodes.com/assets/Datasheets/ZXTN2010G.pdf"/>
    <hyperlink ref="B302" r:id="rId_hyperlink_647" tooltip="https://www.diodes.com/assets/Datasheets/ZXTN2010Z.pdf" display="https://www.diodes.com/assets/Datasheets/ZXTN2010Z.pdf"/>
    <hyperlink ref="B303" r:id="rId_hyperlink_648" tooltip="https://www.diodes.com/assets/Datasheets/ZXTN2010ZQ.pdf" display="https://www.diodes.com/assets/Datasheets/ZXTN2010ZQ.pdf"/>
    <hyperlink ref="B304" r:id="rId_hyperlink_649" tooltip="https://www.diodes.com/assets/Datasheets/ZXTN2011G.pdf" display="https://www.diodes.com/assets/Datasheets/ZXTN2011G.pdf"/>
    <hyperlink ref="B305" r:id="rId_hyperlink_650" tooltip="https://www.diodes.com/assets/Datasheets/ZXTN2011Z.pdf" display="https://www.diodes.com/assets/Datasheets/ZXTN2011Z.pdf"/>
    <hyperlink ref="B306" r:id="rId_hyperlink_651" tooltip="https://www.diodes.com/assets/Datasheets/ZXTN2018F.pdf" display="https://www.diodes.com/assets/Datasheets/ZXTN2018F.pdf"/>
    <hyperlink ref="B307" r:id="rId_hyperlink_652" tooltip="https://www.diodes.com/assets/Datasheets/ZXTN2018FQ.pdf" display="https://www.diodes.com/assets/Datasheets/ZXTN2018FQ.pdf"/>
    <hyperlink ref="B308" r:id="rId_hyperlink_653" tooltip="https://www.diodes.com/assets/Datasheets/ZXTN2020F.pdf" display="https://www.diodes.com/assets/Datasheets/ZXTN2020F.pdf"/>
    <hyperlink ref="B309" r:id="rId_hyperlink_654" tooltip="https://www.diodes.com/assets/Datasheets/ZXTN2038F.pdf" display="https://www.diodes.com/assets/Datasheets/ZXTN2038F.pdf"/>
    <hyperlink ref="B310" r:id="rId_hyperlink_655" tooltip="https://www.diodes.com/assets/Datasheets/ZXTN25060BFH.pdf" display="https://www.diodes.com/assets/Datasheets/ZXTN25060BFH.pdf"/>
    <hyperlink ref="B311" r:id="rId_hyperlink_656" tooltip="https://www.diodes.com/assets/Datasheets/ZXTN25060BZ.pdf" display="https://www.diodes.com/assets/Datasheets/ZXTN25060BZ.pdf"/>
    <hyperlink ref="B312" r:id="rId_hyperlink_657" tooltip="https://www.diodes.com/assets/Datasheets/ZXTN25060BZQ.pdf" display="https://www.diodes.com/assets/Datasheets/ZXTN25060BZQ.pdf"/>
    <hyperlink ref="B313" r:id="rId_hyperlink_658" tooltip="https://www.diodes.com/assets/Datasheets/ZXTN25100BFH.pdf" display="https://www.diodes.com/assets/Datasheets/ZXTN25100BFH.pdf"/>
    <hyperlink ref="B314" r:id="rId_hyperlink_659" tooltip="https://www.diodes.com/assets/Datasheets/ZXTN25100DFH.pdf" display="https://www.diodes.com/assets/Datasheets/ZXTN25100DFH.pdf"/>
    <hyperlink ref="B315" r:id="rId_hyperlink_660" tooltip="https://www.diodes.com/assets/Datasheets/ZXTN25100DG.pdf" display="https://www.diodes.com/assets/Datasheets/ZXTN25100DG.pdf"/>
    <hyperlink ref="B316" r:id="rId_hyperlink_661" tooltip="https://www.diodes.com/assets/Datasheets/ZXTN25100DG.pdf" display="https://www.diodes.com/assets/Datasheets/ZXTN25100DG.pdf"/>
    <hyperlink ref="B317" r:id="rId_hyperlink_662" tooltip="https://www.diodes.com/assets/Datasheets/ZXTN25100DZ.pdf" display="https://www.diodes.com/assets/Datasheets/ZXTN25100DZ.pdf"/>
    <hyperlink ref="B318" r:id="rId_hyperlink_663" tooltip="https://www.diodes.com/assets/Datasheets/ds32129.pdf" display="https://www.diodes.com/assets/Datasheets/ds32129.pdf"/>
    <hyperlink ref="B319" r:id="rId_hyperlink_664" tooltip="https://www.diodes.com/assets/Datasheets/ZXTN4000Z.pdf" display="https://www.diodes.com/assets/Datasheets/ZXTN4000Z.pdf"/>
    <hyperlink ref="B320" r:id="rId_hyperlink_665" tooltip="https://www.diodes.com/assets/Datasheets/ZXTN4002Z.pdf" display="https://www.diodes.com/assets/Datasheets/ZXTN4002Z.pdf"/>
    <hyperlink ref="B321" r:id="rId_hyperlink_666" tooltip="https://www.diodes.com/assets/Datasheets/ZXTN620MA.pdf" display="https://www.diodes.com/assets/Datasheets/ZXTN620MA.pdf"/>
    <hyperlink ref="B322" r:id="rId_hyperlink_667" tooltip="https://www.diodes.com/assets/Datasheets/ZXTP19060CFF.pdf" display="https://www.diodes.com/assets/Datasheets/ZXTP19060CFF.pdf"/>
    <hyperlink ref="B323" r:id="rId_hyperlink_668" tooltip="https://www.diodes.com/assets/Datasheets/ZXTP19060CG.pdf" display="https://www.diodes.com/assets/Datasheets/ZXTP19060CG.pdf"/>
    <hyperlink ref="B324" r:id="rId_hyperlink_669" tooltip="https://www.diodes.com/assets/Datasheets/ZXTP19060CZ.pdf" display="https://www.diodes.com/assets/Datasheets/ZXTP19060CZ.pdf"/>
    <hyperlink ref="B325" r:id="rId_hyperlink_670" tooltip="https://www.diodes.com/assets/Datasheets/ZXTP19100CFF.pdf" display="https://www.diodes.com/assets/Datasheets/ZXTP19100CFF.pdf"/>
    <hyperlink ref="B326" r:id="rId_hyperlink_671" tooltip="https://www.diodes.com/assets/Datasheets/ZXTP19100CG.pdf" display="https://www.diodes.com/assets/Datasheets/ZXTP19100CG.pdf"/>
    <hyperlink ref="B327" r:id="rId_hyperlink_672" tooltip="https://www.diodes.com/assets/Datasheets/ZXTP19100CZ.pdf" display="https://www.diodes.com/assets/Datasheets/ZXTP19100CZ.pdf"/>
    <hyperlink ref="B328" r:id="rId_hyperlink_673" tooltip="https://www.diodes.com/assets/Datasheets/ZXTP19100CZ.pdf" display="https://www.diodes.com/assets/Datasheets/ZXTP19100CZ.pdf"/>
    <hyperlink ref="B329" r:id="rId_hyperlink_674" tooltip="https://www.diodes.com/assets/Datasheets/ZXTP2012A.pdf" display="https://www.diodes.com/assets/Datasheets/ZXTP2012A.pdf"/>
    <hyperlink ref="B330" r:id="rId_hyperlink_675" tooltip="https://www.diodes.com/assets/Datasheets/ZXTP2012G.pdf" display="https://www.diodes.com/assets/Datasheets/ZXTP2012G.pdf"/>
    <hyperlink ref="B331" r:id="rId_hyperlink_676" tooltip="https://www.diodes.com/assets/Datasheets/ZXTP2012Z.pdf" display="https://www.diodes.com/assets/Datasheets/ZXTP2012Z.pdf"/>
    <hyperlink ref="B332" r:id="rId_hyperlink_677" tooltip="https://www.diodes.com/assets/Datasheets/ZXTP2012ZQ.pdf" display="https://www.diodes.com/assets/Datasheets/ZXTP2012ZQ.pdf"/>
    <hyperlink ref="B333" r:id="rId_hyperlink_678" tooltip="https://www.diodes.com/assets/Datasheets/ZXTP2013G.pdf" display="https://www.diodes.com/assets/Datasheets/ZXTP2013G.pdf"/>
    <hyperlink ref="B334" r:id="rId_hyperlink_679" tooltip="https://www.diodes.com/assets/Datasheets/ZXTP2013Z.pdf" display="https://www.diodes.com/assets/Datasheets/ZXTP2013Z.pdf"/>
    <hyperlink ref="B335" r:id="rId_hyperlink_680" tooltip="https://www.diodes.com/assets/Datasheets/ZXTP2027F.pdf" display="https://www.diodes.com/assets/Datasheets/ZXTP2027F.pdf"/>
    <hyperlink ref="B336" r:id="rId_hyperlink_681" tooltip="https://www.diodes.com/assets/Datasheets/ZXTP2027FQ.pdf" display="https://www.diodes.com/assets/Datasheets/ZXTP2027FQ.pdf"/>
    <hyperlink ref="B337" r:id="rId_hyperlink_682" tooltip="https://www.diodes.com/assets/Datasheets/ZXTP2029F.pdf" display="https://www.diodes.com/assets/Datasheets/ZXTP2029F.pdf"/>
    <hyperlink ref="B338" r:id="rId_hyperlink_683" tooltip="https://www.diodes.com/assets/Datasheets/ZXTP2039F.pdf" display="https://www.diodes.com/assets/Datasheets/ZXTP2039F.pdf"/>
    <hyperlink ref="B339" r:id="rId_hyperlink_684" tooltip="https://www.diodes.com/assets/Datasheets/ZXTP25060BFH.pdf" display="https://www.diodes.com/assets/Datasheets/ZXTP25060BFH.pdf"/>
    <hyperlink ref="B340" r:id="rId_hyperlink_685" tooltip="https://www.diodes.com/assets/Datasheets/ZXTP25100BFH.pdf" display="https://www.diodes.com/assets/Datasheets/ZXTP25100BFH.pdf"/>
    <hyperlink ref="B341" r:id="rId_hyperlink_686" tooltip="https://www.diodes.com/assets/Datasheets/ZXTP25100CFH.pdf" display="https://www.diodes.com/assets/Datasheets/ZXTP25100CFH.pdf"/>
    <hyperlink ref="B342" r:id="rId_hyperlink_687" tooltip="https://www.diodes.com/assets/Datasheets/ZXTP25100CFHQ.pdf" display="https://www.diodes.com/assets/Datasheets/ZXTP25100CFHQ.pdf"/>
    <hyperlink ref="B343" r:id="rId_hyperlink_688" tooltip="https://www.diodes.com/assets/Datasheets/ZXTP25100CZ.pdf" display="https://www.diodes.com/assets/Datasheets/ZXTP25100CZ.pdf"/>
    <hyperlink ref="B344" r:id="rId_hyperlink_689" tooltip="https://www.diodes.com/assets/Datasheets/ZXTP4003G.pdf" display="https://www.diodes.com/assets/Datasheets/ZXTP4003G.pdf"/>
    <hyperlink ref="B345" r:id="rId_hyperlink_690" tooltip="https://www.diodes.com/assets/Datasheets/ZXTP4003Z.pdf" display="https://www.diodes.com/assets/Datasheets/ZXTP4003Z.pdf"/>
    <hyperlink ref="B346" r:id="rId_hyperlink_691" tooltip="https://www.diodes.com/assets/Datasheets/ZXTP56060FDBQ.pdf" display="https://www.diodes.com/assets/Datasheets/ZXTP56060FDBQ.pdf"/>
    <hyperlink ref="B347" r:id="rId_hyperlink_692" tooltip="https://www.diodes.com/assets/Datasheets/ZXTP722MA.pdf" display="https://www.diodes.com/assets/Datasheets/ZXTP722MA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2024-06-27T18:23:23-05:00</dcterms:created>
  <dcterms:modified xsi:type="dcterms:W3CDTF">2024-06-27T18:23:23-05:00</dcterms:modified>
  <dc:title>Untitled Spreadsheet</dc:title>
  <dc:description/>
  <dc:subject/>
  <cp:keywords/>
  <cp:category/>
</cp:coreProperties>
</file>