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'Worksheet'!$A$1:$Y$278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<sst xmlns="http://schemas.openxmlformats.org/spreadsheetml/2006/main" uniqueCount="710">
  <si>
    <t>Part Number</t>
  </si>
  <si>
    <t>Datasheet or Product Brief</t>
  </si>
  <si>
    <t>Product Page</t>
  </si>
  <si>
    <t>Description</t>
  </si>
  <si>
    <t>Application List</t>
  </si>
  <si>
    <t>Protocol List</t>
  </si>
  <si>
    <r>
      <rPr>
        <rFont val="Arial"/>
        <b val="true"/>
        <i val="false"/>
        <strike val="false"/>
        <color rgb="FF000000"/>
        <sz val="8"/>
        <u val="none"/>
      </rPr>
      <t xml:space="preserve">Category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</si>
  <si>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</si>
  <si>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Polarity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</si>
  <si>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VCEO, VCES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</si>
  <si>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IC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</si>
  <si>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ICM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</si>
  <si>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PD (W)</t>
    </r>
  </si>
  <si>
    <r>
      <rPr>
        <rFont val="Arial"/>
        <b val="true"/>
        <i val="false"/>
        <strike val="false"/>
        <color rgb="FF000000"/>
        <sz val="8"/>
        <u val="none"/>
      </rPr>
      <t xml:space="preserve">hFE (Min)</t>
    </r>
  </si>
  <si>
    <r>
      <rPr>
        <rFont val="Arial"/>
        <b val="true"/>
        <i val="false"/>
        <strike val="false"/>
        <color rgb="FF000000"/>
        <sz val="8"/>
        <u val="none"/>
      </rPr>
      <t xml:space="preserve">hFE (@ IC)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</si>
  <si>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h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FE</t>
    </r>
    <r>
      <rPr>
        <rFont val="Arial"/>
        <b val="true"/>
        <i val="false"/>
        <strike val="false"/>
        <color rgb="FF000000"/>
        <sz val="8"/>
        <u val="none"/>
      </rPr>
      <t xml:space="preserve">(Min 2)</t>
    </r>
  </si>
  <si>
    <r>
      <rPr>
        <rFont val="Arial"/>
        <b val="true"/>
        <i val="false"/>
        <strike val="false"/>
        <color rgb="FF000000"/>
        <sz val="8"/>
        <u val="none"/>
      </rPr>
      <t xml:space="preserve">hFE (@ IC2)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</si>
  <si>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VCE(sat) Max (mV)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</si>
  <si>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CE(SAT)</t>
    </r>
    <r>
      <rPr>
        <rFont val="Arial"/>
        <b val="true"/>
        <i val="false"/>
        <strike val="false"/>
        <color rgb="FF000000"/>
        <sz val="8"/>
        <u val="none"/>
      </rPr>
      <t xml:space="preserve"> (@ IC/IB) (A/mA)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</si>
  <si>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VCE(sat) (Max.2) (mV)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</si>
  <si>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VCE(sat) (@ IC/IB2) (A/mA)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</si>
  <si>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fT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</si>
  <si>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RCE(sat) 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</si>
  <si>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Spice Model</t>
    </r>
  </si>
  <si>
    <t>Packages</t>
  </si>
  <si>
    <t>2DA1201YQ</t>
  </si>
  <si>
    <t>PNP, 120V, 0.8A, SOT89</t>
  </si>
  <si>
    <t>Medium Power Transistor</t>
  </si>
  <si>
    <t>Automotive</t>
  </si>
  <si>
    <t>PNP</t>
  </si>
  <si>
    <t>0.5/50</t>
  </si>
  <si>
    <t>SOT89</t>
  </si>
  <si>
    <t>2DA1213YQ</t>
  </si>
  <si>
    <t>PNP,50V, 2A, SOT89</t>
  </si>
  <si>
    <t>1/50</t>
  </si>
  <si>
    <t>2DA1774QQ</t>
  </si>
  <si>
    <t>PNP, 50V, 0.15A, SOT523</t>
  </si>
  <si>
    <t>Small Signal Transistor</t>
  </si>
  <si>
    <t>0.05/5</t>
  </si>
  <si>
    <t>SOT523</t>
  </si>
  <si>
    <t>2DA1797Q</t>
  </si>
  <si>
    <t>PNP, 50V, 3A, SOT89</t>
  </si>
  <si>
    <t>2DA1971Q</t>
  </si>
  <si>
    <t>PNP, 400V, 0.5A, SOT89</t>
  </si>
  <si>
    <t>High Voltage Transistor</t>
  </si>
  <si>
    <t>0.1/10</t>
  </si>
  <si>
    <t>0.2/40</t>
  </si>
  <si>
    <t>2DC4617SQ</t>
  </si>
  <si>
    <t>NPN, 50V, 0.15A, SOT523</t>
  </si>
  <si>
    <t>NPN</t>
  </si>
  <si>
    <t>AC817-40Q</t>
  </si>
  <si>
    <t>NPN, 45V, 0.5A, SOT23</t>
  </si>
  <si>
    <t>SOT23</t>
  </si>
  <si>
    <t>AC847BQ</t>
  </si>
  <si>
    <t>NPN, 50V, 0.1A, SOT23</t>
  </si>
  <si>
    <t>0.01/0.5</t>
  </si>
  <si>
    <t>0.1/5</t>
  </si>
  <si>
    <t>AC847BWQ</t>
  </si>
  <si>
    <t>NPN, 45V, 0.1A, SOT323</t>
  </si>
  <si>
    <t>SOT323</t>
  </si>
  <si>
    <t>AC847CQ</t>
  </si>
  <si>
    <t>AC847CWQ</t>
  </si>
  <si>
    <t>AC848BQ</t>
  </si>
  <si>
    <t>NPN, 30V, 0.1A, SOT23</t>
  </si>
  <si>
    <t>AC857BQ</t>
  </si>
  <si>
    <t>PNP, 45V, 0.1A, SOT23</t>
  </si>
  <si>
    <t>AC857BSQ</t>
  </si>
  <si>
    <t>Dual PNP, 45V, 0.1A, SOT363</t>
  </si>
  <si>
    <t>PNP + PNP</t>
  </si>
  <si>
    <t>SOT363</t>
  </si>
  <si>
    <t>AC857CQ</t>
  </si>
  <si>
    <t>AC857CWQ</t>
  </si>
  <si>
    <t>PNP, 45V, 0.1A, SOT323</t>
  </si>
  <si>
    <t>BC53-16PAWQ</t>
  </si>
  <si>
    <t>PNP, 80V, 1A, DFN2020-3 SWP</t>
  </si>
  <si>
    <t>W-DFN2020-3 (SWP) (Type A)</t>
  </si>
  <si>
    <t>BC56-16PAWQ</t>
  </si>
  <si>
    <t>NPN, 80V, 1A, DFN2020-3 (SWP)</t>
  </si>
  <si>
    <t>BC807-40Q</t>
  </si>
  <si>
    <t>PNP, 45V, 0.5A, SOT23</t>
  </si>
  <si>
    <t>BC817-16Q</t>
  </si>
  <si>
    <t>BC817-25Q</t>
  </si>
  <si>
    <t>BC817-40Q</t>
  </si>
  <si>
    <t>BC846AQ</t>
  </si>
  <si>
    <t>NPN, 65V, 0.1A, SOT23</t>
  </si>
  <si>
    <t>BC846ASQ</t>
  </si>
  <si>
    <t>Dual NPN, 65V, 0.1A, SOT363</t>
  </si>
  <si>
    <t>NPN + NPN</t>
  </si>
  <si>
    <t>BC846BFSWQ</t>
  </si>
  <si>
    <t>NPN, 65V, 0.1A, DFN1412-3</t>
  </si>
  <si>
    <t>U-DFN1412-3_SWP (Type A)</t>
  </si>
  <si>
    <t>BC846BQ</t>
  </si>
  <si>
    <t>BC846BWQ</t>
  </si>
  <si>
    <t>NPN, 65V, 0.1A, SOT323</t>
  </si>
  <si>
    <t>BC847AQ</t>
  </si>
  <si>
    <t>NPN, 45V, 0.1A, SOT23</t>
  </si>
  <si>
    <t>BC847BFAQ</t>
  </si>
  <si>
    <t>NPN, 45V, 0.1A, DFN0806-3</t>
  </si>
  <si>
    <t>X2-DFN0806-3</t>
  </si>
  <si>
    <t>BC847BFSWQ</t>
  </si>
  <si>
    <t>NPN, 45V, 0.1A, DFN1412-3</t>
  </si>
  <si>
    <t>BC847BLP4Q</t>
  </si>
  <si>
    <t xml:space="preserve">NPN, 45V, 0.1A, DFN1006-3
</t>
  </si>
  <si>
    <t>BC847BLP4Q.spice.txt</t>
  </si>
  <si>
    <t>U-DFN1006-3/SWP (Type UX)</t>
  </si>
  <si>
    <t>BC847BQ</t>
  </si>
  <si>
    <t>BC847BSQ</t>
  </si>
  <si>
    <t>Dual NPN, 45V, 0.1A, SOT363</t>
  </si>
  <si>
    <t>BC847BTQ</t>
  </si>
  <si>
    <t>NPN, 45V, 0.1A, SOT523</t>
  </si>
  <si>
    <t>Printer &amp; Other Peripherals</t>
  </si>
  <si>
    <t>BC847BVCQ</t>
  </si>
  <si>
    <t>Dual NPN, 45V, 0.1A, SOT563</t>
  </si>
  <si>
    <t>SOT563</t>
  </si>
  <si>
    <t>BC847BVNQ</t>
  </si>
  <si>
    <t>Complementary, 45V, 0.1A, SOT563</t>
  </si>
  <si>
    <t>NPN + PNP</t>
  </si>
  <si>
    <t>200. 220</t>
  </si>
  <si>
    <t>250, 300</t>
  </si>
  <si>
    <t>600, 650</t>
  </si>
  <si>
    <t>BC847BWQ</t>
  </si>
  <si>
    <t>BC847CFSWQ</t>
  </si>
  <si>
    <t>BC847CQ</t>
  </si>
  <si>
    <t>BC847CWQ</t>
  </si>
  <si>
    <t>BC847PNQ</t>
  </si>
  <si>
    <t>Complementary, 45V, 0.1A, SOT363</t>
  </si>
  <si>
    <t>200, 220</t>
  </si>
  <si>
    <t>BC848CQ</t>
  </si>
  <si>
    <t>BC856AFSWQ</t>
  </si>
  <si>
    <t>PNP, 65V, 0.1A, DFN1412-3</t>
  </si>
  <si>
    <t>BC856AQ</t>
  </si>
  <si>
    <t>PNP, 65V, 0.1A, SOT23</t>
  </si>
  <si>
    <t>BC856ASQ</t>
  </si>
  <si>
    <t>Dual PNP, 65V, 0.1A, SOT363</t>
  </si>
  <si>
    <t>BC856BFSWQ</t>
  </si>
  <si>
    <t>BC856BQ</t>
  </si>
  <si>
    <t>BC856BWQ</t>
  </si>
  <si>
    <t>PNP, 65V, 0.1A, SOT323</t>
  </si>
  <si>
    <t>BC857AFSWQ</t>
  </si>
  <si>
    <t>PNP, 45V, 0.1A, DFN1412-3</t>
  </si>
  <si>
    <t>BC857BFSWQ</t>
  </si>
  <si>
    <t>BC857BLP4Q</t>
  </si>
  <si>
    <t>PNP, 45V, 0.1A, DFN1006-3</t>
  </si>
  <si>
    <t>BC857BLP4Q.spice.txt</t>
  </si>
  <si>
    <t>BC857BQ</t>
  </si>
  <si>
    <t>BC857BSQ</t>
  </si>
  <si>
    <t>BC857BTQ</t>
  </si>
  <si>
    <t>PNP, 45V, 0.1A, SOT523</t>
  </si>
  <si>
    <t>BC857BWQ</t>
  </si>
  <si>
    <t>BC857CFSWQ</t>
  </si>
  <si>
    <t>BC857CQ</t>
  </si>
  <si>
    <t>BC857CWQ</t>
  </si>
  <si>
    <t>BCP5316Q</t>
  </si>
  <si>
    <t>PNP, 80V, 1A, SOT223</t>
  </si>
  <si>
    <t>SOT223</t>
  </si>
  <si>
    <t>BCP53Q</t>
  </si>
  <si>
    <t>BCP5416Q</t>
  </si>
  <si>
    <t>NPN, 45V, 1A, SOT223</t>
  </si>
  <si>
    <t>BCP5610Q</t>
  </si>
  <si>
    <t>NPN, 80V, 1A, SOT223</t>
  </si>
  <si>
    <t>BCP5616Q</t>
  </si>
  <si>
    <t>BCP5616TQ</t>
  </si>
  <si>
    <t>N/A</t>
  </si>
  <si>
    <t>BCV46Q</t>
  </si>
  <si>
    <t>PNP, 50V, 0.5A, SOT23</t>
  </si>
  <si>
    <t>Darlington Transistor</t>
  </si>
  <si>
    <t>0.1/0.1</t>
  </si>
  <si>
    <t>BCV47Q</t>
  </si>
  <si>
    <t>NPN, 60V, 0.5A, SOT23</t>
  </si>
  <si>
    <t>BCW66HQ</t>
  </si>
  <si>
    <t>NPN, 45V, 0.8A, SOT23</t>
  </si>
  <si>
    <t>BCX41Q</t>
  </si>
  <si>
    <t>NPN, 125V, 0.8A, SOT23</t>
  </si>
  <si>
    <t>0.3/30</t>
  </si>
  <si>
    <t>BCX5216Q</t>
  </si>
  <si>
    <t>PNP, 60V, 1A, SOT89</t>
  </si>
  <si>
    <t>BCX5316Q</t>
  </si>
  <si>
    <t>PNP, 80V, 1A, SOT89</t>
  </si>
  <si>
    <t>BCX5616Q</t>
  </si>
  <si>
    <t>NPN, 80V, 1A, SOT89</t>
  </si>
  <si>
    <t>BCX6825Q</t>
  </si>
  <si>
    <t>NPN, 20V, 1A, SOT89</t>
  </si>
  <si>
    <t>1/100</t>
  </si>
  <si>
    <t>BSR33Q</t>
  </si>
  <si>
    <t>0.15/15</t>
  </si>
  <si>
    <t>BSR43Q</t>
  </si>
  <si>
    <t>DMMT3904WQ</t>
  </si>
  <si>
    <t>Dual NPN, 40V, 0.2A, SOT363</t>
  </si>
  <si>
    <t>Small Signal Transistor (Matched hFE VCE(sat) &amp; VBE)</t>
  </si>
  <si>
    <t>0.01/1</t>
  </si>
  <si>
    <t>DMMT3906Q</t>
  </si>
  <si>
    <t>Dual PNP, 40V, 0.2A, SOT26</t>
  </si>
  <si>
    <t>Small Signal Transistor (Matched Hfe)</t>
  </si>
  <si>
    <t>SOT26</t>
  </si>
  <si>
    <t>DMMT3906WQ</t>
  </si>
  <si>
    <t>Dual PNP, 40V, 0.2A, SOT363</t>
  </si>
  <si>
    <t>DSS3515MQ</t>
  </si>
  <si>
    <t>PNP, 15V, 0.5A, DFN1006-3</t>
  </si>
  <si>
    <t>Low Saturation Transistor</t>
  </si>
  <si>
    <t>X1-DFN1006-3</t>
  </si>
  <si>
    <t>DSS3540MQ</t>
  </si>
  <si>
    <t xml:space="preserve">PNP, 40V, 0.5A, DFN1006-3
</t>
  </si>
  <si>
    <t>DSS4160FDBQ</t>
  </si>
  <si>
    <t>Dual NPN, 60V, 1A, DFN2020-6</t>
  </si>
  <si>
    <t>U-DFN2020-6 (Type B)</t>
  </si>
  <si>
    <t>DSS4160TQ</t>
  </si>
  <si>
    <t>NPN, 60V, 1A, SOT23</t>
  </si>
  <si>
    <t>0.1/1</t>
  </si>
  <si>
    <t>1/0.1</t>
  </si>
  <si>
    <t>DSS5160TQ</t>
  </si>
  <si>
    <t>PNP, 60V, 1A, SOT23</t>
  </si>
  <si>
    <t>DSS5220TQ</t>
  </si>
  <si>
    <t>PNP, 20V, 2A, SOT23</t>
  </si>
  <si>
    <t>2/100</t>
  </si>
  <si>
    <t>DSS5240TQ</t>
  </si>
  <si>
    <t>PNP, 40V, 2A, SOT23</t>
  </si>
  <si>
    <t>2/200</t>
  </si>
  <si>
    <t>DSS5240VQ</t>
  </si>
  <si>
    <t>PNP, 40V, 1.8A, SOT563</t>
  </si>
  <si>
    <t>DSS60600MZ4Q</t>
  </si>
  <si>
    <t>PNP, 60V, 6A, SOT223</t>
  </si>
  <si>
    <t>3/60</t>
  </si>
  <si>
    <t>DSS60601MZ4Q</t>
  </si>
  <si>
    <t>NPN, 60V, 6A, SOT223</t>
  </si>
  <si>
    <t>DXT2011P5Q</t>
  </si>
  <si>
    <t>NPN, 100V,6A, PowerDI5</t>
  </si>
  <si>
    <t>PowerDI5</t>
  </si>
  <si>
    <t>DXT5551P5Q</t>
  </si>
  <si>
    <t>NPN, 160V, 0.6A, PowerDI5</t>
  </si>
  <si>
    <t>DXT651Q</t>
  </si>
  <si>
    <t>NPN, 60V, 3A, SOT89</t>
  </si>
  <si>
    <t>3/300</t>
  </si>
  <si>
    <t>DXT690BP5Q</t>
  </si>
  <si>
    <t>NPN, 45V, 3A, PowerDI5</t>
  </si>
  <si>
    <t>0.1/0.5</t>
  </si>
  <si>
    <t>2/40</t>
  </si>
  <si>
    <t>DXT751Q</t>
  </si>
  <si>
    <t>PNP, 60V, 3A, SOT89</t>
  </si>
  <si>
    <t>DXTC3C100PDQ</t>
  </si>
  <si>
    <t>Complementary, 100V, 3A, PowerDI5060-8</t>
  </si>
  <si>
    <t>150, 170</t>
  </si>
  <si>
    <t>20, 45</t>
  </si>
  <si>
    <t>150, 110</t>
  </si>
  <si>
    <t>1/10, 0.5/50</t>
  </si>
  <si>
    <t>330, 360</t>
  </si>
  <si>
    <t>3/300, 2/200</t>
  </si>
  <si>
    <t>150, 180</t>
  </si>
  <si>
    <t>PowerDI5060-8/SWP (Type UXD)</t>
  </si>
  <si>
    <t>DXTN07100BP5Q</t>
  </si>
  <si>
    <t>NPN, 100V, 2A, PowerDI5</t>
  </si>
  <si>
    <t>DXTN10060DFJBQ</t>
  </si>
  <si>
    <t>NPN, 60V, 4A, DFN2020-3</t>
  </si>
  <si>
    <t>2/50</t>
  </si>
  <si>
    <t>U-DFN2020-3 (Type B)</t>
  </si>
  <si>
    <t>DXTN10060DFJBWQ</t>
  </si>
  <si>
    <t>NPN, 60V, 4A, DFN2020-3 (SWP)</t>
  </si>
  <si>
    <t>DXTN22040CFGQ</t>
  </si>
  <si>
    <t>NPN, 40V, 2A, PowerDI3333-8</t>
  </si>
  <si>
    <t>PowerDI3333-8/SWP (Type UX)</t>
  </si>
  <si>
    <t>DXTN22040DFGQ</t>
  </si>
  <si>
    <t>DXTN3C100PDQ</t>
  </si>
  <si>
    <t>Dual NPN, 100V, 3A, PowerDI5060-8</t>
  </si>
  <si>
    <t>DXTN3C100PSQ</t>
  </si>
  <si>
    <t>NPN, 100V, 3A, PowerDI5060-8</t>
  </si>
  <si>
    <t>PowerDI5060-8</t>
  </si>
  <si>
    <t>DXTN3C60PSQ</t>
  </si>
  <si>
    <t>NPN, 60V, 3A, PowerDI5060-8</t>
  </si>
  <si>
    <t>DXTP03200BP5Q</t>
  </si>
  <si>
    <t>PNP, 200V, 2A, PowerDI5</t>
  </si>
  <si>
    <t>0.5/25</t>
  </si>
  <si>
    <t>2/400</t>
  </si>
  <si>
    <t>DXTP06080BFGQ</t>
  </si>
  <si>
    <t>PNP, 80V, 1A, PowerDI3333-8</t>
  </si>
  <si>
    <t>0.8/70</t>
  </si>
  <si>
    <t>DXTP07025BFGQ</t>
  </si>
  <si>
    <t>PNP, 25V,3A, PowerDI3333-8</t>
  </si>
  <si>
    <t>DXTP07040CFGQ</t>
  </si>
  <si>
    <t>PNP, 40V, 3A, PowerDI3333-8</t>
  </si>
  <si>
    <t>0.5 / 5</t>
  </si>
  <si>
    <t>DXTP07060BFGQ</t>
  </si>
  <si>
    <t>PNP, 60V, 3A, PowerDI3333-8</t>
  </si>
  <si>
    <t>DXTP07100BFGQ</t>
  </si>
  <si>
    <t>PNP, 100V, 2A, PowerDI3333-8</t>
  </si>
  <si>
    <t>DXTP22040CFGQ</t>
  </si>
  <si>
    <t>PNP, 40V, 2A, PowerDI3333-8</t>
  </si>
  <si>
    <t>DXTP22040DFGQ</t>
  </si>
  <si>
    <t>DXTP3C100PDQ</t>
  </si>
  <si>
    <t>Dual PNP, 100V, 3A, PowerDI5060-8</t>
  </si>
  <si>
    <t>DXTP3C100PSQ</t>
  </si>
  <si>
    <t>PNP, 100V, 3A, PowerDI5060-8</t>
  </si>
  <si>
    <t>DXTP3C60PSQ</t>
  </si>
  <si>
    <t>PNP, 60V, 3A, PowerDI5060-8</t>
  </si>
  <si>
    <t>DZT5551Q</t>
  </si>
  <si>
    <t>NPN, 160V, 0.6A, SOT223</t>
  </si>
  <si>
    <t>DZTA42Q</t>
  </si>
  <si>
    <t>NPN, 300V, 0.5A, SOT223</t>
  </si>
  <si>
    <t>0.02/2</t>
  </si>
  <si>
    <t>FCX1053AQ</t>
  </si>
  <si>
    <t>NPN, 75V, 3A, SOT89</t>
  </si>
  <si>
    <t>1/10</t>
  </si>
  <si>
    <t>FCX458Q</t>
  </si>
  <si>
    <t>NPN, 400V, 0.225A, SOT89</t>
  </si>
  <si>
    <t>0.05/6</t>
  </si>
  <si>
    <t>FCX491AQ</t>
  </si>
  <si>
    <t>NPN, 40V, 1A, SOT89</t>
  </si>
  <si>
    <t>FCX491Q</t>
  </si>
  <si>
    <t>NPN, 60V, 1A, SOT89</t>
  </si>
  <si>
    <t>FCX493Q</t>
  </si>
  <si>
    <t>NPN, 100V, 1A, SOT89</t>
  </si>
  <si>
    <t>0.5/0.5</t>
  </si>
  <si>
    <t>FCX495Q</t>
  </si>
  <si>
    <t>NPN, 150V, 1A, SOT89</t>
  </si>
  <si>
    <t>0.25/25</t>
  </si>
  <si>
    <t>FCX558Q</t>
  </si>
  <si>
    <t>PNP, 400V, 0.2A, SOT89</t>
  </si>
  <si>
    <t>FCX591AQ</t>
  </si>
  <si>
    <t>PNP, 40V, 1A, SOT89</t>
  </si>
  <si>
    <t>FCX591Q</t>
  </si>
  <si>
    <t>FCX619Q</t>
  </si>
  <si>
    <t>NPN, 50V, 3A, SOT89</t>
  </si>
  <si>
    <t>FMMT38CQ</t>
  </si>
  <si>
    <t>NPN, 60V, 0.3A, SOT23</t>
  </si>
  <si>
    <t>0.8/8</t>
  </si>
  <si>
    <t>FMMT458Q</t>
  </si>
  <si>
    <t>400V NPN High-Voltage Transistor in SOT23</t>
  </si>
  <si>
    <t>FMMT459Q</t>
  </si>
  <si>
    <t>NPN, 450V, 0.15A, SOT23</t>
  </si>
  <si>
    <t>FMMT491AQ</t>
  </si>
  <si>
    <t>NPN, 40V, 1A, SOT23</t>
  </si>
  <si>
    <t>FMMT491Q</t>
  </si>
  <si>
    <t>FMMT493Q</t>
  </si>
  <si>
    <t>NPN, 100V, 1A, SOT23</t>
  </si>
  <si>
    <t>FMMT494Q</t>
  </si>
  <si>
    <t>NPN, 120V, 1A, SOT23</t>
  </si>
  <si>
    <t>FMMT495Q</t>
  </si>
  <si>
    <t>NPN, 150V, 1A, SOT23</t>
  </si>
  <si>
    <t>FMMT555Q</t>
  </si>
  <si>
    <t>PNP, 150V, 1A, SOT23</t>
  </si>
  <si>
    <t>FMMT558Q</t>
  </si>
  <si>
    <t>400V PNP High-Voltage Transistor in SOT23</t>
  </si>
  <si>
    <t>FMMT560Q</t>
  </si>
  <si>
    <t>PNP, 500V, 0.15A, SOT23</t>
  </si>
  <si>
    <t>0.05/10</t>
  </si>
  <si>
    <t>FMMT591AQ</t>
  </si>
  <si>
    <t>PNP, 40V, 1A, SOT23</t>
  </si>
  <si>
    <t>0.5/20</t>
  </si>
  <si>
    <t>FMMT591Q</t>
  </si>
  <si>
    <t>FMMT593Q</t>
  </si>
  <si>
    <t>PNP, 100V, 1A, SOT23</t>
  </si>
  <si>
    <t>FMMT596Q</t>
  </si>
  <si>
    <t xml:space="preserve">PNP, 200V, 0.3A, SOT23
</t>
  </si>
  <si>
    <t>FMMT614Q</t>
  </si>
  <si>
    <t>NPN, 100V, 0.5A, SOT23</t>
  </si>
  <si>
    <t>0.5/5</t>
  </si>
  <si>
    <t>FMMT618Q</t>
  </si>
  <si>
    <t>NPN, 20V, 2.5A, SOT23</t>
  </si>
  <si>
    <t>2.5/50</t>
  </si>
  <si>
    <t>FMMT619Q</t>
  </si>
  <si>
    <t>NPN, 50V, 2A, SOT23</t>
  </si>
  <si>
    <t>SOT23 (Type DN)</t>
  </si>
  <si>
    <t>FMMT620Q</t>
  </si>
  <si>
    <t>NPN, 80V, 1.5A, SOT23</t>
  </si>
  <si>
    <t>1.5/20</t>
  </si>
  <si>
    <t>FMMT625Q</t>
  </si>
  <si>
    <t>FMMT634Q</t>
  </si>
  <si>
    <t>NPN, 100V, 0.9A, SOT23</t>
  </si>
  <si>
    <t>1/5</t>
  </si>
  <si>
    <t>FMMT717Q</t>
  </si>
  <si>
    <t>PNP, 12V, 2.5A, SOT23</t>
  </si>
  <si>
    <t>FMMT718Q</t>
  </si>
  <si>
    <t>PNP, 20V, 1.5A, SOT23</t>
  </si>
  <si>
    <t>1.5/50</t>
  </si>
  <si>
    <t>FMMT720Q</t>
  </si>
  <si>
    <t>PNP, 40V, 1.5A, SOT23</t>
  </si>
  <si>
    <t>FMMT722Q</t>
  </si>
  <si>
    <t>PNP, 70V, 1.5A, SOT23</t>
  </si>
  <si>
    <t>FMMT723Q</t>
  </si>
  <si>
    <t>FMMTA42Q</t>
  </si>
  <si>
    <t>300V NPN High Voltage Transistor in SOT23</t>
  </si>
  <si>
    <t>FMMTA92Q</t>
  </si>
  <si>
    <t>PNP, 300V, 0.2A, SOT23</t>
  </si>
  <si>
    <t>FMMTL717Q</t>
  </si>
  <si>
    <t>PNP, 12V, 1.25A, SOT23</t>
  </si>
  <si>
    <t>1.25/50</t>
  </si>
  <si>
    <t>FZT1053AQ</t>
  </si>
  <si>
    <t>NPN, 75V, 4.5A, SOT223</t>
  </si>
  <si>
    <t>4.5/200</t>
  </si>
  <si>
    <t>FZT458Q</t>
  </si>
  <si>
    <t>NPN, 400V, 0.3A, SOT223</t>
  </si>
  <si>
    <t>FZT489Q</t>
  </si>
  <si>
    <t>NPN, 30V, 1A, SOT223</t>
  </si>
  <si>
    <t>FZT491AQ</t>
  </si>
  <si>
    <t>NPN, 40V, 1A, SOT223</t>
  </si>
  <si>
    <t>FZT560Q</t>
  </si>
  <si>
    <t>PNP, 500V, 0.15A, SOT223</t>
  </si>
  <si>
    <t>FZT591AQ</t>
  </si>
  <si>
    <t>PNP, 40V, 1A, SOT223</t>
  </si>
  <si>
    <t>FZT600BQ</t>
  </si>
  <si>
    <t xml:space="preserve">NPN, 140V, 2A, SOT223
</t>
  </si>
  <si>
    <t>SOT223 (Type ZN)</t>
  </si>
  <si>
    <t>FZT603Q</t>
  </si>
  <si>
    <t>NPN, 80V, 2A, SOT223</t>
  </si>
  <si>
    <t>0.4/0.4</t>
  </si>
  <si>
    <t>FZT651Q</t>
  </si>
  <si>
    <t>NPN, 60V, 3A, SOT223</t>
  </si>
  <si>
    <t>FZT653Q</t>
  </si>
  <si>
    <t>NPN, 100V, 2A, SOT223</t>
  </si>
  <si>
    <t>FZT657Q</t>
  </si>
  <si>
    <t>FZT690BQ</t>
  </si>
  <si>
    <t>NPN, 45V, 3A, SOT223</t>
  </si>
  <si>
    <t>FZT692BQ</t>
  </si>
  <si>
    <t>NPN, 70V, 2A, SOT223</t>
  </si>
  <si>
    <t>FZT705Q</t>
  </si>
  <si>
    <t>PNP, 120V, 2A, SOT223</t>
  </si>
  <si>
    <t>1/1</t>
  </si>
  <si>
    <t>2/2</t>
  </si>
  <si>
    <t>FZT749Q</t>
  </si>
  <si>
    <t>PNP, 25V, 3A, SOT223</t>
  </si>
  <si>
    <t>FZT751Q</t>
  </si>
  <si>
    <t>PNP, 60V, 3A, SOT223</t>
  </si>
  <si>
    <t>SOT223 (Type DN)</t>
  </si>
  <si>
    <t>FZT753Q</t>
  </si>
  <si>
    <t>PNP, 100V, 2A, SOT223</t>
  </si>
  <si>
    <t>FZT789AQ</t>
  </si>
  <si>
    <t>2/20</t>
  </si>
  <si>
    <t>FZT795AQ</t>
  </si>
  <si>
    <t>PNP, 140V, 0.5A, SOT223</t>
  </si>
  <si>
    <t>0.2/5</t>
  </si>
  <si>
    <t>FZT851Q</t>
  </si>
  <si>
    <t>FZT855Q</t>
  </si>
  <si>
    <t>NPN, 150V, 5A, SOT223</t>
  </si>
  <si>
    <t>FZT855.spice.txt</t>
  </si>
  <si>
    <t>FZT857Q</t>
  </si>
  <si>
    <t>NPN, 300V, 3.5A, SOT223</t>
  </si>
  <si>
    <t>0.5/100</t>
  </si>
  <si>
    <t>FZT949Q</t>
  </si>
  <si>
    <t>PNP, 30V, 5.5A, SOT223</t>
  </si>
  <si>
    <t>FZT951Q</t>
  </si>
  <si>
    <t>PNP, 60V, 5A, SOT223</t>
  </si>
  <si>
    <t>FZT953Q</t>
  </si>
  <si>
    <t>PNP, 100V, 5A, SOT223</t>
  </si>
  <si>
    <t>FZT956Q</t>
  </si>
  <si>
    <t>PNP, 200V, 2A, SOT223</t>
  </si>
  <si>
    <t>FZT957Q</t>
  </si>
  <si>
    <t>PNP, 300V, 1A,  SOT223</t>
  </si>
  <si>
    <t>MJD2873Q</t>
  </si>
  <si>
    <t>NPN, 50V, 2A, TO252</t>
  </si>
  <si>
    <t>MJD2873Q.spice.txt</t>
  </si>
  <si>
    <t>TO252 (DPAK)</t>
  </si>
  <si>
    <t>MJD31CHQ</t>
  </si>
  <si>
    <t>NPN, 100V, 3A, TO252</t>
  </si>
  <si>
    <t>3/375</t>
  </si>
  <si>
    <t>MJD31CHQ.spice.txt</t>
  </si>
  <si>
    <t>MJD31CUQ</t>
  </si>
  <si>
    <t>MJD32CUQ</t>
  </si>
  <si>
    <t>PNP, 100V, 3A, TO252</t>
  </si>
  <si>
    <t>MJD41CQ</t>
  </si>
  <si>
    <t>NPN, 100V, 6A, TO252</t>
  </si>
  <si>
    <t>6/600</t>
  </si>
  <si>
    <t>MJD41CQ.spice.txt</t>
  </si>
  <si>
    <t>MJD42CQ</t>
  </si>
  <si>
    <t>PNP, 100V,  6A, TO252</t>
  </si>
  <si>
    <t>MJD42CQ.spice.txt</t>
  </si>
  <si>
    <t>MJD44H11Q</t>
  </si>
  <si>
    <t>NPN, 80V, 8A, TO252</t>
  </si>
  <si>
    <t>8/400</t>
  </si>
  <si>
    <t>MJD44H11Q.spice.txt</t>
  </si>
  <si>
    <t>MJD45H11Q</t>
  </si>
  <si>
    <t>PNP, 80V, 8A, TO252</t>
  </si>
  <si>
    <t>MJD45H11Q.spice.txt</t>
  </si>
  <si>
    <t>MMBT2222AQ</t>
  </si>
  <si>
    <t>NPN, 40V, 0.6A, SOT23</t>
  </si>
  <si>
    <t>MMBT2907AQ</t>
  </si>
  <si>
    <t>PNP, 60V, 0.6A, SOT23</t>
  </si>
  <si>
    <t>MMBT3904Q</t>
  </si>
  <si>
    <t>NPN, 40V, 0.2A, SOT23</t>
  </si>
  <si>
    <t>MMBT3906Q</t>
  </si>
  <si>
    <t>PNP, 40V, 0.2A, SOT23</t>
  </si>
  <si>
    <t>MMBT4401Q</t>
  </si>
  <si>
    <t>MMBT5401Q</t>
  </si>
  <si>
    <t>150V PNP HIGH VOLTAGE TRANSISTOR IN SOT23</t>
  </si>
  <si>
    <t>MMBT5551Q</t>
  </si>
  <si>
    <t>NPN, 160V, 0.6A, SOT23</t>
  </si>
  <si>
    <t>MMBTA05Q</t>
  </si>
  <si>
    <t>MMBTA06Q</t>
  </si>
  <si>
    <t>NPN, 80V, 0.5A, SOT23</t>
  </si>
  <si>
    <t>MMBTA42Q</t>
  </si>
  <si>
    <t>NPN, 300V, 0.5A, SOT23</t>
  </si>
  <si>
    <t>MMBTA55Q</t>
  </si>
  <si>
    <t>PNP, 60V, 0.5A, SOT23</t>
  </si>
  <si>
    <t>MMBTA56Q</t>
  </si>
  <si>
    <t>PNP, 80V, 0.5A, SOT23</t>
  </si>
  <si>
    <t>MMBTA92Q</t>
  </si>
  <si>
    <t>PNP, 300V, 0.5A, SOT23</t>
  </si>
  <si>
    <t>MMBTH10Q</t>
  </si>
  <si>
    <t>NPN, 25V, 0.05A, SOT23</t>
  </si>
  <si>
    <t>RF Transistor</t>
  </si>
  <si>
    <t>0.004/0.4</t>
  </si>
  <si>
    <t>MMDT2222VQ</t>
  </si>
  <si>
    <t>Dual NPN, 40V, 0.6A, SOT563</t>
  </si>
  <si>
    <t>MMDT2222V.spice.txt</t>
  </si>
  <si>
    <t>MMDT2227Q</t>
  </si>
  <si>
    <t>Complementary, 40V, 0.6A, SOT26</t>
  </si>
  <si>
    <t>40, 60</t>
  </si>
  <si>
    <t>40, 50</t>
  </si>
  <si>
    <t>300, 400</t>
  </si>
  <si>
    <t>0.15,15</t>
  </si>
  <si>
    <t>1000, 1600</t>
  </si>
  <si>
    <t>300, 200</t>
  </si>
  <si>
    <t>MMDT2907AQ</t>
  </si>
  <si>
    <t>Dual PNP, 60V, 0.6A, SOT363</t>
  </si>
  <si>
    <t>MMDT2907VQ</t>
  </si>
  <si>
    <t>PNP, 60V, 0.6A, SOT563</t>
  </si>
  <si>
    <t>MMDT3904Q</t>
  </si>
  <si>
    <t>MMDT3906Q</t>
  </si>
  <si>
    <t>MMDT3946Q</t>
  </si>
  <si>
    <t>Complementary, 40V, 0.2A, SOT363</t>
  </si>
  <si>
    <t>200. 250</t>
  </si>
  <si>
    <t>300. 400</t>
  </si>
  <si>
    <t>MMDT4401Q</t>
  </si>
  <si>
    <t>Dual NPN, 40V, 0.6A, SOT363</t>
  </si>
  <si>
    <t>MMDT5401Q</t>
  </si>
  <si>
    <t>Dual PNP, 150V, 0.2A, SOT363</t>
  </si>
  <si>
    <t>MMDT5451Q</t>
  </si>
  <si>
    <t xml:space="preserve">Complementary, 160V, 0.2A, SOT363
</t>
  </si>
  <si>
    <t>160, 150</t>
  </si>
  <si>
    <t>80, 60</t>
  </si>
  <si>
    <t>80,60</t>
  </si>
  <si>
    <t>30, 50</t>
  </si>
  <si>
    <t>150, 200</t>
  </si>
  <si>
    <t>200, 500</t>
  </si>
  <si>
    <t>MMST2907AQ</t>
  </si>
  <si>
    <t>PNP, 60V, 0.6A, SOT323</t>
  </si>
  <si>
    <t>MMST3904Q</t>
  </si>
  <si>
    <t>NPN, 40V, 0.2A, SOT323</t>
  </si>
  <si>
    <t>MMST5401Q</t>
  </si>
  <si>
    <t>PNP, 150V, 0.2A, SOT323</t>
  </si>
  <si>
    <t>MMST5551Q</t>
  </si>
  <si>
    <t>NPN, 150V, 0.2A, SOT323</t>
  </si>
  <si>
    <t>MMSTA06Q</t>
  </si>
  <si>
    <t>NPN, 30V, 0.3A, SOT323</t>
  </si>
  <si>
    <t>MMSTA56Q</t>
  </si>
  <si>
    <t>PNP, 80V, 0.5A, SOT323</t>
  </si>
  <si>
    <t>ZDT1049Q</t>
  </si>
  <si>
    <t>Dual NPN, 25V, 5A, SM-8</t>
  </si>
  <si>
    <t>4/50</t>
  </si>
  <si>
    <t>SM-8</t>
  </si>
  <si>
    <t>ZDT6702Q</t>
  </si>
  <si>
    <t>Complementary, 60V, 1.75A, SM-8</t>
  </si>
  <si>
    <t>5000, 2000</t>
  </si>
  <si>
    <t>3500, 1500</t>
  </si>
  <si>
    <t>950, 1000</t>
  </si>
  <si>
    <t>1.75/2</t>
  </si>
  <si>
    <t>ZDT6718Q</t>
  </si>
  <si>
    <t>Complementary, 20V, 2A, SM-8</t>
  </si>
  <si>
    <t>2, 1.5</t>
  </si>
  <si>
    <t>0.2, 0.1</t>
  </si>
  <si>
    <t>100, 15</t>
  </si>
  <si>
    <t>15, 40</t>
  </si>
  <si>
    <t>2.5/50, 1.5/50</t>
  </si>
  <si>
    <t>100, 150</t>
  </si>
  <si>
    <t>ZDT694Q</t>
  </si>
  <si>
    <t>Dual NPN, 120V, 0.5A, SM-8</t>
  </si>
  <si>
    <t>0.4/5</t>
  </si>
  <si>
    <t>ZDT795AQ</t>
  </si>
  <si>
    <t>Dual PNP, 140V, 0.5A, SM-8</t>
  </si>
  <si>
    <t>ZTD09N50DE6Q</t>
  </si>
  <si>
    <t>Dual NPN, 50V, 1A, SOT26</t>
  </si>
  <si>
    <t>ZTN23015CFHQ</t>
  </si>
  <si>
    <t>NPN, 15V, 6A, SOT23</t>
  </si>
  <si>
    <t>ZTP25040DFHQ</t>
  </si>
  <si>
    <t>PNP, 40V, 3A, SOT23</t>
  </si>
  <si>
    <t>1/20</t>
  </si>
  <si>
    <t>ZTX450Q</t>
  </si>
  <si>
    <t>NPN, 45V, 1A, E-Line</t>
  </si>
  <si>
    <t>E-Line</t>
  </si>
  <si>
    <t>ZTX455Q</t>
  </si>
  <si>
    <t>NPN, 140V, 1A, E-Line</t>
  </si>
  <si>
    <t>ZTX550Q</t>
  </si>
  <si>
    <t>PNP, 45V, 1A, E-Line</t>
  </si>
  <si>
    <t>ZTX558Q</t>
  </si>
  <si>
    <t>PNP, 400V, 0.2A, E-Line</t>
  </si>
  <si>
    <t>ZTX614Q</t>
  </si>
  <si>
    <t>NPN, 100V, 0.8A, E-Line</t>
  </si>
  <si>
    <t>ZTX651Q</t>
  </si>
  <si>
    <t>NPN, 60V, 2A, E-Line</t>
  </si>
  <si>
    <t>ZTX653Q</t>
  </si>
  <si>
    <t>NPN, 100V, 2A, E-Line</t>
  </si>
  <si>
    <t>ZTX658Q</t>
  </si>
  <si>
    <t>NPN, 400V, 0.5A, E-Line</t>
  </si>
  <si>
    <t>ZTX690BQ</t>
  </si>
  <si>
    <t>NPN, 45V, 2A, E-Line</t>
  </si>
  <si>
    <t>ZTX751Q</t>
  </si>
  <si>
    <t>PNP, 60V, 2A, E-Line</t>
  </si>
  <si>
    <t>ZTX753Q</t>
  </si>
  <si>
    <t>PNP, 100V, 2A, E-Line</t>
  </si>
  <si>
    <t>ZTX790AQ</t>
  </si>
  <si>
    <t>PNP, 40V, 2A, E-Line</t>
  </si>
  <si>
    <t>ZTX853Q</t>
  </si>
  <si>
    <t>NPN, 100V, 4A, E-Line</t>
  </si>
  <si>
    <t>4/400</t>
  </si>
  <si>
    <t>ZTX857Q</t>
  </si>
  <si>
    <t>NPN, 300V, 3A, E-Line</t>
  </si>
  <si>
    <t>ZX5T1951GQ</t>
  </si>
  <si>
    <t>ZX5T851GQ</t>
  </si>
  <si>
    <t>ZX5T951GQ</t>
  </si>
  <si>
    <t>PNP, 60V, 5.5A, SOT223</t>
  </si>
  <si>
    <t>ZX5T953GQ</t>
  </si>
  <si>
    <t>ZXT1053AKQ</t>
  </si>
  <si>
    <t>NPN, 75V, 5A, TO252</t>
  </si>
  <si>
    <t>0.2/20</t>
  </si>
  <si>
    <t>ZXT10P20DE6Q</t>
  </si>
  <si>
    <t>PNP, 20V, 2.5A, SOT26</t>
  </si>
  <si>
    <t>ZXT13N50DE6Q</t>
  </si>
  <si>
    <t>NPN, 50V, 4A, SOT26</t>
  </si>
  <si>
    <t>3/50</t>
  </si>
  <si>
    <t>ZXT13P40DE6Q</t>
  </si>
  <si>
    <t>PNP, 40V, 3A, SOT26</t>
  </si>
  <si>
    <t>ZXT690BKQ</t>
  </si>
  <si>
    <t>NPN, 45V, 3A, TO252</t>
  </si>
  <si>
    <t>ZXT951KQ</t>
  </si>
  <si>
    <t>PNP, 65V, 6A, TO252</t>
  </si>
  <si>
    <t>ZXTC2045E6Q</t>
  </si>
  <si>
    <t>Complementary, 30V, 1.5A, SOT26</t>
  </si>
  <si>
    <t>0.75/15</t>
  </si>
  <si>
    <t>195, 265</t>
  </si>
  <si>
    <t>ZXTC4591AMCQ</t>
  </si>
  <si>
    <t>Complementary, 40V, 2A, DFN3020-8</t>
  </si>
  <si>
    <t>0.5, 0.1</t>
  </si>
  <si>
    <t>35, 30</t>
  </si>
  <si>
    <t>300, 350</t>
  </si>
  <si>
    <t>0.5/50, 0.5/20</t>
  </si>
  <si>
    <t>W-DFN3020-8 (Type B)</t>
  </si>
  <si>
    <t>ZXTC6717MCQ</t>
  </si>
  <si>
    <t>Complementary, 15V, 4.5A, DFN3020-8</t>
  </si>
  <si>
    <t>15,12</t>
  </si>
  <si>
    <t>4.5, 4</t>
  </si>
  <si>
    <t>15, 12</t>
  </si>
  <si>
    <t>5, 2.5</t>
  </si>
  <si>
    <t>100, 140</t>
  </si>
  <si>
    <t>200, 300</t>
  </si>
  <si>
    <t>80, 100</t>
  </si>
  <si>
    <t>45, 60</t>
  </si>
  <si>
    <t>ZXTC6718MCQ</t>
  </si>
  <si>
    <t>Complementary, 20V, 4.5A, DFN3020-8</t>
  </si>
  <si>
    <t>4.5, 3.5</t>
  </si>
  <si>
    <t>12, 6</t>
  </si>
  <si>
    <t>200, 150</t>
  </si>
  <si>
    <t>150, 220</t>
  </si>
  <si>
    <t>1/10, 1/20</t>
  </si>
  <si>
    <t>135, 250</t>
  </si>
  <si>
    <t>2/50, 1.5/50</t>
  </si>
  <si>
    <t>47, 64</t>
  </si>
  <si>
    <t>ZXTD6717E6Q</t>
  </si>
  <si>
    <t>Complementary, 15V, 1.5A, SOT26</t>
  </si>
  <si>
    <t>1.5, 1.25</t>
  </si>
  <si>
    <t>5, 3</t>
  </si>
  <si>
    <t>3, 2</t>
  </si>
  <si>
    <t>20. 40</t>
  </si>
  <si>
    <t>200, 215</t>
  </si>
  <si>
    <t>1/10, 1/50</t>
  </si>
  <si>
    <t>180, 220</t>
  </si>
  <si>
    <t>135, 150</t>
  </si>
  <si>
    <t>ZXTN19020DZQ</t>
  </si>
  <si>
    <t>NPN, 20V, 7.5A, SOT89</t>
  </si>
  <si>
    <t>ZXTN2005ZQ</t>
  </si>
  <si>
    <t>NPN, 25V, 5.5A, SOT89</t>
  </si>
  <si>
    <t>0.5/10</t>
  </si>
  <si>
    <t>2/10</t>
  </si>
  <si>
    <t>ZXTN2010ZQ</t>
  </si>
  <si>
    <t>NPN, 60V, 5A, SOT89</t>
  </si>
  <si>
    <t>ZXTN2018FQ</t>
  </si>
  <si>
    <t>NPN, 60V, 5A, SOT23</t>
  </si>
  <si>
    <t>ZXTN25060BZQ</t>
  </si>
  <si>
    <t>ZXTN25100DGQ</t>
  </si>
  <si>
    <t>NPN, 100V, 3A, SOT223</t>
  </si>
  <si>
    <t>2.5/600</t>
  </si>
  <si>
    <t>ZXTN4004KQ</t>
  </si>
  <si>
    <t>NPN, 150V, 1A, TO252</t>
  </si>
  <si>
    <t>ZXTN4004ZQ</t>
  </si>
  <si>
    <t>ZXTN5551FLQ</t>
  </si>
  <si>
    <t xml:space="preserve">NPN, 160V, 0.6A, SOT23
</t>
  </si>
  <si>
    <t>ZXTP01500BGQ</t>
  </si>
  <si>
    <t>ZXTP19040CGQ</t>
  </si>
  <si>
    <t>PNP, 40V, 3A, SOT223</t>
  </si>
  <si>
    <t>ZXTP19100CZQ</t>
  </si>
  <si>
    <t>PNP, 100V, 2A, SOT89</t>
  </si>
  <si>
    <t>ZXTP2008ZQ</t>
  </si>
  <si>
    <t>PNP, 30V, 5.5A, SOT89</t>
  </si>
  <si>
    <t>ZXTP2009ZQ</t>
  </si>
  <si>
    <t>PNP, 40V, 5.5A, SOT89</t>
  </si>
  <si>
    <t>ZXTP2012ZQ</t>
  </si>
  <si>
    <t>PNP, 60V, 4.3A, SOT89</t>
  </si>
  <si>
    <t>ZXTP2014ZQ</t>
  </si>
  <si>
    <t>PNP, 140V, 3A, SOT89</t>
  </si>
  <si>
    <t>ZXTP2027FQ</t>
  </si>
  <si>
    <t>PNP, 60V, 4A, SOT23</t>
  </si>
  <si>
    <t>ZXTP2027F</t>
  </si>
  <si>
    <t>ZXTP25100CFHQ</t>
  </si>
  <si>
    <t>ZXTP25140BFHQ</t>
  </si>
  <si>
    <t>PNP, 140V, 1A, SOT23</t>
  </si>
  <si>
    <t>0.1/2</t>
  </si>
  <si>
    <t>ZXTP5401FLQ</t>
  </si>
  <si>
    <t>PNP, 150V, 0.6A, SOT23</t>
  </si>
  <si>
    <t>ZXTP56020FDBQ</t>
  </si>
  <si>
    <t>Dual PNP, 20V, 2A, DFN2020-6 (SWP)</t>
  </si>
  <si>
    <t>0.7/7</t>
  </si>
  <si>
    <t>U-DFN2020-6 (SWP) (Type A)</t>
  </si>
  <si>
    <t>ZXTP56060FDBQ</t>
  </si>
  <si>
    <t>Dual PNP, 60V, 2A, DFN2020-6 (SWP)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</si>
</sst>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2DA1201Y.pdf" TargetMode="External"/><Relationship Id="rId_hyperlink_2" Type="http://schemas.openxmlformats.org/officeDocument/2006/relationships/hyperlink" Target="https://www.diodes.com/part/view/2DA1201YQ" TargetMode="External"/><Relationship Id="rId_hyperlink_3" Type="http://schemas.openxmlformats.org/officeDocument/2006/relationships/hyperlink" Target="https://www.diodes.com/assets/Datasheets/2DA1213YQ2.pdf" TargetMode="External"/><Relationship Id="rId_hyperlink_4" Type="http://schemas.openxmlformats.org/officeDocument/2006/relationships/hyperlink" Target="https://www.diodes.com/part/view/2DA1213YQ" TargetMode="External"/><Relationship Id="rId_hyperlink_5" Type="http://schemas.openxmlformats.org/officeDocument/2006/relationships/hyperlink" Target="https://www.diodes.com/assets/Datasheets/2DA1774QQ.pdf" TargetMode="External"/><Relationship Id="rId_hyperlink_6" Type="http://schemas.openxmlformats.org/officeDocument/2006/relationships/hyperlink" Target="https://www.diodes.com/part/view/2DA1774QQ" TargetMode="External"/><Relationship Id="rId_hyperlink_7" Type="http://schemas.openxmlformats.org/officeDocument/2006/relationships/hyperlink" Target="https://www.diodes.com/assets/Datasheets/ds31619.pdf" TargetMode="External"/><Relationship Id="rId_hyperlink_8" Type="http://schemas.openxmlformats.org/officeDocument/2006/relationships/hyperlink" Target="https://www.diodes.com/part/view/2DA1797Q" TargetMode="External"/><Relationship Id="rId_hyperlink_9" Type="http://schemas.openxmlformats.org/officeDocument/2006/relationships/hyperlink" Target="https://www.diodes.com/assets/Datasheets/2DA1971Q.pdf" TargetMode="External"/><Relationship Id="rId_hyperlink_10" Type="http://schemas.openxmlformats.org/officeDocument/2006/relationships/hyperlink" Target="https://www.diodes.com/part/view/2DA1971Q" TargetMode="External"/><Relationship Id="rId_hyperlink_11" Type="http://schemas.openxmlformats.org/officeDocument/2006/relationships/hyperlink" Target="https://www.diodes.com/assets/Datasheets/2DC4617SQ.pdf" TargetMode="External"/><Relationship Id="rId_hyperlink_12" Type="http://schemas.openxmlformats.org/officeDocument/2006/relationships/hyperlink" Target="https://www.diodes.com/part/view/2DC4617SQ" TargetMode="External"/><Relationship Id="rId_hyperlink_13" Type="http://schemas.openxmlformats.org/officeDocument/2006/relationships/hyperlink" Target="https://www.diodes.com/assets/Datasheets/AC817-40Q.pdf" TargetMode="External"/><Relationship Id="rId_hyperlink_14" Type="http://schemas.openxmlformats.org/officeDocument/2006/relationships/hyperlink" Target="https://www.diodes.com/part/view/AC817-40Q" TargetMode="External"/><Relationship Id="rId_hyperlink_15" Type="http://schemas.openxmlformats.org/officeDocument/2006/relationships/hyperlink" Target="https://www.diodes.com/assets/Datasheets/AC847BQ-AC847CQ-AC848BQ.pdf" TargetMode="External"/><Relationship Id="rId_hyperlink_16" Type="http://schemas.openxmlformats.org/officeDocument/2006/relationships/hyperlink" Target="https://www.diodes.com/part/view/AC847BQ" TargetMode="External"/><Relationship Id="rId_hyperlink_17" Type="http://schemas.openxmlformats.org/officeDocument/2006/relationships/hyperlink" Target="https://www.diodes.com/assets/Datasheets/AC847BWQ-AC847CWQ.pdf" TargetMode="External"/><Relationship Id="rId_hyperlink_18" Type="http://schemas.openxmlformats.org/officeDocument/2006/relationships/hyperlink" Target="https://www.diodes.com/part/view/AC847BWQ" TargetMode="External"/><Relationship Id="rId_hyperlink_19" Type="http://schemas.openxmlformats.org/officeDocument/2006/relationships/hyperlink" Target="https://www.diodes.com/assets/Datasheets/AC847BQ-AC847CQ-AC848BQ.pdf" TargetMode="External"/><Relationship Id="rId_hyperlink_20" Type="http://schemas.openxmlformats.org/officeDocument/2006/relationships/hyperlink" Target="https://www.diodes.com/part/view/AC847CQ" TargetMode="External"/><Relationship Id="rId_hyperlink_21" Type="http://schemas.openxmlformats.org/officeDocument/2006/relationships/hyperlink" Target="https://www.diodes.com/assets/Datasheets/AC847BWQ-AC847CWQ.pdf" TargetMode="External"/><Relationship Id="rId_hyperlink_22" Type="http://schemas.openxmlformats.org/officeDocument/2006/relationships/hyperlink" Target="https://www.diodes.com/part/view/AC847CWQ" TargetMode="External"/><Relationship Id="rId_hyperlink_23" Type="http://schemas.openxmlformats.org/officeDocument/2006/relationships/hyperlink" Target="https://www.diodes.com/assets/Datasheets/AC847BQ-AC847CQ-AC848BQ.pdf" TargetMode="External"/><Relationship Id="rId_hyperlink_24" Type="http://schemas.openxmlformats.org/officeDocument/2006/relationships/hyperlink" Target="https://www.diodes.com/part/view/AC848BQ" TargetMode="External"/><Relationship Id="rId_hyperlink_25" Type="http://schemas.openxmlformats.org/officeDocument/2006/relationships/hyperlink" Target="https://www.diodes.com/assets/Datasheets/AC857BQ-AC857CQ.pdf" TargetMode="External"/><Relationship Id="rId_hyperlink_26" Type="http://schemas.openxmlformats.org/officeDocument/2006/relationships/hyperlink" Target="https://www.diodes.com/part/view/AC857BQ" TargetMode="External"/><Relationship Id="rId_hyperlink_27" Type="http://schemas.openxmlformats.org/officeDocument/2006/relationships/hyperlink" Target="https://www.diodes.com/assets/Datasheets/AC857BSQ.pdf" TargetMode="External"/><Relationship Id="rId_hyperlink_28" Type="http://schemas.openxmlformats.org/officeDocument/2006/relationships/hyperlink" Target="https://www.diodes.com/part/view/AC857BSQ" TargetMode="External"/><Relationship Id="rId_hyperlink_29" Type="http://schemas.openxmlformats.org/officeDocument/2006/relationships/hyperlink" Target="https://www.diodes.com/assets/Datasheets/AC857BQ-AC857CQ.pdf" TargetMode="External"/><Relationship Id="rId_hyperlink_30" Type="http://schemas.openxmlformats.org/officeDocument/2006/relationships/hyperlink" Target="https://www.diodes.com/part/view/AC857CQ" TargetMode="External"/><Relationship Id="rId_hyperlink_31" Type="http://schemas.openxmlformats.org/officeDocument/2006/relationships/hyperlink" Target="https://www.diodes.com/assets/Datasheets/AC857CWQ.pdf" TargetMode="External"/><Relationship Id="rId_hyperlink_32" Type="http://schemas.openxmlformats.org/officeDocument/2006/relationships/hyperlink" Target="https://www.diodes.com/part/view/AC857CWQ" TargetMode="External"/><Relationship Id="rId_hyperlink_33" Type="http://schemas.openxmlformats.org/officeDocument/2006/relationships/hyperlink" Target="https://www.diodes.com/assets/Datasheets/BC53-16PAWQ.pdf" TargetMode="External"/><Relationship Id="rId_hyperlink_34" Type="http://schemas.openxmlformats.org/officeDocument/2006/relationships/hyperlink" Target="https://www.diodes.com/part/view/BC53-16PAWQ" TargetMode="External"/><Relationship Id="rId_hyperlink_35" Type="http://schemas.openxmlformats.org/officeDocument/2006/relationships/hyperlink" Target="https://www.diodes.com/assets/Datasheets/BC56-16PAWQ.pdf" TargetMode="External"/><Relationship Id="rId_hyperlink_36" Type="http://schemas.openxmlformats.org/officeDocument/2006/relationships/hyperlink" Target="https://www.diodes.com/part/view/BC56-16PAWQ" TargetMode="External"/><Relationship Id="rId_hyperlink_37" Type="http://schemas.openxmlformats.org/officeDocument/2006/relationships/hyperlink" Target="https://www.diodes.com/assets/Datasheets/BC807-40Q.pdf" TargetMode="External"/><Relationship Id="rId_hyperlink_38" Type="http://schemas.openxmlformats.org/officeDocument/2006/relationships/hyperlink" Target="https://www.diodes.com/part/view/BC807-40Q" TargetMode="External"/><Relationship Id="rId_hyperlink_39" Type="http://schemas.openxmlformats.org/officeDocument/2006/relationships/hyperlink" Target="https://www.diodes.com/assets/Datasheets/BC817-16Q_25Q_40Q.pdf" TargetMode="External"/><Relationship Id="rId_hyperlink_40" Type="http://schemas.openxmlformats.org/officeDocument/2006/relationships/hyperlink" Target="https://www.diodes.com/part/view/BC817-16Q" TargetMode="External"/><Relationship Id="rId_hyperlink_41" Type="http://schemas.openxmlformats.org/officeDocument/2006/relationships/hyperlink" Target="https://www.diodes.com/assets/Datasheets/BC817-16Q_25Q_40Q.pdf" TargetMode="External"/><Relationship Id="rId_hyperlink_42" Type="http://schemas.openxmlformats.org/officeDocument/2006/relationships/hyperlink" Target="https://www.diodes.com/part/view/BC817-25Q" TargetMode="External"/><Relationship Id="rId_hyperlink_43" Type="http://schemas.openxmlformats.org/officeDocument/2006/relationships/hyperlink" Target="https://www.diodes.com/assets/Datasheets/BC817-16Q_40Q.pdf" TargetMode="External"/><Relationship Id="rId_hyperlink_44" Type="http://schemas.openxmlformats.org/officeDocument/2006/relationships/hyperlink" Target="https://www.diodes.com/part/view/BC817-40Q" TargetMode="External"/><Relationship Id="rId_hyperlink_45" Type="http://schemas.openxmlformats.org/officeDocument/2006/relationships/hyperlink" Target="https://www.diodes.com/assets/Datasheets/BC846AQ-BC848CQ.pdf" TargetMode="External"/><Relationship Id="rId_hyperlink_46" Type="http://schemas.openxmlformats.org/officeDocument/2006/relationships/hyperlink" Target="https://www.diodes.com/part/view/BC846AQ" TargetMode="External"/><Relationship Id="rId_hyperlink_47" Type="http://schemas.openxmlformats.org/officeDocument/2006/relationships/hyperlink" Target="https://www.diodes.com/assets/Datasheets/BC846ASQ.pdf" TargetMode="External"/><Relationship Id="rId_hyperlink_48" Type="http://schemas.openxmlformats.org/officeDocument/2006/relationships/hyperlink" Target="https://www.diodes.com/part/view/BC846ASQ" TargetMode="External"/><Relationship Id="rId_hyperlink_49" Type="http://schemas.openxmlformats.org/officeDocument/2006/relationships/hyperlink" Target="https://www.diodes.com/assets/Datasheets/BC846BFSWQ-BC847CFSWQ.pdf" TargetMode="External"/><Relationship Id="rId_hyperlink_50" Type="http://schemas.openxmlformats.org/officeDocument/2006/relationships/hyperlink" Target="https://www.diodes.com/part/view/BC846BFSWQ" TargetMode="External"/><Relationship Id="rId_hyperlink_51" Type="http://schemas.openxmlformats.org/officeDocument/2006/relationships/hyperlink" Target="https://www.diodes.com/assets/Datasheets/BC846AQ-BC848CQ.pdf" TargetMode="External"/><Relationship Id="rId_hyperlink_52" Type="http://schemas.openxmlformats.org/officeDocument/2006/relationships/hyperlink" Target="https://www.diodes.com/part/view/BC846BQ" TargetMode="External"/><Relationship Id="rId_hyperlink_53" Type="http://schemas.openxmlformats.org/officeDocument/2006/relationships/hyperlink" Target="https://www.diodes.com/assets/Datasheets/BC846BWQBC847CWQ.pdf" TargetMode="External"/><Relationship Id="rId_hyperlink_54" Type="http://schemas.openxmlformats.org/officeDocument/2006/relationships/hyperlink" Target="https://www.diodes.com/part/view/BC846BWQ" TargetMode="External"/><Relationship Id="rId_hyperlink_55" Type="http://schemas.openxmlformats.org/officeDocument/2006/relationships/hyperlink" Target="https://www.diodes.com/assets/Datasheets/BC846AQ-BC848CQ.pdf" TargetMode="External"/><Relationship Id="rId_hyperlink_56" Type="http://schemas.openxmlformats.org/officeDocument/2006/relationships/hyperlink" Target="https://www.diodes.com/part/view/BC847AQ" TargetMode="External"/><Relationship Id="rId_hyperlink_57" Type="http://schemas.openxmlformats.org/officeDocument/2006/relationships/hyperlink" Target="https://www.diodes.com/assets/Datasheets/BC847BFAQ.pdf" TargetMode="External"/><Relationship Id="rId_hyperlink_58" Type="http://schemas.openxmlformats.org/officeDocument/2006/relationships/hyperlink" Target="https://www.diodes.com/part/view/BC847BFAQ" TargetMode="External"/><Relationship Id="rId_hyperlink_59" Type="http://schemas.openxmlformats.org/officeDocument/2006/relationships/hyperlink" Target="https://www.diodes.com/assets/Datasheets/BC846BFSWQ-BC847CFSWQ.pdf" TargetMode="External"/><Relationship Id="rId_hyperlink_60" Type="http://schemas.openxmlformats.org/officeDocument/2006/relationships/hyperlink" Target="https://www.diodes.com/part/view/BC847BFSWQ" TargetMode="External"/><Relationship Id="rId_hyperlink_61" Type="http://schemas.openxmlformats.org/officeDocument/2006/relationships/hyperlink" Target="https://www.diodes.com/assets/Datasheets/BC847BLP4Q.pdf" TargetMode="External"/><Relationship Id="rId_hyperlink_62" Type="http://schemas.openxmlformats.org/officeDocument/2006/relationships/hyperlink" Target="https://www.diodes.com/part/view/BC847BLP4Q" TargetMode="External"/><Relationship Id="rId_hyperlink_63" Type="http://schemas.openxmlformats.org/officeDocument/2006/relationships/hyperlink" Target="https://www.diodes.com/assets/Datasheets/BC846AQ-BC848CQ.pdf" TargetMode="External"/><Relationship Id="rId_hyperlink_64" Type="http://schemas.openxmlformats.org/officeDocument/2006/relationships/hyperlink" Target="https://www.diodes.com/part/view/BC847BQ" TargetMode="External"/><Relationship Id="rId_hyperlink_65" Type="http://schemas.openxmlformats.org/officeDocument/2006/relationships/hyperlink" Target="https://www.diodes.com/assets/Datasheets/BC847BSQ.pdf" TargetMode="External"/><Relationship Id="rId_hyperlink_66" Type="http://schemas.openxmlformats.org/officeDocument/2006/relationships/hyperlink" Target="https://www.diodes.com/part/view/BC847BSQ" TargetMode="External"/><Relationship Id="rId_hyperlink_67" Type="http://schemas.openxmlformats.org/officeDocument/2006/relationships/hyperlink" Target="https://www.diodes.com/assets/Datasheets/BC847BTQ.pdf" TargetMode="External"/><Relationship Id="rId_hyperlink_68" Type="http://schemas.openxmlformats.org/officeDocument/2006/relationships/hyperlink" Target="https://www.diodes.com/part/view/BC847BTQ" TargetMode="External"/><Relationship Id="rId_hyperlink_69" Type="http://schemas.openxmlformats.org/officeDocument/2006/relationships/hyperlink" Target="https://www.diodes.com/assets/Datasheets/ds30638.pdf" TargetMode="External"/><Relationship Id="rId_hyperlink_70" Type="http://schemas.openxmlformats.org/officeDocument/2006/relationships/hyperlink" Target="https://www.diodes.com/part/view/BC847BVCQ" TargetMode="External"/><Relationship Id="rId_hyperlink_71" Type="http://schemas.openxmlformats.org/officeDocument/2006/relationships/hyperlink" Target="https://www.diodes.com/assets/Datasheets/BC847BVNQ.pdf" TargetMode="External"/><Relationship Id="rId_hyperlink_72" Type="http://schemas.openxmlformats.org/officeDocument/2006/relationships/hyperlink" Target="https://www.diodes.com/part/view/BC847BVNQ" TargetMode="External"/><Relationship Id="rId_hyperlink_73" Type="http://schemas.openxmlformats.org/officeDocument/2006/relationships/hyperlink" Target="https://www.diodes.com/assets/Datasheets/BC846BWQBC847CWQ.pdf" TargetMode="External"/><Relationship Id="rId_hyperlink_74" Type="http://schemas.openxmlformats.org/officeDocument/2006/relationships/hyperlink" Target="https://www.diodes.com/part/view/BC847BWQ" TargetMode="External"/><Relationship Id="rId_hyperlink_75" Type="http://schemas.openxmlformats.org/officeDocument/2006/relationships/hyperlink" Target="https://www.diodes.com/assets/Datasheets/BC846BFSWQ-BC847CFSWQ.pdf" TargetMode="External"/><Relationship Id="rId_hyperlink_76" Type="http://schemas.openxmlformats.org/officeDocument/2006/relationships/hyperlink" Target="https://www.diodes.com/part/view/BC847CFSWQ" TargetMode="External"/><Relationship Id="rId_hyperlink_77" Type="http://schemas.openxmlformats.org/officeDocument/2006/relationships/hyperlink" Target="https://www.diodes.com/assets/Datasheets/BC846AQ-BC848CQ.pdf" TargetMode="External"/><Relationship Id="rId_hyperlink_78" Type="http://schemas.openxmlformats.org/officeDocument/2006/relationships/hyperlink" Target="https://www.diodes.com/part/view/BC847CQ" TargetMode="External"/><Relationship Id="rId_hyperlink_79" Type="http://schemas.openxmlformats.org/officeDocument/2006/relationships/hyperlink" Target="https://www.diodes.com/assets/Datasheets/BC846BWQBC847CWQ.pdf" TargetMode="External"/><Relationship Id="rId_hyperlink_80" Type="http://schemas.openxmlformats.org/officeDocument/2006/relationships/hyperlink" Target="https://www.diodes.com/part/view/BC847CWQ" TargetMode="External"/><Relationship Id="rId_hyperlink_81" Type="http://schemas.openxmlformats.org/officeDocument/2006/relationships/hyperlink" Target="https://www.diodes.com/assets/Datasheets/BC847PNQ.pdf" TargetMode="External"/><Relationship Id="rId_hyperlink_82" Type="http://schemas.openxmlformats.org/officeDocument/2006/relationships/hyperlink" Target="https://www.diodes.com/part/view/BC847PNQ" TargetMode="External"/><Relationship Id="rId_hyperlink_83" Type="http://schemas.openxmlformats.org/officeDocument/2006/relationships/hyperlink" Target="https://www.diodes.com/assets/Datasheets/BC846AQ-BC848CQ.pdf" TargetMode="External"/><Relationship Id="rId_hyperlink_84" Type="http://schemas.openxmlformats.org/officeDocument/2006/relationships/hyperlink" Target="https://www.diodes.com/part/view/BC848CQ" TargetMode="External"/><Relationship Id="rId_hyperlink_85" Type="http://schemas.openxmlformats.org/officeDocument/2006/relationships/hyperlink" Target="https://www.diodes.com/assets/Datasheets/BC856AFSWQ-BC857CFSWQ.pdf" TargetMode="External"/><Relationship Id="rId_hyperlink_86" Type="http://schemas.openxmlformats.org/officeDocument/2006/relationships/hyperlink" Target="https://www.diodes.com/part/view/BC856AFSWQ" TargetMode="External"/><Relationship Id="rId_hyperlink_87" Type="http://schemas.openxmlformats.org/officeDocument/2006/relationships/hyperlink" Target="https://www.diodes.com/assets/Datasheets/BC856AQ-BC857BQ.pdf" TargetMode="External"/><Relationship Id="rId_hyperlink_88" Type="http://schemas.openxmlformats.org/officeDocument/2006/relationships/hyperlink" Target="https://www.diodes.com/part/view/BC856AQ" TargetMode="External"/><Relationship Id="rId_hyperlink_89" Type="http://schemas.openxmlformats.org/officeDocument/2006/relationships/hyperlink" Target="https://www.diodes.com/assets/Datasheets/BC856ASQ.pdf" TargetMode="External"/><Relationship Id="rId_hyperlink_90" Type="http://schemas.openxmlformats.org/officeDocument/2006/relationships/hyperlink" Target="https://www.diodes.com/part/view/BC856ASQ" TargetMode="External"/><Relationship Id="rId_hyperlink_91" Type="http://schemas.openxmlformats.org/officeDocument/2006/relationships/hyperlink" Target="https://www.diodes.com/assets/Datasheets/BC856AFSWQ-BC857CFSWQ.pdf" TargetMode="External"/><Relationship Id="rId_hyperlink_92" Type="http://schemas.openxmlformats.org/officeDocument/2006/relationships/hyperlink" Target="https://www.diodes.com/part/view/BC856BFSWQ" TargetMode="External"/><Relationship Id="rId_hyperlink_93" Type="http://schemas.openxmlformats.org/officeDocument/2006/relationships/hyperlink" Target="https://www.diodes.com/assets/Datasheets/BC856AQ-BC857BQ.pdf" TargetMode="External"/><Relationship Id="rId_hyperlink_94" Type="http://schemas.openxmlformats.org/officeDocument/2006/relationships/hyperlink" Target="https://www.diodes.com/part/view/BC856BQ" TargetMode="External"/><Relationship Id="rId_hyperlink_95" Type="http://schemas.openxmlformats.org/officeDocument/2006/relationships/hyperlink" Target="https://www.diodes.com/assets/Datasheets/BC856BWQ.pdf" TargetMode="External"/><Relationship Id="rId_hyperlink_96" Type="http://schemas.openxmlformats.org/officeDocument/2006/relationships/hyperlink" Target="https://www.diodes.com/part/view/BC856BWQ" TargetMode="External"/><Relationship Id="rId_hyperlink_97" Type="http://schemas.openxmlformats.org/officeDocument/2006/relationships/hyperlink" Target="https://www.diodes.com/assets/Datasheets/BC856AFSWQ-BC857CFSWQ.pdf" TargetMode="External"/><Relationship Id="rId_hyperlink_98" Type="http://schemas.openxmlformats.org/officeDocument/2006/relationships/hyperlink" Target="https://www.diodes.com/part/view/BC857AFSWQ" TargetMode="External"/><Relationship Id="rId_hyperlink_99" Type="http://schemas.openxmlformats.org/officeDocument/2006/relationships/hyperlink" Target="https://www.diodes.com/assets/Datasheets/BC856AFSWQ-BC857CFSWQ.pdf" TargetMode="External"/><Relationship Id="rId_hyperlink_100" Type="http://schemas.openxmlformats.org/officeDocument/2006/relationships/hyperlink" Target="https://www.diodes.com/part/view/BC857BFSWQ" TargetMode="External"/><Relationship Id="rId_hyperlink_101" Type="http://schemas.openxmlformats.org/officeDocument/2006/relationships/hyperlink" Target="https://www.diodes.com/assets/Datasheets/BC857BLP4Q.pdf" TargetMode="External"/><Relationship Id="rId_hyperlink_102" Type="http://schemas.openxmlformats.org/officeDocument/2006/relationships/hyperlink" Target="https://www.diodes.com/part/view/BC857BLP4Q" TargetMode="External"/><Relationship Id="rId_hyperlink_103" Type="http://schemas.openxmlformats.org/officeDocument/2006/relationships/hyperlink" Target="https://www.diodes.com/assets/Datasheets/BC856AQ-BC857BQ.pdf" TargetMode="External"/><Relationship Id="rId_hyperlink_104" Type="http://schemas.openxmlformats.org/officeDocument/2006/relationships/hyperlink" Target="https://www.diodes.com/part/view/BC857BQ" TargetMode="External"/><Relationship Id="rId_hyperlink_105" Type="http://schemas.openxmlformats.org/officeDocument/2006/relationships/hyperlink" Target="https://www.diodes.com/assets/Datasheets/ds30373.pdf" TargetMode="External"/><Relationship Id="rId_hyperlink_106" Type="http://schemas.openxmlformats.org/officeDocument/2006/relationships/hyperlink" Target="https://www.diodes.com/part/view/BC857BSQ" TargetMode="External"/><Relationship Id="rId_hyperlink_107" Type="http://schemas.openxmlformats.org/officeDocument/2006/relationships/hyperlink" Target="https://www.diodes.com/assets/Datasheets/BC857BTQ.pdf" TargetMode="External"/><Relationship Id="rId_hyperlink_108" Type="http://schemas.openxmlformats.org/officeDocument/2006/relationships/hyperlink" Target="https://www.diodes.com/part/view/BC857BTQ" TargetMode="External"/><Relationship Id="rId_hyperlink_109" Type="http://schemas.openxmlformats.org/officeDocument/2006/relationships/hyperlink" Target="https://www.diodes.com/assets/Datasheets/BC857BWQ.pdf" TargetMode="External"/><Relationship Id="rId_hyperlink_110" Type="http://schemas.openxmlformats.org/officeDocument/2006/relationships/hyperlink" Target="https://www.diodes.com/part/view/BC857BWQ" TargetMode="External"/><Relationship Id="rId_hyperlink_111" Type="http://schemas.openxmlformats.org/officeDocument/2006/relationships/hyperlink" Target="https://www.diodes.com/assets/Datasheets/BC856AFSWQ-BC857CFSWQ.pdf" TargetMode="External"/><Relationship Id="rId_hyperlink_112" Type="http://schemas.openxmlformats.org/officeDocument/2006/relationships/hyperlink" Target="https://www.diodes.com/part/view/BC857CFSWQ" TargetMode="External"/><Relationship Id="rId_hyperlink_113" Type="http://schemas.openxmlformats.org/officeDocument/2006/relationships/hyperlink" Target="https://www.diodes.com/assets/Datasheets/BC857CQ.pdf" TargetMode="External"/><Relationship Id="rId_hyperlink_114" Type="http://schemas.openxmlformats.org/officeDocument/2006/relationships/hyperlink" Target="https://www.diodes.com/part/view/BC857CQ" TargetMode="External"/><Relationship Id="rId_hyperlink_115" Type="http://schemas.openxmlformats.org/officeDocument/2006/relationships/hyperlink" Target="https://www.diodes.com/assets/Datasheets/BC857CWQ.pdf" TargetMode="External"/><Relationship Id="rId_hyperlink_116" Type="http://schemas.openxmlformats.org/officeDocument/2006/relationships/hyperlink" Target="https://www.diodes.com/part/view/BC857CWQ" TargetMode="External"/><Relationship Id="rId_hyperlink_117" Type="http://schemas.openxmlformats.org/officeDocument/2006/relationships/hyperlink" Target="https://www.diodes.com/assets/Datasheets/BCP5316Q.pdf" TargetMode="External"/><Relationship Id="rId_hyperlink_118" Type="http://schemas.openxmlformats.org/officeDocument/2006/relationships/hyperlink" Target="https://www.diodes.com/part/view/BCP5316Q" TargetMode="External"/><Relationship Id="rId_hyperlink_119" Type="http://schemas.openxmlformats.org/officeDocument/2006/relationships/hyperlink" Target="https://www.diodes.com/assets/Datasheets/BCP51_52_53.pdf" TargetMode="External"/><Relationship Id="rId_hyperlink_120" Type="http://schemas.openxmlformats.org/officeDocument/2006/relationships/hyperlink" Target="https://www.diodes.com/part/view/BCP53Q" TargetMode="External"/><Relationship Id="rId_hyperlink_121" Type="http://schemas.openxmlformats.org/officeDocument/2006/relationships/hyperlink" Target="https://www.diodes.com/assets/Datasheets/BCP5416Q_BCP5616Q.pdf" TargetMode="External"/><Relationship Id="rId_hyperlink_122" Type="http://schemas.openxmlformats.org/officeDocument/2006/relationships/hyperlink" Target="https://www.diodes.com/part/view/BCP5416Q" TargetMode="External"/><Relationship Id="rId_hyperlink_123" Type="http://schemas.openxmlformats.org/officeDocument/2006/relationships/hyperlink" Target="https://www.diodes.com/assets/Datasheets/BCP5610Q.pdf" TargetMode="External"/><Relationship Id="rId_hyperlink_124" Type="http://schemas.openxmlformats.org/officeDocument/2006/relationships/hyperlink" Target="https://www.diodes.com/part/view/BCP5610Q" TargetMode="External"/><Relationship Id="rId_hyperlink_125" Type="http://schemas.openxmlformats.org/officeDocument/2006/relationships/hyperlink" Target="https://www.diodes.com/assets/Datasheets/BCP5416Q_BCP5616Q.pdf" TargetMode="External"/><Relationship Id="rId_hyperlink_126" Type="http://schemas.openxmlformats.org/officeDocument/2006/relationships/hyperlink" Target="https://www.diodes.com/part/view/BCP5616Q" TargetMode="External"/><Relationship Id="rId_hyperlink_127" Type="http://schemas.openxmlformats.org/officeDocument/2006/relationships/hyperlink" Target="https://www.diodes.com/assets/Datasheets/BCP5616TQ.pdf" TargetMode="External"/><Relationship Id="rId_hyperlink_128" Type="http://schemas.openxmlformats.org/officeDocument/2006/relationships/hyperlink" Target="https://www.diodes.com/part/view/BCP5616TQ" TargetMode="External"/><Relationship Id="rId_hyperlink_129" Type="http://schemas.openxmlformats.org/officeDocument/2006/relationships/hyperlink" Target="https://www.diodes.com/assets/Datasheets/BCV46.pdf" TargetMode="External"/><Relationship Id="rId_hyperlink_130" Type="http://schemas.openxmlformats.org/officeDocument/2006/relationships/hyperlink" Target="https://www.diodes.com/part/view/BCV46Q" TargetMode="External"/><Relationship Id="rId_hyperlink_131" Type="http://schemas.openxmlformats.org/officeDocument/2006/relationships/hyperlink" Target="https://www.diodes.com/assets/Datasheets/BCV47Q.pdf" TargetMode="External"/><Relationship Id="rId_hyperlink_132" Type="http://schemas.openxmlformats.org/officeDocument/2006/relationships/hyperlink" Target="https://www.diodes.com/part/view/BCV47Q" TargetMode="External"/><Relationship Id="rId_hyperlink_133" Type="http://schemas.openxmlformats.org/officeDocument/2006/relationships/hyperlink" Target="https://www.diodes.com/assets/Datasheets/BCW66H.pdf" TargetMode="External"/><Relationship Id="rId_hyperlink_134" Type="http://schemas.openxmlformats.org/officeDocument/2006/relationships/hyperlink" Target="https://www.diodes.com/part/view/BCW66HQ" TargetMode="External"/><Relationship Id="rId_hyperlink_135" Type="http://schemas.openxmlformats.org/officeDocument/2006/relationships/hyperlink" Target="https://www.diodes.com/assets/Datasheets/BCX41.pdf" TargetMode="External"/><Relationship Id="rId_hyperlink_136" Type="http://schemas.openxmlformats.org/officeDocument/2006/relationships/hyperlink" Target="https://www.diodes.com/part/view/BCX41Q" TargetMode="External"/><Relationship Id="rId_hyperlink_137" Type="http://schemas.openxmlformats.org/officeDocument/2006/relationships/hyperlink" Target="https://www.diodes.com/assets/Datasheets/BCX5216Q_BCX5316Q.pdf" TargetMode="External"/><Relationship Id="rId_hyperlink_138" Type="http://schemas.openxmlformats.org/officeDocument/2006/relationships/hyperlink" Target="https://www.diodes.com/part/view/BCX5216Q" TargetMode="External"/><Relationship Id="rId_hyperlink_139" Type="http://schemas.openxmlformats.org/officeDocument/2006/relationships/hyperlink" Target="https://www.diodes.com/assets/Datasheets/BCX5216Q_BCX5316Q.pdf" TargetMode="External"/><Relationship Id="rId_hyperlink_140" Type="http://schemas.openxmlformats.org/officeDocument/2006/relationships/hyperlink" Target="https://www.diodes.com/part/view/BCX5316Q" TargetMode="External"/><Relationship Id="rId_hyperlink_141" Type="http://schemas.openxmlformats.org/officeDocument/2006/relationships/hyperlink" Target="https://www.diodes.com/assets/Datasheets/BCX5616Q.pdf" TargetMode="External"/><Relationship Id="rId_hyperlink_142" Type="http://schemas.openxmlformats.org/officeDocument/2006/relationships/hyperlink" Target="https://www.diodes.com/part/view/BCX5616Q" TargetMode="External"/><Relationship Id="rId_hyperlink_143" Type="http://schemas.openxmlformats.org/officeDocument/2006/relationships/hyperlink" Target="https://www.diodes.com/assets/Datasheets/BCX6825Q.pdf" TargetMode="External"/><Relationship Id="rId_hyperlink_144" Type="http://schemas.openxmlformats.org/officeDocument/2006/relationships/hyperlink" Target="https://www.diodes.com/part/view/BCX6825Q" TargetMode="External"/><Relationship Id="rId_hyperlink_145" Type="http://schemas.openxmlformats.org/officeDocument/2006/relationships/hyperlink" Target="https://www.diodes.com/assets/Datasheets/BSR33.pdf" TargetMode="External"/><Relationship Id="rId_hyperlink_146" Type="http://schemas.openxmlformats.org/officeDocument/2006/relationships/hyperlink" Target="https://www.diodes.com/part/view/BSR33Q" TargetMode="External"/><Relationship Id="rId_hyperlink_147" Type="http://schemas.openxmlformats.org/officeDocument/2006/relationships/hyperlink" Target="https://www.diodes.com/assets/Datasheets/BSR43.pdf" TargetMode="External"/><Relationship Id="rId_hyperlink_148" Type="http://schemas.openxmlformats.org/officeDocument/2006/relationships/hyperlink" Target="https://www.diodes.com/part/view/BSR43Q" TargetMode="External"/><Relationship Id="rId_hyperlink_149" Type="http://schemas.openxmlformats.org/officeDocument/2006/relationships/hyperlink" Target="https://www.diodes.com/assets/Datasheets/DMMT3904WQ.pdf" TargetMode="External"/><Relationship Id="rId_hyperlink_150" Type="http://schemas.openxmlformats.org/officeDocument/2006/relationships/hyperlink" Target="https://www.diodes.com/part/view/DMMT3904WQ" TargetMode="External"/><Relationship Id="rId_hyperlink_151" Type="http://schemas.openxmlformats.org/officeDocument/2006/relationships/hyperlink" Target="https://www.diodes.com/assets/Datasheets/ds30293.pdf" TargetMode="External"/><Relationship Id="rId_hyperlink_152" Type="http://schemas.openxmlformats.org/officeDocument/2006/relationships/hyperlink" Target="https://www.diodes.com/part/view/DMMT3906Q" TargetMode="External"/><Relationship Id="rId_hyperlink_153" Type="http://schemas.openxmlformats.org/officeDocument/2006/relationships/hyperlink" Target="https://www.diodes.com/assets/Datasheets/ds30312.pdf" TargetMode="External"/><Relationship Id="rId_hyperlink_154" Type="http://schemas.openxmlformats.org/officeDocument/2006/relationships/hyperlink" Target="https://www.diodes.com/part/view/DMMT3906WQ" TargetMode="External"/><Relationship Id="rId_hyperlink_155" Type="http://schemas.openxmlformats.org/officeDocument/2006/relationships/hyperlink" Target="https://www.diodes.com/assets/Datasheets/DSS3515MQ.pdf" TargetMode="External"/><Relationship Id="rId_hyperlink_156" Type="http://schemas.openxmlformats.org/officeDocument/2006/relationships/hyperlink" Target="https://www.diodes.com/part/view/DSS3515MQ" TargetMode="External"/><Relationship Id="rId_hyperlink_157" Type="http://schemas.openxmlformats.org/officeDocument/2006/relationships/hyperlink" Target="https://www.diodes.com/assets/Datasheets/DSS3540MQ.pdf" TargetMode="External"/><Relationship Id="rId_hyperlink_158" Type="http://schemas.openxmlformats.org/officeDocument/2006/relationships/hyperlink" Target="https://www.diodes.com/part/view/DSS3540MQ" TargetMode="External"/><Relationship Id="rId_hyperlink_159" Type="http://schemas.openxmlformats.org/officeDocument/2006/relationships/hyperlink" Target="https://www.diodes.com/assets/Datasheets/DSS4160FDBQ.pdf" TargetMode="External"/><Relationship Id="rId_hyperlink_160" Type="http://schemas.openxmlformats.org/officeDocument/2006/relationships/hyperlink" Target="https://www.diodes.com/part/view/DSS4160FDBQ" TargetMode="External"/><Relationship Id="rId_hyperlink_161" Type="http://schemas.openxmlformats.org/officeDocument/2006/relationships/hyperlink" Target="https://www.diodes.com/assets/Datasheets/DSS4160T.pdf" TargetMode="External"/><Relationship Id="rId_hyperlink_162" Type="http://schemas.openxmlformats.org/officeDocument/2006/relationships/hyperlink" Target="https://www.diodes.com/part/view/DSS4160TQ" TargetMode="External"/><Relationship Id="rId_hyperlink_163" Type="http://schemas.openxmlformats.org/officeDocument/2006/relationships/hyperlink" Target="https://www.diodes.com/assets/Datasheets/DSS5160TQ.pdf" TargetMode="External"/><Relationship Id="rId_hyperlink_164" Type="http://schemas.openxmlformats.org/officeDocument/2006/relationships/hyperlink" Target="https://www.diodes.com/part/view/DSS5160TQ" TargetMode="External"/><Relationship Id="rId_hyperlink_165" Type="http://schemas.openxmlformats.org/officeDocument/2006/relationships/hyperlink" Target="https://www.diodes.com/assets/Datasheets/DSS5220TQ.pdf" TargetMode="External"/><Relationship Id="rId_hyperlink_166" Type="http://schemas.openxmlformats.org/officeDocument/2006/relationships/hyperlink" Target="https://www.diodes.com/part/view/DSS5220TQ" TargetMode="External"/><Relationship Id="rId_hyperlink_167" Type="http://schemas.openxmlformats.org/officeDocument/2006/relationships/hyperlink" Target="https://www.diodes.com/assets/Datasheets/DSS5240TQ.pdf" TargetMode="External"/><Relationship Id="rId_hyperlink_168" Type="http://schemas.openxmlformats.org/officeDocument/2006/relationships/hyperlink" Target="https://www.diodes.com/part/view/DSS5240TQ" TargetMode="External"/><Relationship Id="rId_hyperlink_169" Type="http://schemas.openxmlformats.org/officeDocument/2006/relationships/hyperlink" Target="https://www.diodes.com/assets/Datasheets/DSS5240VQ.pdf" TargetMode="External"/><Relationship Id="rId_hyperlink_170" Type="http://schemas.openxmlformats.org/officeDocument/2006/relationships/hyperlink" Target="https://www.diodes.com/part/view/DSS5240VQ" TargetMode="External"/><Relationship Id="rId_hyperlink_171" Type="http://schemas.openxmlformats.org/officeDocument/2006/relationships/hyperlink" Target="https://www.diodes.com/assets/Datasheets/DSS60600MZ4Q.pdf" TargetMode="External"/><Relationship Id="rId_hyperlink_172" Type="http://schemas.openxmlformats.org/officeDocument/2006/relationships/hyperlink" Target="https://www.diodes.com/part/view/DSS60600MZ4Q" TargetMode="External"/><Relationship Id="rId_hyperlink_173" Type="http://schemas.openxmlformats.org/officeDocument/2006/relationships/hyperlink" Target="https://www.diodes.com/assets/Datasheets/DSS60601MZ4Q.pdf" TargetMode="External"/><Relationship Id="rId_hyperlink_174" Type="http://schemas.openxmlformats.org/officeDocument/2006/relationships/hyperlink" Target="https://www.diodes.com/part/view/DSS60601MZ4Q" TargetMode="External"/><Relationship Id="rId_hyperlink_175" Type="http://schemas.openxmlformats.org/officeDocument/2006/relationships/hyperlink" Target="https://www.diodes.com/assets/Datasheets/DXT2011P5Q.pdf" TargetMode="External"/><Relationship Id="rId_hyperlink_176" Type="http://schemas.openxmlformats.org/officeDocument/2006/relationships/hyperlink" Target="https://www.diodes.com/part/view/DXT2011P5Q" TargetMode="External"/><Relationship Id="rId_hyperlink_177" Type="http://schemas.openxmlformats.org/officeDocument/2006/relationships/hyperlink" Target="https://www.diodes.com/assets/Datasheets/DXT5551P5Q.pdf" TargetMode="External"/><Relationship Id="rId_hyperlink_178" Type="http://schemas.openxmlformats.org/officeDocument/2006/relationships/hyperlink" Target="https://www.diodes.com/part/view/DXT5551P5Q" TargetMode="External"/><Relationship Id="rId_hyperlink_179" Type="http://schemas.openxmlformats.org/officeDocument/2006/relationships/hyperlink" Target="https://www.diodes.com/assets/Datasheets/DXT651Q.pdf" TargetMode="External"/><Relationship Id="rId_hyperlink_180" Type="http://schemas.openxmlformats.org/officeDocument/2006/relationships/hyperlink" Target="https://www.diodes.com/part/view/DXT651Q" TargetMode="External"/><Relationship Id="rId_hyperlink_181" Type="http://schemas.openxmlformats.org/officeDocument/2006/relationships/hyperlink" Target="https://www.diodes.com/assets/Datasheets/ds31801.pdf" TargetMode="External"/><Relationship Id="rId_hyperlink_182" Type="http://schemas.openxmlformats.org/officeDocument/2006/relationships/hyperlink" Target="https://www.diodes.com/part/view/DXT690BP5Q" TargetMode="External"/><Relationship Id="rId_hyperlink_183" Type="http://schemas.openxmlformats.org/officeDocument/2006/relationships/hyperlink" Target="https://www.diodes.com/assets/Datasheets/DXT751Q.pdf" TargetMode="External"/><Relationship Id="rId_hyperlink_184" Type="http://schemas.openxmlformats.org/officeDocument/2006/relationships/hyperlink" Target="https://www.diodes.com/part/view/DXT751Q" TargetMode="External"/><Relationship Id="rId_hyperlink_185" Type="http://schemas.openxmlformats.org/officeDocument/2006/relationships/hyperlink" Target="https://www.diodes.com/assets/Datasheets/DXTC3C100PDQ.pdf" TargetMode="External"/><Relationship Id="rId_hyperlink_186" Type="http://schemas.openxmlformats.org/officeDocument/2006/relationships/hyperlink" Target="https://www.diodes.com/part/view/DXTC3C100PDQ" TargetMode="External"/><Relationship Id="rId_hyperlink_187" Type="http://schemas.openxmlformats.org/officeDocument/2006/relationships/hyperlink" Target="https://www.diodes.com/assets/Datasheets/ds32023.pdf" TargetMode="External"/><Relationship Id="rId_hyperlink_188" Type="http://schemas.openxmlformats.org/officeDocument/2006/relationships/hyperlink" Target="https://www.diodes.com/part/view/DXTN07100BP5Q" TargetMode="External"/><Relationship Id="rId_hyperlink_189" Type="http://schemas.openxmlformats.org/officeDocument/2006/relationships/hyperlink" Target="https://www.diodes.com/assets/Datasheets/DXTN10060DFJBQ.pdf" TargetMode="External"/><Relationship Id="rId_hyperlink_190" Type="http://schemas.openxmlformats.org/officeDocument/2006/relationships/hyperlink" Target="https://www.diodes.com/part/view/DXTN10060DFJBQ" TargetMode="External"/><Relationship Id="rId_hyperlink_191" Type="http://schemas.openxmlformats.org/officeDocument/2006/relationships/hyperlink" Target="https://www.diodes.com/assets/Datasheets/DXTN10060DFJBWQ.pdf" TargetMode="External"/><Relationship Id="rId_hyperlink_192" Type="http://schemas.openxmlformats.org/officeDocument/2006/relationships/hyperlink" Target="https://www.diodes.com/part/view/DXTN10060DFJBWQ" TargetMode="External"/><Relationship Id="rId_hyperlink_193" Type="http://schemas.openxmlformats.org/officeDocument/2006/relationships/hyperlink" Target="https://www.diodes.com/assets/Datasheets/DXTN22040CFGQ.pdf" TargetMode="External"/><Relationship Id="rId_hyperlink_194" Type="http://schemas.openxmlformats.org/officeDocument/2006/relationships/hyperlink" Target="https://www.diodes.com/part/view/DXTN22040CFGQ" TargetMode="External"/><Relationship Id="rId_hyperlink_195" Type="http://schemas.openxmlformats.org/officeDocument/2006/relationships/hyperlink" Target="https://www.diodes.com/assets/Datasheets/DXTN22040DFGQ.pdf" TargetMode="External"/><Relationship Id="rId_hyperlink_196" Type="http://schemas.openxmlformats.org/officeDocument/2006/relationships/hyperlink" Target="https://www.diodes.com/part/view/DXTN22040DFGQ" TargetMode="External"/><Relationship Id="rId_hyperlink_197" Type="http://schemas.openxmlformats.org/officeDocument/2006/relationships/hyperlink" Target="https://www.diodes.com/assets/Datasheets/DXTN3C100PDQ.pdf" TargetMode="External"/><Relationship Id="rId_hyperlink_198" Type="http://schemas.openxmlformats.org/officeDocument/2006/relationships/hyperlink" Target="https://www.diodes.com/part/view/DXTN3C100PDQ" TargetMode="External"/><Relationship Id="rId_hyperlink_199" Type="http://schemas.openxmlformats.org/officeDocument/2006/relationships/hyperlink" Target="https://www.diodes.com/assets/Datasheets/DXTN3C100PSQ.pdf" TargetMode="External"/><Relationship Id="rId_hyperlink_200" Type="http://schemas.openxmlformats.org/officeDocument/2006/relationships/hyperlink" Target="https://www.diodes.com/part/view/DXTN3C100PSQ" TargetMode="External"/><Relationship Id="rId_hyperlink_201" Type="http://schemas.openxmlformats.org/officeDocument/2006/relationships/hyperlink" Target="https://www.diodes.com/assets/Datasheets/DXTN3C60PSQ.pdf" TargetMode="External"/><Relationship Id="rId_hyperlink_202" Type="http://schemas.openxmlformats.org/officeDocument/2006/relationships/hyperlink" Target="https://www.diodes.com/part/view/DXTN3C60PSQ" TargetMode="External"/><Relationship Id="rId_hyperlink_203" Type="http://schemas.openxmlformats.org/officeDocument/2006/relationships/hyperlink" Target="https://www.diodes.com/assets/Datasheets/DXTP03200BP5Q.pdf" TargetMode="External"/><Relationship Id="rId_hyperlink_204" Type="http://schemas.openxmlformats.org/officeDocument/2006/relationships/hyperlink" Target="https://www.diodes.com/part/view/DXTP03200BP5Q" TargetMode="External"/><Relationship Id="rId_hyperlink_205" Type="http://schemas.openxmlformats.org/officeDocument/2006/relationships/hyperlink" Target="https://www.diodes.com/assets/Datasheets/DXTP06080BFGQ.pdf" TargetMode="External"/><Relationship Id="rId_hyperlink_206" Type="http://schemas.openxmlformats.org/officeDocument/2006/relationships/hyperlink" Target="https://www.diodes.com/part/view/DXTP06080BFGQ" TargetMode="External"/><Relationship Id="rId_hyperlink_207" Type="http://schemas.openxmlformats.org/officeDocument/2006/relationships/hyperlink" Target="https://www.diodes.com/assets/Datasheets/DXTP07025BFGQ.pdf" TargetMode="External"/><Relationship Id="rId_hyperlink_208" Type="http://schemas.openxmlformats.org/officeDocument/2006/relationships/hyperlink" Target="https://www.diodes.com/part/view/DXTP07025BFGQ" TargetMode="External"/><Relationship Id="rId_hyperlink_209" Type="http://schemas.openxmlformats.org/officeDocument/2006/relationships/hyperlink" Target="https://www.diodes.com/assets/Datasheets/DXTP07040CFGQ.pdf" TargetMode="External"/><Relationship Id="rId_hyperlink_210" Type="http://schemas.openxmlformats.org/officeDocument/2006/relationships/hyperlink" Target="https://www.diodes.com/part/view/DXTP07040CFGQ" TargetMode="External"/><Relationship Id="rId_hyperlink_211" Type="http://schemas.openxmlformats.org/officeDocument/2006/relationships/hyperlink" Target="https://www.diodes.com/assets/Datasheets/DXTP07060BFGQ.pdf" TargetMode="External"/><Relationship Id="rId_hyperlink_212" Type="http://schemas.openxmlformats.org/officeDocument/2006/relationships/hyperlink" Target="https://www.diodes.com/part/view/DXTP07060BFGQ" TargetMode="External"/><Relationship Id="rId_hyperlink_213" Type="http://schemas.openxmlformats.org/officeDocument/2006/relationships/hyperlink" Target="https://www.diodes.com/assets/Datasheets/DXTP07100BFGQ.pdf" TargetMode="External"/><Relationship Id="rId_hyperlink_214" Type="http://schemas.openxmlformats.org/officeDocument/2006/relationships/hyperlink" Target="https://www.diodes.com/part/view/DXTP07100BFGQ" TargetMode="External"/><Relationship Id="rId_hyperlink_215" Type="http://schemas.openxmlformats.org/officeDocument/2006/relationships/hyperlink" Target="https://www.diodes.com/assets/Datasheets/DXTP22040CFGQ.pdf" TargetMode="External"/><Relationship Id="rId_hyperlink_216" Type="http://schemas.openxmlformats.org/officeDocument/2006/relationships/hyperlink" Target="https://www.diodes.com/part/view/DXTP22040CFGQ" TargetMode="External"/><Relationship Id="rId_hyperlink_217" Type="http://schemas.openxmlformats.org/officeDocument/2006/relationships/hyperlink" Target="https://www.diodes.com/assets/Datasheets/DXTP22040DFGQ.pdf" TargetMode="External"/><Relationship Id="rId_hyperlink_218" Type="http://schemas.openxmlformats.org/officeDocument/2006/relationships/hyperlink" Target="https://www.diodes.com/part/view/DXTP22040DFGQ" TargetMode="External"/><Relationship Id="rId_hyperlink_219" Type="http://schemas.openxmlformats.org/officeDocument/2006/relationships/hyperlink" Target="https://www.diodes.com/assets/Datasheets/DXTP3C100PDQ.pdf" TargetMode="External"/><Relationship Id="rId_hyperlink_220" Type="http://schemas.openxmlformats.org/officeDocument/2006/relationships/hyperlink" Target="https://www.diodes.com/part/view/DXTP3C100PDQ" TargetMode="External"/><Relationship Id="rId_hyperlink_221" Type="http://schemas.openxmlformats.org/officeDocument/2006/relationships/hyperlink" Target="https://www.diodes.com/assets/Datasheets/DXTP3C100PSQ.pdf" TargetMode="External"/><Relationship Id="rId_hyperlink_222" Type="http://schemas.openxmlformats.org/officeDocument/2006/relationships/hyperlink" Target="https://www.diodes.com/part/view/DXTP3C100PSQ" TargetMode="External"/><Relationship Id="rId_hyperlink_223" Type="http://schemas.openxmlformats.org/officeDocument/2006/relationships/hyperlink" Target="https://www.diodes.com/assets/Datasheets/DXTP3C60PSQ.pdf" TargetMode="External"/><Relationship Id="rId_hyperlink_224" Type="http://schemas.openxmlformats.org/officeDocument/2006/relationships/hyperlink" Target="https://www.diodes.com/part/view/DXTP3C60PSQ" TargetMode="External"/><Relationship Id="rId_hyperlink_225" Type="http://schemas.openxmlformats.org/officeDocument/2006/relationships/hyperlink" Target="https://www.diodes.com/assets/Datasheets/DZT5551Q.pdf" TargetMode="External"/><Relationship Id="rId_hyperlink_226" Type="http://schemas.openxmlformats.org/officeDocument/2006/relationships/hyperlink" Target="https://www.diodes.com/part/view/DZT5551Q" TargetMode="External"/><Relationship Id="rId_hyperlink_227" Type="http://schemas.openxmlformats.org/officeDocument/2006/relationships/hyperlink" Target="https://www.diodes.com/assets/Datasheets/DZTA42Q.pdf" TargetMode="External"/><Relationship Id="rId_hyperlink_228" Type="http://schemas.openxmlformats.org/officeDocument/2006/relationships/hyperlink" Target="https://www.diodes.com/part/view/DZTA42Q" TargetMode="External"/><Relationship Id="rId_hyperlink_229" Type="http://schemas.openxmlformats.org/officeDocument/2006/relationships/hyperlink" Target="https://www.diodes.com/assets/Datasheets/FCX1053AQ.pdf" TargetMode="External"/><Relationship Id="rId_hyperlink_230" Type="http://schemas.openxmlformats.org/officeDocument/2006/relationships/hyperlink" Target="https://www.diodes.com/part/view/FCX1053AQ" TargetMode="External"/><Relationship Id="rId_hyperlink_231" Type="http://schemas.openxmlformats.org/officeDocument/2006/relationships/hyperlink" Target="https://www.diodes.com/assets/Datasheets/FCX458Q.pdf" TargetMode="External"/><Relationship Id="rId_hyperlink_232" Type="http://schemas.openxmlformats.org/officeDocument/2006/relationships/hyperlink" Target="https://www.diodes.com/part/view/FCX458Q" TargetMode="External"/><Relationship Id="rId_hyperlink_233" Type="http://schemas.openxmlformats.org/officeDocument/2006/relationships/hyperlink" Target="https://www.diodes.com/assets/Datasheets/FCX491AQ.pdf" TargetMode="External"/><Relationship Id="rId_hyperlink_234" Type="http://schemas.openxmlformats.org/officeDocument/2006/relationships/hyperlink" Target="https://www.diodes.com/part/view/FCX491AQ" TargetMode="External"/><Relationship Id="rId_hyperlink_235" Type="http://schemas.openxmlformats.org/officeDocument/2006/relationships/hyperlink" Target="https://www.diodes.com/assets/Datasheets/FCX491.pdf" TargetMode="External"/><Relationship Id="rId_hyperlink_236" Type="http://schemas.openxmlformats.org/officeDocument/2006/relationships/hyperlink" Target="https://www.diodes.com/part/view/FCX491Q" TargetMode="External"/><Relationship Id="rId_hyperlink_237" Type="http://schemas.openxmlformats.org/officeDocument/2006/relationships/hyperlink" Target="https://www.diodes.com/assets/Datasheets/FCX493Q.pdf" TargetMode="External"/><Relationship Id="rId_hyperlink_238" Type="http://schemas.openxmlformats.org/officeDocument/2006/relationships/hyperlink" Target="https://www.diodes.com/part/view/FCX493Q" TargetMode="External"/><Relationship Id="rId_hyperlink_239" Type="http://schemas.openxmlformats.org/officeDocument/2006/relationships/hyperlink" Target="https://www.diodes.com/assets/Datasheets/FCX495Q.pdf" TargetMode="External"/><Relationship Id="rId_hyperlink_240" Type="http://schemas.openxmlformats.org/officeDocument/2006/relationships/hyperlink" Target="https://www.diodes.com/part/view/FCX495Q" TargetMode="External"/><Relationship Id="rId_hyperlink_241" Type="http://schemas.openxmlformats.org/officeDocument/2006/relationships/hyperlink" Target="https://www.diodes.com/assets/Datasheets/FCX558Q.pdf" TargetMode="External"/><Relationship Id="rId_hyperlink_242" Type="http://schemas.openxmlformats.org/officeDocument/2006/relationships/hyperlink" Target="https://www.diodes.com/part/view/FCX558Q" TargetMode="External"/><Relationship Id="rId_hyperlink_243" Type="http://schemas.openxmlformats.org/officeDocument/2006/relationships/hyperlink" Target="https://www.diodes.com/assets/Datasheets/FCX591AQ.pdf" TargetMode="External"/><Relationship Id="rId_hyperlink_244" Type="http://schemas.openxmlformats.org/officeDocument/2006/relationships/hyperlink" Target="https://www.diodes.com/part/view/FCX591AQ" TargetMode="External"/><Relationship Id="rId_hyperlink_245" Type="http://schemas.openxmlformats.org/officeDocument/2006/relationships/hyperlink" Target="https://www.diodes.com/assets/Datasheets/FCX591.pdf" TargetMode="External"/><Relationship Id="rId_hyperlink_246" Type="http://schemas.openxmlformats.org/officeDocument/2006/relationships/hyperlink" Target="https://www.diodes.com/part/view/FCX591Q" TargetMode="External"/><Relationship Id="rId_hyperlink_247" Type="http://schemas.openxmlformats.org/officeDocument/2006/relationships/hyperlink" Target="https://www.diodes.com/assets/Datasheets/FCX619.pdf" TargetMode="External"/><Relationship Id="rId_hyperlink_248" Type="http://schemas.openxmlformats.org/officeDocument/2006/relationships/hyperlink" Target="https://www.diodes.com/part/view/FCX619Q" TargetMode="External"/><Relationship Id="rId_hyperlink_249" Type="http://schemas.openxmlformats.org/officeDocument/2006/relationships/hyperlink" Target="https://www.diodes.com/assets/Datasheets/FMMT38CQ.pdf" TargetMode="External"/><Relationship Id="rId_hyperlink_250" Type="http://schemas.openxmlformats.org/officeDocument/2006/relationships/hyperlink" Target="https://www.diodes.com/part/view/FMMT38CQ" TargetMode="External"/><Relationship Id="rId_hyperlink_251" Type="http://schemas.openxmlformats.org/officeDocument/2006/relationships/hyperlink" Target="https://www.diodes.com/assets/Datasheets/FMMT458Q.pdf" TargetMode="External"/><Relationship Id="rId_hyperlink_252" Type="http://schemas.openxmlformats.org/officeDocument/2006/relationships/hyperlink" Target="https://www.diodes.com/part/view/FMMT458Q" TargetMode="External"/><Relationship Id="rId_hyperlink_253" Type="http://schemas.openxmlformats.org/officeDocument/2006/relationships/hyperlink" Target="https://www.diodes.com/assets/Datasheets/FMMT459Q.pdf" TargetMode="External"/><Relationship Id="rId_hyperlink_254" Type="http://schemas.openxmlformats.org/officeDocument/2006/relationships/hyperlink" Target="https://www.diodes.com/part/view/FMMT459Q" TargetMode="External"/><Relationship Id="rId_hyperlink_255" Type="http://schemas.openxmlformats.org/officeDocument/2006/relationships/hyperlink" Target="https://www.diodes.com/assets/Datasheets/FMMT491A.pdf" TargetMode="External"/><Relationship Id="rId_hyperlink_256" Type="http://schemas.openxmlformats.org/officeDocument/2006/relationships/hyperlink" Target="https://www.diodes.com/part/view/FMMT491AQ" TargetMode="External"/><Relationship Id="rId_hyperlink_257" Type="http://schemas.openxmlformats.org/officeDocument/2006/relationships/hyperlink" Target="https://www.diodes.com/assets/Datasheets/FMMT491Q.pdf" TargetMode="External"/><Relationship Id="rId_hyperlink_258" Type="http://schemas.openxmlformats.org/officeDocument/2006/relationships/hyperlink" Target="https://www.diodes.com/part/view/FMMT491Q" TargetMode="External"/><Relationship Id="rId_hyperlink_259" Type="http://schemas.openxmlformats.org/officeDocument/2006/relationships/hyperlink" Target="https://www.diodes.com/assets/Datasheets/FMMT493.pdf" TargetMode="External"/><Relationship Id="rId_hyperlink_260" Type="http://schemas.openxmlformats.org/officeDocument/2006/relationships/hyperlink" Target="https://www.diodes.com/part/view/FMMT493Q" TargetMode="External"/><Relationship Id="rId_hyperlink_261" Type="http://schemas.openxmlformats.org/officeDocument/2006/relationships/hyperlink" Target="https://www.diodes.com/assets/Datasheets/FMMT494Q.pdf" TargetMode="External"/><Relationship Id="rId_hyperlink_262" Type="http://schemas.openxmlformats.org/officeDocument/2006/relationships/hyperlink" Target="https://www.diodes.com/part/view/FMMT494Q" TargetMode="External"/><Relationship Id="rId_hyperlink_263" Type="http://schemas.openxmlformats.org/officeDocument/2006/relationships/hyperlink" Target="https://www.diodes.com/assets/Datasheets/FMMT495.pdf" TargetMode="External"/><Relationship Id="rId_hyperlink_264" Type="http://schemas.openxmlformats.org/officeDocument/2006/relationships/hyperlink" Target="https://www.diodes.com/part/view/FMMT495Q" TargetMode="External"/><Relationship Id="rId_hyperlink_265" Type="http://schemas.openxmlformats.org/officeDocument/2006/relationships/hyperlink" Target="https://www.diodes.com/assets/Datasheets/FMMT555Q.pdf" TargetMode="External"/><Relationship Id="rId_hyperlink_266" Type="http://schemas.openxmlformats.org/officeDocument/2006/relationships/hyperlink" Target="https://www.diodes.com/part/view/FMMT555Q" TargetMode="External"/><Relationship Id="rId_hyperlink_267" Type="http://schemas.openxmlformats.org/officeDocument/2006/relationships/hyperlink" Target="https://www.diodes.com/assets/Datasheets/FMMT558Q.pdf" TargetMode="External"/><Relationship Id="rId_hyperlink_268" Type="http://schemas.openxmlformats.org/officeDocument/2006/relationships/hyperlink" Target="https://www.diodes.com/part/view/FMMT558Q" TargetMode="External"/><Relationship Id="rId_hyperlink_269" Type="http://schemas.openxmlformats.org/officeDocument/2006/relationships/hyperlink" Target="https://www.diodes.com/assets/Datasheets/FMMT560Q.pdf" TargetMode="External"/><Relationship Id="rId_hyperlink_270" Type="http://schemas.openxmlformats.org/officeDocument/2006/relationships/hyperlink" Target="https://www.diodes.com/part/view/FMMT560Q" TargetMode="External"/><Relationship Id="rId_hyperlink_271" Type="http://schemas.openxmlformats.org/officeDocument/2006/relationships/hyperlink" Target="https://www.diodes.com/assets/Datasheets/FMMT591A.pdf" TargetMode="External"/><Relationship Id="rId_hyperlink_272" Type="http://schemas.openxmlformats.org/officeDocument/2006/relationships/hyperlink" Target="https://www.diodes.com/part/view/FMMT591AQ" TargetMode="External"/><Relationship Id="rId_hyperlink_273" Type="http://schemas.openxmlformats.org/officeDocument/2006/relationships/hyperlink" Target="https://www.diodes.com/assets/Datasheets/FMMT591Q.pdf" TargetMode="External"/><Relationship Id="rId_hyperlink_274" Type="http://schemas.openxmlformats.org/officeDocument/2006/relationships/hyperlink" Target="https://www.diodes.com/part/view/FMMT591Q" TargetMode="External"/><Relationship Id="rId_hyperlink_275" Type="http://schemas.openxmlformats.org/officeDocument/2006/relationships/hyperlink" Target="https://www.diodes.com/assets/Datasheets/FMMT593Q.pdf" TargetMode="External"/><Relationship Id="rId_hyperlink_276" Type="http://schemas.openxmlformats.org/officeDocument/2006/relationships/hyperlink" Target="https://www.diodes.com/part/view/FMMT593Q" TargetMode="External"/><Relationship Id="rId_hyperlink_277" Type="http://schemas.openxmlformats.org/officeDocument/2006/relationships/hyperlink" Target="https://www.diodes.com/assets/Datasheets/FMMT596Q.pdf" TargetMode="External"/><Relationship Id="rId_hyperlink_278" Type="http://schemas.openxmlformats.org/officeDocument/2006/relationships/hyperlink" Target="https://www.diodes.com/part/view/FMMT596Q" TargetMode="External"/><Relationship Id="rId_hyperlink_279" Type="http://schemas.openxmlformats.org/officeDocument/2006/relationships/hyperlink" Target="https://www.diodes.com/assets/Datasheets/FMMT614Q.pdf" TargetMode="External"/><Relationship Id="rId_hyperlink_280" Type="http://schemas.openxmlformats.org/officeDocument/2006/relationships/hyperlink" Target="https://www.diodes.com/part/view/FMMT614Q" TargetMode="External"/><Relationship Id="rId_hyperlink_281" Type="http://schemas.openxmlformats.org/officeDocument/2006/relationships/hyperlink" Target="https://www.diodes.com/assets/Datasheets/FMMT618Q.pdf" TargetMode="External"/><Relationship Id="rId_hyperlink_282" Type="http://schemas.openxmlformats.org/officeDocument/2006/relationships/hyperlink" Target="https://www.diodes.com/part/view/FMMT618Q" TargetMode="External"/><Relationship Id="rId_hyperlink_283" Type="http://schemas.openxmlformats.org/officeDocument/2006/relationships/hyperlink" Target="https://www.diodes.com/assets/Datasheets/FMMT619Q.pdf" TargetMode="External"/><Relationship Id="rId_hyperlink_284" Type="http://schemas.openxmlformats.org/officeDocument/2006/relationships/hyperlink" Target="https://www.diodes.com/part/view/FMMT619Q" TargetMode="External"/><Relationship Id="rId_hyperlink_285" Type="http://schemas.openxmlformats.org/officeDocument/2006/relationships/hyperlink" Target="https://www.diodes.com/assets/Datasheets/FMMT620.pdf" TargetMode="External"/><Relationship Id="rId_hyperlink_286" Type="http://schemas.openxmlformats.org/officeDocument/2006/relationships/hyperlink" Target="https://www.diodes.com/part/view/FMMT620Q" TargetMode="External"/><Relationship Id="rId_hyperlink_287" Type="http://schemas.openxmlformats.org/officeDocument/2006/relationships/hyperlink" Target="https://www.diodes.com/assets/Datasheets/FMMT625.pdf" TargetMode="External"/><Relationship Id="rId_hyperlink_288" Type="http://schemas.openxmlformats.org/officeDocument/2006/relationships/hyperlink" Target="https://www.diodes.com/part/view/FMMT625Q" TargetMode="External"/><Relationship Id="rId_hyperlink_289" Type="http://schemas.openxmlformats.org/officeDocument/2006/relationships/hyperlink" Target="https://www.diodes.com/assets/Datasheets/FMMT634Q.pdf" TargetMode="External"/><Relationship Id="rId_hyperlink_290" Type="http://schemas.openxmlformats.org/officeDocument/2006/relationships/hyperlink" Target="https://www.diodes.com/part/view/FMMT634Q" TargetMode="External"/><Relationship Id="rId_hyperlink_291" Type="http://schemas.openxmlformats.org/officeDocument/2006/relationships/hyperlink" Target="https://www.diodes.com/assets/Datasheets/FMMT717.pdf" TargetMode="External"/><Relationship Id="rId_hyperlink_292" Type="http://schemas.openxmlformats.org/officeDocument/2006/relationships/hyperlink" Target="https://www.diodes.com/part/view/FMMT717Q" TargetMode="External"/><Relationship Id="rId_hyperlink_293" Type="http://schemas.openxmlformats.org/officeDocument/2006/relationships/hyperlink" Target="https://www.diodes.com/assets/Datasheets/FMMT718Q.pdf" TargetMode="External"/><Relationship Id="rId_hyperlink_294" Type="http://schemas.openxmlformats.org/officeDocument/2006/relationships/hyperlink" Target="https://www.diodes.com/part/view/FMMT718Q" TargetMode="External"/><Relationship Id="rId_hyperlink_295" Type="http://schemas.openxmlformats.org/officeDocument/2006/relationships/hyperlink" Target="https://www.diodes.com/assets/Datasheets/FMMT720.pdf" TargetMode="External"/><Relationship Id="rId_hyperlink_296" Type="http://schemas.openxmlformats.org/officeDocument/2006/relationships/hyperlink" Target="https://www.diodes.com/part/view/FMMT720Q" TargetMode="External"/><Relationship Id="rId_hyperlink_297" Type="http://schemas.openxmlformats.org/officeDocument/2006/relationships/hyperlink" Target="https://www.diodes.com/assets/Datasheets/FMMT722.pdf" TargetMode="External"/><Relationship Id="rId_hyperlink_298" Type="http://schemas.openxmlformats.org/officeDocument/2006/relationships/hyperlink" Target="https://www.diodes.com/part/view/FMMT722Q" TargetMode="External"/><Relationship Id="rId_hyperlink_299" Type="http://schemas.openxmlformats.org/officeDocument/2006/relationships/hyperlink" Target="https://www.diodes.com/assets/Datasheets/FMMT723.pdf" TargetMode="External"/><Relationship Id="rId_hyperlink_300" Type="http://schemas.openxmlformats.org/officeDocument/2006/relationships/hyperlink" Target="https://www.diodes.com/part/view/FMMT723Q" TargetMode="External"/><Relationship Id="rId_hyperlink_301" Type="http://schemas.openxmlformats.org/officeDocument/2006/relationships/hyperlink" Target="https://www.diodes.com/assets/Datasheets/FMMTA42Q.pdf" TargetMode="External"/><Relationship Id="rId_hyperlink_302" Type="http://schemas.openxmlformats.org/officeDocument/2006/relationships/hyperlink" Target="https://www.diodes.com/part/view/FMMTA42Q" TargetMode="External"/><Relationship Id="rId_hyperlink_303" Type="http://schemas.openxmlformats.org/officeDocument/2006/relationships/hyperlink" Target="https://www.diodes.com/assets/Datasheets/FMMTA92Q.pdf" TargetMode="External"/><Relationship Id="rId_hyperlink_304" Type="http://schemas.openxmlformats.org/officeDocument/2006/relationships/hyperlink" Target="https://www.diodes.com/part/view/FMMTA92Q" TargetMode="External"/><Relationship Id="rId_hyperlink_305" Type="http://schemas.openxmlformats.org/officeDocument/2006/relationships/hyperlink" Target="https://www.diodes.com/assets/Datasheets/FMMTL717.pdf" TargetMode="External"/><Relationship Id="rId_hyperlink_306" Type="http://schemas.openxmlformats.org/officeDocument/2006/relationships/hyperlink" Target="https://www.diodes.com/part/view/FMMTL717Q" TargetMode="External"/><Relationship Id="rId_hyperlink_307" Type="http://schemas.openxmlformats.org/officeDocument/2006/relationships/hyperlink" Target="https://www.diodes.com/assets/Datasheets/FZT1053AQ.pdf" TargetMode="External"/><Relationship Id="rId_hyperlink_308" Type="http://schemas.openxmlformats.org/officeDocument/2006/relationships/hyperlink" Target="https://www.diodes.com/part/view/FZT1053AQ" TargetMode="External"/><Relationship Id="rId_hyperlink_309" Type="http://schemas.openxmlformats.org/officeDocument/2006/relationships/hyperlink" Target="https://www.diodes.com/assets/Datasheets/FZT458.pdf" TargetMode="External"/><Relationship Id="rId_hyperlink_310" Type="http://schemas.openxmlformats.org/officeDocument/2006/relationships/hyperlink" Target="https://www.diodes.com/part/view/FZT458Q" TargetMode="External"/><Relationship Id="rId_hyperlink_311" Type="http://schemas.openxmlformats.org/officeDocument/2006/relationships/hyperlink" Target="https://www.diodes.com/assets/Datasheets/FZT489.pdf" TargetMode="External"/><Relationship Id="rId_hyperlink_312" Type="http://schemas.openxmlformats.org/officeDocument/2006/relationships/hyperlink" Target="https://www.diodes.com/part/view/FZT489Q" TargetMode="External"/><Relationship Id="rId_hyperlink_313" Type="http://schemas.openxmlformats.org/officeDocument/2006/relationships/hyperlink" Target="https://www.diodes.com/assets/Datasheets/FZT491A.pdf" TargetMode="External"/><Relationship Id="rId_hyperlink_314" Type="http://schemas.openxmlformats.org/officeDocument/2006/relationships/hyperlink" Target="https://www.diodes.com/part/view/FZT491AQ" TargetMode="External"/><Relationship Id="rId_hyperlink_315" Type="http://schemas.openxmlformats.org/officeDocument/2006/relationships/hyperlink" Target="https://www.diodes.com/assets/Datasheets/FZT560Q.pdf" TargetMode="External"/><Relationship Id="rId_hyperlink_316" Type="http://schemas.openxmlformats.org/officeDocument/2006/relationships/hyperlink" Target="https://www.diodes.com/part/view/FZT560Q" TargetMode="External"/><Relationship Id="rId_hyperlink_317" Type="http://schemas.openxmlformats.org/officeDocument/2006/relationships/hyperlink" Target="https://www.diodes.com/assets/Datasheets/FZT591A.pdf" TargetMode="External"/><Relationship Id="rId_hyperlink_318" Type="http://schemas.openxmlformats.org/officeDocument/2006/relationships/hyperlink" Target="https://www.diodes.com/part/view/FZT591AQ" TargetMode="External"/><Relationship Id="rId_hyperlink_319" Type="http://schemas.openxmlformats.org/officeDocument/2006/relationships/hyperlink" Target="https://www.diodes.com/assets/Datasheets/FZT600BQ.pdf" TargetMode="External"/><Relationship Id="rId_hyperlink_320" Type="http://schemas.openxmlformats.org/officeDocument/2006/relationships/hyperlink" Target="https://www.diodes.com/part/view/FZT600BQ" TargetMode="External"/><Relationship Id="rId_hyperlink_321" Type="http://schemas.openxmlformats.org/officeDocument/2006/relationships/hyperlink" Target="https://www.diodes.com/assets/Datasheets/FZT603Q.pdf" TargetMode="External"/><Relationship Id="rId_hyperlink_322" Type="http://schemas.openxmlformats.org/officeDocument/2006/relationships/hyperlink" Target="https://www.diodes.com/part/view/FZT603Q" TargetMode="External"/><Relationship Id="rId_hyperlink_323" Type="http://schemas.openxmlformats.org/officeDocument/2006/relationships/hyperlink" Target="https://www.diodes.com/assets/Datasheets/FZT651Q.pdf" TargetMode="External"/><Relationship Id="rId_hyperlink_324" Type="http://schemas.openxmlformats.org/officeDocument/2006/relationships/hyperlink" Target="https://www.diodes.com/part/view/FZT651Q" TargetMode="External"/><Relationship Id="rId_hyperlink_325" Type="http://schemas.openxmlformats.org/officeDocument/2006/relationships/hyperlink" Target="https://www.diodes.com/assets/Datasheets/FZT653Q.pdf" TargetMode="External"/><Relationship Id="rId_hyperlink_326" Type="http://schemas.openxmlformats.org/officeDocument/2006/relationships/hyperlink" Target="https://www.diodes.com/part/view/FZT653Q" TargetMode="External"/><Relationship Id="rId_hyperlink_327" Type="http://schemas.openxmlformats.org/officeDocument/2006/relationships/hyperlink" Target="https://www.diodes.com/assets/Datasheets/FZT657.pdf" TargetMode="External"/><Relationship Id="rId_hyperlink_328" Type="http://schemas.openxmlformats.org/officeDocument/2006/relationships/hyperlink" Target="https://www.diodes.com/part/view/FZT657Q" TargetMode="External"/><Relationship Id="rId_hyperlink_329" Type="http://schemas.openxmlformats.org/officeDocument/2006/relationships/hyperlink" Target="https://www.diodes.com/assets/Datasheets/FZT690B.pdf" TargetMode="External"/><Relationship Id="rId_hyperlink_330" Type="http://schemas.openxmlformats.org/officeDocument/2006/relationships/hyperlink" Target="https://www.diodes.com/part/view/FZT690BQ" TargetMode="External"/><Relationship Id="rId_hyperlink_331" Type="http://schemas.openxmlformats.org/officeDocument/2006/relationships/hyperlink" Target="https://www.diodes.com/assets/Datasheets/FZT692BQ.pdf" TargetMode="External"/><Relationship Id="rId_hyperlink_332" Type="http://schemas.openxmlformats.org/officeDocument/2006/relationships/hyperlink" Target="https://www.diodes.com/part/view/FZT692BQ" TargetMode="External"/><Relationship Id="rId_hyperlink_333" Type="http://schemas.openxmlformats.org/officeDocument/2006/relationships/hyperlink" Target="https://www.diodes.com/assets/Datasheets/FZT705Q.pdf" TargetMode="External"/><Relationship Id="rId_hyperlink_334" Type="http://schemas.openxmlformats.org/officeDocument/2006/relationships/hyperlink" Target="https://www.diodes.com/part/view/FZT705Q" TargetMode="External"/><Relationship Id="rId_hyperlink_335" Type="http://schemas.openxmlformats.org/officeDocument/2006/relationships/hyperlink" Target="https://www.diodes.com/assets/Datasheets/FZT749Q.pdf" TargetMode="External"/><Relationship Id="rId_hyperlink_336" Type="http://schemas.openxmlformats.org/officeDocument/2006/relationships/hyperlink" Target="https://www.diodes.com/part/view/FZT749Q" TargetMode="External"/><Relationship Id="rId_hyperlink_337" Type="http://schemas.openxmlformats.org/officeDocument/2006/relationships/hyperlink" Target="https://www.diodes.com/assets/Datasheets/FZT751Q.pdf" TargetMode="External"/><Relationship Id="rId_hyperlink_338" Type="http://schemas.openxmlformats.org/officeDocument/2006/relationships/hyperlink" Target="https://www.diodes.com/part/view/FZT751Q" TargetMode="External"/><Relationship Id="rId_hyperlink_339" Type="http://schemas.openxmlformats.org/officeDocument/2006/relationships/hyperlink" Target="https://www.diodes.com/assets/Datasheets/FZT753Q.pdf" TargetMode="External"/><Relationship Id="rId_hyperlink_340" Type="http://schemas.openxmlformats.org/officeDocument/2006/relationships/hyperlink" Target="https://www.diodes.com/part/view/FZT753Q" TargetMode="External"/><Relationship Id="rId_hyperlink_341" Type="http://schemas.openxmlformats.org/officeDocument/2006/relationships/hyperlink" Target="https://www.diodes.com/assets/Datasheets/FZT789AQ.pdf" TargetMode="External"/><Relationship Id="rId_hyperlink_342" Type="http://schemas.openxmlformats.org/officeDocument/2006/relationships/hyperlink" Target="https://www.diodes.com/part/view/FZT789AQ" TargetMode="External"/><Relationship Id="rId_hyperlink_343" Type="http://schemas.openxmlformats.org/officeDocument/2006/relationships/hyperlink" Target="https://www.diodes.com/assets/Datasheets/FZT795A.pdf" TargetMode="External"/><Relationship Id="rId_hyperlink_344" Type="http://schemas.openxmlformats.org/officeDocument/2006/relationships/hyperlink" Target="https://www.diodes.com/part/view/FZT795AQ" TargetMode="External"/><Relationship Id="rId_hyperlink_345" Type="http://schemas.openxmlformats.org/officeDocument/2006/relationships/hyperlink" Target="https://www.diodes.com/assets/Datasheets/FZT851.pdf" TargetMode="External"/><Relationship Id="rId_hyperlink_346" Type="http://schemas.openxmlformats.org/officeDocument/2006/relationships/hyperlink" Target="https://www.diodes.com/part/view/FZT851Q" TargetMode="External"/><Relationship Id="rId_hyperlink_347" Type="http://schemas.openxmlformats.org/officeDocument/2006/relationships/hyperlink" Target="https://www.diodes.com/assets/Datasheets/FZT855Q.pdf" TargetMode="External"/><Relationship Id="rId_hyperlink_348" Type="http://schemas.openxmlformats.org/officeDocument/2006/relationships/hyperlink" Target="https://www.diodes.com/part/view/FZT855Q" TargetMode="External"/><Relationship Id="rId_hyperlink_349" Type="http://schemas.openxmlformats.org/officeDocument/2006/relationships/hyperlink" Target="https://www.diodes.com/assets/Datasheets/FZT857Q.pdf" TargetMode="External"/><Relationship Id="rId_hyperlink_350" Type="http://schemas.openxmlformats.org/officeDocument/2006/relationships/hyperlink" Target="https://www.diodes.com/part/view/FZT857Q" TargetMode="External"/><Relationship Id="rId_hyperlink_351" Type="http://schemas.openxmlformats.org/officeDocument/2006/relationships/hyperlink" Target="https://www.diodes.com/assets/Datasheets/FZT949Q.pdf" TargetMode="External"/><Relationship Id="rId_hyperlink_352" Type="http://schemas.openxmlformats.org/officeDocument/2006/relationships/hyperlink" Target="https://www.diodes.com/part/view/FZT949Q" TargetMode="External"/><Relationship Id="rId_hyperlink_353" Type="http://schemas.openxmlformats.org/officeDocument/2006/relationships/hyperlink" Target="https://www.diodes.com/assets/Datasheets/FZT951.pdf" TargetMode="External"/><Relationship Id="rId_hyperlink_354" Type="http://schemas.openxmlformats.org/officeDocument/2006/relationships/hyperlink" Target="https://www.diodes.com/part/view/FZT951Q" TargetMode="External"/><Relationship Id="rId_hyperlink_355" Type="http://schemas.openxmlformats.org/officeDocument/2006/relationships/hyperlink" Target="https://www.diodes.com/assets/Datasheets/FZT953Q.pdf" TargetMode="External"/><Relationship Id="rId_hyperlink_356" Type="http://schemas.openxmlformats.org/officeDocument/2006/relationships/hyperlink" Target="https://www.diodes.com/part/view/FZT953Q" TargetMode="External"/><Relationship Id="rId_hyperlink_357" Type="http://schemas.openxmlformats.org/officeDocument/2006/relationships/hyperlink" Target="https://www.diodes.com/assets/Datasheets/FZT956Q.pdf" TargetMode="External"/><Relationship Id="rId_hyperlink_358" Type="http://schemas.openxmlformats.org/officeDocument/2006/relationships/hyperlink" Target="https://www.diodes.com/part/view/FZT956Q" TargetMode="External"/><Relationship Id="rId_hyperlink_359" Type="http://schemas.openxmlformats.org/officeDocument/2006/relationships/hyperlink" Target="https://www.diodes.com/assets/Datasheets/FZT957Q.pdf" TargetMode="External"/><Relationship Id="rId_hyperlink_360" Type="http://schemas.openxmlformats.org/officeDocument/2006/relationships/hyperlink" Target="https://www.diodes.com/part/view/FZT957Q" TargetMode="External"/><Relationship Id="rId_hyperlink_361" Type="http://schemas.openxmlformats.org/officeDocument/2006/relationships/hyperlink" Target="https://www.diodes.com/assets/Datasheets/MJD2873Q.pdf" TargetMode="External"/><Relationship Id="rId_hyperlink_362" Type="http://schemas.openxmlformats.org/officeDocument/2006/relationships/hyperlink" Target="https://www.diodes.com/part/view/MJD2873Q" TargetMode="External"/><Relationship Id="rId_hyperlink_363" Type="http://schemas.openxmlformats.org/officeDocument/2006/relationships/hyperlink" Target="https://www.diodes.com/assets/Datasheets/MJD31CHQ.pdf" TargetMode="External"/><Relationship Id="rId_hyperlink_364" Type="http://schemas.openxmlformats.org/officeDocument/2006/relationships/hyperlink" Target="https://www.diodes.com/part/view/MJD31CHQ" TargetMode="External"/><Relationship Id="rId_hyperlink_365" Type="http://schemas.openxmlformats.org/officeDocument/2006/relationships/hyperlink" Target="https://www.diodes.com/assets/Datasheets/MJD31CUQ.pdf" TargetMode="External"/><Relationship Id="rId_hyperlink_366" Type="http://schemas.openxmlformats.org/officeDocument/2006/relationships/hyperlink" Target="https://www.diodes.com/part/view/MJD31CUQ" TargetMode="External"/><Relationship Id="rId_hyperlink_367" Type="http://schemas.openxmlformats.org/officeDocument/2006/relationships/hyperlink" Target="https://www.diodes.com/assets/Datasheets/MJD32CUQ.pdf" TargetMode="External"/><Relationship Id="rId_hyperlink_368" Type="http://schemas.openxmlformats.org/officeDocument/2006/relationships/hyperlink" Target="https://www.diodes.com/part/view/MJD32CUQ" TargetMode="External"/><Relationship Id="rId_hyperlink_369" Type="http://schemas.openxmlformats.org/officeDocument/2006/relationships/hyperlink" Target="https://www.diodes.com/assets/Datasheets/MJD41CQ.pdf" TargetMode="External"/><Relationship Id="rId_hyperlink_370" Type="http://schemas.openxmlformats.org/officeDocument/2006/relationships/hyperlink" Target="https://www.diodes.com/part/view/MJD41CQ" TargetMode="External"/><Relationship Id="rId_hyperlink_371" Type="http://schemas.openxmlformats.org/officeDocument/2006/relationships/hyperlink" Target="https://www.diodes.com/assets/Datasheets/MJD42CQ.pdf" TargetMode="External"/><Relationship Id="rId_hyperlink_372" Type="http://schemas.openxmlformats.org/officeDocument/2006/relationships/hyperlink" Target="https://www.diodes.com/part/view/MJD42CQ" TargetMode="External"/><Relationship Id="rId_hyperlink_373" Type="http://schemas.openxmlformats.org/officeDocument/2006/relationships/hyperlink" Target="https://www.diodes.com/assets/Datasheets/MJD44H11Q.pdf" TargetMode="External"/><Relationship Id="rId_hyperlink_374" Type="http://schemas.openxmlformats.org/officeDocument/2006/relationships/hyperlink" Target="https://www.diodes.com/part/view/MJD44H11Q" TargetMode="External"/><Relationship Id="rId_hyperlink_375" Type="http://schemas.openxmlformats.org/officeDocument/2006/relationships/hyperlink" Target="https://www.diodes.com/assets/Datasheets/MJD45H11Q.pdf" TargetMode="External"/><Relationship Id="rId_hyperlink_376" Type="http://schemas.openxmlformats.org/officeDocument/2006/relationships/hyperlink" Target="https://www.diodes.com/part/view/MJD45H11Q" TargetMode="External"/><Relationship Id="rId_hyperlink_377" Type="http://schemas.openxmlformats.org/officeDocument/2006/relationships/hyperlink" Target="https://www.diodes.com/assets/Datasheets/ds30041.pdf" TargetMode="External"/><Relationship Id="rId_hyperlink_378" Type="http://schemas.openxmlformats.org/officeDocument/2006/relationships/hyperlink" Target="https://www.diodes.com/part/view/MMBT2222AQ" TargetMode="External"/><Relationship Id="rId_hyperlink_379" Type="http://schemas.openxmlformats.org/officeDocument/2006/relationships/hyperlink" Target="https://www.diodes.com/assets/Datasheets/MMBT2907AQ.pdf" TargetMode="External"/><Relationship Id="rId_hyperlink_380" Type="http://schemas.openxmlformats.org/officeDocument/2006/relationships/hyperlink" Target="https://www.diodes.com/part/view/MMBT2907AQ" TargetMode="External"/><Relationship Id="rId_hyperlink_381" Type="http://schemas.openxmlformats.org/officeDocument/2006/relationships/hyperlink" Target="https://www.diodes.com/assets/Datasheets/MMBT3904Q.pdf" TargetMode="External"/><Relationship Id="rId_hyperlink_382" Type="http://schemas.openxmlformats.org/officeDocument/2006/relationships/hyperlink" Target="https://www.diodes.com/part/view/MMBT3904Q" TargetMode="External"/><Relationship Id="rId_hyperlink_383" Type="http://schemas.openxmlformats.org/officeDocument/2006/relationships/hyperlink" Target="https://www.diodes.com/assets/Datasheets/MMBT3906.pdf" TargetMode="External"/><Relationship Id="rId_hyperlink_384" Type="http://schemas.openxmlformats.org/officeDocument/2006/relationships/hyperlink" Target="https://www.diodes.com/part/view/MMBT3906Q" TargetMode="External"/><Relationship Id="rId_hyperlink_385" Type="http://schemas.openxmlformats.org/officeDocument/2006/relationships/hyperlink" Target="https://www.diodes.com/assets/Datasheets/MMBT4401Q.pdf" TargetMode="External"/><Relationship Id="rId_hyperlink_386" Type="http://schemas.openxmlformats.org/officeDocument/2006/relationships/hyperlink" Target="https://www.diodes.com/part/view/MMBT4401Q" TargetMode="External"/><Relationship Id="rId_hyperlink_387" Type="http://schemas.openxmlformats.org/officeDocument/2006/relationships/hyperlink" Target="https://www.diodes.com/assets/Datasheets/MMBT5401Q.pdf" TargetMode="External"/><Relationship Id="rId_hyperlink_388" Type="http://schemas.openxmlformats.org/officeDocument/2006/relationships/hyperlink" Target="https://www.diodes.com/part/view/MMBT5401Q" TargetMode="External"/><Relationship Id="rId_hyperlink_389" Type="http://schemas.openxmlformats.org/officeDocument/2006/relationships/hyperlink" Target="https://www.diodes.com/assets/Datasheets/MMBT5551Q.pdf" TargetMode="External"/><Relationship Id="rId_hyperlink_390" Type="http://schemas.openxmlformats.org/officeDocument/2006/relationships/hyperlink" Target="https://www.diodes.com/part/view/MMBT5551Q" TargetMode="External"/><Relationship Id="rId_hyperlink_391" Type="http://schemas.openxmlformats.org/officeDocument/2006/relationships/hyperlink" Target="https://www.diodes.com/assets/Datasheets/MMBTA05_MMBTA06.pdf" TargetMode="External"/><Relationship Id="rId_hyperlink_392" Type="http://schemas.openxmlformats.org/officeDocument/2006/relationships/hyperlink" Target="https://www.diodes.com/part/view/MMBTA05Q" TargetMode="External"/><Relationship Id="rId_hyperlink_393" Type="http://schemas.openxmlformats.org/officeDocument/2006/relationships/hyperlink" Target="https://www.diodes.com/assets/Datasheets/MMBTA05_MMBTA06.pdf" TargetMode="External"/><Relationship Id="rId_hyperlink_394" Type="http://schemas.openxmlformats.org/officeDocument/2006/relationships/hyperlink" Target="https://www.diodes.com/part/view/MMBTA06Q" TargetMode="External"/><Relationship Id="rId_hyperlink_395" Type="http://schemas.openxmlformats.org/officeDocument/2006/relationships/hyperlink" Target="https://www.diodes.com/assets/Datasheets/MMBTA42Q.pdf" TargetMode="External"/><Relationship Id="rId_hyperlink_396" Type="http://schemas.openxmlformats.org/officeDocument/2006/relationships/hyperlink" Target="https://www.diodes.com/part/view/MMBTA42Q" TargetMode="External"/><Relationship Id="rId_hyperlink_397" Type="http://schemas.openxmlformats.org/officeDocument/2006/relationships/hyperlink" Target="https://www.diodes.com/assets/Datasheets/MMBTA55Q_MMBTA56Q.pdf" TargetMode="External"/><Relationship Id="rId_hyperlink_398" Type="http://schemas.openxmlformats.org/officeDocument/2006/relationships/hyperlink" Target="https://www.diodes.com/part/view/MMBTA55Q" TargetMode="External"/><Relationship Id="rId_hyperlink_399" Type="http://schemas.openxmlformats.org/officeDocument/2006/relationships/hyperlink" Target="https://www.diodes.com/assets/Datasheets/MMBTA55Q_MMBTA56Q.pdf" TargetMode="External"/><Relationship Id="rId_hyperlink_400" Type="http://schemas.openxmlformats.org/officeDocument/2006/relationships/hyperlink" Target="https://www.diodes.com/part/view/MMBTA56Q" TargetMode="External"/><Relationship Id="rId_hyperlink_401" Type="http://schemas.openxmlformats.org/officeDocument/2006/relationships/hyperlink" Target="https://www.diodes.com/assets/Datasheets/ds30060.pdf" TargetMode="External"/><Relationship Id="rId_hyperlink_402" Type="http://schemas.openxmlformats.org/officeDocument/2006/relationships/hyperlink" Target="https://www.diodes.com/part/view/MMBTA92Q" TargetMode="External"/><Relationship Id="rId_hyperlink_403" Type="http://schemas.openxmlformats.org/officeDocument/2006/relationships/hyperlink" Target="https://www.diodes.com/assets/Datasheets/MMBTH10Q.pdf" TargetMode="External"/><Relationship Id="rId_hyperlink_404" Type="http://schemas.openxmlformats.org/officeDocument/2006/relationships/hyperlink" Target="https://www.diodes.com/part/view/MMBTH10Q" TargetMode="External"/><Relationship Id="rId_hyperlink_405" Type="http://schemas.openxmlformats.org/officeDocument/2006/relationships/hyperlink" Target="https://www.diodes.com/assets/Datasheets/MMDT2222VQ.pdf" TargetMode="External"/><Relationship Id="rId_hyperlink_406" Type="http://schemas.openxmlformats.org/officeDocument/2006/relationships/hyperlink" Target="https://www.diodes.com/part/view/MMDT2222VQ" TargetMode="External"/><Relationship Id="rId_hyperlink_407" Type="http://schemas.openxmlformats.org/officeDocument/2006/relationships/hyperlink" Target="https://www.diodes.com/assets/Datasheets/MMDT2227Q.pdf" TargetMode="External"/><Relationship Id="rId_hyperlink_408" Type="http://schemas.openxmlformats.org/officeDocument/2006/relationships/hyperlink" Target="https://www.diodes.com/part/view/MMDT2227Q" TargetMode="External"/><Relationship Id="rId_hyperlink_409" Type="http://schemas.openxmlformats.org/officeDocument/2006/relationships/hyperlink" Target="https://www.diodes.com/assets/Datasheets/MMDT2907AQ.pdf" TargetMode="External"/><Relationship Id="rId_hyperlink_410" Type="http://schemas.openxmlformats.org/officeDocument/2006/relationships/hyperlink" Target="https://www.diodes.com/part/view/MMDT2907AQ" TargetMode="External"/><Relationship Id="rId_hyperlink_411" Type="http://schemas.openxmlformats.org/officeDocument/2006/relationships/hyperlink" Target="https://www.diodes.com/assets/Datasheets/MMDT2907VQ.pdf" TargetMode="External"/><Relationship Id="rId_hyperlink_412" Type="http://schemas.openxmlformats.org/officeDocument/2006/relationships/hyperlink" Target="https://www.diodes.com/part/view/MMDT2907VQ" TargetMode="External"/><Relationship Id="rId_hyperlink_413" Type="http://schemas.openxmlformats.org/officeDocument/2006/relationships/hyperlink" Target="https://www.diodes.com/assets/Datasheets/MMDT3904Q.pdf" TargetMode="External"/><Relationship Id="rId_hyperlink_414" Type="http://schemas.openxmlformats.org/officeDocument/2006/relationships/hyperlink" Target="https://www.diodes.com/part/view/MMDT3904Q" TargetMode="External"/><Relationship Id="rId_hyperlink_415" Type="http://schemas.openxmlformats.org/officeDocument/2006/relationships/hyperlink" Target="https://www.diodes.com/assets/Datasheets/MMDT3906Q.pdf" TargetMode="External"/><Relationship Id="rId_hyperlink_416" Type="http://schemas.openxmlformats.org/officeDocument/2006/relationships/hyperlink" Target="https://www.diodes.com/part/view/MMDT3906Q" TargetMode="External"/><Relationship Id="rId_hyperlink_417" Type="http://schemas.openxmlformats.org/officeDocument/2006/relationships/hyperlink" Target="https://www.diodes.com/assets/Datasheets/MMDT3946Q.pdf" TargetMode="External"/><Relationship Id="rId_hyperlink_418" Type="http://schemas.openxmlformats.org/officeDocument/2006/relationships/hyperlink" Target="https://www.diodes.com/part/view/MMDT3946Q" TargetMode="External"/><Relationship Id="rId_hyperlink_419" Type="http://schemas.openxmlformats.org/officeDocument/2006/relationships/hyperlink" Target="https://www.diodes.com/assets/Datasheets/MMDT4401Q.pdf" TargetMode="External"/><Relationship Id="rId_hyperlink_420" Type="http://schemas.openxmlformats.org/officeDocument/2006/relationships/hyperlink" Target="https://www.diodes.com/part/view/MMDT4401Q" TargetMode="External"/><Relationship Id="rId_hyperlink_421" Type="http://schemas.openxmlformats.org/officeDocument/2006/relationships/hyperlink" Target="https://www.diodes.com/assets/Datasheets/MMDT5401Q.pdf" TargetMode="External"/><Relationship Id="rId_hyperlink_422" Type="http://schemas.openxmlformats.org/officeDocument/2006/relationships/hyperlink" Target="https://www.diodes.com/part/view/MMDT5401Q" TargetMode="External"/><Relationship Id="rId_hyperlink_423" Type="http://schemas.openxmlformats.org/officeDocument/2006/relationships/hyperlink" Target="https://www.diodes.com/assets/Datasheets/MMDT5451Q.pdf" TargetMode="External"/><Relationship Id="rId_hyperlink_424" Type="http://schemas.openxmlformats.org/officeDocument/2006/relationships/hyperlink" Target="https://www.diodes.com/part/view/MMDT5451Q" TargetMode="External"/><Relationship Id="rId_hyperlink_425" Type="http://schemas.openxmlformats.org/officeDocument/2006/relationships/hyperlink" Target="https://www.diodes.com/assets/Datasheets/ds30081.pdf" TargetMode="External"/><Relationship Id="rId_hyperlink_426" Type="http://schemas.openxmlformats.org/officeDocument/2006/relationships/hyperlink" Target="https://www.diodes.com/part/view/MMST2907AQ" TargetMode="External"/><Relationship Id="rId_hyperlink_427" Type="http://schemas.openxmlformats.org/officeDocument/2006/relationships/hyperlink" Target="https://www.diodes.com/assets/Datasheets/MMST3904Q.pdf" TargetMode="External"/><Relationship Id="rId_hyperlink_428" Type="http://schemas.openxmlformats.org/officeDocument/2006/relationships/hyperlink" Target="https://www.diodes.com/part/view/MMST3904Q" TargetMode="External"/><Relationship Id="rId_hyperlink_429" Type="http://schemas.openxmlformats.org/officeDocument/2006/relationships/hyperlink" Target="https://www.diodes.com/assets/Datasheets/MMST5401.pdf" TargetMode="External"/><Relationship Id="rId_hyperlink_430" Type="http://schemas.openxmlformats.org/officeDocument/2006/relationships/hyperlink" Target="https://www.diodes.com/part/view/MMST5401Q" TargetMode="External"/><Relationship Id="rId_hyperlink_431" Type="http://schemas.openxmlformats.org/officeDocument/2006/relationships/hyperlink" Target="https://www.diodes.com/assets/Datasheets/ds30173.pdf" TargetMode="External"/><Relationship Id="rId_hyperlink_432" Type="http://schemas.openxmlformats.org/officeDocument/2006/relationships/hyperlink" Target="https://www.diodes.com/part/view/MMST5551Q" TargetMode="External"/><Relationship Id="rId_hyperlink_433" Type="http://schemas.openxmlformats.org/officeDocument/2006/relationships/hyperlink" Target="https://www.diodes.com/assets/Datasheets/MMSTA06Q.pdf" TargetMode="External"/><Relationship Id="rId_hyperlink_434" Type="http://schemas.openxmlformats.org/officeDocument/2006/relationships/hyperlink" Target="https://www.diodes.com/part/view/MMSTA06Q" TargetMode="External"/><Relationship Id="rId_hyperlink_435" Type="http://schemas.openxmlformats.org/officeDocument/2006/relationships/hyperlink" Target="https://www.diodes.com/assets/Datasheets/MMSTA56Q.pdf" TargetMode="External"/><Relationship Id="rId_hyperlink_436" Type="http://schemas.openxmlformats.org/officeDocument/2006/relationships/hyperlink" Target="https://www.diodes.com/part/view/MMSTA56Q" TargetMode="External"/><Relationship Id="rId_hyperlink_437" Type="http://schemas.openxmlformats.org/officeDocument/2006/relationships/hyperlink" Target="https://www.diodes.com/assets/Datasheets/ZDT1049.pdf" TargetMode="External"/><Relationship Id="rId_hyperlink_438" Type="http://schemas.openxmlformats.org/officeDocument/2006/relationships/hyperlink" Target="https://www.diodes.com/part/view/ZDT1049Q" TargetMode="External"/><Relationship Id="rId_hyperlink_439" Type="http://schemas.openxmlformats.org/officeDocument/2006/relationships/hyperlink" Target="https://www.diodes.com/assets/Datasheets/ZDT6702.pdf" TargetMode="External"/><Relationship Id="rId_hyperlink_440" Type="http://schemas.openxmlformats.org/officeDocument/2006/relationships/hyperlink" Target="https://www.diodes.com/part/view/ZDT6702Q" TargetMode="External"/><Relationship Id="rId_hyperlink_441" Type="http://schemas.openxmlformats.org/officeDocument/2006/relationships/hyperlink" Target="https://www.diodes.com/assets/Datasheets/products_inactive_data/ZDT6718.pdf" TargetMode="External"/><Relationship Id="rId_hyperlink_442" Type="http://schemas.openxmlformats.org/officeDocument/2006/relationships/hyperlink" Target="https://www.diodes.com/part/view/ZDT6718Q" TargetMode="External"/><Relationship Id="rId_hyperlink_443" Type="http://schemas.openxmlformats.org/officeDocument/2006/relationships/hyperlink" Target="https://www.diodes.com/assets/Datasheets/ZDT694.pdf" TargetMode="External"/><Relationship Id="rId_hyperlink_444" Type="http://schemas.openxmlformats.org/officeDocument/2006/relationships/hyperlink" Target="https://www.diodes.com/part/view/ZDT694Q" TargetMode="External"/><Relationship Id="rId_hyperlink_445" Type="http://schemas.openxmlformats.org/officeDocument/2006/relationships/hyperlink" Target="https://www.diodes.com/assets/Datasheets/ZDT795AQ.pdf" TargetMode="External"/><Relationship Id="rId_hyperlink_446" Type="http://schemas.openxmlformats.org/officeDocument/2006/relationships/hyperlink" Target="https://www.diodes.com/part/view/ZDT795AQ" TargetMode="External"/><Relationship Id="rId_hyperlink_447" Type="http://schemas.openxmlformats.org/officeDocument/2006/relationships/hyperlink" Target="https://www.diodes.com/assets/Datasheets/ZXTD09N50DE6.pdf" TargetMode="External"/><Relationship Id="rId_hyperlink_448" Type="http://schemas.openxmlformats.org/officeDocument/2006/relationships/hyperlink" Target="https://www.diodes.com/part/view/ZTD09N50DE6Q" TargetMode="External"/><Relationship Id="rId_hyperlink_449" Type="http://schemas.openxmlformats.org/officeDocument/2006/relationships/hyperlink" Target="https://www.diodes.com/assets/Datasheets/ZTN23015CFHQ.pdf" TargetMode="External"/><Relationship Id="rId_hyperlink_450" Type="http://schemas.openxmlformats.org/officeDocument/2006/relationships/hyperlink" Target="https://www.diodes.com/part/view/ZTN23015CFHQ" TargetMode="External"/><Relationship Id="rId_hyperlink_451" Type="http://schemas.openxmlformats.org/officeDocument/2006/relationships/hyperlink" Target="https://www.diodes.com/assets/Datasheets/ZTP25040DFHQ.pdf" TargetMode="External"/><Relationship Id="rId_hyperlink_452" Type="http://schemas.openxmlformats.org/officeDocument/2006/relationships/hyperlink" Target="https://www.diodes.com/part/view/ZTP25040DFHQ" TargetMode="External"/><Relationship Id="rId_hyperlink_453" Type="http://schemas.openxmlformats.org/officeDocument/2006/relationships/hyperlink" Target="https://www.diodes.com/assets/Datasheets/ZTX450.pdf" TargetMode="External"/><Relationship Id="rId_hyperlink_454" Type="http://schemas.openxmlformats.org/officeDocument/2006/relationships/hyperlink" Target="https://www.diodes.com/part/view/ZTX450Q" TargetMode="External"/><Relationship Id="rId_hyperlink_455" Type="http://schemas.openxmlformats.org/officeDocument/2006/relationships/hyperlink" Target="https://www.diodes.com/assets/Datasheets/ZTX455.pdf" TargetMode="External"/><Relationship Id="rId_hyperlink_456" Type="http://schemas.openxmlformats.org/officeDocument/2006/relationships/hyperlink" Target="https://www.diodes.com/part/view/ZTX455Q" TargetMode="External"/><Relationship Id="rId_hyperlink_457" Type="http://schemas.openxmlformats.org/officeDocument/2006/relationships/hyperlink" Target="https://www.diodes.com/assets/Datasheets/ZTX550.pdf" TargetMode="External"/><Relationship Id="rId_hyperlink_458" Type="http://schemas.openxmlformats.org/officeDocument/2006/relationships/hyperlink" Target="https://www.diodes.com/part/view/ZTX550Q" TargetMode="External"/><Relationship Id="rId_hyperlink_459" Type="http://schemas.openxmlformats.org/officeDocument/2006/relationships/hyperlink" Target="https://www.diodes.com/assets/Datasheets/ZTX558.pdf" TargetMode="External"/><Relationship Id="rId_hyperlink_460" Type="http://schemas.openxmlformats.org/officeDocument/2006/relationships/hyperlink" Target="https://www.diodes.com/part/view/ZTX558Q" TargetMode="External"/><Relationship Id="rId_hyperlink_461" Type="http://schemas.openxmlformats.org/officeDocument/2006/relationships/hyperlink" Target="https://www.diodes.com/assets/Datasheets/ZTX614.pdf" TargetMode="External"/><Relationship Id="rId_hyperlink_462" Type="http://schemas.openxmlformats.org/officeDocument/2006/relationships/hyperlink" Target="https://www.diodes.com/part/view/ZTX614Q" TargetMode="External"/><Relationship Id="rId_hyperlink_463" Type="http://schemas.openxmlformats.org/officeDocument/2006/relationships/hyperlink" Target="https://www.diodes.com/assets/Datasheets/ZTX651.pdf" TargetMode="External"/><Relationship Id="rId_hyperlink_464" Type="http://schemas.openxmlformats.org/officeDocument/2006/relationships/hyperlink" Target="https://www.diodes.com/part/view/ZTX651Q" TargetMode="External"/><Relationship Id="rId_hyperlink_465" Type="http://schemas.openxmlformats.org/officeDocument/2006/relationships/hyperlink" Target="https://www.diodes.com/assets/Datasheets/ZTX652.pdf" TargetMode="External"/><Relationship Id="rId_hyperlink_466" Type="http://schemas.openxmlformats.org/officeDocument/2006/relationships/hyperlink" Target="https://www.diodes.com/part/view/ZTX653Q" TargetMode="External"/><Relationship Id="rId_hyperlink_467" Type="http://schemas.openxmlformats.org/officeDocument/2006/relationships/hyperlink" Target="https://www.diodes.com/assets/Datasheets/ZTX658.pdf" TargetMode="External"/><Relationship Id="rId_hyperlink_468" Type="http://schemas.openxmlformats.org/officeDocument/2006/relationships/hyperlink" Target="https://www.diodes.com/part/view/ZTX658Q" TargetMode="External"/><Relationship Id="rId_hyperlink_469" Type="http://schemas.openxmlformats.org/officeDocument/2006/relationships/hyperlink" Target="https://www.diodes.com/assets/Datasheets/ZTX690B.pdf" TargetMode="External"/><Relationship Id="rId_hyperlink_470" Type="http://schemas.openxmlformats.org/officeDocument/2006/relationships/hyperlink" Target="https://www.diodes.com/part/view/ZTX690BQ" TargetMode="External"/><Relationship Id="rId_hyperlink_471" Type="http://schemas.openxmlformats.org/officeDocument/2006/relationships/hyperlink" Target="https://www.diodes.com/assets/Datasheets/ZTX750.pdf" TargetMode="External"/><Relationship Id="rId_hyperlink_472" Type="http://schemas.openxmlformats.org/officeDocument/2006/relationships/hyperlink" Target="https://www.diodes.com/part/view/ZTX751Q" TargetMode="External"/><Relationship Id="rId_hyperlink_473" Type="http://schemas.openxmlformats.org/officeDocument/2006/relationships/hyperlink" Target="https://www.diodes.com/assets/Datasheets/ZTX752.pdf" TargetMode="External"/><Relationship Id="rId_hyperlink_474" Type="http://schemas.openxmlformats.org/officeDocument/2006/relationships/hyperlink" Target="https://www.diodes.com/part/view/ZTX753Q" TargetMode="External"/><Relationship Id="rId_hyperlink_475" Type="http://schemas.openxmlformats.org/officeDocument/2006/relationships/hyperlink" Target="https://www.diodes.com/assets/Datasheets/ZTX790A.pdf" TargetMode="External"/><Relationship Id="rId_hyperlink_476" Type="http://schemas.openxmlformats.org/officeDocument/2006/relationships/hyperlink" Target="https://www.diodes.com/part/view/ZTX790AQ" TargetMode="External"/><Relationship Id="rId_hyperlink_477" Type="http://schemas.openxmlformats.org/officeDocument/2006/relationships/hyperlink" Target="https://www.diodes.com/assets/Datasheets/ZTX853.pdf" TargetMode="External"/><Relationship Id="rId_hyperlink_478" Type="http://schemas.openxmlformats.org/officeDocument/2006/relationships/hyperlink" Target="https://www.diodes.com/part/view/ZTX853Q" TargetMode="External"/><Relationship Id="rId_hyperlink_479" Type="http://schemas.openxmlformats.org/officeDocument/2006/relationships/hyperlink" Target="https://www.diodes.com/assets/Datasheets/ZTX857.pdf" TargetMode="External"/><Relationship Id="rId_hyperlink_480" Type="http://schemas.openxmlformats.org/officeDocument/2006/relationships/hyperlink" Target="https://www.diodes.com/part/view/ZTX857Q" TargetMode="External"/><Relationship Id="rId_hyperlink_481" Type="http://schemas.openxmlformats.org/officeDocument/2006/relationships/hyperlink" Target="https://www.diodes.com/assets/Datasheets/ZX5T1951GQ.pdf" TargetMode="External"/><Relationship Id="rId_hyperlink_482" Type="http://schemas.openxmlformats.org/officeDocument/2006/relationships/hyperlink" Target="https://www.diodes.com/part/view/ZX5T1951GQ" TargetMode="External"/><Relationship Id="rId_hyperlink_483" Type="http://schemas.openxmlformats.org/officeDocument/2006/relationships/hyperlink" Target="https://www.diodes.com/assets/Datasheets/ZX5T851GQ.pdf" TargetMode="External"/><Relationship Id="rId_hyperlink_484" Type="http://schemas.openxmlformats.org/officeDocument/2006/relationships/hyperlink" Target="https://www.diodes.com/part/view/ZX5T851GQ" TargetMode="External"/><Relationship Id="rId_hyperlink_485" Type="http://schemas.openxmlformats.org/officeDocument/2006/relationships/hyperlink" Target="https://www.diodes.com/assets/Datasheets/ZX5T951GQ.pdf" TargetMode="External"/><Relationship Id="rId_hyperlink_486" Type="http://schemas.openxmlformats.org/officeDocument/2006/relationships/hyperlink" Target="https://www.diodes.com/part/view/ZX5T951GQ" TargetMode="External"/><Relationship Id="rId_hyperlink_487" Type="http://schemas.openxmlformats.org/officeDocument/2006/relationships/hyperlink" Target="https://www.diodes.com/assets/Datasheets/ZX5T953G.pdf" TargetMode="External"/><Relationship Id="rId_hyperlink_488" Type="http://schemas.openxmlformats.org/officeDocument/2006/relationships/hyperlink" Target="https://www.diodes.com/part/view/ZX5T953GQ" TargetMode="External"/><Relationship Id="rId_hyperlink_489" Type="http://schemas.openxmlformats.org/officeDocument/2006/relationships/hyperlink" Target="https://www.diodes.com/assets/Datasheets/ZXT1053AK.pdf" TargetMode="External"/><Relationship Id="rId_hyperlink_490" Type="http://schemas.openxmlformats.org/officeDocument/2006/relationships/hyperlink" Target="https://www.diodes.com/part/view/ZXT1053AKQ" TargetMode="External"/><Relationship Id="rId_hyperlink_491" Type="http://schemas.openxmlformats.org/officeDocument/2006/relationships/hyperlink" Target="https://www.diodes.com/assets/Datasheets/ZXT10P20DE6Q.pdf" TargetMode="External"/><Relationship Id="rId_hyperlink_492" Type="http://schemas.openxmlformats.org/officeDocument/2006/relationships/hyperlink" Target="https://www.diodes.com/part/view/ZXT10P20DE6Q" TargetMode="External"/><Relationship Id="rId_hyperlink_493" Type="http://schemas.openxmlformats.org/officeDocument/2006/relationships/hyperlink" Target="https://www.diodes.com/assets/Datasheets/ZXT13N50DE6.pdf" TargetMode="External"/><Relationship Id="rId_hyperlink_494" Type="http://schemas.openxmlformats.org/officeDocument/2006/relationships/hyperlink" Target="https://www.diodes.com/part/view/ZXT13N50DE6Q" TargetMode="External"/><Relationship Id="rId_hyperlink_495" Type="http://schemas.openxmlformats.org/officeDocument/2006/relationships/hyperlink" Target="https://www.diodes.com/assets/Datasheets/ZXT13P40DE6.pdf" TargetMode="External"/><Relationship Id="rId_hyperlink_496" Type="http://schemas.openxmlformats.org/officeDocument/2006/relationships/hyperlink" Target="https://www.diodes.com/part/view/ZXT13P40DE6Q" TargetMode="External"/><Relationship Id="rId_hyperlink_497" Type="http://schemas.openxmlformats.org/officeDocument/2006/relationships/hyperlink" Target="https://www.diodes.com/assets/Datasheets/ZXT690BK.pdf" TargetMode="External"/><Relationship Id="rId_hyperlink_498" Type="http://schemas.openxmlformats.org/officeDocument/2006/relationships/hyperlink" Target="https://www.diodes.com/part/view/ZXT690BKQ" TargetMode="External"/><Relationship Id="rId_hyperlink_499" Type="http://schemas.openxmlformats.org/officeDocument/2006/relationships/hyperlink" Target="https://www.diodes.com/assets/Datasheets/ZXT951KQ.pdf" TargetMode="External"/><Relationship Id="rId_hyperlink_500" Type="http://schemas.openxmlformats.org/officeDocument/2006/relationships/hyperlink" Target="https://www.diodes.com/part/view/ZXT951KQ" TargetMode="External"/><Relationship Id="rId_hyperlink_501" Type="http://schemas.openxmlformats.org/officeDocument/2006/relationships/hyperlink" Target="https://www.diodes.com/assets/Datasheets/ZXTC2045E6.pdf" TargetMode="External"/><Relationship Id="rId_hyperlink_502" Type="http://schemas.openxmlformats.org/officeDocument/2006/relationships/hyperlink" Target="https://www.diodes.com/part/view/ZXTC2045E6Q" TargetMode="External"/><Relationship Id="rId_hyperlink_503" Type="http://schemas.openxmlformats.org/officeDocument/2006/relationships/hyperlink" Target="https://www.diodes.com/assets/Datasheets/ZXTC4591AMC.pdf" TargetMode="External"/><Relationship Id="rId_hyperlink_504" Type="http://schemas.openxmlformats.org/officeDocument/2006/relationships/hyperlink" Target="https://www.diodes.com/part/view/ZXTC4591AMCQ" TargetMode="External"/><Relationship Id="rId_hyperlink_505" Type="http://schemas.openxmlformats.org/officeDocument/2006/relationships/hyperlink" Target="https://www.diodes.com/assets/Datasheets/ZXTC6717MC.pdf" TargetMode="External"/><Relationship Id="rId_hyperlink_506" Type="http://schemas.openxmlformats.org/officeDocument/2006/relationships/hyperlink" Target="https://www.diodes.com/part/view/ZXTC6717MCQ" TargetMode="External"/><Relationship Id="rId_hyperlink_507" Type="http://schemas.openxmlformats.org/officeDocument/2006/relationships/hyperlink" Target="https://www.diodes.com/assets/Datasheets/ZXTC6718MCQ.pdf" TargetMode="External"/><Relationship Id="rId_hyperlink_508" Type="http://schemas.openxmlformats.org/officeDocument/2006/relationships/hyperlink" Target="https://www.diodes.com/part/view/ZXTC6718MCQ" TargetMode="External"/><Relationship Id="rId_hyperlink_509" Type="http://schemas.openxmlformats.org/officeDocument/2006/relationships/hyperlink" Target="https://www.diodes.com/assets/Datasheets/ZXTD6717E6.pdf" TargetMode="External"/><Relationship Id="rId_hyperlink_510" Type="http://schemas.openxmlformats.org/officeDocument/2006/relationships/hyperlink" Target="https://www.diodes.com/part/view/ZXTD6717E6Q" TargetMode="External"/><Relationship Id="rId_hyperlink_511" Type="http://schemas.openxmlformats.org/officeDocument/2006/relationships/hyperlink" Target="https://www.diodes.com/assets/Datasheets/ZXTN19020DZQ.pdf" TargetMode="External"/><Relationship Id="rId_hyperlink_512" Type="http://schemas.openxmlformats.org/officeDocument/2006/relationships/hyperlink" Target="https://www.diodes.com/part/view/ZXTN19020DZQ" TargetMode="External"/><Relationship Id="rId_hyperlink_513" Type="http://schemas.openxmlformats.org/officeDocument/2006/relationships/hyperlink" Target="https://www.diodes.com/assets/Datasheets/ZXTN2005ZQ.pdf" TargetMode="External"/><Relationship Id="rId_hyperlink_514" Type="http://schemas.openxmlformats.org/officeDocument/2006/relationships/hyperlink" Target="https://www.diodes.com/part/view/ZXTN2005ZQ" TargetMode="External"/><Relationship Id="rId_hyperlink_515" Type="http://schemas.openxmlformats.org/officeDocument/2006/relationships/hyperlink" Target="https://www.diodes.com/assets/Datasheets/ZXTN2010ZQ.pdf" TargetMode="External"/><Relationship Id="rId_hyperlink_516" Type="http://schemas.openxmlformats.org/officeDocument/2006/relationships/hyperlink" Target="https://www.diodes.com/part/view/ZXTN2010ZQ" TargetMode="External"/><Relationship Id="rId_hyperlink_517" Type="http://schemas.openxmlformats.org/officeDocument/2006/relationships/hyperlink" Target="https://www.diodes.com/assets/Datasheets/ZXTN2018FQ.pdf" TargetMode="External"/><Relationship Id="rId_hyperlink_518" Type="http://schemas.openxmlformats.org/officeDocument/2006/relationships/hyperlink" Target="https://www.diodes.com/part/view/ZXTN2018FQ" TargetMode="External"/><Relationship Id="rId_hyperlink_519" Type="http://schemas.openxmlformats.org/officeDocument/2006/relationships/hyperlink" Target="https://www.diodes.com/assets/Datasheets/ZXTN25060BZQ.pdf" TargetMode="External"/><Relationship Id="rId_hyperlink_520" Type="http://schemas.openxmlformats.org/officeDocument/2006/relationships/hyperlink" Target="https://www.diodes.com/part/view/ZXTN25060BZQ" TargetMode="External"/><Relationship Id="rId_hyperlink_521" Type="http://schemas.openxmlformats.org/officeDocument/2006/relationships/hyperlink" Target="https://www.diodes.com/assets/Datasheets/ZXTN25100DG.pdf" TargetMode="External"/><Relationship Id="rId_hyperlink_522" Type="http://schemas.openxmlformats.org/officeDocument/2006/relationships/hyperlink" Target="https://www.diodes.com/part/view/ZXTN25100DGQ" TargetMode="External"/><Relationship Id="rId_hyperlink_523" Type="http://schemas.openxmlformats.org/officeDocument/2006/relationships/hyperlink" Target="https://www.diodes.com/assets/Datasheets/ZXTN4004K.pdf" TargetMode="External"/><Relationship Id="rId_hyperlink_524" Type="http://schemas.openxmlformats.org/officeDocument/2006/relationships/hyperlink" Target="https://www.diodes.com/part/view/ZXTN4004KQ" TargetMode="External"/><Relationship Id="rId_hyperlink_525" Type="http://schemas.openxmlformats.org/officeDocument/2006/relationships/hyperlink" Target="https://www.diodes.com/assets/Datasheets/ZXTN4004Z.pdf" TargetMode="External"/><Relationship Id="rId_hyperlink_526" Type="http://schemas.openxmlformats.org/officeDocument/2006/relationships/hyperlink" Target="https://www.diodes.com/part/view/ZXTN4004ZQ" TargetMode="External"/><Relationship Id="rId_hyperlink_527" Type="http://schemas.openxmlformats.org/officeDocument/2006/relationships/hyperlink" Target="https://www.diodes.com/assets/Datasheets/ZXTN5551FLQ.pdf" TargetMode="External"/><Relationship Id="rId_hyperlink_528" Type="http://schemas.openxmlformats.org/officeDocument/2006/relationships/hyperlink" Target="https://www.diodes.com/part/view/ZXTN5551FLQ" TargetMode="External"/><Relationship Id="rId_hyperlink_529" Type="http://schemas.openxmlformats.org/officeDocument/2006/relationships/hyperlink" Target="https://www.diodes.com/assets/Datasheets/ZXTP01500BGQ.pdf" TargetMode="External"/><Relationship Id="rId_hyperlink_530" Type="http://schemas.openxmlformats.org/officeDocument/2006/relationships/hyperlink" Target="https://www.diodes.com/part/view/ZXTP01500BGQ" TargetMode="External"/><Relationship Id="rId_hyperlink_531" Type="http://schemas.openxmlformats.org/officeDocument/2006/relationships/hyperlink" Target="https://www.diodes.com/assets/Datasheets/ZXTP19040CGQ.pdf" TargetMode="External"/><Relationship Id="rId_hyperlink_532" Type="http://schemas.openxmlformats.org/officeDocument/2006/relationships/hyperlink" Target="https://www.diodes.com/part/view/ZXTP19040CGQ" TargetMode="External"/><Relationship Id="rId_hyperlink_533" Type="http://schemas.openxmlformats.org/officeDocument/2006/relationships/hyperlink" Target="https://www.diodes.com/assets/Datasheets/ZXTP19100CZ.pdf" TargetMode="External"/><Relationship Id="rId_hyperlink_534" Type="http://schemas.openxmlformats.org/officeDocument/2006/relationships/hyperlink" Target="https://www.diodes.com/part/view/ZXTP19100CZQ" TargetMode="External"/><Relationship Id="rId_hyperlink_535" Type="http://schemas.openxmlformats.org/officeDocument/2006/relationships/hyperlink" Target="https://www.diodes.com/assets/Datasheets/ZXTP2008ZQ.pdf" TargetMode="External"/><Relationship Id="rId_hyperlink_536" Type="http://schemas.openxmlformats.org/officeDocument/2006/relationships/hyperlink" Target="https://www.diodes.com/part/view/ZXTP2008ZQ" TargetMode="External"/><Relationship Id="rId_hyperlink_537" Type="http://schemas.openxmlformats.org/officeDocument/2006/relationships/hyperlink" Target="https://www.diodes.com/assets/Datasheets/ZXTP2009ZQ.pdf" TargetMode="External"/><Relationship Id="rId_hyperlink_538" Type="http://schemas.openxmlformats.org/officeDocument/2006/relationships/hyperlink" Target="https://www.diodes.com/part/view/ZXTP2009ZQ" TargetMode="External"/><Relationship Id="rId_hyperlink_539" Type="http://schemas.openxmlformats.org/officeDocument/2006/relationships/hyperlink" Target="https://www.diodes.com/assets/Datasheets/ZXTP2012ZQ.pdf" TargetMode="External"/><Relationship Id="rId_hyperlink_540" Type="http://schemas.openxmlformats.org/officeDocument/2006/relationships/hyperlink" Target="https://www.diodes.com/part/view/ZXTP2012ZQ" TargetMode="External"/><Relationship Id="rId_hyperlink_541" Type="http://schemas.openxmlformats.org/officeDocument/2006/relationships/hyperlink" Target="https://www.diodes.com/assets/Datasheets/ZXTP2014ZQ.pdf" TargetMode="External"/><Relationship Id="rId_hyperlink_542" Type="http://schemas.openxmlformats.org/officeDocument/2006/relationships/hyperlink" Target="https://www.diodes.com/part/view/ZXTP2014ZQ" TargetMode="External"/><Relationship Id="rId_hyperlink_543" Type="http://schemas.openxmlformats.org/officeDocument/2006/relationships/hyperlink" Target="https://www.diodes.com/assets/Datasheets/ZXTP2027FQ.pdf" TargetMode="External"/><Relationship Id="rId_hyperlink_544" Type="http://schemas.openxmlformats.org/officeDocument/2006/relationships/hyperlink" Target="https://www.diodes.com/part/view/ZXTP2027FQ" TargetMode="External"/><Relationship Id="rId_hyperlink_545" Type="http://schemas.openxmlformats.org/officeDocument/2006/relationships/hyperlink" Target="https://www.diodes.com/assets/Datasheets/ZXTP25100CFHQ.pdf" TargetMode="External"/><Relationship Id="rId_hyperlink_546" Type="http://schemas.openxmlformats.org/officeDocument/2006/relationships/hyperlink" Target="https://www.diodes.com/part/view/ZXTP25100CFHQ" TargetMode="External"/><Relationship Id="rId_hyperlink_547" Type="http://schemas.openxmlformats.org/officeDocument/2006/relationships/hyperlink" Target="https://www.diodes.com/assets/Datasheets/ZXTP25140BFHQ.pdf" TargetMode="External"/><Relationship Id="rId_hyperlink_548" Type="http://schemas.openxmlformats.org/officeDocument/2006/relationships/hyperlink" Target="https://www.diodes.com/part/view/ZXTP25140BFHQ" TargetMode="External"/><Relationship Id="rId_hyperlink_549" Type="http://schemas.openxmlformats.org/officeDocument/2006/relationships/hyperlink" Target="https://www.diodes.com/assets/Datasheets/ZXTP5401FLQ.pdf" TargetMode="External"/><Relationship Id="rId_hyperlink_550" Type="http://schemas.openxmlformats.org/officeDocument/2006/relationships/hyperlink" Target="https://www.diodes.com/part/view/ZXTP5401FLQ" TargetMode="External"/><Relationship Id="rId_hyperlink_551" Type="http://schemas.openxmlformats.org/officeDocument/2006/relationships/hyperlink" Target="https://www.diodes.com/assets/Datasheets/ZXTP56020FDBQ.pdf" TargetMode="External"/><Relationship Id="rId_hyperlink_552" Type="http://schemas.openxmlformats.org/officeDocument/2006/relationships/hyperlink" Target="https://www.diodes.com/part/view/ZXTP56020FDBQ" TargetMode="External"/><Relationship Id="rId_hyperlink_553" Type="http://schemas.openxmlformats.org/officeDocument/2006/relationships/hyperlink" Target="https://www.diodes.com/assets/Datasheets/ZXTP56060FDBQ.pdf" TargetMode="External"/><Relationship Id="rId_hyperlink_554" Type="http://schemas.openxmlformats.org/officeDocument/2006/relationships/hyperlink" Target="https://www.diodes.com/part/view/ZXTP56060FDB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Y27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  <col min="22" max="22" width="11.92" customWidth="true" style="0"/>
    <col min="23" max="23" width="11.92" customWidth="true" style="0"/>
    <col min="24" max="24" width="11.92" customWidth="true" style="0"/>
    <col min="25" max="25" width="11.92" customWidth="true" style="0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Category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Compliance(Only Automotive supports PPAP)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Polarity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VCEO, VCES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IC (A)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ICM (A)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PD (W)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hFE (Min)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hFE (@ IC) (A)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FE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(Min 2)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hFE (@ IC2) (A)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VCE(sat) Max (mV)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CE(SAT)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(@ IC/IB) (A/mA)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VCE(sat) (Max.2) (mV)</t>
          </r>
        </is>
      </c>
      <c r="U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VCE(sat) (@ IC/IB2) (A/mA)</t>
          </r>
        </is>
      </c>
      <c r="V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fT (MHz)</t>
          </r>
        </is>
      </c>
      <c r="W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RCE(sat) (mΩ)</t>
          </r>
        </is>
      </c>
      <c r="X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Spice Model</t>
          </r>
        </is>
      </c>
      <c r="Y1" s="1" t="s">
        <v>24</v>
      </c>
    </row>
    <row r="2" spans="1:25">
      <c r="A2" t="s">
        <v>25</v>
      </c>
      <c r="B2" s="2" t="str">
        <f>Hyperlink("https://www.diodes.com/assets/Datasheets/2DA1201Y.pdf")</f>
        <v>https://www.diodes.com/assets/Datasheets/2DA1201Y.pdf</v>
      </c>
      <c r="C2" t="str">
        <f>Hyperlink("https://www.diodes.com/part/view/2DA1201YQ","2DA1201YQ")</f>
        <v>2DA1201YQ</v>
      </c>
      <c r="D2" t="s">
        <v>26</v>
      </c>
      <c r="G2" t="s">
        <v>27</v>
      </c>
      <c r="H2" t="s">
        <v>28</v>
      </c>
      <c r="I2" t="s">
        <v>29</v>
      </c>
      <c r="J2">
        <v>120</v>
      </c>
      <c r="K2">
        <v>0.8</v>
      </c>
      <c r="L2">
        <v>3</v>
      </c>
      <c r="M2">
        <v>1.5</v>
      </c>
      <c r="N2">
        <v>120</v>
      </c>
      <c r="O2">
        <v>0.1</v>
      </c>
      <c r="R2">
        <v>1000</v>
      </c>
      <c r="S2" t="s">
        <v>30</v>
      </c>
      <c r="V2">
        <v>160</v>
      </c>
      <c r="Y2" t="s">
        <v>31</v>
      </c>
    </row>
    <row r="3" spans="1:25">
      <c r="A3" t="s">
        <v>32</v>
      </c>
      <c r="B3" s="2" t="str">
        <f>Hyperlink("https://www.diodes.com/assets/Datasheets/2DA1213YQ2.pdf")</f>
        <v>https://www.diodes.com/assets/Datasheets/2DA1213YQ2.pdf</v>
      </c>
      <c r="C3" t="str">
        <f>Hyperlink("https://www.diodes.com/part/view/2DA1213YQ","2DA1213YQ")</f>
        <v>2DA1213YQ</v>
      </c>
      <c r="D3" t="s">
        <v>33</v>
      </c>
      <c r="G3" t="s">
        <v>27</v>
      </c>
      <c r="H3" t="s">
        <v>28</v>
      </c>
      <c r="I3" t="s">
        <v>29</v>
      </c>
      <c r="J3">
        <v>50</v>
      </c>
      <c r="K3">
        <v>2</v>
      </c>
      <c r="L3">
        <v>2.5</v>
      </c>
      <c r="M3">
        <v>1</v>
      </c>
      <c r="N3">
        <v>120</v>
      </c>
      <c r="O3">
        <v>0.5</v>
      </c>
      <c r="P3">
        <v>20</v>
      </c>
      <c r="Q3">
        <v>2</v>
      </c>
      <c r="R3">
        <v>500</v>
      </c>
      <c r="S3" t="s">
        <v>34</v>
      </c>
      <c r="V3">
        <v>160</v>
      </c>
      <c r="Y3" t="s">
        <v>31</v>
      </c>
    </row>
    <row r="4" spans="1:25">
      <c r="A4" t="s">
        <v>35</v>
      </c>
      <c r="B4" s="2" t="str">
        <f>Hyperlink("https://www.diodes.com/assets/Datasheets/2DA1774QQ.pdf")</f>
        <v>https://www.diodes.com/assets/Datasheets/2DA1774QQ.pdf</v>
      </c>
      <c r="C4" t="str">
        <f>Hyperlink("https://www.diodes.com/part/view/2DA1774QQ","2DA1774QQ")</f>
        <v>2DA1774QQ</v>
      </c>
      <c r="D4" t="s">
        <v>36</v>
      </c>
      <c r="G4" t="s">
        <v>37</v>
      </c>
      <c r="H4" t="s">
        <v>28</v>
      </c>
      <c r="I4" t="s">
        <v>29</v>
      </c>
      <c r="J4">
        <v>50</v>
      </c>
      <c r="K4">
        <v>0.15</v>
      </c>
      <c r="M4">
        <v>0.15</v>
      </c>
      <c r="N4">
        <v>120</v>
      </c>
      <c r="O4">
        <v>0.001</v>
      </c>
      <c r="R4">
        <v>500</v>
      </c>
      <c r="S4" t="s">
        <v>38</v>
      </c>
      <c r="V4">
        <v>140</v>
      </c>
      <c r="Y4" t="s">
        <v>39</v>
      </c>
    </row>
    <row r="5" spans="1:25">
      <c r="A5" t="s">
        <v>40</v>
      </c>
      <c r="B5" s="2" t="str">
        <f>Hyperlink("https://www.diodes.com/assets/Datasheets/ds31619.pdf")</f>
        <v>https://www.diodes.com/assets/Datasheets/ds31619.pdf</v>
      </c>
      <c r="C5" t="str">
        <f>Hyperlink("https://www.diodes.com/part/view/2DA1797Q","2DA1797Q")</f>
        <v>2DA1797Q</v>
      </c>
      <c r="D5" t="s">
        <v>41</v>
      </c>
      <c r="G5" t="s">
        <v>27</v>
      </c>
      <c r="H5" t="s">
        <v>28</v>
      </c>
      <c r="I5" t="s">
        <v>29</v>
      </c>
      <c r="J5">
        <v>50</v>
      </c>
      <c r="K5">
        <v>3</v>
      </c>
      <c r="L5">
        <v>6</v>
      </c>
      <c r="M5">
        <v>0.9</v>
      </c>
      <c r="N5">
        <v>82</v>
      </c>
      <c r="O5">
        <v>0.5</v>
      </c>
      <c r="R5">
        <v>350</v>
      </c>
      <c r="S5" t="s">
        <v>34</v>
      </c>
      <c r="V5">
        <v>160</v>
      </c>
      <c r="Y5" t="s">
        <v>31</v>
      </c>
    </row>
    <row r="6" spans="1:25">
      <c r="A6" t="s">
        <v>42</v>
      </c>
      <c r="B6" s="2" t="str">
        <f>Hyperlink("https://www.diodes.com/assets/Datasheets/2DA1971Q.pdf")</f>
        <v>https://www.diodes.com/assets/Datasheets/2DA1971Q.pdf</v>
      </c>
      <c r="C6" t="str">
        <f>Hyperlink("https://www.diodes.com/part/view/2DA1971Q","2DA1971Q")</f>
        <v>2DA1971Q</v>
      </c>
      <c r="D6" t="s">
        <v>43</v>
      </c>
      <c r="G6" t="s">
        <v>44</v>
      </c>
      <c r="H6" t="s">
        <v>28</v>
      </c>
      <c r="I6" t="s">
        <v>29</v>
      </c>
      <c r="J6">
        <v>400</v>
      </c>
      <c r="K6">
        <v>0.5</v>
      </c>
      <c r="L6">
        <v>1</v>
      </c>
      <c r="M6">
        <v>1.5</v>
      </c>
      <c r="N6">
        <v>140</v>
      </c>
      <c r="O6">
        <v>0.02</v>
      </c>
      <c r="P6">
        <v>140</v>
      </c>
      <c r="Q6">
        <v>0.1</v>
      </c>
      <c r="R6">
        <v>250</v>
      </c>
      <c r="S6" t="s">
        <v>45</v>
      </c>
      <c r="T6">
        <v>400</v>
      </c>
      <c r="U6" t="s">
        <v>46</v>
      </c>
      <c r="V6">
        <v>75</v>
      </c>
      <c r="Y6" t="s">
        <v>31</v>
      </c>
    </row>
    <row r="7" spans="1:25">
      <c r="A7" t="s">
        <v>47</v>
      </c>
      <c r="B7" s="2" t="str">
        <f>Hyperlink("https://www.diodes.com/assets/Datasheets/2DC4617SQ.pdf")</f>
        <v>https://www.diodes.com/assets/Datasheets/2DC4617SQ.pdf</v>
      </c>
      <c r="C7" t="str">
        <f>Hyperlink("https://www.diodes.com/part/view/2DC4617SQ","2DC4617SQ")</f>
        <v>2DC4617SQ</v>
      </c>
      <c r="D7" t="s">
        <v>48</v>
      </c>
      <c r="G7" t="s">
        <v>37</v>
      </c>
      <c r="H7" t="s">
        <v>28</v>
      </c>
      <c r="I7" t="s">
        <v>49</v>
      </c>
      <c r="J7">
        <v>50</v>
      </c>
      <c r="K7">
        <v>0.15</v>
      </c>
      <c r="M7">
        <v>0.15</v>
      </c>
      <c r="N7">
        <v>270</v>
      </c>
      <c r="O7">
        <v>0.001</v>
      </c>
      <c r="R7">
        <v>400</v>
      </c>
      <c r="S7" t="s">
        <v>38</v>
      </c>
      <c r="V7">
        <v>180</v>
      </c>
      <c r="Y7" t="s">
        <v>39</v>
      </c>
    </row>
    <row r="8" spans="1:25">
      <c r="A8" t="s">
        <v>50</v>
      </c>
      <c r="B8" s="2" t="str">
        <f>Hyperlink("https://www.diodes.com/assets/Datasheets/AC817-40Q.pdf")</f>
        <v>https://www.diodes.com/assets/Datasheets/AC817-40Q.pdf</v>
      </c>
      <c r="C8" t="str">
        <f>Hyperlink("https://www.diodes.com/part/view/AC817-40Q","AC817-40Q")</f>
        <v>AC817-40Q</v>
      </c>
      <c r="D8" t="s">
        <v>51</v>
      </c>
      <c r="G8" t="s">
        <v>37</v>
      </c>
      <c r="H8" t="s">
        <v>28</v>
      </c>
      <c r="I8" t="s">
        <v>49</v>
      </c>
      <c r="J8">
        <v>45</v>
      </c>
      <c r="K8">
        <v>0.5</v>
      </c>
      <c r="L8">
        <v>1</v>
      </c>
      <c r="M8">
        <v>0.3</v>
      </c>
      <c r="N8">
        <v>250</v>
      </c>
      <c r="O8">
        <v>0.1</v>
      </c>
      <c r="P8">
        <v>170</v>
      </c>
      <c r="Q8">
        <v>0.3</v>
      </c>
      <c r="R8">
        <v>700</v>
      </c>
      <c r="S8" t="s">
        <v>30</v>
      </c>
      <c r="V8">
        <v>100</v>
      </c>
      <c r="Y8" t="s">
        <v>52</v>
      </c>
    </row>
    <row r="9" spans="1:25">
      <c r="A9" t="s">
        <v>53</v>
      </c>
      <c r="B9" s="2" t="str">
        <f>Hyperlink("https://www.diodes.com/assets/Datasheets/AC847BQ-AC847CQ-AC848BQ.pdf")</f>
        <v>https://www.diodes.com/assets/Datasheets/AC847BQ-AC847CQ-AC848BQ.pdf</v>
      </c>
      <c r="C9" t="str">
        <f>Hyperlink("https://www.diodes.com/part/view/AC847BQ","AC847BQ")</f>
        <v>AC847BQ</v>
      </c>
      <c r="D9" t="s">
        <v>54</v>
      </c>
      <c r="G9" t="s">
        <v>37</v>
      </c>
      <c r="H9" t="s">
        <v>28</v>
      </c>
      <c r="I9" t="s">
        <v>49</v>
      </c>
      <c r="J9">
        <v>45</v>
      </c>
      <c r="K9">
        <v>0.1</v>
      </c>
      <c r="L9">
        <v>0.2</v>
      </c>
      <c r="M9">
        <v>0.3</v>
      </c>
      <c r="N9">
        <v>200</v>
      </c>
      <c r="O9">
        <v>0.002</v>
      </c>
      <c r="R9">
        <v>250</v>
      </c>
      <c r="S9" t="s">
        <v>55</v>
      </c>
      <c r="T9">
        <v>600</v>
      </c>
      <c r="U9" t="s">
        <v>56</v>
      </c>
      <c r="V9">
        <v>300</v>
      </c>
      <c r="Y9" t="s">
        <v>52</v>
      </c>
    </row>
    <row r="10" spans="1:25">
      <c r="A10" t="s">
        <v>57</v>
      </c>
      <c r="B10" s="2" t="str">
        <f>Hyperlink("https://www.diodes.com/assets/Datasheets/AC847BWQ-AC847CWQ.pdf")</f>
        <v>https://www.diodes.com/assets/Datasheets/AC847BWQ-AC847CWQ.pdf</v>
      </c>
      <c r="C10" t="str">
        <f>Hyperlink("https://www.diodes.com/part/view/AC847BWQ","AC847BWQ")</f>
        <v>AC847BWQ</v>
      </c>
      <c r="D10" t="s">
        <v>58</v>
      </c>
      <c r="G10" t="s">
        <v>37</v>
      </c>
      <c r="H10" t="s">
        <v>28</v>
      </c>
      <c r="I10" t="s">
        <v>49</v>
      </c>
      <c r="J10">
        <v>45</v>
      </c>
      <c r="K10">
        <v>0.1</v>
      </c>
      <c r="L10">
        <v>0.2</v>
      </c>
      <c r="M10">
        <v>0.2</v>
      </c>
      <c r="N10">
        <v>200</v>
      </c>
      <c r="O10">
        <v>0.002</v>
      </c>
      <c r="R10">
        <v>250</v>
      </c>
      <c r="S10" t="s">
        <v>55</v>
      </c>
      <c r="T10">
        <v>600</v>
      </c>
      <c r="U10" t="s">
        <v>56</v>
      </c>
      <c r="V10">
        <v>300</v>
      </c>
      <c r="Y10" t="s">
        <v>59</v>
      </c>
    </row>
    <row r="11" spans="1:25">
      <c r="A11" t="s">
        <v>60</v>
      </c>
      <c r="B11" s="2" t="str">
        <f>Hyperlink("https://www.diodes.com/assets/Datasheets/AC847BQ-AC847CQ-AC848BQ.pdf")</f>
        <v>https://www.diodes.com/assets/Datasheets/AC847BQ-AC847CQ-AC848BQ.pdf</v>
      </c>
      <c r="C11" t="str">
        <f>Hyperlink("https://www.diodes.com/part/view/AC847CQ","AC847CQ")</f>
        <v>AC847CQ</v>
      </c>
      <c r="D11" t="s">
        <v>54</v>
      </c>
      <c r="G11" t="s">
        <v>37</v>
      </c>
      <c r="H11" t="s">
        <v>28</v>
      </c>
      <c r="I11" t="s">
        <v>49</v>
      </c>
      <c r="J11">
        <v>45</v>
      </c>
      <c r="K11">
        <v>0.1</v>
      </c>
      <c r="L11">
        <v>0.2</v>
      </c>
      <c r="M11">
        <v>0.3</v>
      </c>
      <c r="N11">
        <v>420</v>
      </c>
      <c r="O11">
        <v>0.002</v>
      </c>
      <c r="R11">
        <v>250</v>
      </c>
      <c r="S11" t="s">
        <v>55</v>
      </c>
      <c r="T11">
        <v>600</v>
      </c>
      <c r="U11" t="s">
        <v>56</v>
      </c>
      <c r="V11">
        <v>300</v>
      </c>
      <c r="Y11" t="s">
        <v>52</v>
      </c>
    </row>
    <row r="12" spans="1:25">
      <c r="A12" t="s">
        <v>61</v>
      </c>
      <c r="B12" s="2" t="str">
        <f>Hyperlink("https://www.diodes.com/assets/Datasheets/AC847BWQ-AC847CWQ.pdf")</f>
        <v>https://www.diodes.com/assets/Datasheets/AC847BWQ-AC847CWQ.pdf</v>
      </c>
      <c r="C12" t="str">
        <f>Hyperlink("https://www.diodes.com/part/view/AC847CWQ","AC847CWQ")</f>
        <v>AC847CWQ</v>
      </c>
      <c r="D12" t="s">
        <v>58</v>
      </c>
      <c r="G12" t="s">
        <v>37</v>
      </c>
      <c r="H12" t="s">
        <v>28</v>
      </c>
      <c r="I12" t="s">
        <v>49</v>
      </c>
      <c r="J12">
        <v>45</v>
      </c>
      <c r="K12">
        <v>0.1</v>
      </c>
      <c r="L12">
        <v>0.2</v>
      </c>
      <c r="M12">
        <v>0.2</v>
      </c>
      <c r="N12">
        <v>420</v>
      </c>
      <c r="O12">
        <v>0.002</v>
      </c>
      <c r="R12">
        <v>250</v>
      </c>
      <c r="S12" t="s">
        <v>55</v>
      </c>
      <c r="T12">
        <v>600</v>
      </c>
      <c r="U12" t="s">
        <v>56</v>
      </c>
      <c r="V12">
        <v>300</v>
      </c>
      <c r="Y12" t="s">
        <v>59</v>
      </c>
    </row>
    <row r="13" spans="1:25">
      <c r="A13" t="s">
        <v>62</v>
      </c>
      <c r="B13" s="2" t="str">
        <f>Hyperlink("https://www.diodes.com/assets/Datasheets/AC847BQ-AC847CQ-AC848BQ.pdf")</f>
        <v>https://www.diodes.com/assets/Datasheets/AC847BQ-AC847CQ-AC848BQ.pdf</v>
      </c>
      <c r="C13" t="str">
        <f>Hyperlink("https://www.diodes.com/part/view/AC848BQ","AC848BQ")</f>
        <v>AC848BQ</v>
      </c>
      <c r="D13" t="s">
        <v>63</v>
      </c>
      <c r="G13" t="s">
        <v>37</v>
      </c>
      <c r="H13" t="s">
        <v>28</v>
      </c>
      <c r="I13" t="s">
        <v>49</v>
      </c>
      <c r="J13">
        <v>30</v>
      </c>
      <c r="K13">
        <v>0.1</v>
      </c>
      <c r="L13">
        <v>0.2</v>
      </c>
      <c r="M13">
        <v>0.3</v>
      </c>
      <c r="N13">
        <v>200</v>
      </c>
      <c r="O13">
        <v>0.002</v>
      </c>
      <c r="R13">
        <v>250</v>
      </c>
      <c r="S13" t="s">
        <v>55</v>
      </c>
      <c r="T13">
        <v>600</v>
      </c>
      <c r="U13" t="s">
        <v>56</v>
      </c>
      <c r="V13">
        <v>300</v>
      </c>
      <c r="Y13" t="s">
        <v>52</v>
      </c>
    </row>
    <row r="14" spans="1:25">
      <c r="A14" t="s">
        <v>64</v>
      </c>
      <c r="B14" s="2" t="str">
        <f>Hyperlink("https://www.diodes.com/assets/Datasheets/AC857BQ-AC857CQ.pdf")</f>
        <v>https://www.diodes.com/assets/Datasheets/AC857BQ-AC857CQ.pdf</v>
      </c>
      <c r="C14" t="str">
        <f>Hyperlink("https://www.diodes.com/part/view/AC857BQ","AC857BQ")</f>
        <v>AC857BQ</v>
      </c>
      <c r="D14" t="s">
        <v>65</v>
      </c>
      <c r="G14" t="s">
        <v>37</v>
      </c>
      <c r="H14" t="s">
        <v>28</v>
      </c>
      <c r="I14" t="s">
        <v>29</v>
      </c>
      <c r="J14">
        <v>45</v>
      </c>
      <c r="K14">
        <v>0.1</v>
      </c>
      <c r="L14">
        <v>0.2</v>
      </c>
      <c r="M14">
        <v>0.3</v>
      </c>
      <c r="N14">
        <v>220</v>
      </c>
      <c r="O14">
        <v>0.002</v>
      </c>
      <c r="R14">
        <v>300</v>
      </c>
      <c r="S14" t="s">
        <v>55</v>
      </c>
      <c r="T14">
        <v>650</v>
      </c>
      <c r="U14" t="s">
        <v>56</v>
      </c>
      <c r="V14">
        <v>200</v>
      </c>
      <c r="Y14" t="s">
        <v>52</v>
      </c>
    </row>
    <row r="15" spans="1:25">
      <c r="A15" t="s">
        <v>66</v>
      </c>
      <c r="B15" s="2" t="str">
        <f>Hyperlink("https://www.diodes.com/assets/Datasheets/AC857BSQ.pdf")</f>
        <v>https://www.diodes.com/assets/Datasheets/AC857BSQ.pdf</v>
      </c>
      <c r="C15" t="str">
        <f>Hyperlink("https://www.diodes.com/part/view/AC857BSQ","AC857BSQ")</f>
        <v>AC857BSQ</v>
      </c>
      <c r="D15" t="s">
        <v>67</v>
      </c>
      <c r="G15" t="s">
        <v>37</v>
      </c>
      <c r="H15" t="s">
        <v>28</v>
      </c>
      <c r="I15" t="s">
        <v>68</v>
      </c>
      <c r="J15">
        <v>45</v>
      </c>
      <c r="K15">
        <v>0.1</v>
      </c>
      <c r="L15">
        <v>0.2</v>
      </c>
      <c r="M15">
        <v>0.2</v>
      </c>
      <c r="N15">
        <v>220</v>
      </c>
      <c r="O15">
        <v>0.002</v>
      </c>
      <c r="R15">
        <v>100</v>
      </c>
      <c r="S15" t="s">
        <v>55</v>
      </c>
      <c r="T15">
        <v>400</v>
      </c>
      <c r="U15" t="s">
        <v>56</v>
      </c>
      <c r="V15">
        <v>100</v>
      </c>
      <c r="Y15" t="s">
        <v>69</v>
      </c>
    </row>
    <row r="16" spans="1:25">
      <c r="A16" t="s">
        <v>70</v>
      </c>
      <c r="B16" s="2" t="str">
        <f>Hyperlink("https://www.diodes.com/assets/Datasheets/AC857BQ-AC857CQ.pdf")</f>
        <v>https://www.diodes.com/assets/Datasheets/AC857BQ-AC857CQ.pdf</v>
      </c>
      <c r="C16" t="str">
        <f>Hyperlink("https://www.diodes.com/part/view/AC857CQ","AC857CQ")</f>
        <v>AC857CQ</v>
      </c>
      <c r="D16" t="s">
        <v>65</v>
      </c>
      <c r="G16" t="s">
        <v>37</v>
      </c>
      <c r="H16" t="s">
        <v>28</v>
      </c>
      <c r="I16" t="s">
        <v>29</v>
      </c>
      <c r="J16">
        <v>45</v>
      </c>
      <c r="K16">
        <v>0.1</v>
      </c>
      <c r="L16">
        <v>0.2</v>
      </c>
      <c r="M16">
        <v>0.3</v>
      </c>
      <c r="N16">
        <v>420</v>
      </c>
      <c r="O16">
        <v>0.002</v>
      </c>
      <c r="R16">
        <v>300</v>
      </c>
      <c r="S16" t="s">
        <v>55</v>
      </c>
      <c r="T16">
        <v>650</v>
      </c>
      <c r="U16" t="s">
        <v>56</v>
      </c>
      <c r="V16">
        <v>200</v>
      </c>
      <c r="Y16" t="s">
        <v>52</v>
      </c>
    </row>
    <row r="17" spans="1:25">
      <c r="A17" t="s">
        <v>71</v>
      </c>
      <c r="B17" s="2" t="str">
        <f>Hyperlink("https://www.diodes.com/assets/Datasheets/AC857CWQ.pdf")</f>
        <v>https://www.diodes.com/assets/Datasheets/AC857CWQ.pdf</v>
      </c>
      <c r="C17" t="str">
        <f>Hyperlink("https://www.diodes.com/part/view/AC857CWQ","AC857CWQ")</f>
        <v>AC857CWQ</v>
      </c>
      <c r="D17" t="s">
        <v>72</v>
      </c>
      <c r="G17" t="s">
        <v>37</v>
      </c>
      <c r="H17" t="s">
        <v>28</v>
      </c>
      <c r="I17" t="s">
        <v>29</v>
      </c>
      <c r="J17">
        <v>45</v>
      </c>
      <c r="K17">
        <v>0.1</v>
      </c>
      <c r="L17">
        <v>0.2</v>
      </c>
      <c r="M17">
        <v>0.2</v>
      </c>
      <c r="N17">
        <v>420</v>
      </c>
      <c r="O17">
        <v>0.002</v>
      </c>
      <c r="R17">
        <v>300</v>
      </c>
      <c r="S17" t="s">
        <v>55</v>
      </c>
      <c r="T17">
        <v>650</v>
      </c>
      <c r="U17" t="s">
        <v>56</v>
      </c>
      <c r="V17">
        <v>200</v>
      </c>
      <c r="Y17" t="s">
        <v>59</v>
      </c>
    </row>
    <row r="18" spans="1:25">
      <c r="A18" t="s">
        <v>73</v>
      </c>
      <c r="B18" s="2" t="str">
        <f>Hyperlink("https://www.diodes.com/assets/Datasheets/BC53-16PAWQ.pdf")</f>
        <v>https://www.diodes.com/assets/Datasheets/BC53-16PAWQ.pdf</v>
      </c>
      <c r="C18" t="str">
        <f>Hyperlink("https://www.diodes.com/part/view/BC53-16PAWQ","BC53-16PAWQ")</f>
        <v>BC53-16PAWQ</v>
      </c>
      <c r="D18" t="s">
        <v>74</v>
      </c>
      <c r="G18" t="s">
        <v>27</v>
      </c>
      <c r="H18" t="s">
        <v>28</v>
      </c>
      <c r="I18" t="s">
        <v>29</v>
      </c>
      <c r="J18">
        <v>80</v>
      </c>
      <c r="K18">
        <v>1</v>
      </c>
      <c r="L18">
        <v>2</v>
      </c>
      <c r="M18">
        <v>0.5</v>
      </c>
      <c r="N18">
        <v>100</v>
      </c>
      <c r="O18">
        <v>0.15</v>
      </c>
      <c r="P18">
        <v>40</v>
      </c>
      <c r="Q18">
        <v>0.5</v>
      </c>
      <c r="R18">
        <v>500</v>
      </c>
      <c r="S18" t="s">
        <v>30</v>
      </c>
      <c r="V18">
        <v>150</v>
      </c>
      <c r="Y18" t="s">
        <v>75</v>
      </c>
    </row>
    <row r="19" spans="1:25">
      <c r="A19" t="s">
        <v>76</v>
      </c>
      <c r="B19" s="2" t="str">
        <f>Hyperlink("https://www.diodes.com/assets/Datasheets/BC56-16PAWQ.pdf")</f>
        <v>https://www.diodes.com/assets/Datasheets/BC56-16PAWQ.pdf</v>
      </c>
      <c r="C19" t="str">
        <f>Hyperlink("https://www.diodes.com/part/view/BC56-16PAWQ","BC56-16PAWQ")</f>
        <v>BC56-16PAWQ</v>
      </c>
      <c r="D19" t="s">
        <v>77</v>
      </c>
      <c r="G19" t="s">
        <v>27</v>
      </c>
      <c r="H19" t="s">
        <v>28</v>
      </c>
      <c r="I19" t="s">
        <v>49</v>
      </c>
      <c r="J19">
        <v>80</v>
      </c>
      <c r="K19">
        <v>1</v>
      </c>
      <c r="L19">
        <v>2</v>
      </c>
      <c r="M19">
        <v>0.5</v>
      </c>
      <c r="N19">
        <v>100</v>
      </c>
      <c r="O19">
        <v>0.15</v>
      </c>
      <c r="P19">
        <v>40</v>
      </c>
      <c r="Q19">
        <v>0.5</v>
      </c>
      <c r="R19">
        <v>500</v>
      </c>
      <c r="S19" t="s">
        <v>30</v>
      </c>
      <c r="V19">
        <v>150</v>
      </c>
      <c r="Y19" t="s">
        <v>75</v>
      </c>
    </row>
    <row r="20" spans="1:25">
      <c r="A20" t="s">
        <v>78</v>
      </c>
      <c r="B20" s="2" t="str">
        <f>Hyperlink("https://www.diodes.com/assets/Datasheets/BC807-40Q.pdf")</f>
        <v>https://www.diodes.com/assets/Datasheets/BC807-40Q.pdf</v>
      </c>
      <c r="C20" t="str">
        <f>Hyperlink("https://www.diodes.com/part/view/BC807-40Q","BC807-40Q")</f>
        <v>BC807-40Q</v>
      </c>
      <c r="D20" t="s">
        <v>79</v>
      </c>
      <c r="G20" t="s">
        <v>37</v>
      </c>
      <c r="H20" t="s">
        <v>28</v>
      </c>
      <c r="I20" t="s">
        <v>29</v>
      </c>
      <c r="J20">
        <v>45</v>
      </c>
      <c r="K20">
        <v>0.5</v>
      </c>
      <c r="L20">
        <v>1</v>
      </c>
      <c r="M20">
        <v>0.31</v>
      </c>
      <c r="N20">
        <v>250</v>
      </c>
      <c r="O20">
        <v>0.1</v>
      </c>
      <c r="P20">
        <v>170</v>
      </c>
      <c r="Q20">
        <v>0.3</v>
      </c>
      <c r="R20">
        <v>700</v>
      </c>
      <c r="S20" t="s">
        <v>30</v>
      </c>
      <c r="V20">
        <v>100</v>
      </c>
      <c r="Y20" t="s">
        <v>52</v>
      </c>
    </row>
    <row r="21" spans="1:25">
      <c r="A21" t="s">
        <v>80</v>
      </c>
      <c r="B21" s="2" t="str">
        <f>Hyperlink("https://www.diodes.com/assets/Datasheets/BC817-16Q_25Q_40Q.pdf")</f>
        <v>https://www.diodes.com/assets/Datasheets/BC817-16Q_25Q_40Q.pdf</v>
      </c>
      <c r="C21" t="str">
        <f>Hyperlink("https://www.diodes.com/part/view/BC817-16Q","BC817-16Q")</f>
        <v>BC817-16Q</v>
      </c>
      <c r="D21" t="s">
        <v>51</v>
      </c>
      <c r="G21" t="s">
        <v>37</v>
      </c>
      <c r="H21" t="s">
        <v>28</v>
      </c>
      <c r="I21" t="s">
        <v>49</v>
      </c>
      <c r="J21">
        <v>45</v>
      </c>
      <c r="K21">
        <v>0.5</v>
      </c>
      <c r="L21">
        <v>1</v>
      </c>
      <c r="M21">
        <v>0.31</v>
      </c>
      <c r="N21">
        <v>100</v>
      </c>
      <c r="O21">
        <v>0.1</v>
      </c>
      <c r="P21">
        <v>60</v>
      </c>
      <c r="Q21">
        <v>0.3</v>
      </c>
      <c r="R21">
        <v>700</v>
      </c>
      <c r="S21" t="s">
        <v>30</v>
      </c>
      <c r="V21">
        <v>100</v>
      </c>
      <c r="Y21" t="s">
        <v>52</v>
      </c>
    </row>
    <row r="22" spans="1:25">
      <c r="A22" t="s">
        <v>81</v>
      </c>
      <c r="B22" s="2" t="str">
        <f>Hyperlink("https://www.diodes.com/assets/Datasheets/BC817-16Q_25Q_40Q.pdf")</f>
        <v>https://www.diodes.com/assets/Datasheets/BC817-16Q_25Q_40Q.pdf</v>
      </c>
      <c r="C22" t="str">
        <f>Hyperlink("https://www.diodes.com/part/view/BC817-25Q","BC817-25Q")</f>
        <v>BC817-25Q</v>
      </c>
      <c r="D22" t="s">
        <v>51</v>
      </c>
      <c r="G22" t="s">
        <v>37</v>
      </c>
      <c r="H22" t="s">
        <v>28</v>
      </c>
      <c r="I22" t="s">
        <v>49</v>
      </c>
      <c r="J22">
        <v>45</v>
      </c>
      <c r="K22">
        <v>0.5</v>
      </c>
      <c r="L22">
        <v>1</v>
      </c>
      <c r="M22">
        <v>0.31</v>
      </c>
      <c r="N22">
        <v>160</v>
      </c>
      <c r="O22">
        <v>0.1</v>
      </c>
      <c r="P22">
        <v>100</v>
      </c>
      <c r="Q22">
        <v>0.3</v>
      </c>
      <c r="R22">
        <v>700</v>
      </c>
      <c r="S22" t="s">
        <v>30</v>
      </c>
      <c r="V22">
        <v>100</v>
      </c>
      <c r="Y22" t="s">
        <v>52</v>
      </c>
    </row>
    <row r="23" spans="1:25">
      <c r="A23" t="s">
        <v>82</v>
      </c>
      <c r="B23" s="2" t="str">
        <f>Hyperlink("https://www.diodes.com/assets/Datasheets/BC817-16Q_40Q.pdf")</f>
        <v>https://www.diodes.com/assets/Datasheets/BC817-16Q_40Q.pdf</v>
      </c>
      <c r="C23" t="str">
        <f>Hyperlink("https://www.diodes.com/part/view/BC817-40Q","BC817-40Q")</f>
        <v>BC817-40Q</v>
      </c>
      <c r="D23" t="s">
        <v>51</v>
      </c>
      <c r="G23" t="s">
        <v>37</v>
      </c>
      <c r="H23" t="s">
        <v>28</v>
      </c>
      <c r="I23" t="s">
        <v>49</v>
      </c>
      <c r="J23">
        <v>45</v>
      </c>
      <c r="K23">
        <v>0.5</v>
      </c>
      <c r="L23">
        <v>1</v>
      </c>
      <c r="M23">
        <v>0.31</v>
      </c>
      <c r="N23">
        <v>250</v>
      </c>
      <c r="O23">
        <v>0.1</v>
      </c>
      <c r="P23">
        <v>170</v>
      </c>
      <c r="Q23">
        <v>0.3</v>
      </c>
      <c r="R23">
        <v>700</v>
      </c>
      <c r="S23" t="s">
        <v>30</v>
      </c>
      <c r="V23">
        <v>100</v>
      </c>
      <c r="Y23" t="s">
        <v>52</v>
      </c>
    </row>
    <row r="24" spans="1:25">
      <c r="A24" t="s">
        <v>83</v>
      </c>
      <c r="B24" s="2" t="str">
        <f>Hyperlink("https://www.diodes.com/assets/Datasheets/BC846AQ-BC848CQ.pdf")</f>
        <v>https://www.diodes.com/assets/Datasheets/BC846AQ-BC848CQ.pdf</v>
      </c>
      <c r="C24" t="str">
        <f>Hyperlink("https://www.diodes.com/part/view/BC846AQ","BC846AQ")</f>
        <v>BC846AQ</v>
      </c>
      <c r="D24" t="s">
        <v>84</v>
      </c>
      <c r="G24" t="s">
        <v>37</v>
      </c>
      <c r="H24" t="s">
        <v>28</v>
      </c>
      <c r="I24" t="s">
        <v>49</v>
      </c>
      <c r="J24">
        <v>65</v>
      </c>
      <c r="K24">
        <v>0.1</v>
      </c>
      <c r="L24">
        <v>0.2</v>
      </c>
      <c r="M24">
        <v>0.31</v>
      </c>
      <c r="N24">
        <v>110</v>
      </c>
      <c r="O24">
        <v>0.002</v>
      </c>
      <c r="R24">
        <v>250</v>
      </c>
      <c r="S24" t="s">
        <v>55</v>
      </c>
      <c r="T24">
        <v>600</v>
      </c>
      <c r="U24" t="s">
        <v>56</v>
      </c>
      <c r="V24">
        <v>300</v>
      </c>
      <c r="Y24" t="s">
        <v>52</v>
      </c>
    </row>
    <row r="25" spans="1:25">
      <c r="A25" t="s">
        <v>85</v>
      </c>
      <c r="B25" s="2" t="str">
        <f>Hyperlink("https://www.diodes.com/assets/Datasheets/BC846ASQ.pdf")</f>
        <v>https://www.diodes.com/assets/Datasheets/BC846ASQ.pdf</v>
      </c>
      <c r="C25" t="str">
        <f>Hyperlink("https://www.diodes.com/part/view/BC846ASQ","BC846ASQ")</f>
        <v>BC846ASQ</v>
      </c>
      <c r="D25" t="s">
        <v>86</v>
      </c>
      <c r="G25" t="s">
        <v>37</v>
      </c>
      <c r="H25" t="s">
        <v>28</v>
      </c>
      <c r="I25" t="s">
        <v>87</v>
      </c>
      <c r="J25">
        <v>65</v>
      </c>
      <c r="K25">
        <v>0.1</v>
      </c>
      <c r="L25">
        <v>0.2</v>
      </c>
      <c r="M25">
        <v>0.2</v>
      </c>
      <c r="N25">
        <v>110</v>
      </c>
      <c r="O25">
        <v>0.002</v>
      </c>
      <c r="R25">
        <v>250</v>
      </c>
      <c r="S25" t="s">
        <v>55</v>
      </c>
      <c r="T25">
        <v>600</v>
      </c>
      <c r="U25" t="s">
        <v>56</v>
      </c>
      <c r="V25">
        <v>100</v>
      </c>
      <c r="Y25" t="s">
        <v>69</v>
      </c>
    </row>
    <row r="26" spans="1:25">
      <c r="A26" t="s">
        <v>88</v>
      </c>
      <c r="B26" s="2" t="str">
        <f>Hyperlink("https://www.diodes.com/assets/Datasheets/BC846BFSWQ-BC847CFSWQ.pdf")</f>
        <v>https://www.diodes.com/assets/Datasheets/BC846BFSWQ-BC847CFSWQ.pdf</v>
      </c>
      <c r="C26" t="str">
        <f>Hyperlink("https://www.diodes.com/part/view/BC846BFSWQ","BC846BFSWQ")</f>
        <v>BC846BFSWQ</v>
      </c>
      <c r="D26" t="s">
        <v>89</v>
      </c>
      <c r="G26" t="s">
        <v>37</v>
      </c>
      <c r="H26" t="s">
        <v>28</v>
      </c>
      <c r="I26" t="s">
        <v>49</v>
      </c>
      <c r="J26">
        <v>65</v>
      </c>
      <c r="K26">
        <v>0.1</v>
      </c>
      <c r="L26">
        <v>0.2</v>
      </c>
      <c r="M26">
        <v>0.45</v>
      </c>
      <c r="N26">
        <v>200</v>
      </c>
      <c r="O26">
        <v>0.002</v>
      </c>
      <c r="R26">
        <v>200</v>
      </c>
      <c r="S26" t="s">
        <v>55</v>
      </c>
      <c r="T26">
        <v>400</v>
      </c>
      <c r="U26" t="s">
        <v>56</v>
      </c>
      <c r="V26">
        <v>100</v>
      </c>
      <c r="Y26" t="s">
        <v>90</v>
      </c>
    </row>
    <row r="27" spans="1:25">
      <c r="A27" t="s">
        <v>91</v>
      </c>
      <c r="B27" s="2" t="str">
        <f>Hyperlink("https://www.diodes.com/assets/Datasheets/BC846AQ-BC848CQ.pdf")</f>
        <v>https://www.diodes.com/assets/Datasheets/BC846AQ-BC848CQ.pdf</v>
      </c>
      <c r="C27" t="str">
        <f>Hyperlink("https://www.diodes.com/part/view/BC846BQ","BC846BQ")</f>
        <v>BC846BQ</v>
      </c>
      <c r="D27" t="s">
        <v>84</v>
      </c>
      <c r="G27" t="s">
        <v>37</v>
      </c>
      <c r="H27" t="s">
        <v>28</v>
      </c>
      <c r="I27" t="s">
        <v>49</v>
      </c>
      <c r="J27">
        <v>65</v>
      </c>
      <c r="K27">
        <v>0.1</v>
      </c>
      <c r="L27">
        <v>0.2</v>
      </c>
      <c r="M27">
        <v>0.31</v>
      </c>
      <c r="N27">
        <v>200</v>
      </c>
      <c r="O27">
        <v>0.002</v>
      </c>
      <c r="R27">
        <v>250</v>
      </c>
      <c r="S27" t="s">
        <v>55</v>
      </c>
      <c r="T27">
        <v>600</v>
      </c>
      <c r="U27" t="s">
        <v>56</v>
      </c>
      <c r="V27">
        <v>300</v>
      </c>
      <c r="Y27" t="s">
        <v>52</v>
      </c>
    </row>
    <row r="28" spans="1:25">
      <c r="A28" t="s">
        <v>92</v>
      </c>
      <c r="B28" s="2" t="str">
        <f>Hyperlink("https://www.diodes.com/assets/Datasheets/BC846BWQBC847CWQ.pdf")</f>
        <v>https://www.diodes.com/assets/Datasheets/BC846BWQBC847CWQ.pdf</v>
      </c>
      <c r="C28" t="str">
        <f>Hyperlink("https://www.diodes.com/part/view/BC846BWQ","BC846BWQ")</f>
        <v>BC846BWQ</v>
      </c>
      <c r="D28" t="s">
        <v>93</v>
      </c>
      <c r="G28" t="s">
        <v>37</v>
      </c>
      <c r="H28" t="s">
        <v>28</v>
      </c>
      <c r="I28" t="s">
        <v>49</v>
      </c>
      <c r="J28">
        <v>65</v>
      </c>
      <c r="K28">
        <v>0.1</v>
      </c>
      <c r="L28">
        <v>0.2</v>
      </c>
      <c r="M28">
        <v>0.2</v>
      </c>
      <c r="N28">
        <v>200</v>
      </c>
      <c r="O28">
        <v>0.002</v>
      </c>
      <c r="R28">
        <v>250</v>
      </c>
      <c r="S28" t="s">
        <v>55</v>
      </c>
      <c r="T28">
        <v>600</v>
      </c>
      <c r="U28" t="s">
        <v>56</v>
      </c>
      <c r="V28">
        <v>300</v>
      </c>
      <c r="Y28" t="s">
        <v>59</v>
      </c>
    </row>
    <row r="29" spans="1:25">
      <c r="A29" t="s">
        <v>94</v>
      </c>
      <c r="B29" s="2" t="str">
        <f>Hyperlink("https://www.diodes.com/assets/Datasheets/BC846AQ-BC848CQ.pdf")</f>
        <v>https://www.diodes.com/assets/Datasheets/BC846AQ-BC848CQ.pdf</v>
      </c>
      <c r="C29" t="str">
        <f>Hyperlink("https://www.diodes.com/part/view/BC847AQ","BC847AQ")</f>
        <v>BC847AQ</v>
      </c>
      <c r="D29" t="s">
        <v>95</v>
      </c>
      <c r="G29" t="s">
        <v>37</v>
      </c>
      <c r="H29" t="s">
        <v>28</v>
      </c>
      <c r="I29" t="s">
        <v>49</v>
      </c>
      <c r="J29">
        <v>45</v>
      </c>
      <c r="K29">
        <v>0.1</v>
      </c>
      <c r="L29">
        <v>0.2</v>
      </c>
      <c r="M29">
        <v>0.31</v>
      </c>
      <c r="N29">
        <v>110</v>
      </c>
      <c r="O29">
        <v>0.002</v>
      </c>
      <c r="R29">
        <v>250</v>
      </c>
      <c r="S29" t="s">
        <v>55</v>
      </c>
      <c r="T29">
        <v>600</v>
      </c>
      <c r="U29" t="s">
        <v>56</v>
      </c>
      <c r="V29">
        <v>300</v>
      </c>
      <c r="Y29" t="s">
        <v>52</v>
      </c>
    </row>
    <row r="30" spans="1:25">
      <c r="A30" t="s">
        <v>96</v>
      </c>
      <c r="B30" s="2" t="str">
        <f>Hyperlink("https://www.diodes.com/assets/Datasheets/BC847BFAQ.pdf")</f>
        <v>https://www.diodes.com/assets/Datasheets/BC847BFAQ.pdf</v>
      </c>
      <c r="C30" t="str">
        <f>Hyperlink("https://www.diodes.com/part/view/BC847BFAQ","BC847BFAQ")</f>
        <v>BC847BFAQ</v>
      </c>
      <c r="D30" t="s">
        <v>97</v>
      </c>
      <c r="G30" t="s">
        <v>37</v>
      </c>
      <c r="H30" t="s">
        <v>28</v>
      </c>
      <c r="I30" t="s">
        <v>49</v>
      </c>
      <c r="J30">
        <v>45</v>
      </c>
      <c r="K30">
        <v>0.1</v>
      </c>
      <c r="L30">
        <v>0.2</v>
      </c>
      <c r="M30">
        <v>0.435</v>
      </c>
      <c r="N30">
        <v>200</v>
      </c>
      <c r="O30">
        <v>0.002</v>
      </c>
      <c r="R30">
        <v>125</v>
      </c>
      <c r="S30" t="s">
        <v>55</v>
      </c>
      <c r="T30">
        <v>300</v>
      </c>
      <c r="U30" t="s">
        <v>56</v>
      </c>
      <c r="V30">
        <v>170</v>
      </c>
      <c r="Y30" t="s">
        <v>98</v>
      </c>
    </row>
    <row r="31" spans="1:25">
      <c r="A31" t="s">
        <v>99</v>
      </c>
      <c r="B31" s="2" t="str">
        <f>Hyperlink("https://www.diodes.com/assets/Datasheets/BC846BFSWQ-BC847CFSWQ.pdf")</f>
        <v>https://www.diodes.com/assets/Datasheets/BC846BFSWQ-BC847CFSWQ.pdf</v>
      </c>
      <c r="C31" t="str">
        <f>Hyperlink("https://www.diodes.com/part/view/BC847BFSWQ","BC847BFSWQ")</f>
        <v>BC847BFSWQ</v>
      </c>
      <c r="D31" t="s">
        <v>100</v>
      </c>
      <c r="G31" t="s">
        <v>37</v>
      </c>
      <c r="H31" t="s">
        <v>28</v>
      </c>
      <c r="I31" t="s">
        <v>49</v>
      </c>
      <c r="J31">
        <v>45</v>
      </c>
      <c r="K31">
        <v>0.1</v>
      </c>
      <c r="L31">
        <v>0.2</v>
      </c>
      <c r="M31">
        <v>0.45</v>
      </c>
      <c r="N31">
        <v>200</v>
      </c>
      <c r="O31">
        <v>0.002</v>
      </c>
      <c r="R31">
        <v>200</v>
      </c>
      <c r="S31" t="s">
        <v>55</v>
      </c>
      <c r="T31">
        <v>400</v>
      </c>
      <c r="U31" t="s">
        <v>56</v>
      </c>
      <c r="V31">
        <v>100</v>
      </c>
      <c r="Y31" t="s">
        <v>90</v>
      </c>
    </row>
    <row r="32" spans="1:25">
      <c r="A32" t="s">
        <v>101</v>
      </c>
      <c r="B32" s="2" t="str">
        <f>Hyperlink("https://www.diodes.com/assets/Datasheets/BC847BLP4Q.pdf")</f>
        <v>https://www.diodes.com/assets/Datasheets/BC847BLP4Q.pdf</v>
      </c>
      <c r="C32" t="str">
        <f>Hyperlink("https://www.diodes.com/part/view/BC847BLP4Q","BC847BLP4Q")</f>
        <v>BC847BLP4Q</v>
      </c>
      <c r="D32" t="s">
        <v>102</v>
      </c>
      <c r="G32" t="s">
        <v>37</v>
      </c>
      <c r="H32" t="s">
        <v>28</v>
      </c>
      <c r="I32" t="s">
        <v>49</v>
      </c>
      <c r="J32">
        <v>45</v>
      </c>
      <c r="K32">
        <v>0.1</v>
      </c>
      <c r="L32">
        <v>0.2</v>
      </c>
      <c r="M32">
        <v>0.255</v>
      </c>
      <c r="N32">
        <v>200</v>
      </c>
      <c r="O32">
        <v>0.002</v>
      </c>
      <c r="R32">
        <v>250</v>
      </c>
      <c r="S32" t="s">
        <v>55</v>
      </c>
      <c r="T32">
        <v>600</v>
      </c>
      <c r="U32" t="s">
        <v>56</v>
      </c>
      <c r="V32">
        <v>100</v>
      </c>
      <c r="X32" t="s">
        <v>103</v>
      </c>
      <c r="Y32" t="s">
        <v>104</v>
      </c>
    </row>
    <row r="33" spans="1:25">
      <c r="A33" t="s">
        <v>105</v>
      </c>
      <c r="B33" s="2" t="str">
        <f>Hyperlink("https://www.diodes.com/assets/Datasheets/BC846AQ-BC848CQ.pdf")</f>
        <v>https://www.diodes.com/assets/Datasheets/BC846AQ-BC848CQ.pdf</v>
      </c>
      <c r="C33" t="str">
        <f>Hyperlink("https://www.diodes.com/part/view/BC847BQ","BC847BQ")</f>
        <v>BC847BQ</v>
      </c>
      <c r="D33" t="s">
        <v>95</v>
      </c>
      <c r="G33" t="s">
        <v>37</v>
      </c>
      <c r="H33" t="s">
        <v>28</v>
      </c>
      <c r="I33" t="s">
        <v>49</v>
      </c>
      <c r="J33">
        <v>45</v>
      </c>
      <c r="K33">
        <v>0.1</v>
      </c>
      <c r="L33">
        <v>0.2</v>
      </c>
      <c r="M33">
        <v>0.31</v>
      </c>
      <c r="N33">
        <v>200</v>
      </c>
      <c r="O33">
        <v>0.002</v>
      </c>
      <c r="R33">
        <v>250</v>
      </c>
      <c r="S33" t="s">
        <v>55</v>
      </c>
      <c r="T33">
        <v>600</v>
      </c>
      <c r="U33" t="s">
        <v>56</v>
      </c>
      <c r="V33">
        <v>300</v>
      </c>
      <c r="Y33" t="s">
        <v>52</v>
      </c>
    </row>
    <row r="34" spans="1:25">
      <c r="A34" t="s">
        <v>106</v>
      </c>
      <c r="B34" s="2" t="str">
        <f>Hyperlink("https://www.diodes.com/assets/Datasheets/BC847BSQ.pdf")</f>
        <v>https://www.diodes.com/assets/Datasheets/BC847BSQ.pdf</v>
      </c>
      <c r="C34" t="str">
        <f>Hyperlink("https://www.diodes.com/part/view/BC847BSQ","BC847BSQ")</f>
        <v>BC847BSQ</v>
      </c>
      <c r="D34" t="s">
        <v>107</v>
      </c>
      <c r="G34" t="s">
        <v>37</v>
      </c>
      <c r="H34" t="s">
        <v>28</v>
      </c>
      <c r="I34" t="s">
        <v>87</v>
      </c>
      <c r="J34">
        <v>45</v>
      </c>
      <c r="K34">
        <v>0.1</v>
      </c>
      <c r="L34">
        <v>0.2</v>
      </c>
      <c r="M34">
        <v>0.2</v>
      </c>
      <c r="N34">
        <v>200</v>
      </c>
      <c r="O34">
        <v>0.002</v>
      </c>
      <c r="R34">
        <v>100</v>
      </c>
      <c r="S34" t="s">
        <v>55</v>
      </c>
      <c r="T34">
        <v>400</v>
      </c>
      <c r="U34" t="s">
        <v>56</v>
      </c>
      <c r="V34">
        <v>100</v>
      </c>
      <c r="Y34" t="s">
        <v>69</v>
      </c>
    </row>
    <row r="35" spans="1:25">
      <c r="A35" t="s">
        <v>108</v>
      </c>
      <c r="B35" s="2" t="str">
        <f>Hyperlink("https://www.diodes.com/assets/Datasheets/BC847BTQ.pdf")</f>
        <v>https://www.diodes.com/assets/Datasheets/BC847BTQ.pdf</v>
      </c>
      <c r="C35" t="str">
        <f>Hyperlink("https://www.diodes.com/part/view/BC847BTQ","BC847BTQ")</f>
        <v>BC847BTQ</v>
      </c>
      <c r="D35" t="s">
        <v>109</v>
      </c>
      <c r="E35" t="s">
        <v>110</v>
      </c>
      <c r="G35" t="s">
        <v>37</v>
      </c>
      <c r="H35" t="s">
        <v>28</v>
      </c>
      <c r="I35" t="s">
        <v>49</v>
      </c>
      <c r="J35">
        <v>45</v>
      </c>
      <c r="K35">
        <v>0.1</v>
      </c>
      <c r="L35">
        <v>0.2</v>
      </c>
      <c r="M35">
        <v>0.15</v>
      </c>
      <c r="N35">
        <v>200</v>
      </c>
      <c r="O35">
        <v>0.002</v>
      </c>
      <c r="R35">
        <v>250</v>
      </c>
      <c r="S35" t="s">
        <v>55</v>
      </c>
      <c r="T35">
        <v>600</v>
      </c>
      <c r="U35" t="s">
        <v>56</v>
      </c>
      <c r="V35">
        <v>100</v>
      </c>
      <c r="Y35" t="s">
        <v>39</v>
      </c>
    </row>
    <row r="36" spans="1:25">
      <c r="A36" t="s">
        <v>111</v>
      </c>
      <c r="B36" s="2" t="str">
        <f>Hyperlink("https://www.diodes.com/assets/Datasheets/ds30638.pdf")</f>
        <v>https://www.diodes.com/assets/Datasheets/ds30638.pdf</v>
      </c>
      <c r="C36" t="str">
        <f>Hyperlink("https://www.diodes.com/part/view/BC847BVCQ","BC847BVCQ")</f>
        <v>BC847BVCQ</v>
      </c>
      <c r="D36" t="s">
        <v>112</v>
      </c>
      <c r="G36" t="s">
        <v>37</v>
      </c>
      <c r="H36" t="s">
        <v>28</v>
      </c>
      <c r="I36" t="s">
        <v>87</v>
      </c>
      <c r="J36">
        <v>45</v>
      </c>
      <c r="K36">
        <v>0.1</v>
      </c>
      <c r="L36">
        <v>0.2</v>
      </c>
      <c r="M36">
        <v>0.15</v>
      </c>
      <c r="N36">
        <v>200</v>
      </c>
      <c r="O36">
        <v>0.002</v>
      </c>
      <c r="R36">
        <v>100</v>
      </c>
      <c r="S36" t="s">
        <v>55</v>
      </c>
      <c r="T36">
        <v>300</v>
      </c>
      <c r="U36" t="s">
        <v>56</v>
      </c>
      <c r="V36">
        <v>100</v>
      </c>
      <c r="Y36" t="s">
        <v>113</v>
      </c>
    </row>
    <row r="37" spans="1:25">
      <c r="A37" t="s">
        <v>114</v>
      </c>
      <c r="B37" s="2" t="str">
        <f>Hyperlink("https://www.diodes.com/assets/Datasheets/BC847BVNQ.pdf")</f>
        <v>https://www.diodes.com/assets/Datasheets/BC847BVNQ.pdf</v>
      </c>
      <c r="C37" t="str">
        <f>Hyperlink("https://www.diodes.com/part/view/BC847BVNQ","BC847BVNQ")</f>
        <v>BC847BVNQ</v>
      </c>
      <c r="D37" t="s">
        <v>115</v>
      </c>
      <c r="G37" t="s">
        <v>37</v>
      </c>
      <c r="H37" t="s">
        <v>28</v>
      </c>
      <c r="I37" t="s">
        <v>116</v>
      </c>
      <c r="J37">
        <v>45</v>
      </c>
      <c r="K37">
        <v>0.1</v>
      </c>
      <c r="L37">
        <v>0.2</v>
      </c>
      <c r="M37">
        <v>0.15</v>
      </c>
      <c r="N37" t="s">
        <v>117</v>
      </c>
      <c r="O37">
        <v>0.002</v>
      </c>
      <c r="R37" t="s">
        <v>118</v>
      </c>
      <c r="S37" t="s">
        <v>55</v>
      </c>
      <c r="T37" t="s">
        <v>119</v>
      </c>
      <c r="U37" t="s">
        <v>56</v>
      </c>
      <c r="V37">
        <v>100</v>
      </c>
      <c r="Y37" t="s">
        <v>113</v>
      </c>
    </row>
    <row r="38" spans="1:25">
      <c r="A38" t="s">
        <v>120</v>
      </c>
      <c r="B38" s="2" t="str">
        <f>Hyperlink("https://www.diodes.com/assets/Datasheets/BC846BWQBC847CWQ.pdf")</f>
        <v>https://www.diodes.com/assets/Datasheets/BC846BWQBC847CWQ.pdf</v>
      </c>
      <c r="C38" t="str">
        <f>Hyperlink("https://www.diodes.com/part/view/BC847BWQ","BC847BWQ")</f>
        <v>BC847BWQ</v>
      </c>
      <c r="D38" t="s">
        <v>58</v>
      </c>
      <c r="G38" t="s">
        <v>37</v>
      </c>
      <c r="H38" t="s">
        <v>28</v>
      </c>
      <c r="I38" t="s">
        <v>49</v>
      </c>
      <c r="J38">
        <v>45</v>
      </c>
      <c r="K38">
        <v>0.1</v>
      </c>
      <c r="L38">
        <v>0.2</v>
      </c>
      <c r="M38">
        <v>0.2</v>
      </c>
      <c r="N38">
        <v>200</v>
      </c>
      <c r="O38">
        <v>0.002</v>
      </c>
      <c r="R38">
        <v>250</v>
      </c>
      <c r="S38" t="s">
        <v>55</v>
      </c>
      <c r="T38">
        <v>600</v>
      </c>
      <c r="U38" t="s">
        <v>56</v>
      </c>
      <c r="V38">
        <v>100</v>
      </c>
      <c r="Y38" t="s">
        <v>59</v>
      </c>
    </row>
    <row r="39" spans="1:25">
      <c r="A39" t="s">
        <v>121</v>
      </c>
      <c r="B39" s="2" t="str">
        <f>Hyperlink("https://www.diodes.com/assets/Datasheets/BC846BFSWQ-BC847CFSWQ.pdf")</f>
        <v>https://www.diodes.com/assets/Datasheets/BC846BFSWQ-BC847CFSWQ.pdf</v>
      </c>
      <c r="C39" t="str">
        <f>Hyperlink("https://www.diodes.com/part/view/BC847CFSWQ","BC847CFSWQ")</f>
        <v>BC847CFSWQ</v>
      </c>
      <c r="D39" t="s">
        <v>100</v>
      </c>
      <c r="G39" t="s">
        <v>37</v>
      </c>
      <c r="H39" t="s">
        <v>28</v>
      </c>
      <c r="I39" t="s">
        <v>49</v>
      </c>
      <c r="J39">
        <v>45</v>
      </c>
      <c r="K39">
        <v>0.1</v>
      </c>
      <c r="L39">
        <v>0.2</v>
      </c>
      <c r="M39">
        <v>0.45</v>
      </c>
      <c r="N39">
        <v>420</v>
      </c>
      <c r="O39">
        <v>0.002</v>
      </c>
      <c r="R39">
        <v>200</v>
      </c>
      <c r="S39" t="s">
        <v>55</v>
      </c>
      <c r="T39">
        <v>400</v>
      </c>
      <c r="U39" t="s">
        <v>56</v>
      </c>
      <c r="V39">
        <v>100</v>
      </c>
      <c r="Y39" t="s">
        <v>90</v>
      </c>
    </row>
    <row r="40" spans="1:25">
      <c r="A40" t="s">
        <v>122</v>
      </c>
      <c r="B40" s="2" t="str">
        <f>Hyperlink("https://www.diodes.com/assets/Datasheets/BC846AQ-BC848CQ.pdf")</f>
        <v>https://www.diodes.com/assets/Datasheets/BC846AQ-BC848CQ.pdf</v>
      </c>
      <c r="C40" t="str">
        <f>Hyperlink("https://www.diodes.com/part/view/BC847CQ","BC847CQ")</f>
        <v>BC847CQ</v>
      </c>
      <c r="D40" t="s">
        <v>95</v>
      </c>
      <c r="G40" t="s">
        <v>37</v>
      </c>
      <c r="H40" t="s">
        <v>28</v>
      </c>
      <c r="I40" t="s">
        <v>49</v>
      </c>
      <c r="J40">
        <v>45</v>
      </c>
      <c r="K40">
        <v>0.1</v>
      </c>
      <c r="L40">
        <v>0.2</v>
      </c>
      <c r="M40">
        <v>0.31</v>
      </c>
      <c r="N40">
        <v>420</v>
      </c>
      <c r="O40">
        <v>0.002</v>
      </c>
      <c r="R40">
        <v>250</v>
      </c>
      <c r="S40" t="s">
        <v>55</v>
      </c>
      <c r="T40">
        <v>600</v>
      </c>
      <c r="U40" t="s">
        <v>56</v>
      </c>
      <c r="V40">
        <v>300</v>
      </c>
      <c r="Y40" t="s">
        <v>52</v>
      </c>
    </row>
    <row r="41" spans="1:25">
      <c r="A41" t="s">
        <v>123</v>
      </c>
      <c r="B41" s="2" t="str">
        <f>Hyperlink("https://www.diodes.com/assets/Datasheets/BC846BWQBC847CWQ.pdf")</f>
        <v>https://www.diodes.com/assets/Datasheets/BC846BWQBC847CWQ.pdf</v>
      </c>
      <c r="C41" t="str">
        <f>Hyperlink("https://www.diodes.com/part/view/BC847CWQ","BC847CWQ")</f>
        <v>BC847CWQ</v>
      </c>
      <c r="D41" t="s">
        <v>58</v>
      </c>
      <c r="G41" t="s">
        <v>37</v>
      </c>
      <c r="H41" t="s">
        <v>28</v>
      </c>
      <c r="I41" t="s">
        <v>49</v>
      </c>
      <c r="J41">
        <v>45</v>
      </c>
      <c r="K41">
        <v>0.1</v>
      </c>
      <c r="L41">
        <v>0.1</v>
      </c>
      <c r="M41">
        <v>0.2</v>
      </c>
      <c r="N41">
        <v>420</v>
      </c>
      <c r="O41">
        <v>0.002</v>
      </c>
      <c r="R41">
        <v>250</v>
      </c>
      <c r="S41" t="s">
        <v>55</v>
      </c>
      <c r="T41">
        <v>600</v>
      </c>
      <c r="U41" t="s">
        <v>56</v>
      </c>
      <c r="V41">
        <v>300</v>
      </c>
      <c r="Y41" t="s">
        <v>59</v>
      </c>
    </row>
    <row r="42" spans="1:25">
      <c r="A42" t="s">
        <v>124</v>
      </c>
      <c r="B42" s="2" t="str">
        <f>Hyperlink("https://www.diodes.com/assets/Datasheets/BC847PNQ.pdf")</f>
        <v>https://www.diodes.com/assets/Datasheets/BC847PNQ.pdf</v>
      </c>
      <c r="C42" t="str">
        <f>Hyperlink("https://www.diodes.com/part/view/BC847PNQ","BC847PNQ")</f>
        <v>BC847PNQ</v>
      </c>
      <c r="D42" t="s">
        <v>125</v>
      </c>
      <c r="G42" t="s">
        <v>37</v>
      </c>
      <c r="H42" t="s">
        <v>28</v>
      </c>
      <c r="I42" t="s">
        <v>116</v>
      </c>
      <c r="J42">
        <v>45</v>
      </c>
      <c r="K42">
        <v>0.1</v>
      </c>
      <c r="L42">
        <v>0.2</v>
      </c>
      <c r="M42">
        <v>0.2</v>
      </c>
      <c r="N42" t="s">
        <v>126</v>
      </c>
      <c r="O42">
        <v>0.002</v>
      </c>
      <c r="R42" t="s">
        <v>118</v>
      </c>
      <c r="S42" t="s">
        <v>55</v>
      </c>
      <c r="T42" t="s">
        <v>119</v>
      </c>
      <c r="U42" t="s">
        <v>56</v>
      </c>
      <c r="V42">
        <v>100</v>
      </c>
      <c r="Y42" t="s">
        <v>69</v>
      </c>
    </row>
    <row r="43" spans="1:25">
      <c r="A43" t="s">
        <v>127</v>
      </c>
      <c r="B43" s="2" t="str">
        <f>Hyperlink("https://www.diodes.com/assets/Datasheets/BC846AQ-BC848CQ.pdf")</f>
        <v>https://www.diodes.com/assets/Datasheets/BC846AQ-BC848CQ.pdf</v>
      </c>
      <c r="C43" t="str">
        <f>Hyperlink("https://www.diodes.com/part/view/BC848CQ","BC848CQ")</f>
        <v>BC848CQ</v>
      </c>
      <c r="D43" t="s">
        <v>63</v>
      </c>
      <c r="G43" t="s">
        <v>37</v>
      </c>
      <c r="H43" t="s">
        <v>28</v>
      </c>
      <c r="I43" t="s">
        <v>49</v>
      </c>
      <c r="J43">
        <v>30</v>
      </c>
      <c r="K43">
        <v>0.1</v>
      </c>
      <c r="L43">
        <v>0.2</v>
      </c>
      <c r="M43">
        <v>0.31</v>
      </c>
      <c r="N43">
        <v>420</v>
      </c>
      <c r="O43">
        <v>0.002</v>
      </c>
      <c r="R43">
        <v>250</v>
      </c>
      <c r="S43" t="s">
        <v>55</v>
      </c>
      <c r="T43">
        <v>600</v>
      </c>
      <c r="U43" t="s">
        <v>56</v>
      </c>
      <c r="V43">
        <v>300</v>
      </c>
      <c r="Y43" t="s">
        <v>52</v>
      </c>
    </row>
    <row r="44" spans="1:25">
      <c r="A44" t="s">
        <v>128</v>
      </c>
      <c r="B44" s="2" t="str">
        <f>Hyperlink("https://www.diodes.com/assets/Datasheets/BC856AFSWQ-BC857CFSWQ.pdf")</f>
        <v>https://www.diodes.com/assets/Datasheets/BC856AFSWQ-BC857CFSWQ.pdf</v>
      </c>
      <c r="C44" t="str">
        <f>Hyperlink("https://www.diodes.com/part/view/BC856AFSWQ","BC856AFSWQ")</f>
        <v>BC856AFSWQ</v>
      </c>
      <c r="D44" t="s">
        <v>129</v>
      </c>
      <c r="G44" t="s">
        <v>37</v>
      </c>
      <c r="H44" t="s">
        <v>28</v>
      </c>
      <c r="I44" t="s">
        <v>29</v>
      </c>
      <c r="J44">
        <v>65</v>
      </c>
      <c r="K44">
        <v>0.1</v>
      </c>
      <c r="L44">
        <v>0.2</v>
      </c>
      <c r="M44">
        <v>0.45</v>
      </c>
      <c r="N44">
        <v>125</v>
      </c>
      <c r="O44">
        <v>0.002</v>
      </c>
      <c r="R44">
        <v>300</v>
      </c>
      <c r="S44" t="s">
        <v>55</v>
      </c>
      <c r="T44">
        <v>650</v>
      </c>
      <c r="U44" t="s">
        <v>56</v>
      </c>
      <c r="V44">
        <v>100</v>
      </c>
      <c r="Y44" t="s">
        <v>90</v>
      </c>
    </row>
    <row r="45" spans="1:25">
      <c r="A45" t="s">
        <v>130</v>
      </c>
      <c r="B45" s="2" t="str">
        <f>Hyperlink("https://www.diodes.com/assets/Datasheets/BC856AQ-BC857BQ.pdf")</f>
        <v>https://www.diodes.com/assets/Datasheets/BC856AQ-BC857BQ.pdf</v>
      </c>
      <c r="C45" t="str">
        <f>Hyperlink("https://www.diodes.com/part/view/BC856AQ","BC856AQ")</f>
        <v>BC856AQ</v>
      </c>
      <c r="D45" t="s">
        <v>131</v>
      </c>
      <c r="G45" t="s">
        <v>37</v>
      </c>
      <c r="H45" t="s">
        <v>28</v>
      </c>
      <c r="I45" t="s">
        <v>29</v>
      </c>
      <c r="J45">
        <v>65</v>
      </c>
      <c r="K45">
        <v>0.1</v>
      </c>
      <c r="L45">
        <v>0.2</v>
      </c>
      <c r="M45">
        <v>0.31</v>
      </c>
      <c r="N45">
        <v>125</v>
      </c>
      <c r="O45">
        <v>0.002</v>
      </c>
      <c r="R45">
        <v>300</v>
      </c>
      <c r="S45" t="s">
        <v>55</v>
      </c>
      <c r="T45">
        <v>650</v>
      </c>
      <c r="U45" t="s">
        <v>56</v>
      </c>
      <c r="V45">
        <v>200</v>
      </c>
      <c r="Y45" t="s">
        <v>52</v>
      </c>
    </row>
    <row r="46" spans="1:25">
      <c r="A46" t="s">
        <v>132</v>
      </c>
      <c r="B46" s="2" t="str">
        <f>Hyperlink("https://www.diodes.com/assets/Datasheets/BC856ASQ.pdf")</f>
        <v>https://www.diodes.com/assets/Datasheets/BC856ASQ.pdf</v>
      </c>
      <c r="C46" t="str">
        <f>Hyperlink("https://www.diodes.com/part/view/BC856ASQ","BC856ASQ")</f>
        <v>BC856ASQ</v>
      </c>
      <c r="D46" t="s">
        <v>133</v>
      </c>
      <c r="G46" t="s">
        <v>37</v>
      </c>
      <c r="H46" t="s">
        <v>28</v>
      </c>
      <c r="I46" t="s">
        <v>68</v>
      </c>
      <c r="J46">
        <v>65</v>
      </c>
      <c r="K46">
        <v>0.1</v>
      </c>
      <c r="L46">
        <v>0.2</v>
      </c>
      <c r="M46">
        <v>0.2</v>
      </c>
      <c r="N46">
        <v>125</v>
      </c>
      <c r="O46">
        <v>0.002</v>
      </c>
      <c r="R46">
        <v>300</v>
      </c>
      <c r="S46" t="s">
        <v>55</v>
      </c>
      <c r="T46">
        <v>650</v>
      </c>
      <c r="U46" t="s">
        <v>56</v>
      </c>
      <c r="V46">
        <v>100</v>
      </c>
      <c r="Y46" t="s">
        <v>69</v>
      </c>
    </row>
    <row r="47" spans="1:25">
      <c r="A47" t="s">
        <v>134</v>
      </c>
      <c r="B47" s="2" t="str">
        <f>Hyperlink("https://www.diodes.com/assets/Datasheets/BC856AFSWQ-BC857CFSWQ.pdf")</f>
        <v>https://www.diodes.com/assets/Datasheets/BC856AFSWQ-BC857CFSWQ.pdf</v>
      </c>
      <c r="C47" t="str">
        <f>Hyperlink("https://www.diodes.com/part/view/BC856BFSWQ","BC856BFSWQ")</f>
        <v>BC856BFSWQ</v>
      </c>
      <c r="D47" t="s">
        <v>129</v>
      </c>
      <c r="G47" t="s">
        <v>37</v>
      </c>
      <c r="H47" t="s">
        <v>28</v>
      </c>
      <c r="I47" t="s">
        <v>29</v>
      </c>
      <c r="J47">
        <v>65</v>
      </c>
      <c r="K47">
        <v>0.1</v>
      </c>
      <c r="L47">
        <v>0.2</v>
      </c>
      <c r="M47">
        <v>0.45</v>
      </c>
      <c r="N47">
        <v>220</v>
      </c>
      <c r="O47">
        <v>0.002</v>
      </c>
      <c r="R47">
        <v>300</v>
      </c>
      <c r="S47" t="s">
        <v>55</v>
      </c>
      <c r="T47">
        <v>650</v>
      </c>
      <c r="U47" t="s">
        <v>56</v>
      </c>
      <c r="V47">
        <v>100</v>
      </c>
      <c r="Y47" t="s">
        <v>90</v>
      </c>
    </row>
    <row r="48" spans="1:25">
      <c r="A48" t="s">
        <v>135</v>
      </c>
      <c r="B48" s="2" t="str">
        <f>Hyperlink("https://www.diodes.com/assets/Datasheets/BC856AQ-BC857BQ.pdf")</f>
        <v>https://www.diodes.com/assets/Datasheets/BC856AQ-BC857BQ.pdf</v>
      </c>
      <c r="C48" t="str">
        <f>Hyperlink("https://www.diodes.com/part/view/BC856BQ","BC856BQ")</f>
        <v>BC856BQ</v>
      </c>
      <c r="D48" t="s">
        <v>131</v>
      </c>
      <c r="G48" t="s">
        <v>37</v>
      </c>
      <c r="H48" t="s">
        <v>28</v>
      </c>
      <c r="I48" t="s">
        <v>29</v>
      </c>
      <c r="J48">
        <v>65</v>
      </c>
      <c r="K48">
        <v>0.1</v>
      </c>
      <c r="L48">
        <v>0.2</v>
      </c>
      <c r="M48">
        <v>0.31</v>
      </c>
      <c r="N48">
        <v>220</v>
      </c>
      <c r="O48">
        <v>0.002</v>
      </c>
      <c r="R48">
        <v>300</v>
      </c>
      <c r="S48" t="s">
        <v>55</v>
      </c>
      <c r="T48">
        <v>650</v>
      </c>
      <c r="U48" t="s">
        <v>56</v>
      </c>
      <c r="V48">
        <v>200</v>
      </c>
      <c r="Y48" t="s">
        <v>52</v>
      </c>
    </row>
    <row r="49" spans="1:25">
      <c r="A49" t="s">
        <v>136</v>
      </c>
      <c r="B49" s="2" t="str">
        <f>Hyperlink("https://www.diodes.com/assets/Datasheets/BC856BWQ.pdf")</f>
        <v>https://www.diodes.com/assets/Datasheets/BC856BWQ.pdf</v>
      </c>
      <c r="C49" t="str">
        <f>Hyperlink("https://www.diodes.com/part/view/BC856BWQ","BC856BWQ")</f>
        <v>BC856BWQ</v>
      </c>
      <c r="D49" t="s">
        <v>137</v>
      </c>
      <c r="G49" t="s">
        <v>37</v>
      </c>
      <c r="H49" t="s">
        <v>28</v>
      </c>
      <c r="I49" t="s">
        <v>29</v>
      </c>
      <c r="J49">
        <v>65</v>
      </c>
      <c r="K49">
        <v>0.1</v>
      </c>
      <c r="L49">
        <v>0.2</v>
      </c>
      <c r="M49">
        <v>0.2</v>
      </c>
      <c r="N49">
        <v>220</v>
      </c>
      <c r="O49">
        <v>0.002</v>
      </c>
      <c r="R49">
        <v>300</v>
      </c>
      <c r="S49" t="s">
        <v>55</v>
      </c>
      <c r="T49">
        <v>650</v>
      </c>
      <c r="U49" t="s">
        <v>56</v>
      </c>
      <c r="V49">
        <v>200</v>
      </c>
      <c r="Y49" t="s">
        <v>59</v>
      </c>
    </row>
    <row r="50" spans="1:25">
      <c r="A50" t="s">
        <v>138</v>
      </c>
      <c r="B50" s="2" t="str">
        <f>Hyperlink("https://www.diodes.com/assets/Datasheets/BC856AFSWQ-BC857CFSWQ.pdf")</f>
        <v>https://www.diodes.com/assets/Datasheets/BC856AFSWQ-BC857CFSWQ.pdf</v>
      </c>
      <c r="C50" t="str">
        <f>Hyperlink("https://www.diodes.com/part/view/BC857AFSWQ","BC857AFSWQ")</f>
        <v>BC857AFSWQ</v>
      </c>
      <c r="D50" t="s">
        <v>139</v>
      </c>
      <c r="G50" t="s">
        <v>37</v>
      </c>
      <c r="H50" t="s">
        <v>28</v>
      </c>
      <c r="I50" t="s">
        <v>29</v>
      </c>
      <c r="J50">
        <v>45</v>
      </c>
      <c r="K50">
        <v>0.1</v>
      </c>
      <c r="L50">
        <v>0.2</v>
      </c>
      <c r="M50">
        <v>0.45</v>
      </c>
      <c r="N50">
        <v>125</v>
      </c>
      <c r="O50">
        <v>0.002</v>
      </c>
      <c r="R50">
        <v>300</v>
      </c>
      <c r="S50" t="s">
        <v>55</v>
      </c>
      <c r="T50">
        <v>650</v>
      </c>
      <c r="U50" t="s">
        <v>56</v>
      </c>
      <c r="V50">
        <v>100</v>
      </c>
      <c r="Y50" t="s">
        <v>90</v>
      </c>
    </row>
    <row r="51" spans="1:25">
      <c r="A51" t="s">
        <v>140</v>
      </c>
      <c r="B51" s="2" t="str">
        <f>Hyperlink("https://www.diodes.com/assets/Datasheets/BC856AFSWQ-BC857CFSWQ.pdf")</f>
        <v>https://www.diodes.com/assets/Datasheets/BC856AFSWQ-BC857CFSWQ.pdf</v>
      </c>
      <c r="C51" t="str">
        <f>Hyperlink("https://www.diodes.com/part/view/BC857BFSWQ","BC857BFSWQ")</f>
        <v>BC857BFSWQ</v>
      </c>
      <c r="D51" t="s">
        <v>139</v>
      </c>
      <c r="G51" t="s">
        <v>37</v>
      </c>
      <c r="H51" t="s">
        <v>28</v>
      </c>
      <c r="I51" t="s">
        <v>29</v>
      </c>
      <c r="J51">
        <v>45</v>
      </c>
      <c r="K51">
        <v>0.1</v>
      </c>
      <c r="L51">
        <v>0.2</v>
      </c>
      <c r="M51">
        <v>0.45</v>
      </c>
      <c r="N51">
        <v>220</v>
      </c>
      <c r="O51">
        <v>0.002</v>
      </c>
      <c r="R51">
        <v>300</v>
      </c>
      <c r="S51" t="s">
        <v>55</v>
      </c>
      <c r="T51">
        <v>650</v>
      </c>
      <c r="U51" t="s">
        <v>56</v>
      </c>
      <c r="V51">
        <v>100</v>
      </c>
      <c r="Y51" t="s">
        <v>90</v>
      </c>
    </row>
    <row r="52" spans="1:25">
      <c r="A52" t="s">
        <v>141</v>
      </c>
      <c r="B52" s="2" t="str">
        <f>Hyperlink("https://www.diodes.com/assets/Datasheets/BC857BLP4Q.pdf")</f>
        <v>https://www.diodes.com/assets/Datasheets/BC857BLP4Q.pdf</v>
      </c>
      <c r="C52" t="str">
        <f>Hyperlink("https://www.diodes.com/part/view/BC857BLP4Q","BC857BLP4Q")</f>
        <v>BC857BLP4Q</v>
      </c>
      <c r="D52" t="s">
        <v>142</v>
      </c>
      <c r="G52" t="s">
        <v>37</v>
      </c>
      <c r="H52" t="s">
        <v>28</v>
      </c>
      <c r="I52" t="s">
        <v>29</v>
      </c>
      <c r="J52">
        <v>45</v>
      </c>
      <c r="K52">
        <v>0.1</v>
      </c>
      <c r="L52">
        <v>0.2</v>
      </c>
      <c r="M52">
        <v>0.255</v>
      </c>
      <c r="N52">
        <v>220</v>
      </c>
      <c r="O52">
        <v>0.002</v>
      </c>
      <c r="R52">
        <v>300</v>
      </c>
      <c r="S52" t="s">
        <v>55</v>
      </c>
      <c r="T52">
        <v>650</v>
      </c>
      <c r="U52" t="s">
        <v>56</v>
      </c>
      <c r="V52">
        <v>100</v>
      </c>
      <c r="X52" t="s">
        <v>143</v>
      </c>
      <c r="Y52" t="s">
        <v>104</v>
      </c>
    </row>
    <row r="53" spans="1:25">
      <c r="A53" t="s">
        <v>144</v>
      </c>
      <c r="B53" s="2" t="str">
        <f>Hyperlink("https://www.diodes.com/assets/Datasheets/BC856AQ-BC857BQ.pdf")</f>
        <v>https://www.diodes.com/assets/Datasheets/BC856AQ-BC857BQ.pdf</v>
      </c>
      <c r="C53" t="str">
        <f>Hyperlink("https://www.diodes.com/part/view/BC857BQ","BC857BQ")</f>
        <v>BC857BQ</v>
      </c>
      <c r="D53" t="s">
        <v>65</v>
      </c>
      <c r="G53" t="s">
        <v>37</v>
      </c>
      <c r="H53" t="s">
        <v>28</v>
      </c>
      <c r="I53" t="s">
        <v>29</v>
      </c>
      <c r="J53">
        <v>45</v>
      </c>
      <c r="K53">
        <v>0.1</v>
      </c>
      <c r="L53">
        <v>0.2</v>
      </c>
      <c r="M53">
        <v>0.31</v>
      </c>
      <c r="N53">
        <v>220</v>
      </c>
      <c r="O53">
        <v>0.002</v>
      </c>
      <c r="R53">
        <v>300</v>
      </c>
      <c r="S53" t="s">
        <v>55</v>
      </c>
      <c r="T53">
        <v>650</v>
      </c>
      <c r="U53" t="s">
        <v>56</v>
      </c>
      <c r="V53">
        <v>200</v>
      </c>
      <c r="Y53" t="s">
        <v>52</v>
      </c>
    </row>
    <row r="54" spans="1:25">
      <c r="A54" t="s">
        <v>145</v>
      </c>
      <c r="B54" s="2" t="str">
        <f>Hyperlink("https://www.diodes.com/assets/Datasheets/ds30373.pdf")</f>
        <v>https://www.diodes.com/assets/Datasheets/ds30373.pdf</v>
      </c>
      <c r="C54" t="str">
        <f>Hyperlink("https://www.diodes.com/part/view/BC857BSQ","BC857BSQ")</f>
        <v>BC857BSQ</v>
      </c>
      <c r="D54" t="s">
        <v>67</v>
      </c>
      <c r="G54" t="s">
        <v>37</v>
      </c>
      <c r="H54" t="s">
        <v>28</v>
      </c>
      <c r="I54" t="s">
        <v>68</v>
      </c>
      <c r="J54">
        <v>45</v>
      </c>
      <c r="K54">
        <v>0.1</v>
      </c>
      <c r="L54">
        <v>0.2</v>
      </c>
      <c r="M54">
        <v>0.2</v>
      </c>
      <c r="N54">
        <v>220</v>
      </c>
      <c r="O54">
        <v>0.002</v>
      </c>
      <c r="R54">
        <v>100</v>
      </c>
      <c r="S54" t="s">
        <v>55</v>
      </c>
      <c r="T54">
        <v>400</v>
      </c>
      <c r="U54" t="s">
        <v>56</v>
      </c>
      <c r="V54">
        <v>100</v>
      </c>
      <c r="Y54" t="s">
        <v>69</v>
      </c>
    </row>
    <row r="55" spans="1:25">
      <c r="A55" t="s">
        <v>146</v>
      </c>
      <c r="B55" s="2" t="str">
        <f>Hyperlink("https://www.diodes.com/assets/Datasheets/BC857BTQ.pdf")</f>
        <v>https://www.diodes.com/assets/Datasheets/BC857BTQ.pdf</v>
      </c>
      <c r="C55" t="str">
        <f>Hyperlink("https://www.diodes.com/part/view/BC857BTQ","BC857BTQ")</f>
        <v>BC857BTQ</v>
      </c>
      <c r="D55" t="s">
        <v>147</v>
      </c>
      <c r="G55" t="s">
        <v>37</v>
      </c>
      <c r="H55" t="s">
        <v>28</v>
      </c>
      <c r="I55" t="s">
        <v>29</v>
      </c>
      <c r="J55">
        <v>45</v>
      </c>
      <c r="K55">
        <v>0.1</v>
      </c>
      <c r="L55">
        <v>0.2</v>
      </c>
      <c r="M55">
        <v>0.15</v>
      </c>
      <c r="N55">
        <v>220</v>
      </c>
      <c r="O55">
        <v>0.002</v>
      </c>
      <c r="R55">
        <v>300</v>
      </c>
      <c r="S55" t="s">
        <v>55</v>
      </c>
      <c r="T55">
        <v>650</v>
      </c>
      <c r="U55" t="s">
        <v>56</v>
      </c>
      <c r="V55">
        <v>100</v>
      </c>
      <c r="Y55" t="s">
        <v>39</v>
      </c>
    </row>
    <row r="56" spans="1:25">
      <c r="A56" t="s">
        <v>148</v>
      </c>
      <c r="B56" s="2" t="str">
        <f>Hyperlink("https://www.diodes.com/assets/Datasheets/BC857BWQ.pdf")</f>
        <v>https://www.diodes.com/assets/Datasheets/BC857BWQ.pdf</v>
      </c>
      <c r="C56" t="str">
        <f>Hyperlink("https://www.diodes.com/part/view/BC857BWQ","BC857BWQ")</f>
        <v>BC857BWQ</v>
      </c>
      <c r="D56" t="s">
        <v>72</v>
      </c>
      <c r="G56" t="s">
        <v>37</v>
      </c>
      <c r="H56" t="s">
        <v>28</v>
      </c>
      <c r="I56" t="s">
        <v>29</v>
      </c>
      <c r="J56">
        <v>45</v>
      </c>
      <c r="K56">
        <v>0.1</v>
      </c>
      <c r="L56">
        <v>0.2</v>
      </c>
      <c r="M56">
        <v>0.2</v>
      </c>
      <c r="N56">
        <v>220</v>
      </c>
      <c r="O56">
        <v>0.002</v>
      </c>
      <c r="R56">
        <v>300</v>
      </c>
      <c r="S56" t="s">
        <v>55</v>
      </c>
      <c r="T56">
        <v>650</v>
      </c>
      <c r="U56" t="s">
        <v>56</v>
      </c>
      <c r="V56">
        <v>200</v>
      </c>
      <c r="Y56" t="s">
        <v>59</v>
      </c>
    </row>
    <row r="57" spans="1:25">
      <c r="A57" t="s">
        <v>149</v>
      </c>
      <c r="B57" s="2" t="str">
        <f>Hyperlink("https://www.diodes.com/assets/Datasheets/BC856AFSWQ-BC857CFSWQ.pdf")</f>
        <v>https://www.diodes.com/assets/Datasheets/BC856AFSWQ-BC857CFSWQ.pdf</v>
      </c>
      <c r="C57" t="str">
        <f>Hyperlink("https://www.diodes.com/part/view/BC857CFSWQ","BC857CFSWQ")</f>
        <v>BC857CFSWQ</v>
      </c>
      <c r="D57" t="s">
        <v>139</v>
      </c>
      <c r="G57" t="s">
        <v>37</v>
      </c>
      <c r="H57" t="s">
        <v>28</v>
      </c>
      <c r="I57" t="s">
        <v>29</v>
      </c>
      <c r="J57">
        <v>45</v>
      </c>
      <c r="K57">
        <v>0.1</v>
      </c>
      <c r="L57">
        <v>0.2</v>
      </c>
      <c r="M57">
        <v>0.45</v>
      </c>
      <c r="N57">
        <v>420</v>
      </c>
      <c r="O57">
        <v>0.002</v>
      </c>
      <c r="R57">
        <v>300</v>
      </c>
      <c r="S57" t="s">
        <v>55</v>
      </c>
      <c r="T57">
        <v>650</v>
      </c>
      <c r="U57" t="s">
        <v>56</v>
      </c>
      <c r="V57">
        <v>100</v>
      </c>
      <c r="Y57" t="s">
        <v>90</v>
      </c>
    </row>
    <row r="58" spans="1:25">
      <c r="A58" t="s">
        <v>150</v>
      </c>
      <c r="B58" s="2" t="str">
        <f>Hyperlink("https://www.diodes.com/assets/Datasheets/BC857CQ.pdf")</f>
        <v>https://www.diodes.com/assets/Datasheets/BC857CQ.pdf</v>
      </c>
      <c r="C58" t="str">
        <f>Hyperlink("https://www.diodes.com/part/view/BC857CQ","BC857CQ")</f>
        <v>BC857CQ</v>
      </c>
      <c r="D58" t="s">
        <v>65</v>
      </c>
      <c r="G58" t="s">
        <v>37</v>
      </c>
      <c r="H58" t="s">
        <v>28</v>
      </c>
      <c r="I58" t="s">
        <v>29</v>
      </c>
      <c r="J58">
        <v>45</v>
      </c>
      <c r="K58">
        <v>0.1</v>
      </c>
      <c r="L58">
        <v>0.2</v>
      </c>
      <c r="M58">
        <v>0.31</v>
      </c>
      <c r="N58">
        <v>420</v>
      </c>
      <c r="O58">
        <v>0.002</v>
      </c>
      <c r="R58">
        <v>300</v>
      </c>
      <c r="S58" t="s">
        <v>55</v>
      </c>
      <c r="T58">
        <v>650</v>
      </c>
      <c r="U58" t="s">
        <v>56</v>
      </c>
      <c r="V58">
        <v>200</v>
      </c>
      <c r="Y58" t="s">
        <v>52</v>
      </c>
    </row>
    <row r="59" spans="1:25">
      <c r="A59" t="s">
        <v>151</v>
      </c>
      <c r="B59" s="2" t="str">
        <f>Hyperlink("https://www.diodes.com/assets/Datasheets/BC857CWQ.pdf")</f>
        <v>https://www.diodes.com/assets/Datasheets/BC857CWQ.pdf</v>
      </c>
      <c r="C59" t="str">
        <f>Hyperlink("https://www.diodes.com/part/view/BC857CWQ","BC857CWQ")</f>
        <v>BC857CWQ</v>
      </c>
      <c r="D59" t="s">
        <v>72</v>
      </c>
      <c r="G59" t="s">
        <v>37</v>
      </c>
      <c r="H59" t="s">
        <v>28</v>
      </c>
      <c r="I59" t="s">
        <v>29</v>
      </c>
      <c r="J59">
        <v>45</v>
      </c>
      <c r="K59">
        <v>0.1</v>
      </c>
      <c r="L59">
        <v>0.2</v>
      </c>
      <c r="M59">
        <v>0.2</v>
      </c>
      <c r="N59">
        <v>420</v>
      </c>
      <c r="O59">
        <v>0.002</v>
      </c>
      <c r="R59">
        <v>300</v>
      </c>
      <c r="S59" t="s">
        <v>55</v>
      </c>
      <c r="T59">
        <v>650</v>
      </c>
      <c r="U59" t="s">
        <v>56</v>
      </c>
      <c r="V59">
        <v>200</v>
      </c>
      <c r="Y59" t="s">
        <v>59</v>
      </c>
    </row>
    <row r="60" spans="1:25">
      <c r="A60" t="s">
        <v>152</v>
      </c>
      <c r="B60" s="2" t="str">
        <f>Hyperlink("https://www.diodes.com/assets/Datasheets/BCP5316Q.pdf")</f>
        <v>https://www.diodes.com/assets/Datasheets/BCP5316Q.pdf</v>
      </c>
      <c r="C60" t="str">
        <f>Hyperlink("https://www.diodes.com/part/view/BCP5316Q","BCP5316Q")</f>
        <v>BCP5316Q</v>
      </c>
      <c r="D60" t="s">
        <v>153</v>
      </c>
      <c r="G60" t="s">
        <v>27</v>
      </c>
      <c r="H60" t="s">
        <v>28</v>
      </c>
      <c r="I60" t="s">
        <v>29</v>
      </c>
      <c r="J60">
        <v>80</v>
      </c>
      <c r="K60">
        <v>1</v>
      </c>
      <c r="L60">
        <v>2</v>
      </c>
      <c r="M60">
        <v>2</v>
      </c>
      <c r="N60">
        <v>100</v>
      </c>
      <c r="O60">
        <v>0.15</v>
      </c>
      <c r="P60">
        <v>25</v>
      </c>
      <c r="Q60">
        <v>0.5</v>
      </c>
      <c r="R60">
        <v>500</v>
      </c>
      <c r="S60" t="s">
        <v>30</v>
      </c>
      <c r="V60">
        <v>150</v>
      </c>
      <c r="Y60" t="s">
        <v>154</v>
      </c>
    </row>
    <row r="61" spans="1:25">
      <c r="A61" t="s">
        <v>155</v>
      </c>
      <c r="B61" s="2" t="str">
        <f>Hyperlink("https://www.diodes.com/assets/Datasheets/BCP51_52_53.pdf")</f>
        <v>https://www.diodes.com/assets/Datasheets/BCP51_52_53.pdf</v>
      </c>
      <c r="C61" t="str">
        <f>Hyperlink("https://www.diodes.com/part/view/BCP53Q","BCP53Q")</f>
        <v>BCP53Q</v>
      </c>
      <c r="D61" t="s">
        <v>153</v>
      </c>
      <c r="G61" t="s">
        <v>27</v>
      </c>
      <c r="H61" t="s">
        <v>28</v>
      </c>
      <c r="I61" t="s">
        <v>29</v>
      </c>
      <c r="J61">
        <v>80</v>
      </c>
      <c r="K61">
        <v>1</v>
      </c>
      <c r="L61">
        <v>2</v>
      </c>
      <c r="M61">
        <v>2</v>
      </c>
      <c r="N61">
        <v>40</v>
      </c>
      <c r="O61">
        <v>0.15</v>
      </c>
      <c r="P61">
        <v>25</v>
      </c>
      <c r="Q61">
        <v>0.5</v>
      </c>
      <c r="R61">
        <v>500</v>
      </c>
      <c r="S61" t="s">
        <v>30</v>
      </c>
      <c r="V61">
        <v>150</v>
      </c>
      <c r="Y61" t="s">
        <v>154</v>
      </c>
    </row>
    <row r="62" spans="1:25">
      <c r="A62" t="s">
        <v>156</v>
      </c>
      <c r="B62" s="2" t="str">
        <f>Hyperlink("https://www.diodes.com/assets/Datasheets/BCP5416Q_BCP5616Q.pdf")</f>
        <v>https://www.diodes.com/assets/Datasheets/BCP5416Q_BCP5616Q.pdf</v>
      </c>
      <c r="C62" t="str">
        <f>Hyperlink("https://www.diodes.com/part/view/BCP5416Q","BCP5416Q")</f>
        <v>BCP5416Q</v>
      </c>
      <c r="D62" t="s">
        <v>157</v>
      </c>
      <c r="G62" t="s">
        <v>27</v>
      </c>
      <c r="H62" t="s">
        <v>28</v>
      </c>
      <c r="I62" t="s">
        <v>49</v>
      </c>
      <c r="J62">
        <v>45</v>
      </c>
      <c r="K62">
        <v>1</v>
      </c>
      <c r="L62">
        <v>2</v>
      </c>
      <c r="M62">
        <v>2</v>
      </c>
      <c r="N62">
        <v>100</v>
      </c>
      <c r="O62">
        <v>0.15</v>
      </c>
      <c r="P62">
        <v>25</v>
      </c>
      <c r="Q62">
        <v>0.5</v>
      </c>
      <c r="R62">
        <v>500</v>
      </c>
      <c r="S62" t="s">
        <v>30</v>
      </c>
      <c r="V62">
        <v>150</v>
      </c>
      <c r="Y62" t="s">
        <v>154</v>
      </c>
    </row>
    <row r="63" spans="1:25">
      <c r="A63" t="s">
        <v>158</v>
      </c>
      <c r="B63" s="2" t="str">
        <f>Hyperlink("https://www.diodes.com/assets/Datasheets/BCP5610Q.pdf")</f>
        <v>https://www.diodes.com/assets/Datasheets/BCP5610Q.pdf</v>
      </c>
      <c r="C63" t="str">
        <f>Hyperlink("https://www.diodes.com/part/view/BCP5610Q","BCP5610Q")</f>
        <v>BCP5610Q</v>
      </c>
      <c r="D63" t="s">
        <v>159</v>
      </c>
      <c r="G63" t="s">
        <v>27</v>
      </c>
      <c r="H63" t="s">
        <v>28</v>
      </c>
      <c r="I63" t="s">
        <v>49</v>
      </c>
      <c r="J63">
        <v>80</v>
      </c>
      <c r="K63">
        <v>1</v>
      </c>
      <c r="L63">
        <v>2</v>
      </c>
      <c r="M63">
        <v>2</v>
      </c>
      <c r="N63">
        <v>63</v>
      </c>
      <c r="O63">
        <v>0.15</v>
      </c>
      <c r="P63">
        <v>25</v>
      </c>
      <c r="Q63">
        <v>0.5</v>
      </c>
      <c r="R63">
        <v>500</v>
      </c>
      <c r="S63" t="s">
        <v>30</v>
      </c>
      <c r="V63">
        <v>150</v>
      </c>
      <c r="Y63" t="s">
        <v>154</v>
      </c>
    </row>
    <row r="64" spans="1:25">
      <c r="A64" t="s">
        <v>160</v>
      </c>
      <c r="B64" s="2" t="str">
        <f>Hyperlink("https://www.diodes.com/assets/Datasheets/BCP5416Q_BCP5616Q.pdf")</f>
        <v>https://www.diodes.com/assets/Datasheets/BCP5416Q_BCP5616Q.pdf</v>
      </c>
      <c r="C64" t="str">
        <f>Hyperlink("https://www.diodes.com/part/view/BCP5616Q","BCP5616Q")</f>
        <v>BCP5616Q</v>
      </c>
      <c r="D64" t="s">
        <v>159</v>
      </c>
      <c r="G64" t="s">
        <v>27</v>
      </c>
      <c r="H64" t="s">
        <v>28</v>
      </c>
      <c r="I64" t="s">
        <v>49</v>
      </c>
      <c r="J64">
        <v>80</v>
      </c>
      <c r="K64">
        <v>1</v>
      </c>
      <c r="L64">
        <v>2</v>
      </c>
      <c r="M64">
        <v>2</v>
      </c>
      <c r="N64">
        <v>100</v>
      </c>
      <c r="O64">
        <v>0.15</v>
      </c>
      <c r="P64">
        <v>25</v>
      </c>
      <c r="Q64">
        <v>0.5</v>
      </c>
      <c r="R64">
        <v>500</v>
      </c>
      <c r="S64" t="s">
        <v>30</v>
      </c>
      <c r="V64">
        <v>150</v>
      </c>
      <c r="Y64" t="s">
        <v>154</v>
      </c>
    </row>
    <row r="65" spans="1:25">
      <c r="A65" t="s">
        <v>161</v>
      </c>
      <c r="B65" s="2" t="str">
        <f>Hyperlink("https://www.diodes.com/assets/Datasheets/BCP5616TQ.pdf")</f>
        <v>https://www.diodes.com/assets/Datasheets/BCP5616TQ.pdf</v>
      </c>
      <c r="C65" t="str">
        <f>Hyperlink("https://www.diodes.com/part/view/BCP5616TQ","BCP5616TQ")</f>
        <v>BCP5616TQ</v>
      </c>
      <c r="D65" t="s">
        <v>159</v>
      </c>
      <c r="G65" t="s">
        <v>27</v>
      </c>
      <c r="H65" t="s">
        <v>28</v>
      </c>
      <c r="I65" t="s">
        <v>49</v>
      </c>
      <c r="J65">
        <v>80</v>
      </c>
      <c r="K65">
        <v>1</v>
      </c>
      <c r="L65">
        <v>2</v>
      </c>
      <c r="M65">
        <v>2.5</v>
      </c>
      <c r="N65">
        <v>100</v>
      </c>
      <c r="O65">
        <v>0.15</v>
      </c>
      <c r="P65">
        <v>40</v>
      </c>
      <c r="Q65">
        <v>0.5</v>
      </c>
      <c r="R65">
        <v>500</v>
      </c>
      <c r="S65" t="s">
        <v>30</v>
      </c>
      <c r="T65" t="s">
        <v>162</v>
      </c>
      <c r="U65" t="s">
        <v>162</v>
      </c>
      <c r="V65">
        <v>150</v>
      </c>
      <c r="W65" t="s">
        <v>162</v>
      </c>
      <c r="Y65" t="s">
        <v>154</v>
      </c>
    </row>
    <row r="66" spans="1:25">
      <c r="A66" t="s">
        <v>163</v>
      </c>
      <c r="B66" s="2" t="str">
        <f>Hyperlink("https://www.diodes.com/assets/Datasheets/BCV46.pdf")</f>
        <v>https://www.diodes.com/assets/Datasheets/BCV46.pdf</v>
      </c>
      <c r="C66" t="str">
        <f>Hyperlink("https://www.diodes.com/part/view/BCV46Q","BCV46Q")</f>
        <v>BCV46Q</v>
      </c>
      <c r="D66" t="s">
        <v>164</v>
      </c>
      <c r="G66" t="s">
        <v>165</v>
      </c>
      <c r="H66" t="s">
        <v>28</v>
      </c>
      <c r="I66" t="s">
        <v>29</v>
      </c>
      <c r="J66">
        <v>60</v>
      </c>
      <c r="K66">
        <v>0.5</v>
      </c>
      <c r="L66">
        <v>0.8</v>
      </c>
      <c r="M66">
        <v>0.35</v>
      </c>
      <c r="N66">
        <v>10000</v>
      </c>
      <c r="O66">
        <v>0.1</v>
      </c>
      <c r="P66">
        <v>2000</v>
      </c>
      <c r="Q66">
        <v>0.5</v>
      </c>
      <c r="R66">
        <v>1000</v>
      </c>
      <c r="S66" t="s">
        <v>166</v>
      </c>
      <c r="V66">
        <v>200</v>
      </c>
      <c r="Y66" t="s">
        <v>52</v>
      </c>
    </row>
    <row r="67" spans="1:25">
      <c r="A67" t="s">
        <v>167</v>
      </c>
      <c r="B67" s="2" t="str">
        <f>Hyperlink("https://www.diodes.com/assets/Datasheets/BCV47Q.pdf")</f>
        <v>https://www.diodes.com/assets/Datasheets/BCV47Q.pdf</v>
      </c>
      <c r="C67" t="str">
        <f>Hyperlink("https://www.diodes.com/part/view/BCV47Q","BCV47Q")</f>
        <v>BCV47Q</v>
      </c>
      <c r="D67" t="s">
        <v>168</v>
      </c>
      <c r="G67" t="s">
        <v>165</v>
      </c>
      <c r="H67" t="s">
        <v>28</v>
      </c>
      <c r="I67" t="s">
        <v>49</v>
      </c>
      <c r="J67">
        <v>60</v>
      </c>
      <c r="K67">
        <v>0.5</v>
      </c>
      <c r="L67">
        <v>0.8</v>
      </c>
      <c r="M67">
        <v>0.35</v>
      </c>
      <c r="N67">
        <v>10000</v>
      </c>
      <c r="O67">
        <v>0.1</v>
      </c>
      <c r="P67">
        <v>2000</v>
      </c>
      <c r="Q67">
        <v>0.5</v>
      </c>
      <c r="R67">
        <v>1000</v>
      </c>
      <c r="S67" t="s">
        <v>166</v>
      </c>
      <c r="V67">
        <v>170</v>
      </c>
      <c r="Y67" t="s">
        <v>52</v>
      </c>
    </row>
    <row r="68" spans="1:25">
      <c r="A68" t="s">
        <v>169</v>
      </c>
      <c r="B68" s="2" t="str">
        <f>Hyperlink("https://www.diodes.com/assets/Datasheets/BCW66H.pdf")</f>
        <v>https://www.diodes.com/assets/Datasheets/BCW66H.pdf</v>
      </c>
      <c r="C68" t="str">
        <f>Hyperlink("https://www.diodes.com/part/view/BCW66HQ","BCW66HQ")</f>
        <v>BCW66HQ</v>
      </c>
      <c r="D68" t="s">
        <v>170</v>
      </c>
      <c r="G68" t="s">
        <v>27</v>
      </c>
      <c r="H68" t="s">
        <v>28</v>
      </c>
      <c r="I68" t="s">
        <v>49</v>
      </c>
      <c r="J68">
        <v>45</v>
      </c>
      <c r="K68">
        <v>0.8</v>
      </c>
      <c r="L68">
        <v>1</v>
      </c>
      <c r="M68">
        <v>0.35</v>
      </c>
      <c r="N68">
        <v>250</v>
      </c>
      <c r="O68">
        <v>0.1</v>
      </c>
      <c r="P68">
        <v>100</v>
      </c>
      <c r="Q68">
        <v>0.5</v>
      </c>
      <c r="R68">
        <v>300</v>
      </c>
      <c r="S68" t="s">
        <v>45</v>
      </c>
      <c r="T68">
        <v>700</v>
      </c>
      <c r="U68" t="s">
        <v>30</v>
      </c>
      <c r="V68">
        <v>100</v>
      </c>
      <c r="Y68" t="s">
        <v>52</v>
      </c>
    </row>
    <row r="69" spans="1:25">
      <c r="A69" t="s">
        <v>171</v>
      </c>
      <c r="B69" s="2" t="str">
        <f>Hyperlink("https://www.diodes.com/assets/Datasheets/BCX41.pdf")</f>
        <v>https://www.diodes.com/assets/Datasheets/BCX41.pdf</v>
      </c>
      <c r="C69" t="str">
        <f>Hyperlink("https://www.diodes.com/part/view/BCX41Q","BCX41Q")</f>
        <v>BCX41Q</v>
      </c>
      <c r="D69" t="s">
        <v>172</v>
      </c>
      <c r="G69" t="s">
        <v>27</v>
      </c>
      <c r="H69" t="s">
        <v>28</v>
      </c>
      <c r="I69" t="s">
        <v>49</v>
      </c>
      <c r="J69">
        <v>125</v>
      </c>
      <c r="K69">
        <v>0.8</v>
      </c>
      <c r="L69">
        <v>1</v>
      </c>
      <c r="M69">
        <v>0.35</v>
      </c>
      <c r="N69">
        <v>63</v>
      </c>
      <c r="O69">
        <v>0.1</v>
      </c>
      <c r="P69">
        <v>40</v>
      </c>
      <c r="Q69">
        <v>0.2</v>
      </c>
      <c r="R69">
        <v>900</v>
      </c>
      <c r="S69" t="s">
        <v>173</v>
      </c>
      <c r="V69">
        <v>100</v>
      </c>
      <c r="Y69" t="s">
        <v>52</v>
      </c>
    </row>
    <row r="70" spans="1:25">
      <c r="A70" t="s">
        <v>174</v>
      </c>
      <c r="B70" s="2" t="str">
        <f>Hyperlink("https://www.diodes.com/assets/Datasheets/BCX5216Q_BCX5316Q.pdf")</f>
        <v>https://www.diodes.com/assets/Datasheets/BCX5216Q_BCX5316Q.pdf</v>
      </c>
      <c r="C70" t="str">
        <f>Hyperlink("https://www.diodes.com/part/view/BCX5216Q","BCX5216Q")</f>
        <v>BCX5216Q</v>
      </c>
      <c r="D70" t="s">
        <v>175</v>
      </c>
      <c r="G70" t="s">
        <v>27</v>
      </c>
      <c r="H70" t="s">
        <v>28</v>
      </c>
      <c r="I70" t="s">
        <v>29</v>
      </c>
      <c r="J70">
        <v>60</v>
      </c>
      <c r="K70">
        <v>1</v>
      </c>
      <c r="L70">
        <v>1.5</v>
      </c>
      <c r="M70">
        <v>1</v>
      </c>
      <c r="N70">
        <v>100</v>
      </c>
      <c r="O70">
        <v>0.15</v>
      </c>
      <c r="P70">
        <v>25</v>
      </c>
      <c r="Q70">
        <v>0.5</v>
      </c>
      <c r="R70">
        <v>500</v>
      </c>
      <c r="S70" t="s">
        <v>30</v>
      </c>
      <c r="V70">
        <v>150</v>
      </c>
      <c r="Y70" t="s">
        <v>31</v>
      </c>
    </row>
    <row r="71" spans="1:25">
      <c r="A71" t="s">
        <v>176</v>
      </c>
      <c r="B71" s="2" t="str">
        <f>Hyperlink("https://www.diodes.com/assets/Datasheets/BCX5216Q_BCX5316Q.pdf")</f>
        <v>https://www.diodes.com/assets/Datasheets/BCX5216Q_BCX5316Q.pdf</v>
      </c>
      <c r="C71" t="str">
        <f>Hyperlink("https://www.diodes.com/part/view/BCX5316Q","BCX5316Q")</f>
        <v>BCX5316Q</v>
      </c>
      <c r="D71" t="s">
        <v>177</v>
      </c>
      <c r="G71" t="s">
        <v>27</v>
      </c>
      <c r="H71" t="s">
        <v>28</v>
      </c>
      <c r="I71" t="s">
        <v>29</v>
      </c>
      <c r="J71">
        <v>80</v>
      </c>
      <c r="K71">
        <v>1</v>
      </c>
      <c r="L71">
        <v>1.5</v>
      </c>
      <c r="M71">
        <v>1</v>
      </c>
      <c r="N71">
        <v>100</v>
      </c>
      <c r="O71">
        <v>0.15</v>
      </c>
      <c r="P71">
        <v>25</v>
      </c>
      <c r="Q71">
        <v>0.5</v>
      </c>
      <c r="R71">
        <v>500</v>
      </c>
      <c r="S71" t="s">
        <v>30</v>
      </c>
      <c r="V71">
        <v>150</v>
      </c>
      <c r="Y71" t="s">
        <v>31</v>
      </c>
    </row>
    <row r="72" spans="1:25">
      <c r="A72" t="s">
        <v>178</v>
      </c>
      <c r="B72" s="2" t="str">
        <f>Hyperlink("https://www.diodes.com/assets/Datasheets/BCX5616Q.pdf")</f>
        <v>https://www.diodes.com/assets/Datasheets/BCX5616Q.pdf</v>
      </c>
      <c r="C72" t="str">
        <f>Hyperlink("https://www.diodes.com/part/view/BCX5616Q","BCX5616Q")</f>
        <v>BCX5616Q</v>
      </c>
      <c r="D72" t="s">
        <v>179</v>
      </c>
      <c r="G72" t="s">
        <v>27</v>
      </c>
      <c r="H72" t="s">
        <v>28</v>
      </c>
      <c r="I72" t="s">
        <v>49</v>
      </c>
      <c r="J72">
        <v>80</v>
      </c>
      <c r="K72">
        <v>1</v>
      </c>
      <c r="L72">
        <v>1.5</v>
      </c>
      <c r="M72">
        <v>1</v>
      </c>
      <c r="N72">
        <v>100</v>
      </c>
      <c r="O72">
        <v>0.15</v>
      </c>
      <c r="P72">
        <v>25</v>
      </c>
      <c r="Q72">
        <v>0.5</v>
      </c>
      <c r="R72">
        <v>500</v>
      </c>
      <c r="S72" t="s">
        <v>30</v>
      </c>
      <c r="V72">
        <v>150</v>
      </c>
      <c r="Y72" t="s">
        <v>31</v>
      </c>
    </row>
    <row r="73" spans="1:25">
      <c r="A73" t="s">
        <v>180</v>
      </c>
      <c r="B73" s="2" t="str">
        <f>Hyperlink("https://www.diodes.com/assets/Datasheets/BCX6825Q.pdf")</f>
        <v>https://www.diodes.com/assets/Datasheets/BCX6825Q.pdf</v>
      </c>
      <c r="C73" t="str">
        <f>Hyperlink("https://www.diodes.com/part/view/BCX6825Q","BCX6825Q")</f>
        <v>BCX6825Q</v>
      </c>
      <c r="D73" t="s">
        <v>181</v>
      </c>
      <c r="G73" t="s">
        <v>27</v>
      </c>
      <c r="H73" t="s">
        <v>28</v>
      </c>
      <c r="I73" t="s">
        <v>49</v>
      </c>
      <c r="J73">
        <v>20</v>
      </c>
      <c r="K73">
        <v>1</v>
      </c>
      <c r="L73">
        <v>2</v>
      </c>
      <c r="M73">
        <v>1</v>
      </c>
      <c r="N73">
        <v>160</v>
      </c>
      <c r="O73">
        <v>0.5</v>
      </c>
      <c r="P73">
        <v>60</v>
      </c>
      <c r="Q73">
        <v>1</v>
      </c>
      <c r="R73">
        <v>500</v>
      </c>
      <c r="S73" t="s">
        <v>182</v>
      </c>
      <c r="V73">
        <v>100</v>
      </c>
      <c r="Y73" t="s">
        <v>31</v>
      </c>
    </row>
    <row r="74" spans="1:25">
      <c r="A74" t="s">
        <v>183</v>
      </c>
      <c r="B74" s="2" t="str">
        <f>Hyperlink("https://www.diodes.com/assets/Datasheets/BSR33.pdf")</f>
        <v>https://www.diodes.com/assets/Datasheets/BSR33.pdf</v>
      </c>
      <c r="C74" t="str">
        <f>Hyperlink("https://www.diodes.com/part/view/BSR33Q","BSR33Q")</f>
        <v>BSR33Q</v>
      </c>
      <c r="D74" t="s">
        <v>177</v>
      </c>
      <c r="G74" t="s">
        <v>27</v>
      </c>
      <c r="H74" t="s">
        <v>28</v>
      </c>
      <c r="I74" t="s">
        <v>29</v>
      </c>
      <c r="J74">
        <v>80</v>
      </c>
      <c r="K74">
        <v>1</v>
      </c>
      <c r="L74">
        <v>2</v>
      </c>
      <c r="M74">
        <v>1</v>
      </c>
      <c r="N74">
        <v>100</v>
      </c>
      <c r="O74">
        <v>0.1</v>
      </c>
      <c r="P74">
        <v>50</v>
      </c>
      <c r="Q74">
        <v>0.5</v>
      </c>
      <c r="R74">
        <v>250</v>
      </c>
      <c r="S74" t="s">
        <v>184</v>
      </c>
      <c r="T74">
        <v>500</v>
      </c>
      <c r="U74" t="s">
        <v>30</v>
      </c>
      <c r="V74">
        <v>100</v>
      </c>
      <c r="Y74" t="s">
        <v>31</v>
      </c>
    </row>
    <row r="75" spans="1:25">
      <c r="A75" t="s">
        <v>185</v>
      </c>
      <c r="B75" s="2" t="str">
        <f>Hyperlink("https://www.diodes.com/assets/Datasheets/BSR43.pdf")</f>
        <v>https://www.diodes.com/assets/Datasheets/BSR43.pdf</v>
      </c>
      <c r="C75" t="str">
        <f>Hyperlink("https://www.diodes.com/part/view/BSR43Q","BSR43Q")</f>
        <v>BSR43Q</v>
      </c>
      <c r="D75" t="s">
        <v>179</v>
      </c>
      <c r="G75" t="s">
        <v>27</v>
      </c>
      <c r="H75" t="s">
        <v>28</v>
      </c>
      <c r="I75" t="s">
        <v>49</v>
      </c>
      <c r="J75">
        <v>80</v>
      </c>
      <c r="K75">
        <v>1</v>
      </c>
      <c r="L75">
        <v>2</v>
      </c>
      <c r="M75">
        <v>1</v>
      </c>
      <c r="N75">
        <v>100</v>
      </c>
      <c r="O75">
        <v>0.1</v>
      </c>
      <c r="P75">
        <v>50</v>
      </c>
      <c r="Q75">
        <v>0.5</v>
      </c>
      <c r="R75">
        <v>250</v>
      </c>
      <c r="S75" t="s">
        <v>184</v>
      </c>
      <c r="T75">
        <v>500</v>
      </c>
      <c r="U75" t="s">
        <v>30</v>
      </c>
      <c r="V75">
        <v>100</v>
      </c>
      <c r="Y75" t="s">
        <v>31</v>
      </c>
    </row>
    <row r="76" spans="1:25">
      <c r="A76" t="s">
        <v>186</v>
      </c>
      <c r="B76" s="2" t="str">
        <f>Hyperlink("https://www.diodes.com/assets/Datasheets/DMMT3904WQ.pdf")</f>
        <v>https://www.diodes.com/assets/Datasheets/DMMT3904WQ.pdf</v>
      </c>
      <c r="C76" t="str">
        <f>Hyperlink("https://www.diodes.com/part/view/DMMT3904WQ","DMMT3904WQ")</f>
        <v>DMMT3904WQ</v>
      </c>
      <c r="D76" t="s">
        <v>187</v>
      </c>
      <c r="G76" t="s">
        <v>188</v>
      </c>
      <c r="H76" t="s">
        <v>28</v>
      </c>
      <c r="I76" t="s">
        <v>87</v>
      </c>
      <c r="J76">
        <v>40</v>
      </c>
      <c r="K76">
        <v>0.2</v>
      </c>
      <c r="M76">
        <v>0.2</v>
      </c>
      <c r="N76">
        <v>100</v>
      </c>
      <c r="O76">
        <v>0.01</v>
      </c>
      <c r="P76">
        <v>60</v>
      </c>
      <c r="Q76">
        <v>0.05</v>
      </c>
      <c r="R76">
        <v>200</v>
      </c>
      <c r="S76" t="s">
        <v>189</v>
      </c>
      <c r="T76">
        <v>300</v>
      </c>
      <c r="U76" t="s">
        <v>38</v>
      </c>
      <c r="V76">
        <v>300</v>
      </c>
      <c r="Y76" t="s">
        <v>69</v>
      </c>
    </row>
    <row r="77" spans="1:25">
      <c r="A77" t="s">
        <v>190</v>
      </c>
      <c r="B77" s="2" t="str">
        <f>Hyperlink("https://www.diodes.com/assets/Datasheets/ds30293.pdf")</f>
        <v>https://www.diodes.com/assets/Datasheets/ds30293.pdf</v>
      </c>
      <c r="C77" t="str">
        <f>Hyperlink("https://www.diodes.com/part/view/DMMT3906Q","DMMT3906Q")</f>
        <v>DMMT3906Q</v>
      </c>
      <c r="D77" t="s">
        <v>191</v>
      </c>
      <c r="G77" t="s">
        <v>192</v>
      </c>
      <c r="H77" t="s">
        <v>28</v>
      </c>
      <c r="I77" t="s">
        <v>68</v>
      </c>
      <c r="J77">
        <v>40</v>
      </c>
      <c r="K77">
        <v>0.2</v>
      </c>
      <c r="M77">
        <v>0.225</v>
      </c>
      <c r="N77">
        <v>100</v>
      </c>
      <c r="O77">
        <v>0.01</v>
      </c>
      <c r="P77">
        <v>60</v>
      </c>
      <c r="Q77">
        <v>0.05</v>
      </c>
      <c r="R77">
        <v>250</v>
      </c>
      <c r="S77" t="s">
        <v>189</v>
      </c>
      <c r="T77">
        <v>400</v>
      </c>
      <c r="U77" t="s">
        <v>38</v>
      </c>
      <c r="V77">
        <v>250</v>
      </c>
      <c r="Y77" t="s">
        <v>193</v>
      </c>
    </row>
    <row r="78" spans="1:25">
      <c r="A78" t="s">
        <v>194</v>
      </c>
      <c r="B78" s="2" t="str">
        <f>Hyperlink("https://www.diodes.com/assets/Datasheets/ds30312.pdf")</f>
        <v>https://www.diodes.com/assets/Datasheets/ds30312.pdf</v>
      </c>
      <c r="C78" t="str">
        <f>Hyperlink("https://www.diodes.com/part/view/DMMT3906WQ","DMMT3906WQ")</f>
        <v>DMMT3906WQ</v>
      </c>
      <c r="D78" t="s">
        <v>195</v>
      </c>
      <c r="G78" t="s">
        <v>188</v>
      </c>
      <c r="H78" t="s">
        <v>28</v>
      </c>
      <c r="I78" t="s">
        <v>68</v>
      </c>
      <c r="J78">
        <v>40</v>
      </c>
      <c r="K78">
        <v>0.2</v>
      </c>
      <c r="M78">
        <v>0.2</v>
      </c>
      <c r="N78">
        <v>100</v>
      </c>
      <c r="O78">
        <v>0.01</v>
      </c>
      <c r="P78">
        <v>60</v>
      </c>
      <c r="Q78">
        <v>0.05</v>
      </c>
      <c r="R78">
        <v>250</v>
      </c>
      <c r="S78" t="s">
        <v>189</v>
      </c>
      <c r="T78">
        <v>400</v>
      </c>
      <c r="U78" t="s">
        <v>38</v>
      </c>
      <c r="V78">
        <v>250</v>
      </c>
      <c r="Y78" t="s">
        <v>69</v>
      </c>
    </row>
    <row r="79" spans="1:25">
      <c r="A79" t="s">
        <v>196</v>
      </c>
      <c r="B79" s="2" t="str">
        <f>Hyperlink("https://www.diodes.com/assets/Datasheets/DSS3515MQ.pdf")</f>
        <v>https://www.diodes.com/assets/Datasheets/DSS3515MQ.pdf</v>
      </c>
      <c r="C79" t="str">
        <f>Hyperlink("https://www.diodes.com/part/view/DSS3515MQ","DSS3515MQ")</f>
        <v>DSS3515MQ</v>
      </c>
      <c r="D79" t="s">
        <v>197</v>
      </c>
      <c r="G79" t="s">
        <v>198</v>
      </c>
      <c r="H79" t="s">
        <v>28</v>
      </c>
      <c r="I79" t="s">
        <v>29</v>
      </c>
      <c r="J79">
        <v>15</v>
      </c>
      <c r="K79">
        <v>0.5</v>
      </c>
      <c r="L79">
        <v>1</v>
      </c>
      <c r="M79">
        <v>0.4</v>
      </c>
      <c r="N79">
        <v>150</v>
      </c>
      <c r="O79">
        <v>0.1</v>
      </c>
      <c r="P79">
        <v>90</v>
      </c>
      <c r="Q79">
        <v>0.5</v>
      </c>
      <c r="R79">
        <v>25</v>
      </c>
      <c r="S79" t="s">
        <v>55</v>
      </c>
      <c r="T79">
        <v>250</v>
      </c>
      <c r="U79" t="s">
        <v>30</v>
      </c>
      <c r="V79">
        <v>340</v>
      </c>
      <c r="W79">
        <v>500</v>
      </c>
      <c r="Y79" t="s">
        <v>199</v>
      </c>
    </row>
    <row r="80" spans="1:25">
      <c r="A80" t="s">
        <v>200</v>
      </c>
      <c r="B80" s="2" t="str">
        <f>Hyperlink("https://www.diodes.com/assets/Datasheets/DSS3540MQ.pdf")</f>
        <v>https://www.diodes.com/assets/Datasheets/DSS3540MQ.pdf</v>
      </c>
      <c r="C80" t="str">
        <f>Hyperlink("https://www.diodes.com/part/view/DSS3540MQ","DSS3540MQ")</f>
        <v>DSS3540MQ</v>
      </c>
      <c r="D80" t="s">
        <v>201</v>
      </c>
      <c r="G80" t="s">
        <v>198</v>
      </c>
      <c r="H80" t="s">
        <v>28</v>
      </c>
      <c r="I80" t="s">
        <v>29</v>
      </c>
      <c r="J80">
        <v>40</v>
      </c>
      <c r="K80">
        <v>0.5</v>
      </c>
      <c r="L80">
        <v>1</v>
      </c>
      <c r="M80">
        <v>0.4</v>
      </c>
      <c r="N80">
        <v>150</v>
      </c>
      <c r="O80">
        <v>0.1</v>
      </c>
      <c r="P80">
        <v>40</v>
      </c>
      <c r="Q80">
        <v>0.5</v>
      </c>
      <c r="R80">
        <v>50</v>
      </c>
      <c r="S80" t="s">
        <v>55</v>
      </c>
      <c r="T80">
        <v>350</v>
      </c>
      <c r="U80" t="s">
        <v>30</v>
      </c>
      <c r="V80">
        <v>100</v>
      </c>
      <c r="W80">
        <v>700</v>
      </c>
      <c r="Y80" t="s">
        <v>199</v>
      </c>
    </row>
    <row r="81" spans="1:25">
      <c r="A81" t="s">
        <v>202</v>
      </c>
      <c r="B81" s="2" t="str">
        <f>Hyperlink("https://www.diodes.com/assets/Datasheets/DSS4160FDBQ.pdf")</f>
        <v>https://www.diodes.com/assets/Datasheets/DSS4160FDBQ.pdf</v>
      </c>
      <c r="C81" t="str">
        <f>Hyperlink("https://www.diodes.com/part/view/DSS4160FDBQ","DSS4160FDBQ")</f>
        <v>DSS4160FDBQ</v>
      </c>
      <c r="D81" t="s">
        <v>203</v>
      </c>
      <c r="G81" t="s">
        <v>198</v>
      </c>
      <c r="H81" t="s">
        <v>28</v>
      </c>
      <c r="I81" t="s">
        <v>87</v>
      </c>
      <c r="J81">
        <v>60</v>
      </c>
      <c r="K81">
        <v>1</v>
      </c>
      <c r="L81">
        <v>1.5</v>
      </c>
      <c r="M81">
        <v>1.6</v>
      </c>
      <c r="N81">
        <v>290</v>
      </c>
      <c r="O81">
        <v>0.1</v>
      </c>
      <c r="P81">
        <v>150</v>
      </c>
      <c r="Q81">
        <v>0.5</v>
      </c>
      <c r="R81">
        <v>120</v>
      </c>
      <c r="S81" t="s">
        <v>30</v>
      </c>
      <c r="T81">
        <v>240</v>
      </c>
      <c r="U81" t="s">
        <v>34</v>
      </c>
      <c r="V81">
        <v>175</v>
      </c>
      <c r="W81">
        <v>180</v>
      </c>
      <c r="Y81" t="s">
        <v>204</v>
      </c>
    </row>
    <row r="82" spans="1:25">
      <c r="A82" t="s">
        <v>205</v>
      </c>
      <c r="B82" s="2" t="str">
        <f>Hyperlink("https://www.diodes.com/assets/Datasheets/DSS4160T.pdf")</f>
        <v>https://www.diodes.com/assets/Datasheets/DSS4160T.pdf</v>
      </c>
      <c r="C82" t="str">
        <f>Hyperlink("https://www.diodes.com/part/view/DSS4160TQ","DSS4160TQ")</f>
        <v>DSS4160TQ</v>
      </c>
      <c r="D82" t="s">
        <v>206</v>
      </c>
      <c r="G82" t="s">
        <v>198</v>
      </c>
      <c r="H82" t="s">
        <v>28</v>
      </c>
      <c r="I82" t="s">
        <v>49</v>
      </c>
      <c r="J82">
        <v>60</v>
      </c>
      <c r="K82">
        <v>1</v>
      </c>
      <c r="L82">
        <v>2</v>
      </c>
      <c r="M82">
        <v>0.73</v>
      </c>
      <c r="N82">
        <v>200</v>
      </c>
      <c r="O82">
        <v>0.5</v>
      </c>
      <c r="P82">
        <v>100</v>
      </c>
      <c r="Q82">
        <v>1</v>
      </c>
      <c r="R82">
        <v>115</v>
      </c>
      <c r="S82" t="s">
        <v>207</v>
      </c>
      <c r="T82">
        <v>280</v>
      </c>
      <c r="U82" t="s">
        <v>208</v>
      </c>
      <c r="V82">
        <v>150</v>
      </c>
      <c r="W82">
        <v>280</v>
      </c>
      <c r="Y82" t="s">
        <v>52</v>
      </c>
    </row>
    <row r="83" spans="1:25">
      <c r="A83" t="s">
        <v>209</v>
      </c>
      <c r="B83" s="2" t="str">
        <f>Hyperlink("https://www.diodes.com/assets/Datasheets/DSS5160TQ.pdf")</f>
        <v>https://www.diodes.com/assets/Datasheets/DSS5160TQ.pdf</v>
      </c>
      <c r="C83" t="str">
        <f>Hyperlink("https://www.diodes.com/part/view/DSS5160TQ","DSS5160TQ")</f>
        <v>DSS5160TQ</v>
      </c>
      <c r="D83" t="s">
        <v>210</v>
      </c>
      <c r="G83" t="s">
        <v>198</v>
      </c>
      <c r="H83" t="s">
        <v>28</v>
      </c>
      <c r="I83" t="s">
        <v>29</v>
      </c>
      <c r="J83">
        <v>60</v>
      </c>
      <c r="K83">
        <v>1</v>
      </c>
      <c r="L83">
        <v>2</v>
      </c>
      <c r="M83">
        <v>0.725</v>
      </c>
      <c r="N83">
        <v>150</v>
      </c>
      <c r="O83">
        <v>0.5</v>
      </c>
      <c r="P83">
        <v>100</v>
      </c>
      <c r="Q83">
        <v>1</v>
      </c>
      <c r="R83">
        <v>175</v>
      </c>
      <c r="S83" t="s">
        <v>207</v>
      </c>
      <c r="T83">
        <v>340</v>
      </c>
      <c r="U83" t="s">
        <v>182</v>
      </c>
      <c r="V83">
        <v>150</v>
      </c>
      <c r="W83">
        <v>340</v>
      </c>
      <c r="Y83" t="s">
        <v>52</v>
      </c>
    </row>
    <row r="84" spans="1:25">
      <c r="A84" t="s">
        <v>211</v>
      </c>
      <c r="B84" s="2" t="str">
        <f>Hyperlink("https://www.diodes.com/assets/Datasheets/DSS5220TQ.pdf")</f>
        <v>https://www.diodes.com/assets/Datasheets/DSS5220TQ.pdf</v>
      </c>
      <c r="C84" t="str">
        <f>Hyperlink("https://www.diodes.com/part/view/DSS5220TQ","DSS5220TQ")</f>
        <v>DSS5220TQ</v>
      </c>
      <c r="D84" t="s">
        <v>212</v>
      </c>
      <c r="G84" t="s">
        <v>198</v>
      </c>
      <c r="H84" t="s">
        <v>28</v>
      </c>
      <c r="I84" t="s">
        <v>29</v>
      </c>
      <c r="J84">
        <v>20</v>
      </c>
      <c r="K84">
        <v>2</v>
      </c>
      <c r="L84">
        <v>3</v>
      </c>
      <c r="M84">
        <v>1.2</v>
      </c>
      <c r="N84">
        <v>225</v>
      </c>
      <c r="O84">
        <v>0.1</v>
      </c>
      <c r="P84">
        <v>150</v>
      </c>
      <c r="Q84">
        <v>2</v>
      </c>
      <c r="R84">
        <v>80</v>
      </c>
      <c r="S84" t="s">
        <v>30</v>
      </c>
      <c r="T84">
        <v>250</v>
      </c>
      <c r="U84" t="s">
        <v>213</v>
      </c>
      <c r="V84">
        <v>100</v>
      </c>
      <c r="W84">
        <v>113</v>
      </c>
      <c r="Y84" t="s">
        <v>52</v>
      </c>
    </row>
    <row r="85" spans="1:25">
      <c r="A85" t="s">
        <v>214</v>
      </c>
      <c r="B85" s="2" t="str">
        <f>Hyperlink("https://www.diodes.com/assets/Datasheets/DSS5240TQ.pdf")</f>
        <v>https://www.diodes.com/assets/Datasheets/DSS5240TQ.pdf</v>
      </c>
      <c r="C85" t="str">
        <f>Hyperlink("https://www.diodes.com/part/view/DSS5240TQ","DSS5240TQ")</f>
        <v>DSS5240TQ</v>
      </c>
      <c r="D85" t="s">
        <v>215</v>
      </c>
      <c r="G85" t="s">
        <v>198</v>
      </c>
      <c r="H85" t="s">
        <v>28</v>
      </c>
      <c r="I85" t="s">
        <v>29</v>
      </c>
      <c r="J85">
        <v>40</v>
      </c>
      <c r="K85">
        <v>2</v>
      </c>
      <c r="L85">
        <v>3</v>
      </c>
      <c r="M85">
        <v>0.73</v>
      </c>
      <c r="N85">
        <v>260</v>
      </c>
      <c r="O85">
        <v>0.5</v>
      </c>
      <c r="P85">
        <v>100</v>
      </c>
      <c r="Q85">
        <v>2</v>
      </c>
      <c r="R85">
        <v>100</v>
      </c>
      <c r="S85" t="s">
        <v>207</v>
      </c>
      <c r="T85">
        <v>350</v>
      </c>
      <c r="U85" t="s">
        <v>216</v>
      </c>
      <c r="V85">
        <v>100</v>
      </c>
      <c r="W85">
        <v>90</v>
      </c>
      <c r="Y85" t="s">
        <v>52</v>
      </c>
    </row>
    <row r="86" spans="1:25">
      <c r="A86" t="s">
        <v>217</v>
      </c>
      <c r="B86" s="2" t="str">
        <f>Hyperlink("https://www.diodes.com/assets/Datasheets/DSS5240VQ.pdf")</f>
        <v>https://www.diodes.com/assets/Datasheets/DSS5240VQ.pdf</v>
      </c>
      <c r="C86" t="str">
        <f>Hyperlink("https://www.diodes.com/part/view/DSS5240VQ","DSS5240VQ")</f>
        <v>DSS5240VQ</v>
      </c>
      <c r="D86" t="s">
        <v>218</v>
      </c>
      <c r="G86" t="s">
        <v>198</v>
      </c>
      <c r="H86" t="s">
        <v>28</v>
      </c>
      <c r="I86" t="s">
        <v>29</v>
      </c>
      <c r="J86">
        <v>40</v>
      </c>
      <c r="K86">
        <v>1.8</v>
      </c>
      <c r="L86">
        <v>3</v>
      </c>
      <c r="M86">
        <v>0.6</v>
      </c>
      <c r="N86">
        <v>300</v>
      </c>
      <c r="O86">
        <v>0.1</v>
      </c>
      <c r="P86">
        <v>50</v>
      </c>
      <c r="Q86">
        <v>2</v>
      </c>
      <c r="R86">
        <v>120</v>
      </c>
      <c r="S86" t="s">
        <v>207</v>
      </c>
      <c r="T86">
        <v>530</v>
      </c>
      <c r="U86" t="s">
        <v>216</v>
      </c>
      <c r="V86">
        <v>150</v>
      </c>
      <c r="W86">
        <v>250</v>
      </c>
      <c r="Y86" t="s">
        <v>113</v>
      </c>
    </row>
    <row r="87" spans="1:25">
      <c r="A87" t="s">
        <v>219</v>
      </c>
      <c r="B87" s="2" t="str">
        <f>Hyperlink("https://www.diodes.com/assets/Datasheets/DSS60600MZ4Q.pdf")</f>
        <v>https://www.diodes.com/assets/Datasheets/DSS60600MZ4Q.pdf</v>
      </c>
      <c r="C87" t="str">
        <f>Hyperlink("https://www.diodes.com/part/view/DSS60600MZ4Q","DSS60600MZ4Q")</f>
        <v>DSS60600MZ4Q</v>
      </c>
      <c r="D87" t="s">
        <v>220</v>
      </c>
      <c r="G87" t="s">
        <v>198</v>
      </c>
      <c r="H87" t="s">
        <v>28</v>
      </c>
      <c r="I87" t="s">
        <v>29</v>
      </c>
      <c r="J87">
        <v>60</v>
      </c>
      <c r="K87">
        <v>6</v>
      </c>
      <c r="L87">
        <v>12</v>
      </c>
      <c r="M87">
        <v>2</v>
      </c>
      <c r="N87">
        <v>120</v>
      </c>
      <c r="O87">
        <v>1</v>
      </c>
      <c r="P87">
        <v>70</v>
      </c>
      <c r="Q87">
        <v>6</v>
      </c>
      <c r="R87">
        <v>70</v>
      </c>
      <c r="S87" t="s">
        <v>182</v>
      </c>
      <c r="T87">
        <v>250</v>
      </c>
      <c r="U87" t="s">
        <v>221</v>
      </c>
      <c r="V87">
        <v>100</v>
      </c>
      <c r="W87">
        <v>45</v>
      </c>
      <c r="Y87" t="s">
        <v>154</v>
      </c>
    </row>
    <row r="88" spans="1:25">
      <c r="A88" t="s">
        <v>222</v>
      </c>
      <c r="B88" s="2" t="str">
        <f>Hyperlink("https://www.diodes.com/assets/Datasheets/DSS60601MZ4Q.pdf")</f>
        <v>https://www.diodes.com/assets/Datasheets/DSS60601MZ4Q.pdf</v>
      </c>
      <c r="C88" t="str">
        <f>Hyperlink("https://www.diodes.com/part/view/DSS60601MZ4Q","DSS60601MZ4Q")</f>
        <v>DSS60601MZ4Q</v>
      </c>
      <c r="D88" t="s">
        <v>223</v>
      </c>
      <c r="G88" t="s">
        <v>198</v>
      </c>
      <c r="H88" t="s">
        <v>28</v>
      </c>
      <c r="I88" t="s">
        <v>49</v>
      </c>
      <c r="J88">
        <v>60</v>
      </c>
      <c r="K88">
        <v>6</v>
      </c>
      <c r="L88">
        <v>12</v>
      </c>
      <c r="M88">
        <v>2</v>
      </c>
      <c r="N88">
        <v>120</v>
      </c>
      <c r="O88">
        <v>1</v>
      </c>
      <c r="P88">
        <v>50</v>
      </c>
      <c r="Q88">
        <v>6</v>
      </c>
      <c r="R88">
        <v>60</v>
      </c>
      <c r="S88" t="s">
        <v>182</v>
      </c>
      <c r="T88">
        <v>220</v>
      </c>
      <c r="U88" t="s">
        <v>221</v>
      </c>
      <c r="V88">
        <v>100</v>
      </c>
      <c r="W88">
        <v>40</v>
      </c>
      <c r="Y88" t="s">
        <v>154</v>
      </c>
    </row>
    <row r="89" spans="1:25">
      <c r="A89" t="s">
        <v>224</v>
      </c>
      <c r="B89" s="2" t="str">
        <f>Hyperlink("https://www.diodes.com/assets/Datasheets/DXT2011P5Q.pdf")</f>
        <v>https://www.diodes.com/assets/Datasheets/DXT2011P5Q.pdf</v>
      </c>
      <c r="C89" t="str">
        <f>Hyperlink("https://www.diodes.com/part/view/DXT2011P5Q","DXT2011P5Q")</f>
        <v>DXT2011P5Q</v>
      </c>
      <c r="D89" t="s">
        <v>225</v>
      </c>
      <c r="G89" t="s">
        <v>198</v>
      </c>
      <c r="H89" t="s">
        <v>28</v>
      </c>
      <c r="I89" t="s">
        <v>49</v>
      </c>
      <c r="J89">
        <v>100</v>
      </c>
      <c r="K89">
        <v>6</v>
      </c>
      <c r="L89">
        <v>10</v>
      </c>
      <c r="M89">
        <v>3.2</v>
      </c>
      <c r="N89">
        <v>100</v>
      </c>
      <c r="O89">
        <v>2</v>
      </c>
      <c r="P89">
        <v>30</v>
      </c>
      <c r="Q89">
        <v>5</v>
      </c>
      <c r="R89">
        <v>65</v>
      </c>
      <c r="S89" t="s">
        <v>182</v>
      </c>
      <c r="T89">
        <v>125</v>
      </c>
      <c r="U89" t="s">
        <v>213</v>
      </c>
      <c r="V89">
        <v>130</v>
      </c>
      <c r="Y89" t="s">
        <v>226</v>
      </c>
    </row>
    <row r="90" spans="1:25">
      <c r="A90" t="s">
        <v>227</v>
      </c>
      <c r="B90" s="2" t="str">
        <f>Hyperlink("https://www.diodes.com/assets/Datasheets/DXT5551P5Q.pdf")</f>
        <v>https://www.diodes.com/assets/Datasheets/DXT5551P5Q.pdf</v>
      </c>
      <c r="C90" t="str">
        <f>Hyperlink("https://www.diodes.com/part/view/DXT5551P5Q","DXT5551P5Q")</f>
        <v>DXT5551P5Q</v>
      </c>
      <c r="D90" t="s">
        <v>228</v>
      </c>
      <c r="G90" t="s">
        <v>44</v>
      </c>
      <c r="H90" t="s">
        <v>28</v>
      </c>
      <c r="I90" t="s">
        <v>49</v>
      </c>
      <c r="J90">
        <v>160</v>
      </c>
      <c r="K90">
        <v>0.6</v>
      </c>
      <c r="M90">
        <v>1.2</v>
      </c>
      <c r="N90">
        <v>80</v>
      </c>
      <c r="O90">
        <v>0.01</v>
      </c>
      <c r="P90">
        <v>30</v>
      </c>
      <c r="Q90">
        <v>0.05</v>
      </c>
      <c r="R90">
        <v>150</v>
      </c>
      <c r="S90" t="s">
        <v>189</v>
      </c>
      <c r="T90">
        <v>200</v>
      </c>
      <c r="U90" t="s">
        <v>38</v>
      </c>
      <c r="V90">
        <v>130</v>
      </c>
      <c r="Y90" t="s">
        <v>226</v>
      </c>
    </row>
    <row r="91" spans="1:25">
      <c r="A91" t="s">
        <v>229</v>
      </c>
      <c r="B91" s="2" t="str">
        <f>Hyperlink("https://www.diodes.com/assets/Datasheets/DXT651Q.pdf")</f>
        <v>https://www.diodes.com/assets/Datasheets/DXT651Q.pdf</v>
      </c>
      <c r="C91" t="str">
        <f>Hyperlink("https://www.diodes.com/part/view/DXT651Q","DXT651Q")</f>
        <v>DXT651Q</v>
      </c>
      <c r="D91" t="s">
        <v>230</v>
      </c>
      <c r="G91" t="s">
        <v>27</v>
      </c>
      <c r="H91" t="s">
        <v>28</v>
      </c>
      <c r="I91" t="s">
        <v>49</v>
      </c>
      <c r="J91">
        <v>60</v>
      </c>
      <c r="K91">
        <v>3</v>
      </c>
      <c r="L91">
        <v>6</v>
      </c>
      <c r="M91">
        <v>1</v>
      </c>
      <c r="N91">
        <v>100</v>
      </c>
      <c r="O91">
        <v>0.5</v>
      </c>
      <c r="P91">
        <v>40</v>
      </c>
      <c r="Q91">
        <v>2</v>
      </c>
      <c r="R91">
        <v>300</v>
      </c>
      <c r="S91" t="s">
        <v>182</v>
      </c>
      <c r="T91">
        <v>600</v>
      </c>
      <c r="U91" t="s">
        <v>231</v>
      </c>
      <c r="V91">
        <v>200</v>
      </c>
      <c r="Y91" t="s">
        <v>31</v>
      </c>
    </row>
    <row r="92" spans="1:25">
      <c r="A92" t="s">
        <v>232</v>
      </c>
      <c r="B92" s="2" t="str">
        <f>Hyperlink("https://www.diodes.com/assets/Datasheets/ds31801.pdf")</f>
        <v>https://www.diodes.com/assets/Datasheets/ds31801.pdf</v>
      </c>
      <c r="C92" t="str">
        <f>Hyperlink("https://www.diodes.com/part/view/DXT690BP5Q","DXT690BP5Q")</f>
        <v>DXT690BP5Q</v>
      </c>
      <c r="D92" t="s">
        <v>233</v>
      </c>
      <c r="G92" t="s">
        <v>27</v>
      </c>
      <c r="H92" t="s">
        <v>28</v>
      </c>
      <c r="I92" t="s">
        <v>49</v>
      </c>
      <c r="J92">
        <v>45</v>
      </c>
      <c r="K92">
        <v>3</v>
      </c>
      <c r="L92">
        <v>6</v>
      </c>
      <c r="M92">
        <v>3.2</v>
      </c>
      <c r="N92">
        <v>400</v>
      </c>
      <c r="O92">
        <v>1</v>
      </c>
      <c r="P92">
        <v>150</v>
      </c>
      <c r="Q92">
        <v>2</v>
      </c>
      <c r="R92">
        <v>85</v>
      </c>
      <c r="S92" t="s">
        <v>234</v>
      </c>
      <c r="T92">
        <v>320</v>
      </c>
      <c r="U92" t="s">
        <v>235</v>
      </c>
      <c r="V92">
        <v>150</v>
      </c>
      <c r="W92">
        <v>77</v>
      </c>
      <c r="Y92" t="s">
        <v>226</v>
      </c>
    </row>
    <row r="93" spans="1:25">
      <c r="A93" t="s">
        <v>236</v>
      </c>
      <c r="B93" s="2" t="str">
        <f>Hyperlink("https://www.diodes.com/assets/Datasheets/DXT751Q.pdf")</f>
        <v>https://www.diodes.com/assets/Datasheets/DXT751Q.pdf</v>
      </c>
      <c r="C93" t="str">
        <f>Hyperlink("https://www.diodes.com/part/view/DXT751Q","DXT751Q")</f>
        <v>DXT751Q</v>
      </c>
      <c r="D93" t="s">
        <v>237</v>
      </c>
      <c r="G93" t="s">
        <v>27</v>
      </c>
      <c r="H93" t="s">
        <v>28</v>
      </c>
      <c r="I93" t="s">
        <v>29</v>
      </c>
      <c r="J93">
        <v>60</v>
      </c>
      <c r="K93">
        <v>3</v>
      </c>
      <c r="L93">
        <v>6</v>
      </c>
      <c r="M93">
        <v>1</v>
      </c>
      <c r="N93">
        <v>100</v>
      </c>
      <c r="O93">
        <v>0.5</v>
      </c>
      <c r="P93">
        <v>40</v>
      </c>
      <c r="Q93">
        <v>2</v>
      </c>
      <c r="R93">
        <v>300</v>
      </c>
      <c r="S93" t="s">
        <v>182</v>
      </c>
      <c r="T93">
        <v>600</v>
      </c>
      <c r="U93" t="s">
        <v>231</v>
      </c>
      <c r="V93">
        <v>145</v>
      </c>
      <c r="Y93" t="s">
        <v>31</v>
      </c>
    </row>
    <row r="94" spans="1:25">
      <c r="A94" t="s">
        <v>238</v>
      </c>
      <c r="B94" s="2" t="str">
        <f>Hyperlink("https://www.diodes.com/assets/Datasheets/DXTC3C100PDQ.pdf")</f>
        <v>https://www.diodes.com/assets/Datasheets/DXTC3C100PDQ.pdf</v>
      </c>
      <c r="C94" t="str">
        <f>Hyperlink("https://www.diodes.com/part/view/DXTC3C100PDQ","DXTC3C100PDQ")</f>
        <v>DXTC3C100PDQ</v>
      </c>
      <c r="D94" t="s">
        <v>239</v>
      </c>
      <c r="G94" t="s">
        <v>198</v>
      </c>
      <c r="H94" t="s">
        <v>28</v>
      </c>
      <c r="I94" t="s">
        <v>116</v>
      </c>
      <c r="J94">
        <v>100</v>
      </c>
      <c r="K94">
        <v>3</v>
      </c>
      <c r="L94">
        <v>8</v>
      </c>
      <c r="M94">
        <v>1.47</v>
      </c>
      <c r="N94" t="s">
        <v>240</v>
      </c>
      <c r="O94">
        <v>0.5</v>
      </c>
      <c r="P94" t="s">
        <v>241</v>
      </c>
      <c r="Q94">
        <v>2</v>
      </c>
      <c r="R94" t="s">
        <v>242</v>
      </c>
      <c r="S94" t="s">
        <v>243</v>
      </c>
      <c r="T94" t="s">
        <v>244</v>
      </c>
      <c r="U94" t="s">
        <v>245</v>
      </c>
      <c r="V94">
        <v>125</v>
      </c>
      <c r="W94" t="s">
        <v>246</v>
      </c>
      <c r="Y94" t="s">
        <v>247</v>
      </c>
    </row>
    <row r="95" spans="1:25">
      <c r="A95" t="s">
        <v>248</v>
      </c>
      <c r="B95" s="2" t="str">
        <f>Hyperlink("https://www.diodes.com/assets/Datasheets/ds32023.pdf")</f>
        <v>https://www.diodes.com/assets/Datasheets/ds32023.pdf</v>
      </c>
      <c r="C95" t="str">
        <f>Hyperlink("https://www.diodes.com/part/view/DXTN07100BP5Q","DXTN07100BP5Q")</f>
        <v>DXTN07100BP5Q</v>
      </c>
      <c r="D95" t="s">
        <v>249</v>
      </c>
      <c r="G95" t="s">
        <v>27</v>
      </c>
      <c r="H95" t="s">
        <v>28</v>
      </c>
      <c r="I95" t="s">
        <v>49</v>
      </c>
      <c r="J95">
        <v>100</v>
      </c>
      <c r="K95">
        <v>2</v>
      </c>
      <c r="L95">
        <v>6</v>
      </c>
      <c r="M95">
        <v>3.2</v>
      </c>
      <c r="N95">
        <v>100</v>
      </c>
      <c r="O95">
        <v>0.5</v>
      </c>
      <c r="P95">
        <v>55</v>
      </c>
      <c r="Q95">
        <v>1</v>
      </c>
      <c r="R95">
        <v>300</v>
      </c>
      <c r="S95" t="s">
        <v>182</v>
      </c>
      <c r="T95">
        <v>500</v>
      </c>
      <c r="U95" t="s">
        <v>216</v>
      </c>
      <c r="V95">
        <v>175</v>
      </c>
      <c r="Y95" t="s">
        <v>226</v>
      </c>
    </row>
    <row r="96" spans="1:25">
      <c r="A96" t="s">
        <v>250</v>
      </c>
      <c r="B96" s="2" t="str">
        <f>Hyperlink("https://www.diodes.com/assets/Datasheets/DXTN10060DFJBQ.pdf")</f>
        <v>https://www.diodes.com/assets/Datasheets/DXTN10060DFJBQ.pdf</v>
      </c>
      <c r="C96" t="str">
        <f>Hyperlink("https://www.diodes.com/part/view/DXTN10060DFJBQ","DXTN10060DFJBQ")</f>
        <v>DXTN10060DFJBQ</v>
      </c>
      <c r="D96" t="s">
        <v>251</v>
      </c>
      <c r="G96" t="s">
        <v>198</v>
      </c>
      <c r="H96" t="s">
        <v>28</v>
      </c>
      <c r="I96" t="s">
        <v>49</v>
      </c>
      <c r="J96">
        <v>60</v>
      </c>
      <c r="K96">
        <v>4</v>
      </c>
      <c r="L96">
        <v>6</v>
      </c>
      <c r="M96">
        <v>1.8</v>
      </c>
      <c r="N96">
        <v>340</v>
      </c>
      <c r="O96">
        <v>0.2</v>
      </c>
      <c r="P96">
        <v>140</v>
      </c>
      <c r="Q96">
        <v>2</v>
      </c>
      <c r="R96">
        <v>20</v>
      </c>
      <c r="S96" t="s">
        <v>45</v>
      </c>
      <c r="T96">
        <v>200</v>
      </c>
      <c r="U96" t="s">
        <v>252</v>
      </c>
      <c r="V96">
        <v>125</v>
      </c>
      <c r="W96">
        <v>60</v>
      </c>
      <c r="Y96" t="s">
        <v>253</v>
      </c>
    </row>
    <row r="97" spans="1:25">
      <c r="A97" t="s">
        <v>254</v>
      </c>
      <c r="B97" s="2" t="str">
        <f>Hyperlink("https://www.diodes.com/assets/Datasheets/DXTN10060DFJBWQ.pdf")</f>
        <v>https://www.diodes.com/assets/Datasheets/DXTN10060DFJBWQ.pdf</v>
      </c>
      <c r="C97" t="str">
        <f>Hyperlink("https://www.diodes.com/part/view/DXTN10060DFJBWQ","DXTN10060DFJBWQ")</f>
        <v>DXTN10060DFJBWQ</v>
      </c>
      <c r="D97" t="s">
        <v>255</v>
      </c>
      <c r="G97" t="s">
        <v>198</v>
      </c>
      <c r="H97" t="s">
        <v>28</v>
      </c>
      <c r="I97" t="s">
        <v>49</v>
      </c>
      <c r="J97">
        <v>60</v>
      </c>
      <c r="K97">
        <v>4</v>
      </c>
      <c r="L97">
        <v>6</v>
      </c>
      <c r="M97">
        <v>1.8</v>
      </c>
      <c r="N97">
        <v>340</v>
      </c>
      <c r="O97">
        <v>0.2</v>
      </c>
      <c r="P97">
        <v>140</v>
      </c>
      <c r="Q97">
        <v>2</v>
      </c>
      <c r="R97">
        <v>20</v>
      </c>
      <c r="S97" t="s">
        <v>45</v>
      </c>
      <c r="T97">
        <v>200</v>
      </c>
      <c r="U97" t="s">
        <v>252</v>
      </c>
      <c r="V97">
        <v>125</v>
      </c>
      <c r="W97">
        <v>60</v>
      </c>
      <c r="Y97" t="s">
        <v>75</v>
      </c>
    </row>
    <row r="98" spans="1:25">
      <c r="A98" t="s">
        <v>256</v>
      </c>
      <c r="B98" s="2" t="str">
        <f>Hyperlink("https://www.diodes.com/assets/Datasheets/DXTN22040CFGQ.pdf")</f>
        <v>https://www.diodes.com/assets/Datasheets/DXTN22040CFGQ.pdf</v>
      </c>
      <c r="C98" t="str">
        <f>Hyperlink("https://www.diodes.com/part/view/DXTN22040CFGQ","DXTN22040CFGQ")</f>
        <v>DXTN22040CFGQ</v>
      </c>
      <c r="D98" t="s">
        <v>257</v>
      </c>
      <c r="G98" t="s">
        <v>198</v>
      </c>
      <c r="H98" t="s">
        <v>28</v>
      </c>
      <c r="I98" t="s">
        <v>49</v>
      </c>
      <c r="J98">
        <v>40</v>
      </c>
      <c r="K98">
        <v>2</v>
      </c>
      <c r="L98">
        <v>3</v>
      </c>
      <c r="M98">
        <v>2.3</v>
      </c>
      <c r="N98">
        <v>200</v>
      </c>
      <c r="O98">
        <v>0.5</v>
      </c>
      <c r="P98">
        <v>80</v>
      </c>
      <c r="Q98">
        <v>2</v>
      </c>
      <c r="R98">
        <v>120</v>
      </c>
      <c r="S98" t="s">
        <v>30</v>
      </c>
      <c r="T98">
        <v>350</v>
      </c>
      <c r="U98" t="s">
        <v>216</v>
      </c>
      <c r="V98">
        <v>200</v>
      </c>
      <c r="Y98" t="s">
        <v>258</v>
      </c>
    </row>
    <row r="99" spans="1:25">
      <c r="A99" t="s">
        <v>259</v>
      </c>
      <c r="B99" s="2" t="str">
        <f>Hyperlink("https://www.diodes.com/assets/Datasheets/DXTN22040DFGQ.pdf")</f>
        <v>https://www.diodes.com/assets/Datasheets/DXTN22040DFGQ.pdf</v>
      </c>
      <c r="C99" t="str">
        <f>Hyperlink("https://www.diodes.com/part/view/DXTN22040DFGQ","DXTN22040DFGQ")</f>
        <v>DXTN22040DFGQ</v>
      </c>
      <c r="D99" t="s">
        <v>257</v>
      </c>
      <c r="G99" t="s">
        <v>198</v>
      </c>
      <c r="H99" t="s">
        <v>28</v>
      </c>
      <c r="I99" t="s">
        <v>49</v>
      </c>
      <c r="J99">
        <v>40</v>
      </c>
      <c r="K99">
        <v>2</v>
      </c>
      <c r="L99">
        <v>3</v>
      </c>
      <c r="M99">
        <v>2.3</v>
      </c>
      <c r="N99">
        <v>300</v>
      </c>
      <c r="O99">
        <v>0.5</v>
      </c>
      <c r="P99">
        <v>140</v>
      </c>
      <c r="Q99">
        <v>2</v>
      </c>
      <c r="R99">
        <v>120</v>
      </c>
      <c r="S99" t="s">
        <v>30</v>
      </c>
      <c r="T99">
        <v>350</v>
      </c>
      <c r="U99" t="s">
        <v>216</v>
      </c>
      <c r="V99">
        <v>198</v>
      </c>
      <c r="Y99" t="s">
        <v>258</v>
      </c>
    </row>
    <row r="100" spans="1:25">
      <c r="A100" t="s">
        <v>260</v>
      </c>
      <c r="B100" s="2" t="str">
        <f>Hyperlink("https://www.diodes.com/assets/Datasheets/DXTN3C100PDQ.pdf")</f>
        <v>https://www.diodes.com/assets/Datasheets/DXTN3C100PDQ.pdf</v>
      </c>
      <c r="C100" t="str">
        <f>Hyperlink("https://www.diodes.com/part/view/DXTN3C100PDQ","DXTN3C100PDQ")</f>
        <v>DXTN3C100PDQ</v>
      </c>
      <c r="D100" t="s">
        <v>261</v>
      </c>
      <c r="G100" t="s">
        <v>198</v>
      </c>
      <c r="H100" t="s">
        <v>28</v>
      </c>
      <c r="I100" t="s">
        <v>87</v>
      </c>
      <c r="J100">
        <v>100</v>
      </c>
      <c r="K100">
        <v>3</v>
      </c>
      <c r="L100">
        <v>8</v>
      </c>
      <c r="M100">
        <v>1.47</v>
      </c>
      <c r="N100">
        <v>150</v>
      </c>
      <c r="O100">
        <v>0.5</v>
      </c>
      <c r="P100">
        <v>20</v>
      </c>
      <c r="Q100">
        <v>2</v>
      </c>
      <c r="R100">
        <v>150</v>
      </c>
      <c r="S100" t="s">
        <v>34</v>
      </c>
      <c r="T100">
        <v>330</v>
      </c>
      <c r="U100" t="s">
        <v>231</v>
      </c>
      <c r="V100">
        <v>140</v>
      </c>
      <c r="W100">
        <v>150</v>
      </c>
      <c r="Y100" t="s">
        <v>247</v>
      </c>
    </row>
    <row r="101" spans="1:25">
      <c r="A101" t="s">
        <v>262</v>
      </c>
      <c r="B101" s="2" t="str">
        <f>Hyperlink("https://www.diodes.com/assets/Datasheets/DXTN3C100PSQ.pdf")</f>
        <v>https://www.diodes.com/assets/Datasheets/DXTN3C100PSQ.pdf</v>
      </c>
      <c r="C101" t="str">
        <f>Hyperlink("https://www.diodes.com/part/view/DXTN3C100PSQ","DXTN3C100PSQ")</f>
        <v>DXTN3C100PSQ</v>
      </c>
      <c r="D101" t="s">
        <v>263</v>
      </c>
      <c r="G101" t="s">
        <v>198</v>
      </c>
      <c r="H101" t="s">
        <v>28</v>
      </c>
      <c r="I101" t="s">
        <v>49</v>
      </c>
      <c r="J101">
        <v>100</v>
      </c>
      <c r="K101">
        <v>3</v>
      </c>
      <c r="L101">
        <v>6</v>
      </c>
      <c r="M101">
        <v>2.5</v>
      </c>
      <c r="N101">
        <v>150</v>
      </c>
      <c r="O101">
        <v>0.5</v>
      </c>
      <c r="P101">
        <v>20</v>
      </c>
      <c r="Q101">
        <v>2</v>
      </c>
      <c r="R101">
        <v>150</v>
      </c>
      <c r="S101" t="s">
        <v>34</v>
      </c>
      <c r="T101">
        <v>330</v>
      </c>
      <c r="U101" t="s">
        <v>231</v>
      </c>
      <c r="V101">
        <v>140</v>
      </c>
      <c r="W101">
        <v>90</v>
      </c>
      <c r="Y101" t="s">
        <v>264</v>
      </c>
    </row>
    <row r="102" spans="1:25">
      <c r="A102" t="s">
        <v>265</v>
      </c>
      <c r="B102" s="2" t="str">
        <f>Hyperlink("https://www.diodes.com/assets/Datasheets/DXTN3C60PSQ.pdf")</f>
        <v>https://www.diodes.com/assets/Datasheets/DXTN3C60PSQ.pdf</v>
      </c>
      <c r="C102" t="str">
        <f>Hyperlink("https://www.diodes.com/part/view/DXTN3C60PSQ","DXTN3C60PSQ")</f>
        <v>DXTN3C60PSQ</v>
      </c>
      <c r="D102" t="s">
        <v>266</v>
      </c>
      <c r="G102" t="s">
        <v>198</v>
      </c>
      <c r="H102" t="s">
        <v>28</v>
      </c>
      <c r="I102" t="s">
        <v>49</v>
      </c>
      <c r="J102">
        <v>60</v>
      </c>
      <c r="K102">
        <v>3</v>
      </c>
      <c r="L102">
        <v>8</v>
      </c>
      <c r="M102">
        <v>2.5</v>
      </c>
      <c r="N102">
        <v>200</v>
      </c>
      <c r="O102">
        <v>0.5</v>
      </c>
      <c r="P102">
        <v>50</v>
      </c>
      <c r="Q102">
        <v>3</v>
      </c>
      <c r="R102">
        <v>120</v>
      </c>
      <c r="S102" t="s">
        <v>34</v>
      </c>
      <c r="T102">
        <v>270</v>
      </c>
      <c r="U102" t="s">
        <v>231</v>
      </c>
      <c r="V102">
        <v>140</v>
      </c>
      <c r="W102">
        <v>60</v>
      </c>
      <c r="Y102" t="s">
        <v>264</v>
      </c>
    </row>
    <row r="103" spans="1:25">
      <c r="A103" t="s">
        <v>267</v>
      </c>
      <c r="B103" s="2" t="str">
        <f>Hyperlink("https://www.diodes.com/assets/Datasheets/DXTP03200BP5Q.pdf")</f>
        <v>https://www.diodes.com/assets/Datasheets/DXTP03200BP5Q.pdf</v>
      </c>
      <c r="C103" t="str">
        <f>Hyperlink("https://www.diodes.com/part/view/DXTP03200BP5Q","DXTP03200BP5Q")</f>
        <v>DXTP03200BP5Q</v>
      </c>
      <c r="D103" t="s">
        <v>268</v>
      </c>
      <c r="G103" t="s">
        <v>44</v>
      </c>
      <c r="H103" t="s">
        <v>28</v>
      </c>
      <c r="I103" t="s">
        <v>29</v>
      </c>
      <c r="J103">
        <v>200</v>
      </c>
      <c r="K103">
        <v>2</v>
      </c>
      <c r="L103">
        <v>5</v>
      </c>
      <c r="M103">
        <v>3.3</v>
      </c>
      <c r="N103">
        <v>100</v>
      </c>
      <c r="O103">
        <v>1</v>
      </c>
      <c r="P103">
        <v>20</v>
      </c>
      <c r="Q103">
        <v>2</v>
      </c>
      <c r="S103" t="s">
        <v>269</v>
      </c>
      <c r="T103">
        <v>275</v>
      </c>
      <c r="U103" t="s">
        <v>270</v>
      </c>
      <c r="V103">
        <v>105</v>
      </c>
      <c r="Y103" t="s">
        <v>226</v>
      </c>
    </row>
    <row r="104" spans="1:25">
      <c r="A104" t="s">
        <v>271</v>
      </c>
      <c r="B104" s="2" t="str">
        <f>Hyperlink("https://www.diodes.com/assets/Datasheets/DXTP06080BFGQ.pdf")</f>
        <v>https://www.diodes.com/assets/Datasheets/DXTP06080BFGQ.pdf</v>
      </c>
      <c r="C104" t="str">
        <f>Hyperlink("https://www.diodes.com/part/view/DXTP06080BFGQ","DXTP06080BFGQ")</f>
        <v>DXTP06080BFGQ</v>
      </c>
      <c r="D104" t="s">
        <v>272</v>
      </c>
      <c r="G104" t="s">
        <v>27</v>
      </c>
      <c r="H104" t="s">
        <v>28</v>
      </c>
      <c r="I104" t="s">
        <v>29</v>
      </c>
      <c r="J104">
        <v>80</v>
      </c>
      <c r="K104">
        <v>1</v>
      </c>
      <c r="L104">
        <v>2</v>
      </c>
      <c r="M104">
        <v>2.3</v>
      </c>
      <c r="N104">
        <v>100</v>
      </c>
      <c r="O104">
        <v>0.15</v>
      </c>
      <c r="P104">
        <v>40</v>
      </c>
      <c r="Q104">
        <v>0.5</v>
      </c>
      <c r="R104">
        <v>280</v>
      </c>
      <c r="S104" t="s">
        <v>30</v>
      </c>
      <c r="T104">
        <v>500</v>
      </c>
      <c r="U104" t="s">
        <v>273</v>
      </c>
      <c r="V104">
        <v>150</v>
      </c>
      <c r="Y104" t="s">
        <v>258</v>
      </c>
    </row>
    <row r="105" spans="1:25">
      <c r="A105" t="s">
        <v>274</v>
      </c>
      <c r="B105" s="2" t="str">
        <f>Hyperlink("https://www.diodes.com/assets/Datasheets/DXTP07025BFGQ.pdf")</f>
        <v>https://www.diodes.com/assets/Datasheets/DXTP07025BFGQ.pdf</v>
      </c>
      <c r="C105" t="str">
        <f>Hyperlink("https://www.diodes.com/part/view/DXTP07025BFGQ","DXTP07025BFGQ")</f>
        <v>DXTP07025BFGQ</v>
      </c>
      <c r="D105" t="s">
        <v>275</v>
      </c>
      <c r="G105" t="s">
        <v>27</v>
      </c>
      <c r="H105" t="s">
        <v>28</v>
      </c>
      <c r="I105" t="s">
        <v>29</v>
      </c>
      <c r="J105">
        <v>25</v>
      </c>
      <c r="K105">
        <v>3</v>
      </c>
      <c r="L105">
        <v>8</v>
      </c>
      <c r="M105">
        <v>2.3</v>
      </c>
      <c r="N105">
        <v>100</v>
      </c>
      <c r="O105">
        <v>1</v>
      </c>
      <c r="P105">
        <v>75</v>
      </c>
      <c r="Q105">
        <v>2</v>
      </c>
      <c r="R105">
        <v>200</v>
      </c>
      <c r="S105" t="s">
        <v>182</v>
      </c>
      <c r="T105">
        <v>400</v>
      </c>
      <c r="U105" t="s">
        <v>231</v>
      </c>
      <c r="V105">
        <v>160</v>
      </c>
      <c r="Y105" t="s">
        <v>258</v>
      </c>
    </row>
    <row r="106" spans="1:25">
      <c r="A106" t="s">
        <v>276</v>
      </c>
      <c r="B106" s="2" t="str">
        <f>Hyperlink("https://www.diodes.com/assets/Datasheets/DXTP07040CFGQ.pdf")</f>
        <v>https://www.diodes.com/assets/Datasheets/DXTP07040CFGQ.pdf</v>
      </c>
      <c r="C106" t="str">
        <f>Hyperlink("https://www.diodes.com/part/view/DXTP07040CFGQ","DXTP07040CFGQ")</f>
        <v>DXTP07040CFGQ</v>
      </c>
      <c r="D106" t="s">
        <v>277</v>
      </c>
      <c r="G106" t="s">
        <v>27</v>
      </c>
      <c r="H106" t="s">
        <v>28</v>
      </c>
      <c r="I106" t="s">
        <v>29</v>
      </c>
      <c r="J106">
        <v>40</v>
      </c>
      <c r="K106">
        <v>3</v>
      </c>
      <c r="L106">
        <v>6</v>
      </c>
      <c r="M106">
        <v>2.3</v>
      </c>
      <c r="N106">
        <v>250</v>
      </c>
      <c r="O106">
        <v>0.5</v>
      </c>
      <c r="P106">
        <v>150</v>
      </c>
      <c r="Q106">
        <v>2</v>
      </c>
      <c r="R106">
        <v>200</v>
      </c>
      <c r="S106" t="s">
        <v>278</v>
      </c>
      <c r="T106">
        <v>500</v>
      </c>
      <c r="U106" t="s">
        <v>252</v>
      </c>
      <c r="V106">
        <v>100</v>
      </c>
      <c r="Y106" t="s">
        <v>258</v>
      </c>
    </row>
    <row r="107" spans="1:25">
      <c r="A107" t="s">
        <v>279</v>
      </c>
      <c r="B107" s="2" t="str">
        <f>Hyperlink("https://www.diodes.com/assets/Datasheets/DXTP07060BFGQ.pdf")</f>
        <v>https://www.diodes.com/assets/Datasheets/DXTP07060BFGQ.pdf</v>
      </c>
      <c r="C107" t="str">
        <f>Hyperlink("https://www.diodes.com/part/view/DXTP07060BFGQ","DXTP07060BFGQ")</f>
        <v>DXTP07060BFGQ</v>
      </c>
      <c r="D107" t="s">
        <v>280</v>
      </c>
      <c r="G107" t="s">
        <v>27</v>
      </c>
      <c r="H107" t="s">
        <v>28</v>
      </c>
      <c r="I107" t="s">
        <v>29</v>
      </c>
      <c r="J107">
        <v>60</v>
      </c>
      <c r="K107">
        <v>3</v>
      </c>
      <c r="L107">
        <v>6</v>
      </c>
      <c r="M107">
        <v>2.3</v>
      </c>
      <c r="N107">
        <v>100</v>
      </c>
      <c r="O107">
        <v>0.5</v>
      </c>
      <c r="P107">
        <v>40</v>
      </c>
      <c r="Q107">
        <v>2</v>
      </c>
      <c r="R107">
        <v>250</v>
      </c>
      <c r="S107" t="s">
        <v>182</v>
      </c>
      <c r="T107">
        <v>500</v>
      </c>
      <c r="U107" t="s">
        <v>231</v>
      </c>
      <c r="V107">
        <v>140</v>
      </c>
      <c r="Y107" t="s">
        <v>258</v>
      </c>
    </row>
    <row r="108" spans="1:25">
      <c r="A108" t="s">
        <v>281</v>
      </c>
      <c r="B108" s="2" t="str">
        <f>Hyperlink("https://www.diodes.com/assets/Datasheets/DXTP07100BFGQ.pdf")</f>
        <v>https://www.diodes.com/assets/Datasheets/DXTP07100BFGQ.pdf</v>
      </c>
      <c r="C108" t="str">
        <f>Hyperlink("https://www.diodes.com/part/view/DXTP07100BFGQ","DXTP07100BFGQ")</f>
        <v>DXTP07100BFGQ</v>
      </c>
      <c r="D108" t="s">
        <v>282</v>
      </c>
      <c r="G108" t="s">
        <v>27</v>
      </c>
      <c r="H108" t="s">
        <v>28</v>
      </c>
      <c r="I108" t="s">
        <v>29</v>
      </c>
      <c r="J108">
        <v>100</v>
      </c>
      <c r="K108">
        <v>2</v>
      </c>
      <c r="L108">
        <v>6</v>
      </c>
      <c r="M108">
        <v>2.3</v>
      </c>
      <c r="N108">
        <v>100</v>
      </c>
      <c r="O108">
        <v>0.5</v>
      </c>
      <c r="P108">
        <v>55</v>
      </c>
      <c r="Q108">
        <v>1</v>
      </c>
      <c r="R108">
        <v>250</v>
      </c>
      <c r="S108" t="s">
        <v>182</v>
      </c>
      <c r="T108">
        <v>500</v>
      </c>
      <c r="U108" t="s">
        <v>216</v>
      </c>
      <c r="V108">
        <v>140</v>
      </c>
      <c r="Y108" t="s">
        <v>258</v>
      </c>
    </row>
    <row r="109" spans="1:25">
      <c r="A109" t="s">
        <v>283</v>
      </c>
      <c r="B109" s="2" t="str">
        <f>Hyperlink("https://www.diodes.com/assets/Datasheets/DXTP22040CFGQ.pdf")</f>
        <v>https://www.diodes.com/assets/Datasheets/DXTP22040CFGQ.pdf</v>
      </c>
      <c r="C109" t="str">
        <f>Hyperlink("https://www.diodes.com/part/view/DXTP22040CFGQ","DXTP22040CFGQ")</f>
        <v>DXTP22040CFGQ</v>
      </c>
      <c r="D109" t="s">
        <v>284</v>
      </c>
      <c r="G109" t="s">
        <v>198</v>
      </c>
      <c r="H109" t="s">
        <v>28</v>
      </c>
      <c r="I109" t="s">
        <v>29</v>
      </c>
      <c r="J109">
        <v>40</v>
      </c>
      <c r="K109">
        <v>2</v>
      </c>
      <c r="L109">
        <v>3</v>
      </c>
      <c r="M109">
        <v>2.3</v>
      </c>
      <c r="N109">
        <v>200</v>
      </c>
      <c r="O109">
        <v>0.5</v>
      </c>
      <c r="P109">
        <v>80</v>
      </c>
      <c r="Q109">
        <v>2</v>
      </c>
      <c r="R109">
        <v>130</v>
      </c>
      <c r="S109" t="s">
        <v>30</v>
      </c>
      <c r="T109">
        <v>350</v>
      </c>
      <c r="U109" t="s">
        <v>216</v>
      </c>
      <c r="V109">
        <v>120</v>
      </c>
      <c r="W109">
        <v>65</v>
      </c>
      <c r="Y109" t="s">
        <v>258</v>
      </c>
    </row>
    <row r="110" spans="1:25">
      <c r="A110" t="s">
        <v>285</v>
      </c>
      <c r="B110" s="2" t="str">
        <f>Hyperlink("https://www.diodes.com/assets/Datasheets/DXTP22040DFGQ.pdf")</f>
        <v>https://www.diodes.com/assets/Datasheets/DXTP22040DFGQ.pdf</v>
      </c>
      <c r="C110" t="str">
        <f>Hyperlink("https://www.diodes.com/part/view/DXTP22040DFGQ","DXTP22040DFGQ")</f>
        <v>DXTP22040DFGQ</v>
      </c>
      <c r="D110" t="s">
        <v>284</v>
      </c>
      <c r="G110" t="s">
        <v>198</v>
      </c>
      <c r="H110" t="s">
        <v>28</v>
      </c>
      <c r="I110" t="s">
        <v>29</v>
      </c>
      <c r="J110">
        <v>40</v>
      </c>
      <c r="K110">
        <v>2</v>
      </c>
      <c r="L110">
        <v>3</v>
      </c>
      <c r="M110">
        <v>2.3</v>
      </c>
      <c r="N110">
        <v>300</v>
      </c>
      <c r="O110">
        <v>0.5</v>
      </c>
      <c r="P110">
        <v>120</v>
      </c>
      <c r="Q110">
        <v>2</v>
      </c>
      <c r="R110">
        <v>170</v>
      </c>
      <c r="S110" t="s">
        <v>30</v>
      </c>
      <c r="T110">
        <v>400</v>
      </c>
      <c r="U110" t="s">
        <v>216</v>
      </c>
      <c r="V110">
        <v>120</v>
      </c>
      <c r="W110">
        <v>73</v>
      </c>
      <c r="Y110" t="s">
        <v>258</v>
      </c>
    </row>
    <row r="111" spans="1:25">
      <c r="A111" t="s">
        <v>286</v>
      </c>
      <c r="B111" s="2" t="str">
        <f>Hyperlink("https://www.diodes.com/assets/Datasheets/DXTP3C100PDQ.pdf")</f>
        <v>https://www.diodes.com/assets/Datasheets/DXTP3C100PDQ.pdf</v>
      </c>
      <c r="C111" t="str">
        <f>Hyperlink("https://www.diodes.com/part/view/DXTP3C100PDQ","DXTP3C100PDQ")</f>
        <v>DXTP3C100PDQ</v>
      </c>
      <c r="D111" t="s">
        <v>287</v>
      </c>
      <c r="G111" t="s">
        <v>198</v>
      </c>
      <c r="H111" t="s">
        <v>28</v>
      </c>
      <c r="I111" t="s">
        <v>68</v>
      </c>
      <c r="J111">
        <v>100</v>
      </c>
      <c r="K111">
        <v>3</v>
      </c>
      <c r="L111">
        <v>8</v>
      </c>
      <c r="M111">
        <v>1.76</v>
      </c>
      <c r="N111">
        <v>170</v>
      </c>
      <c r="O111">
        <v>0.5</v>
      </c>
      <c r="P111">
        <v>45</v>
      </c>
      <c r="Q111">
        <v>2</v>
      </c>
      <c r="R111">
        <v>110</v>
      </c>
      <c r="S111" t="s">
        <v>30</v>
      </c>
      <c r="T111">
        <v>360</v>
      </c>
      <c r="U111" t="s">
        <v>216</v>
      </c>
      <c r="V111">
        <v>125</v>
      </c>
      <c r="W111">
        <v>180</v>
      </c>
      <c r="Y111" t="s">
        <v>247</v>
      </c>
    </row>
    <row r="112" spans="1:25">
      <c r="A112" t="s">
        <v>288</v>
      </c>
      <c r="B112" s="2" t="str">
        <f>Hyperlink("https://www.diodes.com/assets/Datasheets/DXTP3C100PSQ.pdf")</f>
        <v>https://www.diodes.com/assets/Datasheets/DXTP3C100PSQ.pdf</v>
      </c>
      <c r="C112" t="str">
        <f>Hyperlink("https://www.diodes.com/part/view/DXTP3C100PSQ","DXTP3C100PSQ")</f>
        <v>DXTP3C100PSQ</v>
      </c>
      <c r="D112" t="s">
        <v>289</v>
      </c>
      <c r="G112" t="s">
        <v>198</v>
      </c>
      <c r="H112" t="s">
        <v>28</v>
      </c>
      <c r="I112" t="s">
        <v>29</v>
      </c>
      <c r="J112">
        <v>100</v>
      </c>
      <c r="K112">
        <v>3</v>
      </c>
      <c r="L112">
        <v>8</v>
      </c>
      <c r="M112">
        <v>2.5</v>
      </c>
      <c r="N112">
        <v>170</v>
      </c>
      <c r="O112">
        <v>0.5</v>
      </c>
      <c r="P112">
        <v>45</v>
      </c>
      <c r="Q112">
        <v>2</v>
      </c>
      <c r="R112">
        <v>110</v>
      </c>
      <c r="S112" t="s">
        <v>30</v>
      </c>
      <c r="T112">
        <v>360</v>
      </c>
      <c r="U112" t="s">
        <v>216</v>
      </c>
      <c r="V112">
        <v>125</v>
      </c>
      <c r="W112">
        <v>110</v>
      </c>
      <c r="Y112" t="s">
        <v>264</v>
      </c>
    </row>
    <row r="113" spans="1:25">
      <c r="A113" t="s">
        <v>290</v>
      </c>
      <c r="B113" s="2" t="str">
        <f>Hyperlink("https://www.diodes.com/assets/Datasheets/DXTP3C60PSQ.pdf")</f>
        <v>https://www.diodes.com/assets/Datasheets/DXTP3C60PSQ.pdf</v>
      </c>
      <c r="C113" t="str">
        <f>Hyperlink("https://www.diodes.com/part/view/DXTP3C60PSQ","DXTP3C60PSQ")</f>
        <v>DXTP3C60PSQ</v>
      </c>
      <c r="D113" t="s">
        <v>291</v>
      </c>
      <c r="G113" t="s">
        <v>198</v>
      </c>
      <c r="H113" t="s">
        <v>28</v>
      </c>
      <c r="I113" t="s">
        <v>29</v>
      </c>
      <c r="J113">
        <v>60</v>
      </c>
      <c r="K113">
        <v>3</v>
      </c>
      <c r="L113">
        <v>8</v>
      </c>
      <c r="M113">
        <v>2.5</v>
      </c>
      <c r="N113">
        <v>150</v>
      </c>
      <c r="O113">
        <v>0.5</v>
      </c>
      <c r="P113">
        <v>35</v>
      </c>
      <c r="Q113">
        <v>3</v>
      </c>
      <c r="R113">
        <v>225</v>
      </c>
      <c r="S113" t="s">
        <v>34</v>
      </c>
      <c r="T113">
        <v>360</v>
      </c>
      <c r="U113" t="s">
        <v>231</v>
      </c>
      <c r="V113">
        <v>100</v>
      </c>
      <c r="W113">
        <v>80</v>
      </c>
      <c r="Y113" t="s">
        <v>264</v>
      </c>
    </row>
    <row r="114" spans="1:25">
      <c r="A114" t="s">
        <v>292</v>
      </c>
      <c r="B114" s="2" t="str">
        <f>Hyperlink("https://www.diodes.com/assets/Datasheets/DZT5551Q.pdf")</f>
        <v>https://www.diodes.com/assets/Datasheets/DZT5551Q.pdf</v>
      </c>
      <c r="C114" t="str">
        <f>Hyperlink("https://www.diodes.com/part/view/DZT5551Q","DZT5551Q")</f>
        <v>DZT5551Q</v>
      </c>
      <c r="D114" t="s">
        <v>293</v>
      </c>
      <c r="G114" t="s">
        <v>44</v>
      </c>
      <c r="H114" t="s">
        <v>28</v>
      </c>
      <c r="I114" t="s">
        <v>49</v>
      </c>
      <c r="J114">
        <v>160</v>
      </c>
      <c r="K114">
        <v>0.6</v>
      </c>
      <c r="L114">
        <v>1</v>
      </c>
      <c r="M114">
        <v>2</v>
      </c>
      <c r="N114">
        <v>80</v>
      </c>
      <c r="O114">
        <v>0.01</v>
      </c>
      <c r="P114">
        <v>30</v>
      </c>
      <c r="Q114">
        <v>0.05</v>
      </c>
      <c r="R114">
        <v>150</v>
      </c>
      <c r="S114" t="s">
        <v>189</v>
      </c>
      <c r="T114">
        <v>200</v>
      </c>
      <c r="U114" t="s">
        <v>38</v>
      </c>
      <c r="V114">
        <v>100</v>
      </c>
      <c r="Y114" t="s">
        <v>154</v>
      </c>
    </row>
    <row r="115" spans="1:25">
      <c r="A115" t="s">
        <v>294</v>
      </c>
      <c r="B115" s="2" t="str">
        <f>Hyperlink("https://www.diodes.com/assets/Datasheets/DZTA42Q.pdf")</f>
        <v>https://www.diodes.com/assets/Datasheets/DZTA42Q.pdf</v>
      </c>
      <c r="C115" t="str">
        <f>Hyperlink("https://www.diodes.com/part/view/DZTA42Q","DZTA42Q")</f>
        <v>DZTA42Q</v>
      </c>
      <c r="D115" t="s">
        <v>295</v>
      </c>
      <c r="G115" t="s">
        <v>44</v>
      </c>
      <c r="H115" t="s">
        <v>28</v>
      </c>
      <c r="I115" t="s">
        <v>49</v>
      </c>
      <c r="J115">
        <v>300</v>
      </c>
      <c r="K115">
        <v>0.5</v>
      </c>
      <c r="M115">
        <v>1</v>
      </c>
      <c r="N115">
        <v>40</v>
      </c>
      <c r="O115">
        <v>0.01</v>
      </c>
      <c r="P115">
        <v>40</v>
      </c>
      <c r="Q115">
        <v>0.03</v>
      </c>
      <c r="R115">
        <v>500</v>
      </c>
      <c r="S115" t="s">
        <v>296</v>
      </c>
      <c r="V115">
        <v>50</v>
      </c>
      <c r="Y115" t="s">
        <v>154</v>
      </c>
    </row>
    <row r="116" spans="1:25">
      <c r="A116" t="s">
        <v>297</v>
      </c>
      <c r="B116" s="2" t="str">
        <f>Hyperlink("https://www.diodes.com/assets/Datasheets/FCX1053AQ.pdf")</f>
        <v>https://www.diodes.com/assets/Datasheets/FCX1053AQ.pdf</v>
      </c>
      <c r="C116" t="str">
        <f>Hyperlink("https://www.diodes.com/part/view/FCX1053AQ","FCX1053AQ")</f>
        <v>FCX1053AQ</v>
      </c>
      <c r="D116" t="s">
        <v>298</v>
      </c>
      <c r="G116" t="s">
        <v>198</v>
      </c>
      <c r="H116" t="s">
        <v>28</v>
      </c>
      <c r="I116" t="s">
        <v>49</v>
      </c>
      <c r="J116">
        <v>75</v>
      </c>
      <c r="K116">
        <v>3</v>
      </c>
      <c r="L116">
        <v>10</v>
      </c>
      <c r="M116">
        <v>1.6</v>
      </c>
      <c r="N116">
        <v>300</v>
      </c>
      <c r="O116">
        <v>0.5</v>
      </c>
      <c r="P116">
        <v>40</v>
      </c>
      <c r="Q116">
        <v>4.5</v>
      </c>
      <c r="R116">
        <v>200</v>
      </c>
      <c r="S116" t="s">
        <v>299</v>
      </c>
      <c r="T116">
        <v>210</v>
      </c>
      <c r="U116" t="s">
        <v>213</v>
      </c>
      <c r="V116">
        <v>140</v>
      </c>
      <c r="W116">
        <v>78</v>
      </c>
      <c r="Y116" t="s">
        <v>31</v>
      </c>
    </row>
    <row r="117" spans="1:25">
      <c r="A117" t="s">
        <v>300</v>
      </c>
      <c r="B117" s="2" t="str">
        <f>Hyperlink("https://www.diodes.com/assets/Datasheets/FCX458Q.pdf")</f>
        <v>https://www.diodes.com/assets/Datasheets/FCX458Q.pdf</v>
      </c>
      <c r="C117" t="str">
        <f>Hyperlink("https://www.diodes.com/part/view/FCX458Q","FCX458Q")</f>
        <v>FCX458Q</v>
      </c>
      <c r="D117" t="s">
        <v>301</v>
      </c>
      <c r="G117" t="s">
        <v>44</v>
      </c>
      <c r="H117" t="s">
        <v>28</v>
      </c>
      <c r="I117" t="s">
        <v>49</v>
      </c>
      <c r="J117">
        <v>400</v>
      </c>
      <c r="K117">
        <v>0.225</v>
      </c>
      <c r="L117">
        <v>0.5</v>
      </c>
      <c r="M117">
        <v>1</v>
      </c>
      <c r="N117">
        <v>100</v>
      </c>
      <c r="O117">
        <v>0.001</v>
      </c>
      <c r="P117">
        <v>15</v>
      </c>
      <c r="Q117">
        <v>0.1</v>
      </c>
      <c r="R117">
        <v>200</v>
      </c>
      <c r="S117" t="s">
        <v>296</v>
      </c>
      <c r="T117">
        <v>500</v>
      </c>
      <c r="U117" t="s">
        <v>302</v>
      </c>
      <c r="V117">
        <v>50</v>
      </c>
      <c r="W117" t="s">
        <v>162</v>
      </c>
      <c r="Y117" t="s">
        <v>31</v>
      </c>
    </row>
    <row r="118" spans="1:25">
      <c r="A118" t="s">
        <v>303</v>
      </c>
      <c r="B118" s="2" t="str">
        <f>Hyperlink("https://www.diodes.com/assets/Datasheets/FCX491AQ.pdf")</f>
        <v>https://www.diodes.com/assets/Datasheets/FCX491AQ.pdf</v>
      </c>
      <c r="C118" t="str">
        <f>Hyperlink("https://www.diodes.com/part/view/FCX491AQ","FCX491AQ")</f>
        <v>FCX491AQ</v>
      </c>
      <c r="D118" t="s">
        <v>304</v>
      </c>
      <c r="G118" t="s">
        <v>27</v>
      </c>
      <c r="H118" t="s">
        <v>28</v>
      </c>
      <c r="I118" t="s">
        <v>49</v>
      </c>
      <c r="J118">
        <v>40</v>
      </c>
      <c r="K118">
        <v>1</v>
      </c>
      <c r="L118">
        <v>2</v>
      </c>
      <c r="M118">
        <v>1</v>
      </c>
      <c r="N118">
        <v>300</v>
      </c>
      <c r="O118">
        <v>0.5</v>
      </c>
      <c r="P118">
        <v>200</v>
      </c>
      <c r="Q118">
        <v>1</v>
      </c>
      <c r="R118">
        <v>300</v>
      </c>
      <c r="S118" t="s">
        <v>30</v>
      </c>
      <c r="T118">
        <v>500</v>
      </c>
      <c r="U118" t="s">
        <v>182</v>
      </c>
      <c r="V118">
        <v>150</v>
      </c>
      <c r="Y118" t="s">
        <v>31</v>
      </c>
    </row>
    <row r="119" spans="1:25">
      <c r="A119" t="s">
        <v>305</v>
      </c>
      <c r="B119" s="2" t="str">
        <f>Hyperlink("https://www.diodes.com/assets/Datasheets/FCX491.pdf")</f>
        <v>https://www.diodes.com/assets/Datasheets/FCX491.pdf</v>
      </c>
      <c r="C119" t="str">
        <f>Hyperlink("https://www.diodes.com/part/view/FCX491Q","FCX491Q")</f>
        <v>FCX491Q</v>
      </c>
      <c r="D119" t="s">
        <v>306</v>
      </c>
      <c r="G119" t="s">
        <v>27</v>
      </c>
      <c r="H119" t="s">
        <v>28</v>
      </c>
      <c r="I119" t="s">
        <v>49</v>
      </c>
      <c r="J119">
        <v>60</v>
      </c>
      <c r="K119">
        <v>1</v>
      </c>
      <c r="L119">
        <v>2</v>
      </c>
      <c r="M119">
        <v>1</v>
      </c>
      <c r="N119">
        <v>100</v>
      </c>
      <c r="O119">
        <v>0.5</v>
      </c>
      <c r="P119">
        <v>80</v>
      </c>
      <c r="Q119">
        <v>1</v>
      </c>
      <c r="R119">
        <v>250</v>
      </c>
      <c r="S119" t="s">
        <v>30</v>
      </c>
      <c r="T119">
        <v>500</v>
      </c>
      <c r="U119" t="s">
        <v>182</v>
      </c>
      <c r="V119">
        <v>150</v>
      </c>
      <c r="W119">
        <v>195</v>
      </c>
      <c r="Y119" t="s">
        <v>31</v>
      </c>
    </row>
    <row r="120" spans="1:25">
      <c r="A120" t="s">
        <v>307</v>
      </c>
      <c r="B120" s="2" t="str">
        <f>Hyperlink("https://www.diodes.com/assets/Datasheets/FCX493Q.pdf")</f>
        <v>https://www.diodes.com/assets/Datasheets/FCX493Q.pdf</v>
      </c>
      <c r="C120" t="str">
        <f>Hyperlink("https://www.diodes.com/part/view/FCX493Q","FCX493Q")</f>
        <v>FCX493Q</v>
      </c>
      <c r="D120" t="s">
        <v>308</v>
      </c>
      <c r="G120" t="s">
        <v>27</v>
      </c>
      <c r="H120" t="s">
        <v>28</v>
      </c>
      <c r="I120" t="s">
        <v>49</v>
      </c>
      <c r="J120">
        <v>100</v>
      </c>
      <c r="K120">
        <v>1</v>
      </c>
      <c r="L120">
        <v>2</v>
      </c>
      <c r="M120">
        <v>1</v>
      </c>
      <c r="N120">
        <v>100</v>
      </c>
      <c r="O120">
        <v>0.25</v>
      </c>
      <c r="P120">
        <v>60</v>
      </c>
      <c r="Q120">
        <v>0.5</v>
      </c>
      <c r="R120">
        <v>300</v>
      </c>
      <c r="S120" t="s">
        <v>309</v>
      </c>
      <c r="T120">
        <v>600</v>
      </c>
      <c r="U120" t="s">
        <v>182</v>
      </c>
      <c r="V120">
        <v>150</v>
      </c>
      <c r="W120" t="s">
        <v>162</v>
      </c>
      <c r="Y120" t="s">
        <v>31</v>
      </c>
    </row>
    <row r="121" spans="1:25">
      <c r="A121" t="s">
        <v>310</v>
      </c>
      <c r="B121" s="2" t="str">
        <f>Hyperlink("https://www.diodes.com/assets/Datasheets/FCX495Q.pdf")</f>
        <v>https://www.diodes.com/assets/Datasheets/FCX495Q.pdf</v>
      </c>
      <c r="C121" t="str">
        <f>Hyperlink("https://www.diodes.com/part/view/FCX495Q","FCX495Q")</f>
        <v>FCX495Q</v>
      </c>
      <c r="D121" t="s">
        <v>311</v>
      </c>
      <c r="G121" t="s">
        <v>44</v>
      </c>
      <c r="H121" t="s">
        <v>28</v>
      </c>
      <c r="I121" t="s">
        <v>49</v>
      </c>
      <c r="J121">
        <v>150</v>
      </c>
      <c r="K121">
        <v>1</v>
      </c>
      <c r="L121">
        <v>2</v>
      </c>
      <c r="M121">
        <v>1</v>
      </c>
      <c r="N121">
        <v>100</v>
      </c>
      <c r="O121">
        <v>0.25</v>
      </c>
      <c r="P121">
        <v>50</v>
      </c>
      <c r="Q121">
        <v>0.5</v>
      </c>
      <c r="R121">
        <v>200</v>
      </c>
      <c r="S121" t="s">
        <v>312</v>
      </c>
      <c r="T121">
        <v>300</v>
      </c>
      <c r="U121" t="s">
        <v>30</v>
      </c>
      <c r="V121">
        <v>100</v>
      </c>
      <c r="Y121" t="s">
        <v>31</v>
      </c>
    </row>
    <row r="122" spans="1:25">
      <c r="A122" t="s">
        <v>313</v>
      </c>
      <c r="B122" s="2" t="str">
        <f>Hyperlink("https://www.diodes.com/assets/Datasheets/FCX558Q.pdf")</f>
        <v>https://www.diodes.com/assets/Datasheets/FCX558Q.pdf</v>
      </c>
      <c r="C122" t="str">
        <f>Hyperlink("https://www.diodes.com/part/view/FCX558Q","FCX558Q")</f>
        <v>FCX558Q</v>
      </c>
      <c r="D122" t="s">
        <v>314</v>
      </c>
      <c r="G122" t="s">
        <v>44</v>
      </c>
      <c r="H122" t="s">
        <v>28</v>
      </c>
      <c r="I122" t="s">
        <v>29</v>
      </c>
      <c r="J122">
        <v>400</v>
      </c>
      <c r="K122">
        <v>0.2</v>
      </c>
      <c r="L122">
        <v>0.5</v>
      </c>
      <c r="M122">
        <v>1</v>
      </c>
      <c r="N122">
        <v>100</v>
      </c>
      <c r="O122">
        <v>0.05</v>
      </c>
      <c r="P122">
        <v>15</v>
      </c>
      <c r="Q122">
        <v>0.1</v>
      </c>
      <c r="R122">
        <v>200</v>
      </c>
      <c r="S122" t="s">
        <v>296</v>
      </c>
      <c r="T122">
        <v>500</v>
      </c>
      <c r="U122" t="s">
        <v>302</v>
      </c>
      <c r="V122">
        <v>50</v>
      </c>
      <c r="Y122" t="s">
        <v>31</v>
      </c>
    </row>
    <row r="123" spans="1:25">
      <c r="A123" t="s">
        <v>315</v>
      </c>
      <c r="B123" s="2" t="str">
        <f>Hyperlink("https://www.diodes.com/assets/Datasheets/FCX591AQ.pdf")</f>
        <v>https://www.diodes.com/assets/Datasheets/FCX591AQ.pdf</v>
      </c>
      <c r="C123" t="str">
        <f>Hyperlink("https://www.diodes.com/part/view/FCX591AQ","FCX591AQ")</f>
        <v>FCX591AQ</v>
      </c>
      <c r="D123" t="s">
        <v>316</v>
      </c>
      <c r="G123" t="s">
        <v>27</v>
      </c>
      <c r="H123" t="s">
        <v>28</v>
      </c>
      <c r="I123" t="s">
        <v>29</v>
      </c>
      <c r="J123">
        <v>40</v>
      </c>
      <c r="K123">
        <v>1</v>
      </c>
      <c r="L123">
        <v>2</v>
      </c>
      <c r="M123">
        <v>1</v>
      </c>
      <c r="N123">
        <v>250</v>
      </c>
      <c r="O123">
        <v>0.5</v>
      </c>
      <c r="P123">
        <v>160</v>
      </c>
      <c r="Q123">
        <v>1</v>
      </c>
      <c r="R123">
        <v>200</v>
      </c>
      <c r="S123" t="s">
        <v>207</v>
      </c>
      <c r="T123">
        <v>500</v>
      </c>
      <c r="U123" t="s">
        <v>182</v>
      </c>
      <c r="V123">
        <v>150</v>
      </c>
      <c r="Y123" t="s">
        <v>31</v>
      </c>
    </row>
    <row r="124" spans="1:25">
      <c r="A124" t="s">
        <v>317</v>
      </c>
      <c r="B124" s="2" t="str">
        <f>Hyperlink("https://www.diodes.com/assets/Datasheets/FCX591.pdf")</f>
        <v>https://www.diodes.com/assets/Datasheets/FCX591.pdf</v>
      </c>
      <c r="C124" t="str">
        <f>Hyperlink("https://www.diodes.com/part/view/FCX591Q","FCX591Q")</f>
        <v>FCX591Q</v>
      </c>
      <c r="D124" t="s">
        <v>175</v>
      </c>
      <c r="G124" t="s">
        <v>27</v>
      </c>
      <c r="H124" t="s">
        <v>28</v>
      </c>
      <c r="I124" t="s">
        <v>29</v>
      </c>
      <c r="J124">
        <v>60</v>
      </c>
      <c r="K124">
        <v>1</v>
      </c>
      <c r="L124">
        <v>2</v>
      </c>
      <c r="M124">
        <v>1</v>
      </c>
      <c r="N124">
        <v>100</v>
      </c>
      <c r="O124">
        <v>0.5</v>
      </c>
      <c r="P124">
        <v>80</v>
      </c>
      <c r="Q124">
        <v>1</v>
      </c>
      <c r="R124">
        <v>300</v>
      </c>
      <c r="S124" t="s">
        <v>30</v>
      </c>
      <c r="T124">
        <v>600</v>
      </c>
      <c r="U124" t="s">
        <v>182</v>
      </c>
      <c r="V124">
        <v>150</v>
      </c>
      <c r="W124">
        <v>295</v>
      </c>
      <c r="Y124" t="s">
        <v>31</v>
      </c>
    </row>
    <row r="125" spans="1:25">
      <c r="A125" t="s">
        <v>318</v>
      </c>
      <c r="B125" s="2" t="str">
        <f>Hyperlink("https://www.diodes.com/assets/Datasheets/FCX619.pdf")</f>
        <v>https://www.diodes.com/assets/Datasheets/FCX619.pdf</v>
      </c>
      <c r="C125" t="str">
        <f>Hyperlink("https://www.diodes.com/part/view/FCX619Q","FCX619Q")</f>
        <v>FCX619Q</v>
      </c>
      <c r="D125" t="s">
        <v>319</v>
      </c>
      <c r="G125" t="s">
        <v>198</v>
      </c>
      <c r="H125" t="s">
        <v>28</v>
      </c>
      <c r="I125" t="s">
        <v>49</v>
      </c>
      <c r="J125">
        <v>50</v>
      </c>
      <c r="K125">
        <v>3</v>
      </c>
      <c r="L125">
        <v>6</v>
      </c>
      <c r="M125">
        <v>1</v>
      </c>
      <c r="N125">
        <v>300</v>
      </c>
      <c r="O125">
        <v>0.2</v>
      </c>
      <c r="P125">
        <v>100</v>
      </c>
      <c r="Q125">
        <v>2</v>
      </c>
      <c r="R125">
        <v>25</v>
      </c>
      <c r="S125" t="s">
        <v>45</v>
      </c>
      <c r="T125">
        <v>260</v>
      </c>
      <c r="U125" t="s">
        <v>252</v>
      </c>
      <c r="V125">
        <v>165</v>
      </c>
      <c r="W125">
        <v>87</v>
      </c>
      <c r="Y125" t="s">
        <v>31</v>
      </c>
    </row>
    <row r="126" spans="1:25">
      <c r="A126" t="s">
        <v>320</v>
      </c>
      <c r="B126" s="2" t="str">
        <f>Hyperlink("https://www.diodes.com/assets/Datasheets/FMMT38CQ.pdf")</f>
        <v>https://www.diodes.com/assets/Datasheets/FMMT38CQ.pdf</v>
      </c>
      <c r="C126" t="str">
        <f>Hyperlink("https://www.diodes.com/part/view/FMMT38CQ","FMMT38CQ")</f>
        <v>FMMT38CQ</v>
      </c>
      <c r="D126" t="s">
        <v>321</v>
      </c>
      <c r="G126" t="s">
        <v>165</v>
      </c>
      <c r="H126" t="s">
        <v>28</v>
      </c>
      <c r="I126" t="s">
        <v>49</v>
      </c>
      <c r="J126">
        <v>60</v>
      </c>
      <c r="K126">
        <v>0.3</v>
      </c>
      <c r="L126">
        <v>0.8</v>
      </c>
      <c r="M126">
        <v>0.33</v>
      </c>
      <c r="N126">
        <v>5000</v>
      </c>
      <c r="O126">
        <v>0.1</v>
      </c>
      <c r="P126">
        <v>10000</v>
      </c>
      <c r="Q126">
        <v>0.5</v>
      </c>
      <c r="R126">
        <v>1250</v>
      </c>
      <c r="S126" t="s">
        <v>322</v>
      </c>
      <c r="Y126" t="s">
        <v>52</v>
      </c>
    </row>
    <row r="127" spans="1:25">
      <c r="A127" t="s">
        <v>323</v>
      </c>
      <c r="B127" s="2" t="str">
        <f>Hyperlink("https://www.diodes.com/assets/Datasheets/FMMT458Q.pdf")</f>
        <v>https://www.diodes.com/assets/Datasheets/FMMT458Q.pdf</v>
      </c>
      <c r="C127" t="str">
        <f>Hyperlink("https://www.diodes.com/part/view/FMMT458Q","FMMT458Q")</f>
        <v>FMMT458Q</v>
      </c>
      <c r="D127" t="s">
        <v>324</v>
      </c>
      <c r="G127" t="s">
        <v>44</v>
      </c>
      <c r="H127" t="s">
        <v>28</v>
      </c>
      <c r="I127" t="s">
        <v>49</v>
      </c>
      <c r="J127">
        <v>400</v>
      </c>
      <c r="K127">
        <v>0.225</v>
      </c>
      <c r="L127">
        <v>1</v>
      </c>
      <c r="M127">
        <v>0.5</v>
      </c>
      <c r="N127">
        <v>100</v>
      </c>
      <c r="O127">
        <v>0.001</v>
      </c>
      <c r="P127">
        <v>15</v>
      </c>
      <c r="Q127">
        <v>0.1</v>
      </c>
      <c r="R127">
        <v>200</v>
      </c>
      <c r="S127" t="s">
        <v>296</v>
      </c>
      <c r="T127">
        <v>500</v>
      </c>
      <c r="U127" t="s">
        <v>302</v>
      </c>
      <c r="V127">
        <v>50</v>
      </c>
      <c r="Y127" t="s">
        <v>52</v>
      </c>
    </row>
    <row r="128" spans="1:25">
      <c r="A128" t="s">
        <v>325</v>
      </c>
      <c r="B128" s="2" t="str">
        <f>Hyperlink("https://www.diodes.com/assets/Datasheets/FMMT459Q.pdf")</f>
        <v>https://www.diodes.com/assets/Datasheets/FMMT459Q.pdf</v>
      </c>
      <c r="C128" t="str">
        <f>Hyperlink("https://www.diodes.com/part/view/FMMT459Q","FMMT459Q")</f>
        <v>FMMT459Q</v>
      </c>
      <c r="D128" t="s">
        <v>326</v>
      </c>
      <c r="G128" t="s">
        <v>44</v>
      </c>
      <c r="H128" t="s">
        <v>28</v>
      </c>
      <c r="I128" t="s">
        <v>49</v>
      </c>
      <c r="J128">
        <v>450</v>
      </c>
      <c r="K128">
        <v>0.15</v>
      </c>
      <c r="L128">
        <v>0.5</v>
      </c>
      <c r="M128">
        <v>0.625</v>
      </c>
      <c r="N128">
        <v>50</v>
      </c>
      <c r="O128">
        <v>0.03</v>
      </c>
      <c r="R128">
        <v>75</v>
      </c>
      <c r="S128" t="s">
        <v>296</v>
      </c>
      <c r="T128">
        <v>90</v>
      </c>
      <c r="U128" t="s">
        <v>302</v>
      </c>
      <c r="V128">
        <v>50</v>
      </c>
      <c r="Y128" t="s">
        <v>52</v>
      </c>
    </row>
    <row r="129" spans="1:25">
      <c r="A129" t="s">
        <v>327</v>
      </c>
      <c r="B129" s="2" t="str">
        <f>Hyperlink("https://www.diodes.com/assets/Datasheets/FMMT491A.pdf")</f>
        <v>https://www.diodes.com/assets/Datasheets/FMMT491A.pdf</v>
      </c>
      <c r="C129" t="str">
        <f>Hyperlink("https://www.diodes.com/part/view/FMMT491AQ","FMMT491AQ")</f>
        <v>FMMT491AQ</v>
      </c>
      <c r="D129" t="s">
        <v>328</v>
      </c>
      <c r="G129" t="s">
        <v>27</v>
      </c>
      <c r="H129" t="s">
        <v>28</v>
      </c>
      <c r="I129" t="s">
        <v>49</v>
      </c>
      <c r="J129">
        <v>40</v>
      </c>
      <c r="K129">
        <v>1</v>
      </c>
      <c r="L129">
        <v>2</v>
      </c>
      <c r="M129">
        <v>0.5</v>
      </c>
      <c r="N129">
        <v>300</v>
      </c>
      <c r="O129">
        <v>0.5</v>
      </c>
      <c r="P129">
        <v>200</v>
      </c>
      <c r="Q129">
        <v>1</v>
      </c>
      <c r="R129">
        <v>300</v>
      </c>
      <c r="S129" t="s">
        <v>30</v>
      </c>
      <c r="T129">
        <v>500</v>
      </c>
      <c r="U129" t="s">
        <v>182</v>
      </c>
      <c r="V129">
        <v>150</v>
      </c>
      <c r="W129">
        <v>195</v>
      </c>
      <c r="Y129" t="s">
        <v>52</v>
      </c>
    </row>
    <row r="130" spans="1:25">
      <c r="A130" t="s">
        <v>329</v>
      </c>
      <c r="B130" s="2" t="str">
        <f>Hyperlink("https://www.diodes.com/assets/Datasheets/FMMT491Q.pdf")</f>
        <v>https://www.diodes.com/assets/Datasheets/FMMT491Q.pdf</v>
      </c>
      <c r="C130" t="str">
        <f>Hyperlink("https://www.diodes.com/part/view/FMMT491Q","FMMT491Q")</f>
        <v>FMMT491Q</v>
      </c>
      <c r="D130" t="s">
        <v>206</v>
      </c>
      <c r="G130" t="s">
        <v>27</v>
      </c>
      <c r="H130" t="s">
        <v>28</v>
      </c>
      <c r="I130" t="s">
        <v>49</v>
      </c>
      <c r="J130">
        <v>60</v>
      </c>
      <c r="K130">
        <v>1</v>
      </c>
      <c r="L130">
        <v>2</v>
      </c>
      <c r="M130">
        <v>0.5</v>
      </c>
      <c r="N130">
        <v>100</v>
      </c>
      <c r="O130">
        <v>0.5</v>
      </c>
      <c r="P130">
        <v>80</v>
      </c>
      <c r="Q130">
        <v>1</v>
      </c>
      <c r="R130">
        <v>150</v>
      </c>
      <c r="S130" t="s">
        <v>30</v>
      </c>
      <c r="T130">
        <v>250</v>
      </c>
      <c r="U130" t="s">
        <v>182</v>
      </c>
      <c r="V130">
        <v>150</v>
      </c>
      <c r="W130">
        <v>195</v>
      </c>
      <c r="Y130" t="s">
        <v>52</v>
      </c>
    </row>
    <row r="131" spans="1:25">
      <c r="A131" t="s">
        <v>330</v>
      </c>
      <c r="B131" s="2" t="str">
        <f>Hyperlink("https://www.diodes.com/assets/Datasheets/FMMT493.pdf")</f>
        <v>https://www.diodes.com/assets/Datasheets/FMMT493.pdf</v>
      </c>
      <c r="C131" t="str">
        <f>Hyperlink("https://www.diodes.com/part/view/FMMT493Q","FMMT493Q")</f>
        <v>FMMT493Q</v>
      </c>
      <c r="D131" t="s">
        <v>331</v>
      </c>
      <c r="G131" t="s">
        <v>27</v>
      </c>
      <c r="H131" t="s">
        <v>28</v>
      </c>
      <c r="I131" t="s">
        <v>49</v>
      </c>
      <c r="J131">
        <v>100</v>
      </c>
      <c r="K131">
        <v>1</v>
      </c>
      <c r="L131">
        <v>2</v>
      </c>
      <c r="M131">
        <v>0.5</v>
      </c>
      <c r="N131">
        <v>100</v>
      </c>
      <c r="O131">
        <v>0.25</v>
      </c>
      <c r="P131">
        <v>60</v>
      </c>
      <c r="Q131">
        <v>0.5</v>
      </c>
      <c r="R131">
        <v>300</v>
      </c>
      <c r="S131" t="s">
        <v>30</v>
      </c>
      <c r="T131">
        <v>600</v>
      </c>
      <c r="U131" t="s">
        <v>182</v>
      </c>
      <c r="V131">
        <v>150</v>
      </c>
      <c r="Y131" t="s">
        <v>52</v>
      </c>
    </row>
    <row r="132" spans="1:25">
      <c r="A132" t="s">
        <v>332</v>
      </c>
      <c r="B132" s="2" t="str">
        <f>Hyperlink("https://www.diodes.com/assets/Datasheets/FMMT494Q.pdf")</f>
        <v>https://www.diodes.com/assets/Datasheets/FMMT494Q.pdf</v>
      </c>
      <c r="C132" t="str">
        <f>Hyperlink("https://www.diodes.com/part/view/FMMT494Q","FMMT494Q")</f>
        <v>FMMT494Q</v>
      </c>
      <c r="D132" t="s">
        <v>333</v>
      </c>
      <c r="G132" t="s">
        <v>27</v>
      </c>
      <c r="H132" t="s">
        <v>28</v>
      </c>
      <c r="I132" t="s">
        <v>49</v>
      </c>
      <c r="J132">
        <v>120</v>
      </c>
      <c r="K132">
        <v>1</v>
      </c>
      <c r="L132">
        <v>2</v>
      </c>
      <c r="M132">
        <v>0.5</v>
      </c>
      <c r="N132">
        <v>100</v>
      </c>
      <c r="O132">
        <v>0.25</v>
      </c>
      <c r="P132">
        <v>60</v>
      </c>
      <c r="Q132">
        <v>0.5</v>
      </c>
      <c r="R132">
        <v>200</v>
      </c>
      <c r="S132" t="s">
        <v>312</v>
      </c>
      <c r="T132">
        <v>300</v>
      </c>
      <c r="U132" t="s">
        <v>30</v>
      </c>
      <c r="V132">
        <v>100</v>
      </c>
      <c r="Y132" t="s">
        <v>52</v>
      </c>
    </row>
    <row r="133" spans="1:25">
      <c r="A133" t="s">
        <v>334</v>
      </c>
      <c r="B133" s="2" t="str">
        <f>Hyperlink("https://www.diodes.com/assets/Datasheets/FMMT495.pdf")</f>
        <v>https://www.diodes.com/assets/Datasheets/FMMT495.pdf</v>
      </c>
      <c r="C133" t="str">
        <f>Hyperlink("https://www.diodes.com/part/view/FMMT495Q","FMMT495Q")</f>
        <v>FMMT495Q</v>
      </c>
      <c r="D133" t="s">
        <v>335</v>
      </c>
      <c r="G133" t="s">
        <v>44</v>
      </c>
      <c r="H133" t="s">
        <v>28</v>
      </c>
      <c r="I133" t="s">
        <v>49</v>
      </c>
      <c r="J133">
        <v>150</v>
      </c>
      <c r="K133">
        <v>1</v>
      </c>
      <c r="L133">
        <v>2</v>
      </c>
      <c r="M133">
        <v>0.5</v>
      </c>
      <c r="N133">
        <v>100</v>
      </c>
      <c r="O133">
        <v>0.25</v>
      </c>
      <c r="P133">
        <v>50</v>
      </c>
      <c r="Q133">
        <v>0.5</v>
      </c>
      <c r="R133">
        <v>200</v>
      </c>
      <c r="S133" t="s">
        <v>312</v>
      </c>
      <c r="T133">
        <v>300</v>
      </c>
      <c r="U133" t="s">
        <v>30</v>
      </c>
      <c r="V133">
        <v>100</v>
      </c>
      <c r="Y133" t="s">
        <v>52</v>
      </c>
    </row>
    <row r="134" spans="1:25">
      <c r="A134" t="s">
        <v>336</v>
      </c>
      <c r="B134" s="2" t="str">
        <f>Hyperlink("https://www.diodes.com/assets/Datasheets/FMMT555Q.pdf")</f>
        <v>https://www.diodes.com/assets/Datasheets/FMMT555Q.pdf</v>
      </c>
      <c r="C134" t="str">
        <f>Hyperlink("https://www.diodes.com/part/view/FMMT555Q","FMMT555Q")</f>
        <v>FMMT555Q</v>
      </c>
      <c r="D134" t="s">
        <v>337</v>
      </c>
      <c r="G134" t="s">
        <v>44</v>
      </c>
      <c r="H134" t="s">
        <v>28</v>
      </c>
      <c r="I134" t="s">
        <v>29</v>
      </c>
      <c r="J134">
        <v>150</v>
      </c>
      <c r="K134">
        <v>1</v>
      </c>
      <c r="L134">
        <v>2</v>
      </c>
      <c r="M134">
        <v>0.5</v>
      </c>
      <c r="N134">
        <v>50</v>
      </c>
      <c r="O134">
        <v>0.01</v>
      </c>
      <c r="P134">
        <v>50</v>
      </c>
      <c r="Q134">
        <v>0.3</v>
      </c>
      <c r="R134">
        <v>300</v>
      </c>
      <c r="S134" t="s">
        <v>45</v>
      </c>
      <c r="V134">
        <v>100</v>
      </c>
      <c r="Y134" t="s">
        <v>52</v>
      </c>
    </row>
    <row r="135" spans="1:25">
      <c r="A135" t="s">
        <v>338</v>
      </c>
      <c r="B135" s="2" t="str">
        <f>Hyperlink("https://www.diodes.com/assets/Datasheets/FMMT558Q.pdf")</f>
        <v>https://www.diodes.com/assets/Datasheets/FMMT558Q.pdf</v>
      </c>
      <c r="C135" t="str">
        <f>Hyperlink("https://www.diodes.com/part/view/FMMT558Q","FMMT558Q")</f>
        <v>FMMT558Q</v>
      </c>
      <c r="D135" t="s">
        <v>339</v>
      </c>
      <c r="G135" t="s">
        <v>44</v>
      </c>
      <c r="H135" t="s">
        <v>28</v>
      </c>
      <c r="I135" t="s">
        <v>29</v>
      </c>
      <c r="J135">
        <v>400</v>
      </c>
      <c r="K135">
        <v>0.15</v>
      </c>
      <c r="L135">
        <v>0.5</v>
      </c>
      <c r="M135">
        <v>0.5</v>
      </c>
      <c r="N135">
        <v>100</v>
      </c>
      <c r="O135">
        <v>0.05</v>
      </c>
      <c r="P135">
        <v>15</v>
      </c>
      <c r="Q135">
        <v>0.1</v>
      </c>
      <c r="R135">
        <v>200</v>
      </c>
      <c r="S135" t="s">
        <v>296</v>
      </c>
      <c r="T135">
        <v>500</v>
      </c>
      <c r="U135" t="s">
        <v>302</v>
      </c>
      <c r="V135">
        <v>50</v>
      </c>
      <c r="Y135" t="s">
        <v>52</v>
      </c>
    </row>
    <row r="136" spans="1:25">
      <c r="A136" t="s">
        <v>340</v>
      </c>
      <c r="B136" s="2" t="str">
        <f>Hyperlink("https://www.diodes.com/assets/Datasheets/FMMT560Q.pdf")</f>
        <v>https://www.diodes.com/assets/Datasheets/FMMT560Q.pdf</v>
      </c>
      <c r="C136" t="str">
        <f>Hyperlink("https://www.diodes.com/part/view/FMMT560Q","FMMT560Q")</f>
        <v>FMMT560Q</v>
      </c>
      <c r="D136" t="s">
        <v>341</v>
      </c>
      <c r="G136" t="s">
        <v>44</v>
      </c>
      <c r="H136" t="s">
        <v>28</v>
      </c>
      <c r="I136" t="s">
        <v>29</v>
      </c>
      <c r="J136">
        <v>500</v>
      </c>
      <c r="K136">
        <v>0.15</v>
      </c>
      <c r="L136">
        <v>0.5</v>
      </c>
      <c r="M136">
        <v>0.5</v>
      </c>
      <c r="N136">
        <v>100</v>
      </c>
      <c r="O136">
        <v>0.001</v>
      </c>
      <c r="P136">
        <v>80</v>
      </c>
      <c r="Q136">
        <v>0.05</v>
      </c>
      <c r="R136">
        <v>200</v>
      </c>
      <c r="S136" t="s">
        <v>296</v>
      </c>
      <c r="T136">
        <v>500</v>
      </c>
      <c r="U136" t="s">
        <v>342</v>
      </c>
      <c r="V136">
        <v>60</v>
      </c>
      <c r="Y136" t="s">
        <v>52</v>
      </c>
    </row>
    <row r="137" spans="1:25">
      <c r="A137" t="s">
        <v>343</v>
      </c>
      <c r="B137" s="2" t="str">
        <f>Hyperlink("https://www.diodes.com/assets/Datasheets/FMMT591A.pdf")</f>
        <v>https://www.diodes.com/assets/Datasheets/FMMT591A.pdf</v>
      </c>
      <c r="C137" t="str">
        <f>Hyperlink("https://www.diodes.com/part/view/FMMT591AQ","FMMT591AQ")</f>
        <v>FMMT591AQ</v>
      </c>
      <c r="D137" t="s">
        <v>344</v>
      </c>
      <c r="G137" t="s">
        <v>27</v>
      </c>
      <c r="H137" t="s">
        <v>28</v>
      </c>
      <c r="I137" t="s">
        <v>29</v>
      </c>
      <c r="J137">
        <v>40</v>
      </c>
      <c r="K137">
        <v>1</v>
      </c>
      <c r="L137">
        <v>2</v>
      </c>
      <c r="M137">
        <v>0.5</v>
      </c>
      <c r="N137">
        <v>300</v>
      </c>
      <c r="O137">
        <v>0.1</v>
      </c>
      <c r="P137">
        <v>160</v>
      </c>
      <c r="Q137">
        <v>1</v>
      </c>
      <c r="R137">
        <v>200</v>
      </c>
      <c r="S137" t="s">
        <v>207</v>
      </c>
      <c r="T137">
        <v>350</v>
      </c>
      <c r="U137" t="s">
        <v>345</v>
      </c>
      <c r="V137">
        <v>150</v>
      </c>
      <c r="W137">
        <v>350</v>
      </c>
      <c r="Y137" t="s">
        <v>52</v>
      </c>
    </row>
    <row r="138" spans="1:25">
      <c r="A138" t="s">
        <v>346</v>
      </c>
      <c r="B138" s="2" t="str">
        <f>Hyperlink("https://www.diodes.com/assets/Datasheets/FMMT591Q.pdf")</f>
        <v>https://www.diodes.com/assets/Datasheets/FMMT591Q.pdf</v>
      </c>
      <c r="C138" t="str">
        <f>Hyperlink("https://www.diodes.com/part/view/FMMT591Q","FMMT591Q")</f>
        <v>FMMT591Q</v>
      </c>
      <c r="D138" t="s">
        <v>210</v>
      </c>
      <c r="G138" t="s">
        <v>27</v>
      </c>
      <c r="H138" t="s">
        <v>28</v>
      </c>
      <c r="I138" t="s">
        <v>29</v>
      </c>
      <c r="J138">
        <v>60</v>
      </c>
      <c r="K138">
        <v>1</v>
      </c>
      <c r="L138">
        <v>2</v>
      </c>
      <c r="M138">
        <v>0.5</v>
      </c>
      <c r="N138">
        <v>100</v>
      </c>
      <c r="O138">
        <v>0.5</v>
      </c>
      <c r="P138">
        <v>80</v>
      </c>
      <c r="Q138">
        <v>1</v>
      </c>
      <c r="R138">
        <v>180</v>
      </c>
      <c r="S138" t="s">
        <v>30</v>
      </c>
      <c r="T138">
        <v>350</v>
      </c>
      <c r="U138" t="s">
        <v>182</v>
      </c>
      <c r="V138">
        <v>150</v>
      </c>
      <c r="W138">
        <v>295</v>
      </c>
      <c r="Y138" t="s">
        <v>52</v>
      </c>
    </row>
    <row r="139" spans="1:25">
      <c r="A139" t="s">
        <v>347</v>
      </c>
      <c r="B139" s="2" t="str">
        <f>Hyperlink("https://www.diodes.com/assets/Datasheets/FMMT593Q.pdf")</f>
        <v>https://www.diodes.com/assets/Datasheets/FMMT593Q.pdf</v>
      </c>
      <c r="C139" t="str">
        <f>Hyperlink("https://www.diodes.com/part/view/FMMT593Q","FMMT593Q")</f>
        <v>FMMT593Q</v>
      </c>
      <c r="D139" t="s">
        <v>348</v>
      </c>
      <c r="G139" t="s">
        <v>27</v>
      </c>
      <c r="H139" t="s">
        <v>28</v>
      </c>
      <c r="I139" t="s">
        <v>29</v>
      </c>
      <c r="J139">
        <v>100</v>
      </c>
      <c r="K139">
        <v>1</v>
      </c>
      <c r="L139">
        <v>2</v>
      </c>
      <c r="M139">
        <v>0.5</v>
      </c>
      <c r="N139">
        <v>100</v>
      </c>
      <c r="O139">
        <v>0.25</v>
      </c>
      <c r="P139">
        <v>50</v>
      </c>
      <c r="Q139">
        <v>1</v>
      </c>
      <c r="R139">
        <v>200</v>
      </c>
      <c r="S139" t="s">
        <v>312</v>
      </c>
      <c r="T139">
        <v>300</v>
      </c>
      <c r="U139" t="s">
        <v>30</v>
      </c>
      <c r="V139">
        <v>50</v>
      </c>
      <c r="Y139" t="s">
        <v>52</v>
      </c>
    </row>
    <row r="140" spans="1:25">
      <c r="A140" t="s">
        <v>349</v>
      </c>
      <c r="B140" s="2" t="str">
        <f>Hyperlink("https://www.diodes.com/assets/Datasheets/FMMT596Q.pdf")</f>
        <v>https://www.diodes.com/assets/Datasheets/FMMT596Q.pdf</v>
      </c>
      <c r="C140" t="str">
        <f>Hyperlink("https://www.diodes.com/part/view/FMMT596Q","FMMT596Q")</f>
        <v>FMMT596Q</v>
      </c>
      <c r="D140" t="s">
        <v>350</v>
      </c>
      <c r="G140" t="s">
        <v>44</v>
      </c>
      <c r="H140" t="s">
        <v>28</v>
      </c>
      <c r="I140" t="s">
        <v>29</v>
      </c>
      <c r="J140">
        <v>200</v>
      </c>
      <c r="K140">
        <v>0.3</v>
      </c>
      <c r="L140">
        <v>1</v>
      </c>
      <c r="M140">
        <v>0.5</v>
      </c>
      <c r="N140">
        <v>100</v>
      </c>
      <c r="O140">
        <v>0.1</v>
      </c>
      <c r="P140">
        <v>85</v>
      </c>
      <c r="Q140">
        <v>0.25</v>
      </c>
      <c r="R140">
        <v>200</v>
      </c>
      <c r="S140" t="s">
        <v>45</v>
      </c>
      <c r="T140">
        <v>350</v>
      </c>
      <c r="U140" t="s">
        <v>312</v>
      </c>
      <c r="V140">
        <v>150</v>
      </c>
      <c r="Y140" t="s">
        <v>52</v>
      </c>
    </row>
    <row r="141" spans="1:25">
      <c r="A141" t="s">
        <v>351</v>
      </c>
      <c r="B141" s="2" t="str">
        <f>Hyperlink("https://www.diodes.com/assets/Datasheets/FMMT614Q.pdf")</f>
        <v>https://www.diodes.com/assets/Datasheets/FMMT614Q.pdf</v>
      </c>
      <c r="C141" t="str">
        <f>Hyperlink("https://www.diodes.com/part/view/FMMT614Q","FMMT614Q")</f>
        <v>FMMT614Q</v>
      </c>
      <c r="D141" t="s">
        <v>352</v>
      </c>
      <c r="G141" t="s">
        <v>165</v>
      </c>
      <c r="H141" t="s">
        <v>28</v>
      </c>
      <c r="I141" t="s">
        <v>49</v>
      </c>
      <c r="J141">
        <v>100</v>
      </c>
      <c r="K141">
        <v>0.5</v>
      </c>
      <c r="L141">
        <v>2</v>
      </c>
      <c r="M141">
        <v>0.5</v>
      </c>
      <c r="N141">
        <v>15000</v>
      </c>
      <c r="O141">
        <v>0.1</v>
      </c>
      <c r="P141">
        <v>5000</v>
      </c>
      <c r="Q141">
        <v>0.5</v>
      </c>
      <c r="R141">
        <v>900</v>
      </c>
      <c r="S141" t="s">
        <v>166</v>
      </c>
      <c r="T141">
        <v>1000</v>
      </c>
      <c r="U141" t="s">
        <v>353</v>
      </c>
      <c r="Y141" t="s">
        <v>52</v>
      </c>
    </row>
    <row r="142" spans="1:25">
      <c r="A142" t="s">
        <v>354</v>
      </c>
      <c r="B142" s="2" t="str">
        <f>Hyperlink("https://www.diodes.com/assets/Datasheets/FMMT618Q.pdf")</f>
        <v>https://www.diodes.com/assets/Datasheets/FMMT618Q.pdf</v>
      </c>
      <c r="C142" t="str">
        <f>Hyperlink("https://www.diodes.com/part/view/FMMT618Q","FMMT618Q")</f>
        <v>FMMT618Q</v>
      </c>
      <c r="D142" t="s">
        <v>355</v>
      </c>
      <c r="G142" t="s">
        <v>198</v>
      </c>
      <c r="H142" t="s">
        <v>28</v>
      </c>
      <c r="I142" t="s">
        <v>49</v>
      </c>
      <c r="J142">
        <v>20</v>
      </c>
      <c r="K142">
        <v>2.5</v>
      </c>
      <c r="L142">
        <v>6</v>
      </c>
      <c r="M142">
        <v>0.625</v>
      </c>
      <c r="N142">
        <v>300</v>
      </c>
      <c r="O142">
        <v>0.2</v>
      </c>
      <c r="P142">
        <v>200</v>
      </c>
      <c r="Q142">
        <v>2</v>
      </c>
      <c r="R142">
        <v>15</v>
      </c>
      <c r="S142" t="s">
        <v>45</v>
      </c>
      <c r="T142">
        <v>200</v>
      </c>
      <c r="U142" t="s">
        <v>356</v>
      </c>
      <c r="V142">
        <v>140</v>
      </c>
      <c r="W142">
        <v>50</v>
      </c>
      <c r="Y142" t="s">
        <v>52</v>
      </c>
    </row>
    <row r="143" spans="1:25">
      <c r="A143" t="s">
        <v>357</v>
      </c>
      <c r="B143" s="2" t="str">
        <f>Hyperlink("https://www.diodes.com/assets/Datasheets/FMMT619Q.pdf")</f>
        <v>https://www.diodes.com/assets/Datasheets/FMMT619Q.pdf</v>
      </c>
      <c r="C143" t="str">
        <f>Hyperlink("https://www.diodes.com/part/view/FMMT619Q","FMMT619Q")</f>
        <v>FMMT619Q</v>
      </c>
      <c r="D143" t="s">
        <v>358</v>
      </c>
      <c r="G143" t="s">
        <v>198</v>
      </c>
      <c r="H143" t="s">
        <v>28</v>
      </c>
      <c r="I143" t="s">
        <v>49</v>
      </c>
      <c r="J143">
        <v>50</v>
      </c>
      <c r="K143">
        <v>2</v>
      </c>
      <c r="L143">
        <v>6</v>
      </c>
      <c r="M143">
        <v>0.625</v>
      </c>
      <c r="N143">
        <v>300</v>
      </c>
      <c r="O143">
        <v>0.2</v>
      </c>
      <c r="P143">
        <v>100</v>
      </c>
      <c r="Q143">
        <v>2</v>
      </c>
      <c r="R143">
        <v>20</v>
      </c>
      <c r="S143" t="s">
        <v>45</v>
      </c>
      <c r="T143">
        <v>220</v>
      </c>
      <c r="U143" t="s">
        <v>252</v>
      </c>
      <c r="V143">
        <v>165</v>
      </c>
      <c r="W143">
        <v>68</v>
      </c>
      <c r="Y143" t="s">
        <v>359</v>
      </c>
    </row>
    <row r="144" spans="1:25">
      <c r="A144" t="s">
        <v>360</v>
      </c>
      <c r="B144" s="2" t="str">
        <f>Hyperlink("https://www.diodes.com/assets/Datasheets/FMMT620.pdf")</f>
        <v>https://www.diodes.com/assets/Datasheets/FMMT620.pdf</v>
      </c>
      <c r="C144" t="str">
        <f>Hyperlink("https://www.diodes.com/part/view/FMMT620Q","FMMT620Q")</f>
        <v>FMMT620Q</v>
      </c>
      <c r="D144" t="s">
        <v>361</v>
      </c>
      <c r="G144" t="s">
        <v>198</v>
      </c>
      <c r="H144" t="s">
        <v>28</v>
      </c>
      <c r="I144" t="s">
        <v>49</v>
      </c>
      <c r="J144">
        <v>80</v>
      </c>
      <c r="K144">
        <v>1.5</v>
      </c>
      <c r="L144">
        <v>5</v>
      </c>
      <c r="M144">
        <v>0.625</v>
      </c>
      <c r="N144">
        <v>300</v>
      </c>
      <c r="O144">
        <v>0.2</v>
      </c>
      <c r="P144">
        <v>60</v>
      </c>
      <c r="Q144">
        <v>1.5</v>
      </c>
      <c r="R144">
        <v>20</v>
      </c>
      <c r="S144" t="s">
        <v>45</v>
      </c>
      <c r="T144">
        <v>200</v>
      </c>
      <c r="U144" t="s">
        <v>362</v>
      </c>
      <c r="V144">
        <v>160</v>
      </c>
      <c r="W144">
        <v>90</v>
      </c>
      <c r="Y144" t="s">
        <v>52</v>
      </c>
    </row>
    <row r="145" spans="1:25">
      <c r="A145" t="s">
        <v>363</v>
      </c>
      <c r="B145" s="2" t="str">
        <f>Hyperlink("https://www.diodes.com/assets/Datasheets/FMMT625.pdf")</f>
        <v>https://www.diodes.com/assets/Datasheets/FMMT625.pdf</v>
      </c>
      <c r="C145" t="str">
        <f>Hyperlink("https://www.diodes.com/part/view/FMMT625Q","FMMT625Q")</f>
        <v>FMMT625Q</v>
      </c>
      <c r="D145" t="s">
        <v>335</v>
      </c>
      <c r="G145" t="s">
        <v>44</v>
      </c>
      <c r="H145" t="s">
        <v>28</v>
      </c>
      <c r="I145" t="s">
        <v>49</v>
      </c>
      <c r="J145">
        <v>150</v>
      </c>
      <c r="K145">
        <v>1</v>
      </c>
      <c r="L145">
        <v>3</v>
      </c>
      <c r="M145">
        <v>0.625</v>
      </c>
      <c r="N145">
        <v>300</v>
      </c>
      <c r="O145">
        <v>0.2</v>
      </c>
      <c r="P145">
        <v>30</v>
      </c>
      <c r="Q145">
        <v>1</v>
      </c>
      <c r="R145">
        <v>50</v>
      </c>
      <c r="S145" t="s">
        <v>45</v>
      </c>
      <c r="T145">
        <v>300</v>
      </c>
      <c r="U145" t="s">
        <v>34</v>
      </c>
      <c r="V145">
        <v>135</v>
      </c>
      <c r="Y145" t="s">
        <v>52</v>
      </c>
    </row>
    <row r="146" spans="1:25">
      <c r="A146" t="s">
        <v>364</v>
      </c>
      <c r="B146" s="2" t="str">
        <f>Hyperlink("https://www.diodes.com/assets/Datasheets/FMMT634Q.pdf")</f>
        <v>https://www.diodes.com/assets/Datasheets/FMMT634Q.pdf</v>
      </c>
      <c r="C146" t="str">
        <f>Hyperlink("https://www.diodes.com/part/view/FMMT634Q","FMMT634Q")</f>
        <v>FMMT634Q</v>
      </c>
      <c r="D146" t="s">
        <v>365</v>
      </c>
      <c r="G146" t="s">
        <v>165</v>
      </c>
      <c r="H146" t="s">
        <v>28</v>
      </c>
      <c r="I146" t="s">
        <v>49</v>
      </c>
      <c r="J146">
        <v>100</v>
      </c>
      <c r="K146">
        <v>0.9</v>
      </c>
      <c r="L146">
        <v>5</v>
      </c>
      <c r="M146">
        <v>0.625</v>
      </c>
      <c r="N146">
        <v>20000</v>
      </c>
      <c r="O146">
        <v>0.1</v>
      </c>
      <c r="P146">
        <v>5000</v>
      </c>
      <c r="Q146">
        <v>2</v>
      </c>
      <c r="R146">
        <v>930</v>
      </c>
      <c r="S146" t="s">
        <v>353</v>
      </c>
      <c r="T146">
        <v>960</v>
      </c>
      <c r="U146" t="s">
        <v>366</v>
      </c>
      <c r="V146">
        <v>140</v>
      </c>
      <c r="Y146" t="s">
        <v>52</v>
      </c>
    </row>
    <row r="147" spans="1:25">
      <c r="A147" t="s">
        <v>367</v>
      </c>
      <c r="B147" s="2" t="str">
        <f>Hyperlink("https://www.diodes.com/assets/Datasheets/FMMT717.pdf")</f>
        <v>https://www.diodes.com/assets/Datasheets/FMMT717.pdf</v>
      </c>
      <c r="C147" t="str">
        <f>Hyperlink("https://www.diodes.com/part/view/FMMT717Q","FMMT717Q")</f>
        <v>FMMT717Q</v>
      </c>
      <c r="D147" t="s">
        <v>368</v>
      </c>
      <c r="G147" t="s">
        <v>198</v>
      </c>
      <c r="H147" t="s">
        <v>28</v>
      </c>
      <c r="I147" t="s">
        <v>29</v>
      </c>
      <c r="J147">
        <v>12</v>
      </c>
      <c r="K147">
        <v>2.5</v>
      </c>
      <c r="L147">
        <v>10</v>
      </c>
      <c r="M147">
        <v>0.625</v>
      </c>
      <c r="N147">
        <v>300</v>
      </c>
      <c r="O147">
        <v>0.1</v>
      </c>
      <c r="P147">
        <v>180</v>
      </c>
      <c r="Q147">
        <v>2.5</v>
      </c>
      <c r="R147">
        <v>17</v>
      </c>
      <c r="S147" t="s">
        <v>45</v>
      </c>
      <c r="T147">
        <v>220</v>
      </c>
      <c r="U147" t="s">
        <v>356</v>
      </c>
      <c r="V147">
        <v>110</v>
      </c>
      <c r="W147">
        <v>72</v>
      </c>
      <c r="Y147" t="s">
        <v>52</v>
      </c>
    </row>
    <row r="148" spans="1:25">
      <c r="A148" t="s">
        <v>369</v>
      </c>
      <c r="B148" s="2" t="str">
        <f>Hyperlink("https://www.diodes.com/assets/Datasheets/FMMT718Q.pdf")</f>
        <v>https://www.diodes.com/assets/Datasheets/FMMT718Q.pdf</v>
      </c>
      <c r="C148" t="str">
        <f>Hyperlink("https://www.diodes.com/part/view/FMMT718Q","FMMT718Q")</f>
        <v>FMMT718Q</v>
      </c>
      <c r="D148" t="s">
        <v>370</v>
      </c>
      <c r="G148" t="s">
        <v>198</v>
      </c>
      <c r="H148" t="s">
        <v>28</v>
      </c>
      <c r="I148" t="s">
        <v>29</v>
      </c>
      <c r="J148">
        <v>20</v>
      </c>
      <c r="K148">
        <v>1.5</v>
      </c>
      <c r="L148">
        <v>6</v>
      </c>
      <c r="M148">
        <v>0.625</v>
      </c>
      <c r="N148">
        <v>300</v>
      </c>
      <c r="O148">
        <v>0.1</v>
      </c>
      <c r="P148">
        <v>150</v>
      </c>
      <c r="Q148">
        <v>2</v>
      </c>
      <c r="R148">
        <v>40</v>
      </c>
      <c r="S148" t="s">
        <v>45</v>
      </c>
      <c r="T148">
        <v>220</v>
      </c>
      <c r="U148" t="s">
        <v>371</v>
      </c>
      <c r="V148">
        <v>180</v>
      </c>
      <c r="W148">
        <v>97</v>
      </c>
      <c r="Y148" t="s">
        <v>52</v>
      </c>
    </row>
    <row r="149" spans="1:25">
      <c r="A149" t="s">
        <v>372</v>
      </c>
      <c r="B149" s="2" t="str">
        <f>Hyperlink("https://www.diodes.com/assets/Datasheets/FMMT720.pdf")</f>
        <v>https://www.diodes.com/assets/Datasheets/FMMT720.pdf</v>
      </c>
      <c r="C149" t="str">
        <f>Hyperlink("https://www.diodes.com/part/view/FMMT720Q","FMMT720Q")</f>
        <v>FMMT720Q</v>
      </c>
      <c r="D149" t="s">
        <v>373</v>
      </c>
      <c r="G149" t="s">
        <v>198</v>
      </c>
      <c r="H149" t="s">
        <v>28</v>
      </c>
      <c r="I149" t="s">
        <v>29</v>
      </c>
      <c r="J149">
        <v>40</v>
      </c>
      <c r="K149">
        <v>1.5</v>
      </c>
      <c r="L149">
        <v>4</v>
      </c>
      <c r="M149">
        <v>0.625</v>
      </c>
      <c r="N149">
        <v>300</v>
      </c>
      <c r="O149">
        <v>0.1</v>
      </c>
      <c r="P149">
        <v>60</v>
      </c>
      <c r="Q149">
        <v>1.5</v>
      </c>
      <c r="R149">
        <v>40</v>
      </c>
      <c r="S149" t="s">
        <v>45</v>
      </c>
      <c r="T149">
        <v>220</v>
      </c>
      <c r="U149" t="s">
        <v>34</v>
      </c>
      <c r="V149">
        <v>180</v>
      </c>
      <c r="W149">
        <v>163</v>
      </c>
      <c r="Y149" t="s">
        <v>52</v>
      </c>
    </row>
    <row r="150" spans="1:25">
      <c r="A150" t="s">
        <v>374</v>
      </c>
      <c r="B150" s="2" t="str">
        <f>Hyperlink("https://www.diodes.com/assets/Datasheets/FMMT722.pdf")</f>
        <v>https://www.diodes.com/assets/Datasheets/FMMT722.pdf</v>
      </c>
      <c r="C150" t="str">
        <f>Hyperlink("https://www.diodes.com/part/view/FMMT722Q","FMMT722Q")</f>
        <v>FMMT722Q</v>
      </c>
      <c r="D150" t="s">
        <v>375</v>
      </c>
      <c r="G150" t="s">
        <v>198</v>
      </c>
      <c r="H150" t="s">
        <v>28</v>
      </c>
      <c r="I150" t="s">
        <v>29</v>
      </c>
      <c r="J150">
        <v>70</v>
      </c>
      <c r="K150">
        <v>1.5</v>
      </c>
      <c r="L150">
        <v>3</v>
      </c>
      <c r="M150">
        <v>0.625</v>
      </c>
      <c r="N150">
        <v>300</v>
      </c>
      <c r="O150">
        <v>0.1</v>
      </c>
      <c r="P150">
        <v>175</v>
      </c>
      <c r="Q150">
        <v>1</v>
      </c>
      <c r="R150">
        <v>50</v>
      </c>
      <c r="S150" t="s">
        <v>45</v>
      </c>
      <c r="T150">
        <v>200</v>
      </c>
      <c r="U150" t="s">
        <v>345</v>
      </c>
      <c r="V150">
        <v>200</v>
      </c>
      <c r="W150">
        <v>140</v>
      </c>
      <c r="Y150" t="s">
        <v>52</v>
      </c>
    </row>
    <row r="151" spans="1:25">
      <c r="A151" t="s">
        <v>376</v>
      </c>
      <c r="B151" s="2" t="str">
        <f>Hyperlink("https://www.diodes.com/assets/Datasheets/FMMT723.pdf")</f>
        <v>https://www.diodes.com/assets/Datasheets/FMMT723.pdf</v>
      </c>
      <c r="C151" t="str">
        <f>Hyperlink("https://www.diodes.com/part/view/FMMT723Q","FMMT723Q")</f>
        <v>FMMT723Q</v>
      </c>
      <c r="D151" t="s">
        <v>348</v>
      </c>
      <c r="G151" t="s">
        <v>198</v>
      </c>
      <c r="H151" t="s">
        <v>28</v>
      </c>
      <c r="I151" t="s">
        <v>29</v>
      </c>
      <c r="J151">
        <v>100</v>
      </c>
      <c r="K151">
        <v>1</v>
      </c>
      <c r="L151">
        <v>2.5</v>
      </c>
      <c r="M151">
        <v>0.625</v>
      </c>
      <c r="N151">
        <v>300</v>
      </c>
      <c r="O151">
        <v>0.1</v>
      </c>
      <c r="P151">
        <v>250</v>
      </c>
      <c r="Q151">
        <v>0.5</v>
      </c>
      <c r="R151">
        <v>80</v>
      </c>
      <c r="S151" t="s">
        <v>45</v>
      </c>
      <c r="T151">
        <v>200</v>
      </c>
      <c r="U151" t="s">
        <v>30</v>
      </c>
      <c r="V151">
        <v>200</v>
      </c>
      <c r="W151">
        <v>210</v>
      </c>
      <c r="Y151" t="s">
        <v>52</v>
      </c>
    </row>
    <row r="152" spans="1:25">
      <c r="A152" t="s">
        <v>377</v>
      </c>
      <c r="B152" s="2" t="str">
        <f>Hyperlink("https://www.diodes.com/assets/Datasheets/FMMTA42Q.pdf")</f>
        <v>https://www.diodes.com/assets/Datasheets/FMMTA42Q.pdf</v>
      </c>
      <c r="C152" t="str">
        <f>Hyperlink("https://www.diodes.com/part/view/FMMTA42Q","FMMTA42Q")</f>
        <v>FMMTA42Q</v>
      </c>
      <c r="D152" t="s">
        <v>378</v>
      </c>
      <c r="G152" t="s">
        <v>44</v>
      </c>
      <c r="H152" t="s">
        <v>28</v>
      </c>
      <c r="I152" t="s">
        <v>49</v>
      </c>
      <c r="J152">
        <v>300</v>
      </c>
      <c r="K152">
        <v>0.2</v>
      </c>
      <c r="M152">
        <v>0.35</v>
      </c>
      <c r="N152">
        <v>40</v>
      </c>
      <c r="O152">
        <v>0.01</v>
      </c>
      <c r="P152">
        <v>40</v>
      </c>
      <c r="Q152">
        <v>0.03</v>
      </c>
      <c r="R152">
        <v>500</v>
      </c>
      <c r="S152" t="s">
        <v>296</v>
      </c>
      <c r="V152">
        <v>50</v>
      </c>
      <c r="Y152" t="s">
        <v>52</v>
      </c>
    </row>
    <row r="153" spans="1:25">
      <c r="A153" t="s">
        <v>379</v>
      </c>
      <c r="B153" s="2" t="str">
        <f>Hyperlink("https://www.diodes.com/assets/Datasheets/FMMTA92Q.pdf")</f>
        <v>https://www.diodes.com/assets/Datasheets/FMMTA92Q.pdf</v>
      </c>
      <c r="C153" t="str">
        <f>Hyperlink("https://www.diodes.com/part/view/FMMTA92Q","FMMTA92Q")</f>
        <v>FMMTA92Q</v>
      </c>
      <c r="D153" t="s">
        <v>380</v>
      </c>
      <c r="G153" t="s">
        <v>44</v>
      </c>
      <c r="H153" t="s">
        <v>28</v>
      </c>
      <c r="I153" t="s">
        <v>29</v>
      </c>
      <c r="J153">
        <v>300</v>
      </c>
      <c r="K153">
        <v>0.2</v>
      </c>
      <c r="M153">
        <v>0.35</v>
      </c>
      <c r="N153">
        <v>40</v>
      </c>
      <c r="O153">
        <v>0.01</v>
      </c>
      <c r="P153">
        <v>25</v>
      </c>
      <c r="Q153">
        <v>0.03</v>
      </c>
      <c r="R153">
        <v>500</v>
      </c>
      <c r="S153" t="s">
        <v>296</v>
      </c>
      <c r="V153">
        <v>50</v>
      </c>
      <c r="Y153" t="s">
        <v>52</v>
      </c>
    </row>
    <row r="154" spans="1:25">
      <c r="A154" t="s">
        <v>381</v>
      </c>
      <c r="B154" s="2" t="str">
        <f>Hyperlink("https://www.diodes.com/assets/Datasheets/FMMTL717.pdf")</f>
        <v>https://www.diodes.com/assets/Datasheets/FMMTL717.pdf</v>
      </c>
      <c r="C154" t="str">
        <f>Hyperlink("https://www.diodes.com/part/view/FMMTL717Q","FMMTL717Q")</f>
        <v>FMMTL717Q</v>
      </c>
      <c r="D154" t="s">
        <v>382</v>
      </c>
      <c r="G154" t="s">
        <v>198</v>
      </c>
      <c r="H154" t="s">
        <v>28</v>
      </c>
      <c r="I154" t="s">
        <v>29</v>
      </c>
      <c r="J154">
        <v>12</v>
      </c>
      <c r="K154">
        <v>1.25</v>
      </c>
      <c r="L154">
        <v>4</v>
      </c>
      <c r="M154">
        <v>0.5</v>
      </c>
      <c r="N154">
        <v>300</v>
      </c>
      <c r="O154">
        <v>0.1</v>
      </c>
      <c r="P154">
        <v>100</v>
      </c>
      <c r="Q154">
        <v>2</v>
      </c>
      <c r="R154">
        <v>40</v>
      </c>
      <c r="S154" t="s">
        <v>45</v>
      </c>
      <c r="T154">
        <v>290</v>
      </c>
      <c r="U154" t="s">
        <v>383</v>
      </c>
      <c r="V154">
        <v>205</v>
      </c>
      <c r="W154">
        <v>160</v>
      </c>
      <c r="Y154" t="s">
        <v>52</v>
      </c>
    </row>
    <row r="155" spans="1:25">
      <c r="A155" t="s">
        <v>384</v>
      </c>
      <c r="B155" s="2" t="str">
        <f>Hyperlink("https://www.diodes.com/assets/Datasheets/FZT1053AQ.pdf")</f>
        <v>https://www.diodes.com/assets/Datasheets/FZT1053AQ.pdf</v>
      </c>
      <c r="C155" t="str">
        <f>Hyperlink("https://www.diodes.com/part/view/FZT1053AQ","FZT1053AQ")</f>
        <v>FZT1053AQ</v>
      </c>
      <c r="D155" t="s">
        <v>385</v>
      </c>
      <c r="G155" t="s">
        <v>198</v>
      </c>
      <c r="H155" t="s">
        <v>28</v>
      </c>
      <c r="I155" t="s">
        <v>49</v>
      </c>
      <c r="J155">
        <v>75</v>
      </c>
      <c r="K155">
        <v>4.5</v>
      </c>
      <c r="L155">
        <v>10</v>
      </c>
      <c r="M155">
        <v>3</v>
      </c>
      <c r="N155">
        <v>300</v>
      </c>
      <c r="O155">
        <v>1</v>
      </c>
      <c r="P155">
        <v>40</v>
      </c>
      <c r="Q155">
        <v>4.5</v>
      </c>
      <c r="R155">
        <v>200</v>
      </c>
      <c r="S155" t="s">
        <v>299</v>
      </c>
      <c r="T155">
        <v>440</v>
      </c>
      <c r="U155" t="s">
        <v>386</v>
      </c>
      <c r="V155">
        <v>140</v>
      </c>
      <c r="W155">
        <v>78</v>
      </c>
      <c r="Y155" t="s">
        <v>154</v>
      </c>
    </row>
    <row r="156" spans="1:25">
      <c r="A156" t="s">
        <v>387</v>
      </c>
      <c r="B156" s="2" t="str">
        <f>Hyperlink("https://www.diodes.com/assets/Datasheets/FZT458.pdf")</f>
        <v>https://www.diodes.com/assets/Datasheets/FZT458.pdf</v>
      </c>
      <c r="C156" t="str">
        <f>Hyperlink("https://www.diodes.com/part/view/FZT458Q","FZT458Q")</f>
        <v>FZT458Q</v>
      </c>
      <c r="D156" t="s">
        <v>388</v>
      </c>
      <c r="G156" t="s">
        <v>44</v>
      </c>
      <c r="H156" t="s">
        <v>28</v>
      </c>
      <c r="I156" t="s">
        <v>49</v>
      </c>
      <c r="J156">
        <v>400</v>
      </c>
      <c r="K156">
        <v>0.3</v>
      </c>
      <c r="L156">
        <v>1</v>
      </c>
      <c r="M156">
        <v>2</v>
      </c>
      <c r="N156">
        <v>100</v>
      </c>
      <c r="O156">
        <v>0.001</v>
      </c>
      <c r="P156">
        <v>15</v>
      </c>
      <c r="Q156">
        <v>0.1</v>
      </c>
      <c r="R156">
        <v>200</v>
      </c>
      <c r="S156" t="s">
        <v>296</v>
      </c>
      <c r="T156">
        <v>500</v>
      </c>
      <c r="U156" t="s">
        <v>302</v>
      </c>
      <c r="V156">
        <v>50</v>
      </c>
      <c r="Y156" t="s">
        <v>154</v>
      </c>
    </row>
    <row r="157" spans="1:25">
      <c r="A157" t="s">
        <v>389</v>
      </c>
      <c r="B157" s="2" t="str">
        <f>Hyperlink("https://www.diodes.com/assets/Datasheets/FZT489.pdf")</f>
        <v>https://www.diodes.com/assets/Datasheets/FZT489.pdf</v>
      </c>
      <c r="C157" t="str">
        <f>Hyperlink("https://www.diodes.com/part/view/FZT489Q","FZT489Q")</f>
        <v>FZT489Q</v>
      </c>
      <c r="D157" t="s">
        <v>390</v>
      </c>
      <c r="G157" t="s">
        <v>27</v>
      </c>
      <c r="H157" t="s">
        <v>28</v>
      </c>
      <c r="I157" t="s">
        <v>49</v>
      </c>
      <c r="J157">
        <v>30</v>
      </c>
      <c r="K157">
        <v>1</v>
      </c>
      <c r="L157">
        <v>4</v>
      </c>
      <c r="M157">
        <v>2</v>
      </c>
      <c r="N157">
        <v>100</v>
      </c>
      <c r="O157">
        <v>1</v>
      </c>
      <c r="P157">
        <v>60</v>
      </c>
      <c r="Q157">
        <v>2</v>
      </c>
      <c r="R157">
        <v>300</v>
      </c>
      <c r="S157" t="s">
        <v>182</v>
      </c>
      <c r="T157">
        <v>600</v>
      </c>
      <c r="U157" t="s">
        <v>216</v>
      </c>
      <c r="V157">
        <v>150</v>
      </c>
      <c r="Y157" t="s">
        <v>154</v>
      </c>
    </row>
    <row r="158" spans="1:25">
      <c r="A158" t="s">
        <v>391</v>
      </c>
      <c r="B158" s="2" t="str">
        <f>Hyperlink("https://www.diodes.com/assets/Datasheets/FZT491A.pdf")</f>
        <v>https://www.diodes.com/assets/Datasheets/FZT491A.pdf</v>
      </c>
      <c r="C158" t="str">
        <f>Hyperlink("https://www.diodes.com/part/view/FZT491AQ","FZT491AQ")</f>
        <v>FZT491AQ</v>
      </c>
      <c r="D158" t="s">
        <v>392</v>
      </c>
      <c r="G158" t="s">
        <v>27</v>
      </c>
      <c r="H158" t="s">
        <v>28</v>
      </c>
      <c r="I158" t="s">
        <v>49</v>
      </c>
      <c r="J158">
        <v>40</v>
      </c>
      <c r="K158">
        <v>1</v>
      </c>
      <c r="L158">
        <v>2</v>
      </c>
      <c r="M158">
        <v>2</v>
      </c>
      <c r="N158">
        <v>300</v>
      </c>
      <c r="O158">
        <v>0.5</v>
      </c>
      <c r="P158">
        <v>200</v>
      </c>
      <c r="Q158">
        <v>1</v>
      </c>
      <c r="R158">
        <v>300</v>
      </c>
      <c r="S158" t="s">
        <v>30</v>
      </c>
      <c r="T158">
        <v>500</v>
      </c>
      <c r="U158" t="s">
        <v>182</v>
      </c>
      <c r="V158">
        <v>150</v>
      </c>
      <c r="Y158" t="s">
        <v>154</v>
      </c>
    </row>
    <row r="159" spans="1:25">
      <c r="A159" t="s">
        <v>393</v>
      </c>
      <c r="B159" s="2" t="str">
        <f>Hyperlink("https://www.diodes.com/assets/Datasheets/FZT560Q.pdf")</f>
        <v>https://www.diodes.com/assets/Datasheets/FZT560Q.pdf</v>
      </c>
      <c r="C159" t="str">
        <f>Hyperlink("https://www.diodes.com/part/view/FZT560Q","FZT560Q")</f>
        <v>FZT560Q</v>
      </c>
      <c r="D159" t="s">
        <v>394</v>
      </c>
      <c r="G159" t="s">
        <v>44</v>
      </c>
      <c r="H159" t="s">
        <v>28</v>
      </c>
      <c r="I159" t="s">
        <v>29</v>
      </c>
      <c r="J159">
        <v>500</v>
      </c>
      <c r="K159">
        <v>0.15</v>
      </c>
      <c r="L159">
        <v>0.5</v>
      </c>
      <c r="M159">
        <v>2</v>
      </c>
      <c r="N159">
        <v>100</v>
      </c>
      <c r="O159">
        <v>0.001</v>
      </c>
      <c r="P159">
        <v>80</v>
      </c>
      <c r="Q159">
        <v>0.05</v>
      </c>
      <c r="R159">
        <v>200</v>
      </c>
      <c r="S159" t="s">
        <v>296</v>
      </c>
      <c r="T159">
        <v>500</v>
      </c>
      <c r="U159" t="s">
        <v>342</v>
      </c>
      <c r="V159">
        <v>60</v>
      </c>
      <c r="Y159" t="s">
        <v>154</v>
      </c>
    </row>
    <row r="160" spans="1:25">
      <c r="A160" t="s">
        <v>395</v>
      </c>
      <c r="B160" s="2" t="str">
        <f>Hyperlink("https://www.diodes.com/assets/Datasheets/FZT591A.pdf")</f>
        <v>https://www.diodes.com/assets/Datasheets/FZT591A.pdf</v>
      </c>
      <c r="C160" t="str">
        <f>Hyperlink("https://www.diodes.com/part/view/FZT591AQ","FZT591AQ")</f>
        <v>FZT591AQ</v>
      </c>
      <c r="D160" t="s">
        <v>396</v>
      </c>
      <c r="G160" t="s">
        <v>27</v>
      </c>
      <c r="H160" t="s">
        <v>28</v>
      </c>
      <c r="I160" t="s">
        <v>29</v>
      </c>
      <c r="J160">
        <v>40</v>
      </c>
      <c r="K160">
        <v>1</v>
      </c>
      <c r="L160">
        <v>2</v>
      </c>
      <c r="M160">
        <v>2</v>
      </c>
      <c r="N160">
        <v>250</v>
      </c>
      <c r="O160">
        <v>0.5</v>
      </c>
      <c r="P160">
        <v>160</v>
      </c>
      <c r="Q160">
        <v>1</v>
      </c>
      <c r="R160">
        <v>200</v>
      </c>
      <c r="S160" t="s">
        <v>207</v>
      </c>
      <c r="T160">
        <v>500</v>
      </c>
      <c r="U160" t="s">
        <v>182</v>
      </c>
      <c r="V160">
        <v>150</v>
      </c>
      <c r="Y160" t="s">
        <v>154</v>
      </c>
    </row>
    <row r="161" spans="1:25">
      <c r="A161" t="s">
        <v>397</v>
      </c>
      <c r="B161" s="2" t="str">
        <f>Hyperlink("https://www.diodes.com/assets/Datasheets/FZT600BQ.pdf")</f>
        <v>https://www.diodes.com/assets/Datasheets/FZT600BQ.pdf</v>
      </c>
      <c r="C161" t="str">
        <f>Hyperlink("https://www.diodes.com/part/view/FZT600BQ","FZT600BQ")</f>
        <v>FZT600BQ</v>
      </c>
      <c r="D161" t="s">
        <v>398</v>
      </c>
      <c r="G161" t="s">
        <v>165</v>
      </c>
      <c r="H161" t="s">
        <v>28</v>
      </c>
      <c r="I161" t="s">
        <v>49</v>
      </c>
      <c r="J161">
        <v>140</v>
      </c>
      <c r="K161">
        <v>2</v>
      </c>
      <c r="L161">
        <v>4</v>
      </c>
      <c r="M161">
        <v>2</v>
      </c>
      <c r="N161">
        <v>10000</v>
      </c>
      <c r="O161">
        <v>0.5</v>
      </c>
      <c r="P161">
        <v>5000</v>
      </c>
      <c r="Q161">
        <v>1</v>
      </c>
      <c r="R161">
        <v>1100</v>
      </c>
      <c r="S161" t="s">
        <v>353</v>
      </c>
      <c r="T161">
        <v>1200</v>
      </c>
      <c r="U161" t="s">
        <v>299</v>
      </c>
      <c r="V161">
        <v>250</v>
      </c>
      <c r="Y161" t="s">
        <v>399</v>
      </c>
    </row>
    <row r="162" spans="1:25">
      <c r="A162" t="s">
        <v>400</v>
      </c>
      <c r="B162" s="2" t="str">
        <f>Hyperlink("https://www.diodes.com/assets/Datasheets/FZT603Q.pdf")</f>
        <v>https://www.diodes.com/assets/Datasheets/FZT603Q.pdf</v>
      </c>
      <c r="C162" t="str">
        <f>Hyperlink("https://www.diodes.com/part/view/FZT603Q","FZT603Q")</f>
        <v>FZT603Q</v>
      </c>
      <c r="D162" t="s">
        <v>401</v>
      </c>
      <c r="G162" t="s">
        <v>165</v>
      </c>
      <c r="H162" t="s">
        <v>28</v>
      </c>
      <c r="I162" t="s">
        <v>49</v>
      </c>
      <c r="J162">
        <v>80</v>
      </c>
      <c r="K162">
        <v>2</v>
      </c>
      <c r="L162">
        <v>6</v>
      </c>
      <c r="M162">
        <v>2</v>
      </c>
      <c r="N162">
        <v>5000</v>
      </c>
      <c r="O162">
        <v>0.5</v>
      </c>
      <c r="P162">
        <v>2000</v>
      </c>
      <c r="Q162">
        <v>2</v>
      </c>
      <c r="R162">
        <v>900</v>
      </c>
      <c r="S162" t="s">
        <v>402</v>
      </c>
      <c r="T162">
        <v>1130</v>
      </c>
      <c r="V162">
        <v>150</v>
      </c>
      <c r="Y162" t="s">
        <v>154</v>
      </c>
    </row>
    <row r="163" spans="1:25">
      <c r="A163" t="s">
        <v>403</v>
      </c>
      <c r="B163" s="2" t="str">
        <f>Hyperlink("https://www.diodes.com/assets/Datasheets/FZT651Q.pdf")</f>
        <v>https://www.diodes.com/assets/Datasheets/FZT651Q.pdf</v>
      </c>
      <c r="C163" t="str">
        <f>Hyperlink("https://www.diodes.com/part/view/FZT651Q","FZT651Q")</f>
        <v>FZT651Q</v>
      </c>
      <c r="D163" t="s">
        <v>404</v>
      </c>
      <c r="G163" t="s">
        <v>27</v>
      </c>
      <c r="H163" t="s">
        <v>28</v>
      </c>
      <c r="I163" t="s">
        <v>49</v>
      </c>
      <c r="J163">
        <v>60</v>
      </c>
      <c r="K163">
        <v>3</v>
      </c>
      <c r="L163">
        <v>6</v>
      </c>
      <c r="M163">
        <v>2</v>
      </c>
      <c r="N163">
        <v>100</v>
      </c>
      <c r="O163">
        <v>0.5</v>
      </c>
      <c r="P163">
        <v>40</v>
      </c>
      <c r="Q163">
        <v>2</v>
      </c>
      <c r="R163">
        <v>300</v>
      </c>
      <c r="S163" t="s">
        <v>182</v>
      </c>
      <c r="T163">
        <v>600</v>
      </c>
      <c r="U163" t="s">
        <v>231</v>
      </c>
      <c r="V163">
        <v>175</v>
      </c>
      <c r="Y163" t="s">
        <v>154</v>
      </c>
    </row>
    <row r="164" spans="1:25">
      <c r="A164" t="s">
        <v>405</v>
      </c>
      <c r="B164" s="2" t="str">
        <f>Hyperlink("https://www.diodes.com/assets/Datasheets/FZT653Q.pdf")</f>
        <v>https://www.diodes.com/assets/Datasheets/FZT653Q.pdf</v>
      </c>
      <c r="C164" t="str">
        <f>Hyperlink("https://www.diodes.com/part/view/FZT653Q","FZT653Q")</f>
        <v>FZT653Q</v>
      </c>
      <c r="D164" t="s">
        <v>406</v>
      </c>
      <c r="G164" t="s">
        <v>27</v>
      </c>
      <c r="H164" t="s">
        <v>28</v>
      </c>
      <c r="I164" t="s">
        <v>49</v>
      </c>
      <c r="J164">
        <v>100</v>
      </c>
      <c r="K164">
        <v>2</v>
      </c>
      <c r="L164">
        <v>6</v>
      </c>
      <c r="M164">
        <v>2</v>
      </c>
      <c r="N164">
        <v>100</v>
      </c>
      <c r="O164">
        <v>0.5</v>
      </c>
      <c r="P164">
        <v>55</v>
      </c>
      <c r="Q164">
        <v>1</v>
      </c>
      <c r="R164">
        <v>300</v>
      </c>
      <c r="S164" t="s">
        <v>182</v>
      </c>
      <c r="T164">
        <v>500</v>
      </c>
      <c r="U164" t="s">
        <v>216</v>
      </c>
      <c r="V164">
        <v>175</v>
      </c>
      <c r="Y164" t="s">
        <v>154</v>
      </c>
    </row>
    <row r="165" spans="1:25">
      <c r="A165" t="s">
        <v>407</v>
      </c>
      <c r="B165" s="2" t="str">
        <f>Hyperlink("https://www.diodes.com/assets/Datasheets/FZT657.pdf")</f>
        <v>https://www.diodes.com/assets/Datasheets/FZT657.pdf</v>
      </c>
      <c r="C165" t="str">
        <f>Hyperlink("https://www.diodes.com/part/view/FZT657Q","FZT657Q")</f>
        <v>FZT657Q</v>
      </c>
      <c r="D165" t="s">
        <v>295</v>
      </c>
      <c r="G165" t="s">
        <v>44</v>
      </c>
      <c r="H165" t="s">
        <v>28</v>
      </c>
      <c r="I165" t="s">
        <v>49</v>
      </c>
      <c r="J165">
        <v>300</v>
      </c>
      <c r="K165">
        <v>0.5</v>
      </c>
      <c r="L165">
        <v>1</v>
      </c>
      <c r="M165">
        <v>2</v>
      </c>
      <c r="N165">
        <v>40</v>
      </c>
      <c r="O165">
        <v>0.01</v>
      </c>
      <c r="P165">
        <v>50</v>
      </c>
      <c r="Q165">
        <v>0.1</v>
      </c>
      <c r="R165">
        <v>500</v>
      </c>
      <c r="S165" t="s">
        <v>45</v>
      </c>
      <c r="T165" t="s">
        <v>162</v>
      </c>
      <c r="U165" t="s">
        <v>162</v>
      </c>
      <c r="V165">
        <v>30</v>
      </c>
      <c r="Y165" t="s">
        <v>154</v>
      </c>
    </row>
    <row r="166" spans="1:25">
      <c r="A166" t="s">
        <v>408</v>
      </c>
      <c r="B166" s="2" t="str">
        <f>Hyperlink("https://www.diodes.com/assets/Datasheets/FZT690B.pdf")</f>
        <v>https://www.diodes.com/assets/Datasheets/FZT690B.pdf</v>
      </c>
      <c r="C166" t="str">
        <f>Hyperlink("https://www.diodes.com/part/view/FZT690BQ","FZT690BQ")</f>
        <v>FZT690BQ</v>
      </c>
      <c r="D166" t="s">
        <v>409</v>
      </c>
      <c r="G166" t="s">
        <v>27</v>
      </c>
      <c r="H166" t="s">
        <v>28</v>
      </c>
      <c r="I166" t="s">
        <v>49</v>
      </c>
      <c r="J166">
        <v>45</v>
      </c>
      <c r="K166">
        <v>3</v>
      </c>
      <c r="L166">
        <v>6</v>
      </c>
      <c r="M166">
        <v>2</v>
      </c>
      <c r="N166">
        <v>500</v>
      </c>
      <c r="O166">
        <v>0.1</v>
      </c>
      <c r="P166">
        <v>150</v>
      </c>
      <c r="Q166">
        <v>2</v>
      </c>
      <c r="R166">
        <v>100</v>
      </c>
      <c r="S166" t="s">
        <v>234</v>
      </c>
      <c r="T166">
        <v>500</v>
      </c>
      <c r="U166" t="s">
        <v>366</v>
      </c>
      <c r="V166">
        <v>150</v>
      </c>
      <c r="W166">
        <v>125</v>
      </c>
      <c r="Y166" t="s">
        <v>154</v>
      </c>
    </row>
    <row r="167" spans="1:25">
      <c r="A167" t="s">
        <v>410</v>
      </c>
      <c r="B167" s="2" t="str">
        <f>Hyperlink("https://www.diodes.com/assets/Datasheets/FZT692BQ.pdf")</f>
        <v>https://www.diodes.com/assets/Datasheets/FZT692BQ.pdf</v>
      </c>
      <c r="C167" t="str">
        <f>Hyperlink("https://www.diodes.com/part/view/FZT692BQ","FZT692BQ")</f>
        <v>FZT692BQ</v>
      </c>
      <c r="D167" t="s">
        <v>411</v>
      </c>
      <c r="G167" t="s">
        <v>27</v>
      </c>
      <c r="H167" t="s">
        <v>28</v>
      </c>
      <c r="I167" t="s">
        <v>49</v>
      </c>
      <c r="J167">
        <v>70</v>
      </c>
      <c r="K167">
        <v>2</v>
      </c>
      <c r="L167">
        <v>5</v>
      </c>
      <c r="M167">
        <v>2</v>
      </c>
      <c r="N167">
        <v>500</v>
      </c>
      <c r="O167">
        <v>0.1</v>
      </c>
      <c r="P167">
        <v>150</v>
      </c>
      <c r="Q167">
        <v>1</v>
      </c>
      <c r="R167">
        <v>150</v>
      </c>
      <c r="S167" t="s">
        <v>234</v>
      </c>
      <c r="T167">
        <v>500</v>
      </c>
      <c r="U167" t="s">
        <v>299</v>
      </c>
      <c r="V167">
        <v>150</v>
      </c>
      <c r="Y167" t="s">
        <v>154</v>
      </c>
    </row>
    <row r="168" spans="1:25">
      <c r="A168" t="s">
        <v>412</v>
      </c>
      <c r="B168" s="2" t="str">
        <f>Hyperlink("https://www.diodes.com/assets/Datasheets/FZT705Q.pdf")</f>
        <v>https://www.diodes.com/assets/Datasheets/FZT705Q.pdf</v>
      </c>
      <c r="C168" t="str">
        <f>Hyperlink("https://www.diodes.com/part/view/FZT705Q","FZT705Q")</f>
        <v>FZT705Q</v>
      </c>
      <c r="D168" t="s">
        <v>413</v>
      </c>
      <c r="G168" t="s">
        <v>165</v>
      </c>
      <c r="H168" t="s">
        <v>28</v>
      </c>
      <c r="I168" t="s">
        <v>29</v>
      </c>
      <c r="J168">
        <v>120</v>
      </c>
      <c r="K168">
        <v>2</v>
      </c>
      <c r="L168">
        <v>4</v>
      </c>
      <c r="M168">
        <v>2</v>
      </c>
      <c r="N168">
        <v>3000</v>
      </c>
      <c r="O168">
        <v>0.1</v>
      </c>
      <c r="P168">
        <v>2000</v>
      </c>
      <c r="Q168">
        <v>2</v>
      </c>
      <c r="R168">
        <v>1300</v>
      </c>
      <c r="S168" t="s">
        <v>414</v>
      </c>
      <c r="T168">
        <v>2500</v>
      </c>
      <c r="U168" t="s">
        <v>415</v>
      </c>
      <c r="V168">
        <v>160</v>
      </c>
      <c r="Y168" t="s">
        <v>154</v>
      </c>
    </row>
    <row r="169" spans="1:25">
      <c r="A169" t="s">
        <v>416</v>
      </c>
      <c r="B169" s="2" t="str">
        <f>Hyperlink("https://www.diodes.com/assets/Datasheets/FZT749Q.pdf")</f>
        <v>https://www.diodes.com/assets/Datasheets/FZT749Q.pdf</v>
      </c>
      <c r="C169" t="str">
        <f>Hyperlink("https://www.diodes.com/part/view/FZT749Q","FZT749Q")</f>
        <v>FZT749Q</v>
      </c>
      <c r="D169" t="s">
        <v>417</v>
      </c>
      <c r="G169" t="s">
        <v>27</v>
      </c>
      <c r="H169" t="s">
        <v>28</v>
      </c>
      <c r="I169" t="s">
        <v>29</v>
      </c>
      <c r="J169">
        <v>25</v>
      </c>
      <c r="K169">
        <v>3</v>
      </c>
      <c r="L169">
        <v>8</v>
      </c>
      <c r="M169">
        <v>2</v>
      </c>
      <c r="N169">
        <v>100</v>
      </c>
      <c r="O169">
        <v>1</v>
      </c>
      <c r="P169">
        <v>75</v>
      </c>
      <c r="Q169">
        <v>2</v>
      </c>
      <c r="R169">
        <v>300</v>
      </c>
      <c r="S169" t="s">
        <v>182</v>
      </c>
      <c r="T169">
        <v>600</v>
      </c>
      <c r="U169" t="s">
        <v>231</v>
      </c>
      <c r="V169">
        <v>160</v>
      </c>
      <c r="Y169" t="s">
        <v>154</v>
      </c>
    </row>
    <row r="170" spans="1:25">
      <c r="A170" t="s">
        <v>418</v>
      </c>
      <c r="B170" s="2" t="str">
        <f>Hyperlink("https://www.diodes.com/assets/Datasheets/FZT751Q.pdf")</f>
        <v>https://www.diodes.com/assets/Datasheets/FZT751Q.pdf</v>
      </c>
      <c r="C170" t="str">
        <f>Hyperlink("https://www.diodes.com/part/view/FZT751Q","FZT751Q")</f>
        <v>FZT751Q</v>
      </c>
      <c r="D170" t="s">
        <v>419</v>
      </c>
      <c r="G170" t="s">
        <v>27</v>
      </c>
      <c r="H170" t="s">
        <v>28</v>
      </c>
      <c r="I170" t="s">
        <v>29</v>
      </c>
      <c r="J170">
        <v>60</v>
      </c>
      <c r="K170">
        <v>3</v>
      </c>
      <c r="L170">
        <v>6</v>
      </c>
      <c r="M170">
        <v>2</v>
      </c>
      <c r="N170">
        <v>100</v>
      </c>
      <c r="O170">
        <v>0.5</v>
      </c>
      <c r="P170">
        <v>40</v>
      </c>
      <c r="Q170">
        <v>2</v>
      </c>
      <c r="R170">
        <v>300</v>
      </c>
      <c r="S170" t="s">
        <v>182</v>
      </c>
      <c r="T170">
        <v>600</v>
      </c>
      <c r="U170" t="s">
        <v>231</v>
      </c>
      <c r="V170">
        <v>140</v>
      </c>
      <c r="Y170" t="s">
        <v>420</v>
      </c>
    </row>
    <row r="171" spans="1:25">
      <c r="A171" t="s">
        <v>421</v>
      </c>
      <c r="B171" s="2" t="str">
        <f>Hyperlink("https://www.diodes.com/assets/Datasheets/FZT753Q.pdf")</f>
        <v>https://www.diodes.com/assets/Datasheets/FZT753Q.pdf</v>
      </c>
      <c r="C171" t="str">
        <f>Hyperlink("https://www.diodes.com/part/view/FZT753Q","FZT753Q")</f>
        <v>FZT753Q</v>
      </c>
      <c r="D171" t="s">
        <v>422</v>
      </c>
      <c r="G171" t="s">
        <v>27</v>
      </c>
      <c r="H171" t="s">
        <v>28</v>
      </c>
      <c r="I171" t="s">
        <v>29</v>
      </c>
      <c r="J171">
        <v>100</v>
      </c>
      <c r="K171">
        <v>2</v>
      </c>
      <c r="L171">
        <v>6</v>
      </c>
      <c r="M171">
        <v>2</v>
      </c>
      <c r="N171">
        <v>100</v>
      </c>
      <c r="O171">
        <v>0.5</v>
      </c>
      <c r="P171">
        <v>55</v>
      </c>
      <c r="Q171">
        <v>1</v>
      </c>
      <c r="R171">
        <v>300</v>
      </c>
      <c r="S171" t="s">
        <v>182</v>
      </c>
      <c r="T171">
        <v>500</v>
      </c>
      <c r="U171" t="s">
        <v>216</v>
      </c>
      <c r="V171">
        <v>140</v>
      </c>
      <c r="Y171" t="s">
        <v>154</v>
      </c>
    </row>
    <row r="172" spans="1:25">
      <c r="A172" t="s">
        <v>423</v>
      </c>
      <c r="B172" s="2" t="str">
        <f>Hyperlink("https://www.diodes.com/assets/Datasheets/FZT789AQ.pdf")</f>
        <v>https://www.diodes.com/assets/Datasheets/FZT789AQ.pdf</v>
      </c>
      <c r="C172" t="str">
        <f>Hyperlink("https://www.diodes.com/part/view/FZT789AQ","FZT789AQ")</f>
        <v>FZT789AQ</v>
      </c>
      <c r="D172" t="s">
        <v>417</v>
      </c>
      <c r="G172" t="s">
        <v>27</v>
      </c>
      <c r="H172" t="s">
        <v>28</v>
      </c>
      <c r="I172" t="s">
        <v>29</v>
      </c>
      <c r="J172">
        <v>25</v>
      </c>
      <c r="K172">
        <v>3</v>
      </c>
      <c r="L172">
        <v>6</v>
      </c>
      <c r="M172">
        <v>2</v>
      </c>
      <c r="N172">
        <v>300</v>
      </c>
      <c r="O172">
        <v>0.01</v>
      </c>
      <c r="P172">
        <v>100</v>
      </c>
      <c r="Q172">
        <v>6</v>
      </c>
      <c r="R172">
        <v>250</v>
      </c>
      <c r="S172" t="s">
        <v>299</v>
      </c>
      <c r="T172">
        <v>450</v>
      </c>
      <c r="U172" t="s">
        <v>424</v>
      </c>
      <c r="V172">
        <v>100</v>
      </c>
      <c r="W172">
        <v>93</v>
      </c>
      <c r="Y172" t="s">
        <v>420</v>
      </c>
    </row>
    <row r="173" spans="1:25">
      <c r="A173" t="s">
        <v>425</v>
      </c>
      <c r="B173" s="2" t="str">
        <f>Hyperlink("https://www.diodes.com/assets/Datasheets/FZT795A.pdf")</f>
        <v>https://www.diodes.com/assets/Datasheets/FZT795A.pdf</v>
      </c>
      <c r="C173" t="str">
        <f>Hyperlink("https://www.diodes.com/part/view/FZT795AQ","FZT795AQ")</f>
        <v>FZT795AQ</v>
      </c>
      <c r="D173" t="s">
        <v>426</v>
      </c>
      <c r="G173" t="s">
        <v>44</v>
      </c>
      <c r="H173" t="s">
        <v>28</v>
      </c>
      <c r="I173" t="s">
        <v>29</v>
      </c>
      <c r="J173">
        <v>140</v>
      </c>
      <c r="K173">
        <v>0.5</v>
      </c>
      <c r="L173">
        <v>1</v>
      </c>
      <c r="M173">
        <v>2</v>
      </c>
      <c r="N173">
        <v>300</v>
      </c>
      <c r="O173">
        <v>0.01</v>
      </c>
      <c r="P173">
        <v>100</v>
      </c>
      <c r="Q173">
        <v>0.3</v>
      </c>
      <c r="R173">
        <v>300</v>
      </c>
      <c r="S173" t="s">
        <v>207</v>
      </c>
      <c r="T173">
        <v>300</v>
      </c>
      <c r="U173" t="s">
        <v>427</v>
      </c>
      <c r="V173">
        <v>100</v>
      </c>
      <c r="Y173" t="s">
        <v>154</v>
      </c>
    </row>
    <row r="174" spans="1:25">
      <c r="A174" t="s">
        <v>428</v>
      </c>
      <c r="B174" s="2" t="str">
        <f>Hyperlink("https://www.diodes.com/assets/Datasheets/FZT851.pdf")</f>
        <v>https://www.diodes.com/assets/Datasheets/FZT851.pdf</v>
      </c>
      <c r="C174" t="str">
        <f>Hyperlink("https://www.diodes.com/part/view/FZT851Q","FZT851Q")</f>
        <v>FZT851Q</v>
      </c>
      <c r="D174" t="s">
        <v>223</v>
      </c>
      <c r="G174" t="s">
        <v>198</v>
      </c>
      <c r="H174" t="s">
        <v>28</v>
      </c>
      <c r="I174" t="s">
        <v>49</v>
      </c>
      <c r="J174">
        <v>60</v>
      </c>
      <c r="K174">
        <v>6</v>
      </c>
      <c r="L174">
        <v>20</v>
      </c>
      <c r="M174">
        <v>3</v>
      </c>
      <c r="N174">
        <v>100</v>
      </c>
      <c r="O174">
        <v>0.01</v>
      </c>
      <c r="P174">
        <v>75</v>
      </c>
      <c r="Q174">
        <v>5</v>
      </c>
      <c r="R174">
        <v>100</v>
      </c>
      <c r="S174" t="s">
        <v>34</v>
      </c>
      <c r="T174">
        <v>170</v>
      </c>
      <c r="U174" t="s">
        <v>252</v>
      </c>
      <c r="V174">
        <v>130</v>
      </c>
      <c r="Y174" t="s">
        <v>154</v>
      </c>
    </row>
    <row r="175" spans="1:25">
      <c r="A175" t="s">
        <v>429</v>
      </c>
      <c r="B175" s="2" t="str">
        <f>Hyperlink("https://www.diodes.com/assets/Datasheets/FZT855Q.pdf")</f>
        <v>https://www.diodes.com/assets/Datasheets/FZT855Q.pdf</v>
      </c>
      <c r="C175" t="str">
        <f>Hyperlink("https://www.diodes.com/part/view/FZT855Q","FZT855Q")</f>
        <v>FZT855Q</v>
      </c>
      <c r="D175" t="s">
        <v>430</v>
      </c>
      <c r="G175" t="s">
        <v>44</v>
      </c>
      <c r="H175" t="s">
        <v>28</v>
      </c>
      <c r="I175" t="s">
        <v>49</v>
      </c>
      <c r="J175">
        <v>150</v>
      </c>
      <c r="K175">
        <v>5</v>
      </c>
      <c r="L175">
        <v>10</v>
      </c>
      <c r="M175">
        <v>3</v>
      </c>
      <c r="N175">
        <v>100</v>
      </c>
      <c r="O175">
        <v>0.01</v>
      </c>
      <c r="P175">
        <v>15</v>
      </c>
      <c r="Q175">
        <v>5</v>
      </c>
      <c r="R175">
        <v>65</v>
      </c>
      <c r="S175" t="s">
        <v>30</v>
      </c>
      <c r="T175">
        <v>110</v>
      </c>
      <c r="U175" t="s">
        <v>182</v>
      </c>
      <c r="V175">
        <v>90</v>
      </c>
      <c r="X175" t="s">
        <v>431</v>
      </c>
      <c r="Y175" t="s">
        <v>154</v>
      </c>
    </row>
    <row r="176" spans="1:25">
      <c r="A176" t="s">
        <v>432</v>
      </c>
      <c r="B176" s="2" t="str">
        <f>Hyperlink("https://www.diodes.com/assets/Datasheets/FZT857Q.pdf")</f>
        <v>https://www.diodes.com/assets/Datasheets/FZT857Q.pdf</v>
      </c>
      <c r="C176" t="str">
        <f>Hyperlink("https://www.diodes.com/part/view/FZT857Q","FZT857Q")</f>
        <v>FZT857Q</v>
      </c>
      <c r="D176" t="s">
        <v>433</v>
      </c>
      <c r="G176" t="s">
        <v>44</v>
      </c>
      <c r="H176" t="s">
        <v>28</v>
      </c>
      <c r="I176" t="s">
        <v>49</v>
      </c>
      <c r="J176">
        <v>300</v>
      </c>
      <c r="K176">
        <v>3.5</v>
      </c>
      <c r="L176">
        <v>5</v>
      </c>
      <c r="M176">
        <v>3</v>
      </c>
      <c r="N176">
        <v>100</v>
      </c>
      <c r="O176">
        <v>0.01</v>
      </c>
      <c r="P176">
        <v>15</v>
      </c>
      <c r="Q176">
        <v>2</v>
      </c>
      <c r="R176">
        <v>100</v>
      </c>
      <c r="S176" t="s">
        <v>434</v>
      </c>
      <c r="T176">
        <v>230</v>
      </c>
      <c r="U176" t="s">
        <v>216</v>
      </c>
      <c r="V176">
        <v>80</v>
      </c>
      <c r="Y176" t="s">
        <v>154</v>
      </c>
    </row>
    <row r="177" spans="1:25">
      <c r="A177" t="s">
        <v>435</v>
      </c>
      <c r="B177" s="2" t="str">
        <f>Hyperlink("https://www.diodes.com/assets/Datasheets/FZT949Q.pdf")</f>
        <v>https://www.diodes.com/assets/Datasheets/FZT949Q.pdf</v>
      </c>
      <c r="C177" t="str">
        <f>Hyperlink("https://www.diodes.com/part/view/FZT949Q","FZT949Q")</f>
        <v>FZT949Q</v>
      </c>
      <c r="D177" t="s">
        <v>436</v>
      </c>
      <c r="G177" t="s">
        <v>198</v>
      </c>
      <c r="H177" t="s">
        <v>28</v>
      </c>
      <c r="I177" t="s">
        <v>29</v>
      </c>
      <c r="J177">
        <v>30</v>
      </c>
      <c r="K177">
        <v>5.5</v>
      </c>
      <c r="L177">
        <v>20</v>
      </c>
      <c r="M177">
        <v>3</v>
      </c>
      <c r="N177">
        <v>100</v>
      </c>
      <c r="O177">
        <v>0.01</v>
      </c>
      <c r="P177">
        <v>75</v>
      </c>
      <c r="Q177">
        <v>5</v>
      </c>
      <c r="R177">
        <v>75</v>
      </c>
      <c r="S177" t="s">
        <v>345</v>
      </c>
      <c r="T177">
        <v>270</v>
      </c>
      <c r="U177" t="s">
        <v>216</v>
      </c>
      <c r="V177">
        <v>100</v>
      </c>
      <c r="Y177" t="s">
        <v>154</v>
      </c>
    </row>
    <row r="178" spans="1:25">
      <c r="A178" t="s">
        <v>437</v>
      </c>
      <c r="B178" s="2" t="str">
        <f>Hyperlink("https://www.diodes.com/assets/Datasheets/FZT951.pdf")</f>
        <v>https://www.diodes.com/assets/Datasheets/FZT951.pdf</v>
      </c>
      <c r="C178" t="str">
        <f>Hyperlink("https://www.diodes.com/part/view/FZT951Q","FZT951Q")</f>
        <v>FZT951Q</v>
      </c>
      <c r="D178" t="s">
        <v>438</v>
      </c>
      <c r="G178" t="s">
        <v>198</v>
      </c>
      <c r="H178" t="s">
        <v>28</v>
      </c>
      <c r="I178" t="s">
        <v>29</v>
      </c>
      <c r="J178">
        <v>60</v>
      </c>
      <c r="K178">
        <v>5</v>
      </c>
      <c r="L178">
        <v>15</v>
      </c>
      <c r="M178">
        <v>3</v>
      </c>
      <c r="N178">
        <v>100</v>
      </c>
      <c r="O178">
        <v>0.01</v>
      </c>
      <c r="P178">
        <v>75</v>
      </c>
      <c r="Q178">
        <v>5</v>
      </c>
      <c r="R178">
        <v>50</v>
      </c>
      <c r="S178" t="s">
        <v>45</v>
      </c>
      <c r="T178">
        <v>210</v>
      </c>
      <c r="U178" t="s">
        <v>216</v>
      </c>
      <c r="V178">
        <v>120</v>
      </c>
      <c r="Y178" t="s">
        <v>154</v>
      </c>
    </row>
    <row r="179" spans="1:25">
      <c r="A179" t="s">
        <v>439</v>
      </c>
      <c r="B179" s="2" t="str">
        <f>Hyperlink("https://www.diodes.com/assets/Datasheets/FZT953Q.pdf")</f>
        <v>https://www.diodes.com/assets/Datasheets/FZT953Q.pdf</v>
      </c>
      <c r="C179" t="str">
        <f>Hyperlink("https://www.diodes.com/part/view/FZT953Q","FZT953Q")</f>
        <v>FZT953Q</v>
      </c>
      <c r="D179" t="s">
        <v>440</v>
      </c>
      <c r="G179" t="s">
        <v>198</v>
      </c>
      <c r="H179" t="s">
        <v>28</v>
      </c>
      <c r="I179" t="s">
        <v>29</v>
      </c>
      <c r="J179">
        <v>100</v>
      </c>
      <c r="K179">
        <v>5</v>
      </c>
      <c r="L179">
        <v>10</v>
      </c>
      <c r="M179">
        <v>3</v>
      </c>
      <c r="N179">
        <v>100</v>
      </c>
      <c r="O179">
        <v>0.01</v>
      </c>
      <c r="P179">
        <v>50</v>
      </c>
      <c r="Q179">
        <v>3</v>
      </c>
      <c r="R179">
        <v>50</v>
      </c>
      <c r="S179" t="s">
        <v>45</v>
      </c>
      <c r="T179">
        <v>220</v>
      </c>
      <c r="U179" t="s">
        <v>216</v>
      </c>
      <c r="V179">
        <v>125</v>
      </c>
      <c r="Y179" t="s">
        <v>154</v>
      </c>
    </row>
    <row r="180" spans="1:25">
      <c r="A180" t="s">
        <v>441</v>
      </c>
      <c r="B180" s="2" t="str">
        <f>Hyperlink("https://www.diodes.com/assets/Datasheets/FZT956Q.pdf")</f>
        <v>https://www.diodes.com/assets/Datasheets/FZT956Q.pdf</v>
      </c>
      <c r="C180" t="str">
        <f>Hyperlink("https://www.diodes.com/part/view/FZT956Q","FZT956Q")</f>
        <v>FZT956Q</v>
      </c>
      <c r="D180" t="s">
        <v>442</v>
      </c>
      <c r="G180" t="s">
        <v>44</v>
      </c>
      <c r="H180" t="s">
        <v>28</v>
      </c>
      <c r="I180" t="s">
        <v>29</v>
      </c>
      <c r="J180">
        <v>200</v>
      </c>
      <c r="K180">
        <v>2</v>
      </c>
      <c r="L180">
        <v>5</v>
      </c>
      <c r="M180">
        <v>3</v>
      </c>
      <c r="N180">
        <v>100</v>
      </c>
      <c r="O180">
        <v>0.01</v>
      </c>
      <c r="P180">
        <v>50</v>
      </c>
      <c r="Q180">
        <v>2</v>
      </c>
      <c r="R180">
        <v>165</v>
      </c>
      <c r="S180">
        <v>60</v>
      </c>
      <c r="T180" t="s">
        <v>182</v>
      </c>
      <c r="U180" t="s">
        <v>45</v>
      </c>
      <c r="V180">
        <v>110</v>
      </c>
      <c r="Y180" t="s">
        <v>154</v>
      </c>
    </row>
    <row r="181" spans="1:25">
      <c r="A181" t="s">
        <v>443</v>
      </c>
      <c r="B181" s="2" t="str">
        <f>Hyperlink("https://www.diodes.com/assets/Datasheets/FZT957Q.pdf")</f>
        <v>https://www.diodes.com/assets/Datasheets/FZT957Q.pdf</v>
      </c>
      <c r="C181" t="str">
        <f>Hyperlink("https://www.diodes.com/part/view/FZT957Q","FZT957Q")</f>
        <v>FZT957Q</v>
      </c>
      <c r="D181" t="s">
        <v>444</v>
      </c>
      <c r="G181" t="s">
        <v>44</v>
      </c>
      <c r="H181" t="s">
        <v>28</v>
      </c>
      <c r="I181" t="s">
        <v>29</v>
      </c>
      <c r="J181">
        <v>300</v>
      </c>
      <c r="K181">
        <v>1</v>
      </c>
      <c r="L181">
        <v>2</v>
      </c>
      <c r="M181">
        <v>3</v>
      </c>
      <c r="N181">
        <v>100</v>
      </c>
      <c r="O181">
        <v>0.01</v>
      </c>
      <c r="P181">
        <v>90</v>
      </c>
      <c r="Q181">
        <v>1</v>
      </c>
      <c r="R181">
        <v>100</v>
      </c>
      <c r="S181" t="s">
        <v>45</v>
      </c>
      <c r="T181">
        <v>165</v>
      </c>
      <c r="U181" t="s">
        <v>434</v>
      </c>
      <c r="V181">
        <v>85</v>
      </c>
      <c r="Y181" t="s">
        <v>154</v>
      </c>
    </row>
    <row r="182" spans="1:25">
      <c r="A182" t="s">
        <v>445</v>
      </c>
      <c r="B182" s="2" t="str">
        <f>Hyperlink("https://www.diodes.com/assets/Datasheets/MJD2873Q.pdf")</f>
        <v>https://www.diodes.com/assets/Datasheets/MJD2873Q.pdf</v>
      </c>
      <c r="C182" t="str">
        <f>Hyperlink("https://www.diodes.com/part/view/MJD2873Q","MJD2873Q")</f>
        <v>MJD2873Q</v>
      </c>
      <c r="D182" t="s">
        <v>446</v>
      </c>
      <c r="G182" t="s">
        <v>27</v>
      </c>
      <c r="H182" t="s">
        <v>28</v>
      </c>
      <c r="I182" t="s">
        <v>49</v>
      </c>
      <c r="J182">
        <v>50</v>
      </c>
      <c r="K182">
        <v>2</v>
      </c>
      <c r="L182">
        <v>3</v>
      </c>
      <c r="M182">
        <v>2.6</v>
      </c>
      <c r="N182">
        <v>40</v>
      </c>
      <c r="O182">
        <v>2</v>
      </c>
      <c r="P182">
        <v>80</v>
      </c>
      <c r="Q182">
        <v>0.75</v>
      </c>
      <c r="R182">
        <v>300</v>
      </c>
      <c r="S182" t="s">
        <v>34</v>
      </c>
      <c r="V182">
        <v>65</v>
      </c>
      <c r="X182" t="s">
        <v>447</v>
      </c>
      <c r="Y182" t="s">
        <v>448</v>
      </c>
    </row>
    <row r="183" spans="1:25">
      <c r="A183" t="s">
        <v>449</v>
      </c>
      <c r="B183" s="2" t="str">
        <f>Hyperlink("https://www.diodes.com/assets/Datasheets/MJD31CHQ.pdf")</f>
        <v>https://www.diodes.com/assets/Datasheets/MJD31CHQ.pdf</v>
      </c>
      <c r="C183" t="str">
        <f>Hyperlink("https://www.diodes.com/part/view/MJD31CHQ","MJD31CHQ")</f>
        <v>MJD31CHQ</v>
      </c>
      <c r="D183" t="s">
        <v>450</v>
      </c>
      <c r="G183" t="s">
        <v>27</v>
      </c>
      <c r="H183" t="s">
        <v>28</v>
      </c>
      <c r="I183" t="s">
        <v>49</v>
      </c>
      <c r="J183">
        <v>100</v>
      </c>
      <c r="K183">
        <v>3</v>
      </c>
      <c r="L183">
        <v>5</v>
      </c>
      <c r="M183">
        <v>2.6</v>
      </c>
      <c r="N183">
        <v>10</v>
      </c>
      <c r="O183">
        <v>3</v>
      </c>
      <c r="P183">
        <v>25</v>
      </c>
      <c r="Q183">
        <v>1</v>
      </c>
      <c r="R183">
        <v>1200</v>
      </c>
      <c r="S183" t="s">
        <v>451</v>
      </c>
      <c r="V183">
        <v>3</v>
      </c>
      <c r="X183" t="s">
        <v>452</v>
      </c>
      <c r="Y183" t="s">
        <v>448</v>
      </c>
    </row>
    <row r="184" spans="1:25">
      <c r="A184" t="s">
        <v>453</v>
      </c>
      <c r="B184" s="2" t="str">
        <f>Hyperlink("https://www.diodes.com/assets/Datasheets/MJD31CUQ.pdf")</f>
        <v>https://www.diodes.com/assets/Datasheets/MJD31CUQ.pdf</v>
      </c>
      <c r="C184" t="str">
        <f>Hyperlink("https://www.diodes.com/part/view/MJD31CUQ","MJD31CUQ")</f>
        <v>MJD31CUQ</v>
      </c>
      <c r="D184" t="s">
        <v>450</v>
      </c>
      <c r="G184" t="s">
        <v>27</v>
      </c>
      <c r="H184" t="s">
        <v>28</v>
      </c>
      <c r="I184" t="s">
        <v>49</v>
      </c>
      <c r="J184">
        <v>100</v>
      </c>
      <c r="K184">
        <v>3</v>
      </c>
      <c r="L184">
        <v>5</v>
      </c>
      <c r="M184">
        <v>2.6</v>
      </c>
      <c r="N184">
        <v>25</v>
      </c>
      <c r="O184">
        <v>1</v>
      </c>
      <c r="P184">
        <v>10</v>
      </c>
      <c r="Q184">
        <v>3</v>
      </c>
      <c r="R184">
        <v>1200</v>
      </c>
      <c r="S184" t="s">
        <v>451</v>
      </c>
      <c r="V184">
        <v>3</v>
      </c>
      <c r="Y184" t="s">
        <v>448</v>
      </c>
    </row>
    <row r="185" spans="1:25">
      <c r="A185" t="s">
        <v>454</v>
      </c>
      <c r="B185" s="2" t="str">
        <f>Hyperlink("https://www.diodes.com/assets/Datasheets/MJD32CUQ.pdf")</f>
        <v>https://www.diodes.com/assets/Datasheets/MJD32CUQ.pdf</v>
      </c>
      <c r="C185" t="str">
        <f>Hyperlink("https://www.diodes.com/part/view/MJD32CUQ","MJD32CUQ")</f>
        <v>MJD32CUQ</v>
      </c>
      <c r="D185" t="s">
        <v>455</v>
      </c>
      <c r="G185" t="s">
        <v>27</v>
      </c>
      <c r="H185" t="s">
        <v>28</v>
      </c>
      <c r="I185" t="s">
        <v>29</v>
      </c>
      <c r="J185">
        <v>100</v>
      </c>
      <c r="K185">
        <v>3</v>
      </c>
      <c r="L185">
        <v>5</v>
      </c>
      <c r="M185">
        <v>2.6</v>
      </c>
      <c r="N185">
        <v>25</v>
      </c>
      <c r="O185">
        <v>1</v>
      </c>
      <c r="P185">
        <v>10</v>
      </c>
      <c r="Q185">
        <v>3</v>
      </c>
      <c r="R185">
        <v>1200</v>
      </c>
      <c r="S185" t="s">
        <v>451</v>
      </c>
      <c r="V185">
        <v>3</v>
      </c>
      <c r="Y185" t="s">
        <v>448</v>
      </c>
    </row>
    <row r="186" spans="1:25">
      <c r="A186" t="s">
        <v>456</v>
      </c>
      <c r="B186" s="2" t="str">
        <f>Hyperlink("https://www.diodes.com/assets/Datasheets/MJD41CQ.pdf")</f>
        <v>https://www.diodes.com/assets/Datasheets/MJD41CQ.pdf</v>
      </c>
      <c r="C186" t="str">
        <f>Hyperlink("https://www.diodes.com/part/view/MJD41CQ","MJD41CQ")</f>
        <v>MJD41CQ</v>
      </c>
      <c r="D186" t="s">
        <v>457</v>
      </c>
      <c r="G186" t="s">
        <v>27</v>
      </c>
      <c r="H186" t="s">
        <v>28</v>
      </c>
      <c r="I186" t="s">
        <v>49</v>
      </c>
      <c r="J186">
        <v>100</v>
      </c>
      <c r="K186">
        <v>6</v>
      </c>
      <c r="L186">
        <v>10</v>
      </c>
      <c r="M186">
        <v>2.7</v>
      </c>
      <c r="N186">
        <v>15</v>
      </c>
      <c r="O186">
        <v>3</v>
      </c>
      <c r="P186">
        <v>30</v>
      </c>
      <c r="Q186">
        <v>0.3</v>
      </c>
      <c r="R186">
        <v>1500</v>
      </c>
      <c r="S186" t="s">
        <v>458</v>
      </c>
      <c r="V186">
        <v>3</v>
      </c>
      <c r="X186" t="s">
        <v>459</v>
      </c>
      <c r="Y186" t="s">
        <v>448</v>
      </c>
    </row>
    <row r="187" spans="1:25">
      <c r="A187" t="s">
        <v>460</v>
      </c>
      <c r="B187" s="2" t="str">
        <f>Hyperlink("https://www.diodes.com/assets/Datasheets/MJD42CQ.pdf")</f>
        <v>https://www.diodes.com/assets/Datasheets/MJD42CQ.pdf</v>
      </c>
      <c r="C187" t="str">
        <f>Hyperlink("https://www.diodes.com/part/view/MJD42CQ","MJD42CQ")</f>
        <v>MJD42CQ</v>
      </c>
      <c r="D187" t="s">
        <v>461</v>
      </c>
      <c r="G187" t="s">
        <v>27</v>
      </c>
      <c r="H187" t="s">
        <v>28</v>
      </c>
      <c r="I187" t="s">
        <v>29</v>
      </c>
      <c r="J187">
        <v>100</v>
      </c>
      <c r="K187">
        <v>6</v>
      </c>
      <c r="L187">
        <v>10</v>
      </c>
      <c r="M187">
        <v>2.7</v>
      </c>
      <c r="N187">
        <v>15</v>
      </c>
      <c r="O187">
        <v>3</v>
      </c>
      <c r="P187">
        <v>30</v>
      </c>
      <c r="Q187">
        <v>0.3</v>
      </c>
      <c r="R187">
        <v>1500</v>
      </c>
      <c r="S187" t="s">
        <v>458</v>
      </c>
      <c r="V187">
        <v>3</v>
      </c>
      <c r="X187" t="s">
        <v>462</v>
      </c>
      <c r="Y187" t="s">
        <v>448</v>
      </c>
    </row>
    <row r="188" spans="1:25">
      <c r="A188" t="s">
        <v>463</v>
      </c>
      <c r="B188" s="2" t="str">
        <f>Hyperlink("https://www.diodes.com/assets/Datasheets/MJD44H11Q.pdf")</f>
        <v>https://www.diodes.com/assets/Datasheets/MJD44H11Q.pdf</v>
      </c>
      <c r="C188" t="str">
        <f>Hyperlink("https://www.diodes.com/part/view/MJD44H11Q","MJD44H11Q")</f>
        <v>MJD44H11Q</v>
      </c>
      <c r="D188" t="s">
        <v>464</v>
      </c>
      <c r="G188" t="s">
        <v>27</v>
      </c>
      <c r="H188" t="s">
        <v>28</v>
      </c>
      <c r="I188" t="s">
        <v>49</v>
      </c>
      <c r="J188">
        <v>80</v>
      </c>
      <c r="K188">
        <v>8</v>
      </c>
      <c r="L188">
        <v>16</v>
      </c>
      <c r="M188">
        <v>2.7</v>
      </c>
      <c r="N188">
        <v>40</v>
      </c>
      <c r="O188">
        <v>4</v>
      </c>
      <c r="P188">
        <v>60</v>
      </c>
      <c r="Q188">
        <v>2</v>
      </c>
      <c r="R188">
        <v>1000</v>
      </c>
      <c r="S188" t="s">
        <v>465</v>
      </c>
      <c r="V188">
        <v>3</v>
      </c>
      <c r="X188" t="s">
        <v>466</v>
      </c>
      <c r="Y188" t="s">
        <v>448</v>
      </c>
    </row>
    <row r="189" spans="1:25">
      <c r="A189" t="s">
        <v>467</v>
      </c>
      <c r="B189" s="2" t="str">
        <f>Hyperlink("https://www.diodes.com/assets/Datasheets/MJD45H11Q.pdf")</f>
        <v>https://www.diodes.com/assets/Datasheets/MJD45H11Q.pdf</v>
      </c>
      <c r="C189" t="str">
        <f>Hyperlink("https://www.diodes.com/part/view/MJD45H11Q","MJD45H11Q")</f>
        <v>MJD45H11Q</v>
      </c>
      <c r="D189" t="s">
        <v>468</v>
      </c>
      <c r="G189" t="s">
        <v>27</v>
      </c>
      <c r="H189" t="s">
        <v>28</v>
      </c>
      <c r="I189" t="s">
        <v>29</v>
      </c>
      <c r="J189">
        <v>80</v>
      </c>
      <c r="K189">
        <v>8</v>
      </c>
      <c r="L189">
        <v>16</v>
      </c>
      <c r="M189">
        <v>2.7</v>
      </c>
      <c r="N189">
        <v>60</v>
      </c>
      <c r="O189">
        <v>2</v>
      </c>
      <c r="P189">
        <v>40</v>
      </c>
      <c r="Q189">
        <v>4</v>
      </c>
      <c r="R189">
        <v>1000</v>
      </c>
      <c r="S189" t="s">
        <v>465</v>
      </c>
      <c r="V189">
        <v>3</v>
      </c>
      <c r="X189" t="s">
        <v>469</v>
      </c>
      <c r="Y189" t="s">
        <v>448</v>
      </c>
    </row>
    <row r="190" spans="1:25">
      <c r="A190" t="s">
        <v>470</v>
      </c>
      <c r="B190" s="2" t="str">
        <f>Hyperlink("https://www.diodes.com/assets/Datasheets/ds30041.pdf")</f>
        <v>https://www.diodes.com/assets/Datasheets/ds30041.pdf</v>
      </c>
      <c r="C190" t="str">
        <f>Hyperlink("https://www.diodes.com/part/view/MMBT2222AQ","MMBT2222AQ")</f>
        <v>MMBT2222AQ</v>
      </c>
      <c r="D190" t="s">
        <v>471</v>
      </c>
      <c r="G190" t="s">
        <v>37</v>
      </c>
      <c r="H190" t="s">
        <v>28</v>
      </c>
      <c r="I190" t="s">
        <v>49</v>
      </c>
      <c r="J190">
        <v>40</v>
      </c>
      <c r="K190">
        <v>0.6</v>
      </c>
      <c r="L190">
        <v>0.8</v>
      </c>
      <c r="M190">
        <v>0.3</v>
      </c>
      <c r="N190">
        <v>100</v>
      </c>
      <c r="O190">
        <v>0.15</v>
      </c>
      <c r="P190">
        <v>40</v>
      </c>
      <c r="Q190">
        <v>0.5</v>
      </c>
      <c r="R190">
        <v>300</v>
      </c>
      <c r="S190" t="s">
        <v>184</v>
      </c>
      <c r="T190">
        <v>1000</v>
      </c>
      <c r="U190" t="s">
        <v>30</v>
      </c>
      <c r="V190">
        <v>300</v>
      </c>
      <c r="Y190" t="s">
        <v>52</v>
      </c>
    </row>
    <row r="191" spans="1:25">
      <c r="A191" t="s">
        <v>472</v>
      </c>
      <c r="B191" s="2" t="str">
        <f>Hyperlink("https://www.diodes.com/assets/Datasheets/MMBT2907AQ.pdf")</f>
        <v>https://www.diodes.com/assets/Datasheets/MMBT2907AQ.pdf</v>
      </c>
      <c r="C191" t="str">
        <f>Hyperlink("https://www.diodes.com/part/view/MMBT2907AQ","MMBT2907AQ")</f>
        <v>MMBT2907AQ</v>
      </c>
      <c r="D191" t="s">
        <v>473</v>
      </c>
      <c r="G191" t="s">
        <v>37</v>
      </c>
      <c r="H191" t="s">
        <v>28</v>
      </c>
      <c r="I191" t="s">
        <v>29</v>
      </c>
      <c r="J191">
        <v>60</v>
      </c>
      <c r="K191">
        <v>0.6</v>
      </c>
      <c r="L191">
        <v>0.8</v>
      </c>
      <c r="M191">
        <v>0.3</v>
      </c>
      <c r="N191">
        <v>100</v>
      </c>
      <c r="O191">
        <v>0.15</v>
      </c>
      <c r="P191">
        <v>50</v>
      </c>
      <c r="Q191">
        <v>0.5</v>
      </c>
      <c r="R191">
        <v>400</v>
      </c>
      <c r="S191" t="s">
        <v>184</v>
      </c>
      <c r="T191">
        <v>1600</v>
      </c>
      <c r="U191" t="s">
        <v>30</v>
      </c>
      <c r="V191">
        <v>200</v>
      </c>
      <c r="Y191" t="s">
        <v>52</v>
      </c>
    </row>
    <row r="192" spans="1:25">
      <c r="A192" t="s">
        <v>474</v>
      </c>
      <c r="B192" s="2" t="str">
        <f>Hyperlink("https://www.diodes.com/assets/Datasheets/MMBT3904Q.pdf")</f>
        <v>https://www.diodes.com/assets/Datasheets/MMBT3904Q.pdf</v>
      </c>
      <c r="C192" t="str">
        <f>Hyperlink("https://www.diodes.com/part/view/MMBT3904Q","MMBT3904Q")</f>
        <v>MMBT3904Q</v>
      </c>
      <c r="D192" t="s">
        <v>475</v>
      </c>
      <c r="G192" t="s">
        <v>37</v>
      </c>
      <c r="H192" t="s">
        <v>28</v>
      </c>
      <c r="I192" t="s">
        <v>49</v>
      </c>
      <c r="J192">
        <v>40</v>
      </c>
      <c r="K192">
        <v>0.2</v>
      </c>
      <c r="M192">
        <v>0.3</v>
      </c>
      <c r="N192">
        <v>100</v>
      </c>
      <c r="O192">
        <v>0.01</v>
      </c>
      <c r="P192">
        <v>30</v>
      </c>
      <c r="Q192">
        <v>0.1</v>
      </c>
      <c r="R192">
        <v>200</v>
      </c>
      <c r="S192" t="s">
        <v>189</v>
      </c>
      <c r="T192">
        <v>300</v>
      </c>
      <c r="U192" t="s">
        <v>38</v>
      </c>
      <c r="V192">
        <v>300</v>
      </c>
      <c r="Y192" t="s">
        <v>52</v>
      </c>
    </row>
    <row r="193" spans="1:25">
      <c r="A193" t="s">
        <v>476</v>
      </c>
      <c r="B193" s="2" t="str">
        <f>Hyperlink("https://www.diodes.com/assets/Datasheets/MMBT3906.pdf")</f>
        <v>https://www.diodes.com/assets/Datasheets/MMBT3906.pdf</v>
      </c>
      <c r="C193" t="str">
        <f>Hyperlink("https://www.diodes.com/part/view/MMBT3906Q","MMBT3906Q")</f>
        <v>MMBT3906Q</v>
      </c>
      <c r="D193" t="s">
        <v>477</v>
      </c>
      <c r="G193" t="s">
        <v>37</v>
      </c>
      <c r="H193" t="s">
        <v>28</v>
      </c>
      <c r="I193" t="s">
        <v>29</v>
      </c>
      <c r="J193">
        <v>40</v>
      </c>
      <c r="K193">
        <v>0.2</v>
      </c>
      <c r="M193">
        <v>0.3</v>
      </c>
      <c r="N193">
        <v>100</v>
      </c>
      <c r="O193">
        <v>0.01</v>
      </c>
      <c r="P193">
        <v>30</v>
      </c>
      <c r="Q193">
        <v>0.1</v>
      </c>
      <c r="R193">
        <v>250</v>
      </c>
      <c r="S193" t="s">
        <v>189</v>
      </c>
      <c r="T193">
        <v>400</v>
      </c>
      <c r="U193" t="s">
        <v>38</v>
      </c>
      <c r="V193">
        <v>250</v>
      </c>
      <c r="Y193" t="s">
        <v>52</v>
      </c>
    </row>
    <row r="194" spans="1:25">
      <c r="A194" t="s">
        <v>478</v>
      </c>
      <c r="B194" s="2" t="str">
        <f>Hyperlink("https://www.diodes.com/assets/Datasheets/MMBT4401Q.pdf")</f>
        <v>https://www.diodes.com/assets/Datasheets/MMBT4401Q.pdf</v>
      </c>
      <c r="C194" t="str">
        <f>Hyperlink("https://www.diodes.com/part/view/MMBT4401Q","MMBT4401Q")</f>
        <v>MMBT4401Q</v>
      </c>
      <c r="D194" t="s">
        <v>471</v>
      </c>
      <c r="G194" t="s">
        <v>37</v>
      </c>
      <c r="H194" t="s">
        <v>28</v>
      </c>
      <c r="I194" t="s">
        <v>49</v>
      </c>
      <c r="J194">
        <v>40</v>
      </c>
      <c r="K194">
        <v>0.6</v>
      </c>
      <c r="L194">
        <v>1</v>
      </c>
      <c r="M194">
        <v>0.31</v>
      </c>
      <c r="N194">
        <v>100</v>
      </c>
      <c r="O194">
        <v>0.15</v>
      </c>
      <c r="P194">
        <v>40</v>
      </c>
      <c r="Q194">
        <v>0.5</v>
      </c>
      <c r="R194">
        <v>400</v>
      </c>
      <c r="S194" t="s">
        <v>184</v>
      </c>
      <c r="T194">
        <v>750</v>
      </c>
      <c r="U194" t="s">
        <v>30</v>
      </c>
      <c r="V194">
        <v>250</v>
      </c>
      <c r="Y194" t="s">
        <v>52</v>
      </c>
    </row>
    <row r="195" spans="1:25">
      <c r="A195" t="s">
        <v>479</v>
      </c>
      <c r="B195" s="2" t="str">
        <f>Hyperlink("https://www.diodes.com/assets/Datasheets/MMBT5401Q.pdf")</f>
        <v>https://www.diodes.com/assets/Datasheets/MMBT5401Q.pdf</v>
      </c>
      <c r="C195" t="str">
        <f>Hyperlink("https://www.diodes.com/part/view/MMBT5401Q","MMBT5401Q")</f>
        <v>MMBT5401Q</v>
      </c>
      <c r="D195" t="s">
        <v>480</v>
      </c>
      <c r="G195" t="s">
        <v>44</v>
      </c>
      <c r="H195" t="s">
        <v>28</v>
      </c>
      <c r="I195" t="s">
        <v>29</v>
      </c>
      <c r="J195">
        <v>150</v>
      </c>
      <c r="K195">
        <v>0.6</v>
      </c>
      <c r="M195">
        <v>0.31</v>
      </c>
      <c r="N195">
        <v>60</v>
      </c>
      <c r="O195">
        <v>0.01</v>
      </c>
      <c r="P195">
        <v>50</v>
      </c>
      <c r="Q195">
        <v>0.05</v>
      </c>
      <c r="R195">
        <v>200</v>
      </c>
      <c r="S195" t="s">
        <v>189</v>
      </c>
      <c r="T195">
        <v>500</v>
      </c>
      <c r="U195" t="s">
        <v>38</v>
      </c>
      <c r="V195">
        <v>100</v>
      </c>
      <c r="Y195" t="s">
        <v>52</v>
      </c>
    </row>
    <row r="196" spans="1:25">
      <c r="A196" t="s">
        <v>481</v>
      </c>
      <c r="B196" s="2" t="str">
        <f>Hyperlink("https://www.diodes.com/assets/Datasheets/MMBT5551Q.pdf")</f>
        <v>https://www.diodes.com/assets/Datasheets/MMBT5551Q.pdf</v>
      </c>
      <c r="C196" t="str">
        <f>Hyperlink("https://www.diodes.com/part/view/MMBT5551Q","MMBT5551Q")</f>
        <v>MMBT5551Q</v>
      </c>
      <c r="D196" t="s">
        <v>482</v>
      </c>
      <c r="G196" t="s">
        <v>37</v>
      </c>
      <c r="H196" t="s">
        <v>28</v>
      </c>
      <c r="I196" t="s">
        <v>49</v>
      </c>
      <c r="J196">
        <v>160</v>
      </c>
      <c r="K196">
        <v>0.6</v>
      </c>
      <c r="M196">
        <v>0.3</v>
      </c>
      <c r="N196">
        <v>80</v>
      </c>
      <c r="O196">
        <v>0.01</v>
      </c>
      <c r="P196">
        <v>30</v>
      </c>
      <c r="Q196">
        <v>0.05</v>
      </c>
      <c r="R196">
        <v>150</v>
      </c>
      <c r="S196" t="s">
        <v>189</v>
      </c>
      <c r="T196">
        <v>200</v>
      </c>
      <c r="U196" t="s">
        <v>38</v>
      </c>
      <c r="V196">
        <v>100</v>
      </c>
      <c r="W196" t="s">
        <v>162</v>
      </c>
      <c r="Y196" t="s">
        <v>52</v>
      </c>
    </row>
    <row r="197" spans="1:25">
      <c r="A197" t="s">
        <v>483</v>
      </c>
      <c r="B197" s="2" t="str">
        <f>Hyperlink("https://www.diodes.com/assets/Datasheets/MMBTA05_MMBTA06.pdf")</f>
        <v>https://www.diodes.com/assets/Datasheets/MMBTA05_MMBTA06.pdf</v>
      </c>
      <c r="C197" t="str">
        <f>Hyperlink("https://www.diodes.com/part/view/MMBTA05Q","MMBTA05Q")</f>
        <v>MMBTA05Q</v>
      </c>
      <c r="D197" t="s">
        <v>168</v>
      </c>
      <c r="G197" t="s">
        <v>27</v>
      </c>
      <c r="H197" t="s">
        <v>28</v>
      </c>
      <c r="I197" t="s">
        <v>49</v>
      </c>
      <c r="J197">
        <v>60</v>
      </c>
      <c r="K197">
        <v>0.5</v>
      </c>
      <c r="L197">
        <v>1</v>
      </c>
      <c r="M197">
        <v>0.31</v>
      </c>
      <c r="N197">
        <v>100</v>
      </c>
      <c r="O197">
        <v>0.01</v>
      </c>
      <c r="P197">
        <v>100</v>
      </c>
      <c r="Q197">
        <v>0.1</v>
      </c>
      <c r="R197">
        <v>250</v>
      </c>
      <c r="S197" t="s">
        <v>45</v>
      </c>
      <c r="V197">
        <v>100</v>
      </c>
      <c r="Y197" t="s">
        <v>52</v>
      </c>
    </row>
    <row r="198" spans="1:25">
      <c r="A198" t="s">
        <v>484</v>
      </c>
      <c r="B198" s="2" t="str">
        <f>Hyperlink("https://www.diodes.com/assets/Datasheets/MMBTA05_MMBTA06.pdf")</f>
        <v>https://www.diodes.com/assets/Datasheets/MMBTA05_MMBTA06.pdf</v>
      </c>
      <c r="C198" t="str">
        <f>Hyperlink("https://www.diodes.com/part/view/MMBTA06Q","MMBTA06Q")</f>
        <v>MMBTA06Q</v>
      </c>
      <c r="D198" t="s">
        <v>485</v>
      </c>
      <c r="G198" t="s">
        <v>27</v>
      </c>
      <c r="H198" t="s">
        <v>28</v>
      </c>
      <c r="I198" t="s">
        <v>49</v>
      </c>
      <c r="J198">
        <v>80</v>
      </c>
      <c r="K198">
        <v>0.5</v>
      </c>
      <c r="L198">
        <v>1</v>
      </c>
      <c r="M198">
        <v>0.31</v>
      </c>
      <c r="N198">
        <v>100</v>
      </c>
      <c r="O198">
        <v>0.01</v>
      </c>
      <c r="P198">
        <v>100</v>
      </c>
      <c r="Q198">
        <v>0.1</v>
      </c>
      <c r="R198">
        <v>250</v>
      </c>
      <c r="S198" t="s">
        <v>45</v>
      </c>
      <c r="V198">
        <v>100</v>
      </c>
      <c r="Y198" t="s">
        <v>52</v>
      </c>
    </row>
    <row r="199" spans="1:25">
      <c r="A199" t="s">
        <v>486</v>
      </c>
      <c r="B199" s="2" t="str">
        <f>Hyperlink("https://www.diodes.com/assets/Datasheets/MMBTA42Q.pdf")</f>
        <v>https://www.diodes.com/assets/Datasheets/MMBTA42Q.pdf</v>
      </c>
      <c r="C199" t="str">
        <f>Hyperlink("https://www.diodes.com/part/view/MMBTA42Q","MMBTA42Q")</f>
        <v>MMBTA42Q</v>
      </c>
      <c r="D199" t="s">
        <v>487</v>
      </c>
      <c r="G199" t="s">
        <v>44</v>
      </c>
      <c r="H199" t="s">
        <v>28</v>
      </c>
      <c r="I199" t="s">
        <v>49</v>
      </c>
      <c r="J199">
        <v>300</v>
      </c>
      <c r="K199">
        <v>0.5</v>
      </c>
      <c r="M199">
        <v>0.3</v>
      </c>
      <c r="N199">
        <v>40</v>
      </c>
      <c r="O199">
        <v>0.01</v>
      </c>
      <c r="P199">
        <v>40</v>
      </c>
      <c r="Q199">
        <v>0.03</v>
      </c>
      <c r="R199">
        <v>500</v>
      </c>
      <c r="S199" t="s">
        <v>296</v>
      </c>
      <c r="V199">
        <v>50</v>
      </c>
      <c r="Y199" t="s">
        <v>52</v>
      </c>
    </row>
    <row r="200" spans="1:25">
      <c r="A200" t="s">
        <v>488</v>
      </c>
      <c r="B200" s="2" t="str">
        <f>Hyperlink("https://www.diodes.com/assets/Datasheets/MMBTA55Q_MMBTA56Q.pdf")</f>
        <v>https://www.diodes.com/assets/Datasheets/MMBTA55Q_MMBTA56Q.pdf</v>
      </c>
      <c r="C200" t="str">
        <f>Hyperlink("https://www.diodes.com/part/view/MMBTA55Q","MMBTA55Q")</f>
        <v>MMBTA55Q</v>
      </c>
      <c r="D200" t="s">
        <v>489</v>
      </c>
      <c r="G200" t="s">
        <v>27</v>
      </c>
      <c r="H200" t="s">
        <v>28</v>
      </c>
      <c r="I200" t="s">
        <v>29</v>
      </c>
      <c r="J200">
        <v>60</v>
      </c>
      <c r="K200">
        <v>0.5</v>
      </c>
      <c r="M200">
        <v>0.31</v>
      </c>
      <c r="N200">
        <v>100</v>
      </c>
      <c r="O200">
        <v>0.01</v>
      </c>
      <c r="P200">
        <v>100</v>
      </c>
      <c r="Q200">
        <v>0.1</v>
      </c>
      <c r="R200">
        <v>250</v>
      </c>
      <c r="S200" t="s">
        <v>45</v>
      </c>
      <c r="V200">
        <v>50</v>
      </c>
      <c r="Y200" t="s">
        <v>52</v>
      </c>
    </row>
    <row r="201" spans="1:25">
      <c r="A201" t="s">
        <v>490</v>
      </c>
      <c r="B201" s="2" t="str">
        <f>Hyperlink("https://www.diodes.com/assets/Datasheets/MMBTA55Q_MMBTA56Q.pdf")</f>
        <v>https://www.diodes.com/assets/Datasheets/MMBTA55Q_MMBTA56Q.pdf</v>
      </c>
      <c r="C201" t="str">
        <f>Hyperlink("https://www.diodes.com/part/view/MMBTA56Q","MMBTA56Q")</f>
        <v>MMBTA56Q</v>
      </c>
      <c r="D201" t="s">
        <v>491</v>
      </c>
      <c r="G201" t="s">
        <v>27</v>
      </c>
      <c r="H201" t="s">
        <v>28</v>
      </c>
      <c r="I201" t="s">
        <v>29</v>
      </c>
      <c r="J201">
        <v>80</v>
      </c>
      <c r="K201">
        <v>0.5</v>
      </c>
      <c r="M201">
        <v>0.31</v>
      </c>
      <c r="N201">
        <v>100</v>
      </c>
      <c r="O201">
        <v>0.01</v>
      </c>
      <c r="P201">
        <v>100</v>
      </c>
      <c r="Q201">
        <v>0.1</v>
      </c>
      <c r="R201">
        <v>250</v>
      </c>
      <c r="S201" t="s">
        <v>45</v>
      </c>
      <c r="V201">
        <v>50</v>
      </c>
      <c r="Y201" t="s">
        <v>52</v>
      </c>
    </row>
    <row r="202" spans="1:25">
      <c r="A202" t="s">
        <v>492</v>
      </c>
      <c r="B202" s="2" t="str">
        <f>Hyperlink("https://www.diodes.com/assets/Datasheets/ds30060.pdf")</f>
        <v>https://www.diodes.com/assets/Datasheets/ds30060.pdf</v>
      </c>
      <c r="C202" t="str">
        <f>Hyperlink("https://www.diodes.com/part/view/MMBTA92Q","MMBTA92Q")</f>
        <v>MMBTA92Q</v>
      </c>
      <c r="D202" t="s">
        <v>493</v>
      </c>
      <c r="G202" t="s">
        <v>44</v>
      </c>
      <c r="H202" t="s">
        <v>28</v>
      </c>
      <c r="I202" t="s">
        <v>29</v>
      </c>
      <c r="J202">
        <v>300</v>
      </c>
      <c r="K202">
        <v>0.5</v>
      </c>
      <c r="M202">
        <v>0.3</v>
      </c>
      <c r="N202">
        <v>40</v>
      </c>
      <c r="O202">
        <v>0.01</v>
      </c>
      <c r="P202">
        <v>25</v>
      </c>
      <c r="Q202">
        <v>0.03</v>
      </c>
      <c r="R202">
        <v>500</v>
      </c>
      <c r="S202" t="s">
        <v>296</v>
      </c>
      <c r="V202">
        <v>50</v>
      </c>
      <c r="Y202" t="s">
        <v>52</v>
      </c>
    </row>
    <row r="203" spans="1:25">
      <c r="A203" t="s">
        <v>494</v>
      </c>
      <c r="B203" s="2" t="str">
        <f>Hyperlink("https://www.diodes.com/assets/Datasheets/MMBTH10Q.pdf")</f>
        <v>https://www.diodes.com/assets/Datasheets/MMBTH10Q.pdf</v>
      </c>
      <c r="C203" t="str">
        <f>Hyperlink("https://www.diodes.com/part/view/MMBTH10Q","MMBTH10Q")</f>
        <v>MMBTH10Q</v>
      </c>
      <c r="D203" t="s">
        <v>495</v>
      </c>
      <c r="G203" t="s">
        <v>496</v>
      </c>
      <c r="H203" t="s">
        <v>28</v>
      </c>
      <c r="I203" t="s">
        <v>49</v>
      </c>
      <c r="J203">
        <v>25</v>
      </c>
      <c r="K203">
        <v>0.05</v>
      </c>
      <c r="M203">
        <v>0.31</v>
      </c>
      <c r="N203">
        <v>60</v>
      </c>
      <c r="O203">
        <v>0.004</v>
      </c>
      <c r="R203">
        <v>500</v>
      </c>
      <c r="S203" t="s">
        <v>497</v>
      </c>
      <c r="V203">
        <v>650</v>
      </c>
      <c r="Y203" t="s">
        <v>52</v>
      </c>
    </row>
    <row r="204" spans="1:25">
      <c r="A204" t="s">
        <v>498</v>
      </c>
      <c r="B204" s="2" t="str">
        <f>Hyperlink("https://www.diodes.com/assets/Datasheets/MMDT2222VQ.pdf")</f>
        <v>https://www.diodes.com/assets/Datasheets/MMDT2222VQ.pdf</v>
      </c>
      <c r="C204" t="str">
        <f>Hyperlink("https://www.diodes.com/part/view/MMDT2222VQ","MMDT2222VQ")</f>
        <v>MMDT2222VQ</v>
      </c>
      <c r="D204" t="s">
        <v>499</v>
      </c>
      <c r="G204" t="s">
        <v>37</v>
      </c>
      <c r="H204" t="s">
        <v>28</v>
      </c>
      <c r="I204" t="s">
        <v>87</v>
      </c>
      <c r="J204">
        <v>40</v>
      </c>
      <c r="K204">
        <v>0.6</v>
      </c>
      <c r="M204">
        <v>0.15</v>
      </c>
      <c r="N204">
        <v>100</v>
      </c>
      <c r="O204">
        <v>0.15</v>
      </c>
      <c r="P204">
        <v>40</v>
      </c>
      <c r="Q204">
        <v>0.5</v>
      </c>
      <c r="R204">
        <v>300</v>
      </c>
      <c r="S204" t="s">
        <v>184</v>
      </c>
      <c r="T204">
        <v>1000</v>
      </c>
      <c r="U204" t="s">
        <v>30</v>
      </c>
      <c r="V204">
        <v>300</v>
      </c>
      <c r="X204" t="s">
        <v>500</v>
      </c>
      <c r="Y204" t="s">
        <v>113</v>
      </c>
    </row>
    <row r="205" spans="1:25">
      <c r="A205" t="s">
        <v>501</v>
      </c>
      <c r="B205" s="2" t="str">
        <f>Hyperlink("https://www.diodes.com/assets/Datasheets/MMDT2227Q.pdf")</f>
        <v>https://www.diodes.com/assets/Datasheets/MMDT2227Q.pdf</v>
      </c>
      <c r="C205" t="str">
        <f>Hyperlink("https://www.diodes.com/part/view/MMDT2227Q","MMDT2227Q")</f>
        <v>MMDT2227Q</v>
      </c>
      <c r="D205" t="s">
        <v>502</v>
      </c>
      <c r="G205" t="s">
        <v>37</v>
      </c>
      <c r="H205" t="s">
        <v>28</v>
      </c>
      <c r="I205" t="s">
        <v>116</v>
      </c>
      <c r="J205" t="s">
        <v>503</v>
      </c>
      <c r="K205">
        <v>0.6</v>
      </c>
      <c r="M205">
        <v>0.2</v>
      </c>
      <c r="N205">
        <v>100</v>
      </c>
      <c r="O205">
        <v>0.15</v>
      </c>
      <c r="P205" t="s">
        <v>504</v>
      </c>
      <c r="Q205">
        <v>0.5</v>
      </c>
      <c r="R205" t="s">
        <v>505</v>
      </c>
      <c r="S205" t="s">
        <v>506</v>
      </c>
      <c r="T205" t="s">
        <v>507</v>
      </c>
      <c r="U205" t="s">
        <v>30</v>
      </c>
      <c r="V205" t="s">
        <v>508</v>
      </c>
      <c r="Y205" t="s">
        <v>69</v>
      </c>
    </row>
    <row r="206" spans="1:25">
      <c r="A206" t="s">
        <v>509</v>
      </c>
      <c r="B206" s="2" t="str">
        <f>Hyperlink("https://www.diodes.com/assets/Datasheets/MMDT2907AQ.pdf")</f>
        <v>https://www.diodes.com/assets/Datasheets/MMDT2907AQ.pdf</v>
      </c>
      <c r="C206" t="str">
        <f>Hyperlink("https://www.diodes.com/part/view/MMDT2907AQ","MMDT2907AQ")</f>
        <v>MMDT2907AQ</v>
      </c>
      <c r="D206" t="s">
        <v>510</v>
      </c>
      <c r="G206" t="s">
        <v>37</v>
      </c>
      <c r="H206" t="s">
        <v>28</v>
      </c>
      <c r="I206" t="s">
        <v>68</v>
      </c>
      <c r="J206">
        <v>60</v>
      </c>
      <c r="K206">
        <v>0.6</v>
      </c>
      <c r="M206">
        <v>0.2</v>
      </c>
      <c r="N206">
        <v>100</v>
      </c>
      <c r="O206">
        <v>0.15</v>
      </c>
      <c r="P206">
        <v>50</v>
      </c>
      <c r="Q206">
        <v>0.5</v>
      </c>
      <c r="R206">
        <v>400</v>
      </c>
      <c r="S206" t="s">
        <v>184</v>
      </c>
      <c r="T206">
        <v>1600</v>
      </c>
      <c r="U206" t="s">
        <v>30</v>
      </c>
      <c r="V206">
        <v>200</v>
      </c>
      <c r="Y206" t="s">
        <v>69</v>
      </c>
    </row>
    <row r="207" spans="1:25">
      <c r="A207" t="s">
        <v>511</v>
      </c>
      <c r="B207" s="2" t="str">
        <f>Hyperlink("https://www.diodes.com/assets/Datasheets/MMDT2907VQ.pdf")</f>
        <v>https://www.diodes.com/assets/Datasheets/MMDT2907VQ.pdf</v>
      </c>
      <c r="C207" t="str">
        <f>Hyperlink("https://www.diodes.com/part/view/MMDT2907VQ","MMDT2907VQ")</f>
        <v>MMDT2907VQ</v>
      </c>
      <c r="D207" t="s">
        <v>512</v>
      </c>
      <c r="G207" t="s">
        <v>37</v>
      </c>
      <c r="H207" t="s">
        <v>28</v>
      </c>
      <c r="I207" t="s">
        <v>68</v>
      </c>
      <c r="J207">
        <v>60</v>
      </c>
      <c r="K207">
        <v>0.6</v>
      </c>
      <c r="M207">
        <v>0.15</v>
      </c>
      <c r="N207">
        <v>100</v>
      </c>
      <c r="O207">
        <v>0.15</v>
      </c>
      <c r="P207">
        <v>50</v>
      </c>
      <c r="Q207">
        <v>0.5</v>
      </c>
      <c r="R207">
        <v>400</v>
      </c>
      <c r="S207" t="s">
        <v>184</v>
      </c>
      <c r="T207">
        <v>1600</v>
      </c>
      <c r="U207" t="s">
        <v>30</v>
      </c>
      <c r="V207">
        <v>200</v>
      </c>
      <c r="Y207" t="s">
        <v>113</v>
      </c>
    </row>
    <row r="208" spans="1:25">
      <c r="A208" t="s">
        <v>513</v>
      </c>
      <c r="B208" s="2" t="str">
        <f>Hyperlink("https://www.diodes.com/assets/Datasheets/MMDT3904Q.pdf")</f>
        <v>https://www.diodes.com/assets/Datasheets/MMDT3904Q.pdf</v>
      </c>
      <c r="C208" t="str">
        <f>Hyperlink("https://www.diodes.com/part/view/MMDT3904Q","MMDT3904Q")</f>
        <v>MMDT3904Q</v>
      </c>
      <c r="D208" t="s">
        <v>187</v>
      </c>
      <c r="G208" t="s">
        <v>37</v>
      </c>
      <c r="H208" t="s">
        <v>28</v>
      </c>
      <c r="I208" t="s">
        <v>87</v>
      </c>
      <c r="J208">
        <v>40</v>
      </c>
      <c r="K208">
        <v>0.2</v>
      </c>
      <c r="M208">
        <v>0.2</v>
      </c>
      <c r="N208">
        <v>100</v>
      </c>
      <c r="O208">
        <v>0.01</v>
      </c>
      <c r="P208">
        <v>30</v>
      </c>
      <c r="Q208">
        <v>0.1</v>
      </c>
      <c r="R208">
        <v>200</v>
      </c>
      <c r="S208" t="s">
        <v>189</v>
      </c>
      <c r="T208">
        <v>300</v>
      </c>
      <c r="U208" t="s">
        <v>38</v>
      </c>
      <c r="V208">
        <v>300</v>
      </c>
      <c r="Y208" t="s">
        <v>69</v>
      </c>
    </row>
    <row r="209" spans="1:25">
      <c r="A209" t="s">
        <v>514</v>
      </c>
      <c r="B209" s="2" t="str">
        <f>Hyperlink("https://www.diodes.com/assets/Datasheets/MMDT3906Q.pdf")</f>
        <v>https://www.diodes.com/assets/Datasheets/MMDT3906Q.pdf</v>
      </c>
      <c r="C209" t="str">
        <f>Hyperlink("https://www.diodes.com/part/view/MMDT3906Q","MMDT3906Q")</f>
        <v>MMDT3906Q</v>
      </c>
      <c r="D209" t="s">
        <v>195</v>
      </c>
      <c r="G209" t="s">
        <v>37</v>
      </c>
      <c r="H209" t="s">
        <v>28</v>
      </c>
      <c r="I209" t="s">
        <v>68</v>
      </c>
      <c r="J209">
        <v>40</v>
      </c>
      <c r="K209">
        <v>0.2</v>
      </c>
      <c r="M209">
        <v>0.2</v>
      </c>
      <c r="N209">
        <v>100</v>
      </c>
      <c r="O209">
        <v>0.01</v>
      </c>
      <c r="P209">
        <v>30</v>
      </c>
      <c r="Q209">
        <v>0.1</v>
      </c>
      <c r="R209">
        <v>250</v>
      </c>
      <c r="S209" t="s">
        <v>189</v>
      </c>
      <c r="T209">
        <v>400</v>
      </c>
      <c r="U209" t="s">
        <v>38</v>
      </c>
      <c r="V209">
        <v>300</v>
      </c>
      <c r="Y209" t="s">
        <v>69</v>
      </c>
    </row>
    <row r="210" spans="1:25">
      <c r="A210" t="s">
        <v>515</v>
      </c>
      <c r="B210" s="2" t="str">
        <f>Hyperlink("https://www.diodes.com/assets/Datasheets/MMDT3946Q.pdf")</f>
        <v>https://www.diodes.com/assets/Datasheets/MMDT3946Q.pdf</v>
      </c>
      <c r="C210" t="str">
        <f>Hyperlink("https://www.diodes.com/part/view/MMDT3946Q","MMDT3946Q")</f>
        <v>MMDT3946Q</v>
      </c>
      <c r="D210" t="s">
        <v>516</v>
      </c>
      <c r="G210" t="s">
        <v>37</v>
      </c>
      <c r="H210" t="s">
        <v>28</v>
      </c>
      <c r="I210" t="s">
        <v>116</v>
      </c>
      <c r="J210">
        <v>40</v>
      </c>
      <c r="K210">
        <v>0.2</v>
      </c>
      <c r="M210">
        <v>0.2</v>
      </c>
      <c r="N210">
        <v>100</v>
      </c>
      <c r="O210">
        <v>0.01</v>
      </c>
      <c r="P210">
        <v>30</v>
      </c>
      <c r="Q210">
        <v>0.1</v>
      </c>
      <c r="R210" t="s">
        <v>517</v>
      </c>
      <c r="S210" t="s">
        <v>189</v>
      </c>
      <c r="T210" t="s">
        <v>518</v>
      </c>
      <c r="U210" t="s">
        <v>38</v>
      </c>
      <c r="V210">
        <v>300</v>
      </c>
      <c r="Y210" t="s">
        <v>69</v>
      </c>
    </row>
    <row r="211" spans="1:25">
      <c r="A211" t="s">
        <v>519</v>
      </c>
      <c r="B211" s="2" t="str">
        <f>Hyperlink("https://www.diodes.com/assets/Datasheets/MMDT4401Q.pdf")</f>
        <v>https://www.diodes.com/assets/Datasheets/MMDT4401Q.pdf</v>
      </c>
      <c r="C211" t="str">
        <f>Hyperlink("https://www.diodes.com/part/view/MMDT4401Q","MMDT4401Q")</f>
        <v>MMDT4401Q</v>
      </c>
      <c r="D211" t="s">
        <v>520</v>
      </c>
      <c r="G211" t="s">
        <v>37</v>
      </c>
      <c r="H211" t="s">
        <v>28</v>
      </c>
      <c r="I211" t="s">
        <v>87</v>
      </c>
      <c r="J211">
        <v>40</v>
      </c>
      <c r="K211">
        <v>0.6</v>
      </c>
      <c r="M211">
        <v>0.2</v>
      </c>
      <c r="N211">
        <v>100</v>
      </c>
      <c r="O211">
        <v>0.15</v>
      </c>
      <c r="P211">
        <v>40</v>
      </c>
      <c r="Q211">
        <v>0.5</v>
      </c>
      <c r="R211">
        <v>400</v>
      </c>
      <c r="S211" t="s">
        <v>184</v>
      </c>
      <c r="T211">
        <v>750</v>
      </c>
      <c r="U211" t="s">
        <v>30</v>
      </c>
      <c r="V211">
        <v>250</v>
      </c>
      <c r="Y211" t="s">
        <v>69</v>
      </c>
    </row>
    <row r="212" spans="1:25">
      <c r="A212" t="s">
        <v>521</v>
      </c>
      <c r="B212" s="2" t="str">
        <f>Hyperlink("https://www.diodes.com/assets/Datasheets/MMDT5401Q.pdf")</f>
        <v>https://www.diodes.com/assets/Datasheets/MMDT5401Q.pdf</v>
      </c>
      <c r="C212" t="str">
        <f>Hyperlink("https://www.diodes.com/part/view/MMDT5401Q","MMDT5401Q")</f>
        <v>MMDT5401Q</v>
      </c>
      <c r="D212" t="s">
        <v>522</v>
      </c>
      <c r="G212" t="s">
        <v>44</v>
      </c>
      <c r="H212" t="s">
        <v>28</v>
      </c>
      <c r="I212" t="s">
        <v>68</v>
      </c>
      <c r="J212">
        <v>150</v>
      </c>
      <c r="K212">
        <v>0.2</v>
      </c>
      <c r="M212">
        <v>0.2</v>
      </c>
      <c r="N212">
        <v>60</v>
      </c>
      <c r="O212">
        <v>0.01</v>
      </c>
      <c r="P212">
        <v>50</v>
      </c>
      <c r="Q212">
        <v>0.05</v>
      </c>
      <c r="R212">
        <v>200</v>
      </c>
      <c r="S212" t="s">
        <v>189</v>
      </c>
      <c r="T212">
        <v>500</v>
      </c>
      <c r="U212" t="s">
        <v>38</v>
      </c>
      <c r="V212">
        <v>100</v>
      </c>
      <c r="Y212" t="s">
        <v>69</v>
      </c>
    </row>
    <row r="213" spans="1:25">
      <c r="A213" t="s">
        <v>523</v>
      </c>
      <c r="B213" s="2" t="str">
        <f>Hyperlink("https://www.diodes.com/assets/Datasheets/MMDT5451Q.pdf")</f>
        <v>https://www.diodes.com/assets/Datasheets/MMDT5451Q.pdf</v>
      </c>
      <c r="C213" t="str">
        <f>Hyperlink("https://www.diodes.com/part/view/MMDT5451Q","MMDT5451Q")</f>
        <v>MMDT5451Q</v>
      </c>
      <c r="D213" t="s">
        <v>524</v>
      </c>
      <c r="G213" t="s">
        <v>44</v>
      </c>
      <c r="H213" t="s">
        <v>28</v>
      </c>
      <c r="I213" t="s">
        <v>116</v>
      </c>
      <c r="J213" t="s">
        <v>525</v>
      </c>
      <c r="K213">
        <v>0.2</v>
      </c>
      <c r="M213">
        <v>0.2</v>
      </c>
      <c r="N213" t="s">
        <v>526</v>
      </c>
      <c r="O213" t="s">
        <v>527</v>
      </c>
      <c r="P213" t="s">
        <v>528</v>
      </c>
      <c r="Q213">
        <v>0.05</v>
      </c>
      <c r="R213" t="s">
        <v>529</v>
      </c>
      <c r="S213" t="s">
        <v>189</v>
      </c>
      <c r="T213" t="s">
        <v>530</v>
      </c>
      <c r="U213" t="s">
        <v>38</v>
      </c>
      <c r="V213">
        <v>100</v>
      </c>
      <c r="Y213" t="s">
        <v>69</v>
      </c>
    </row>
    <row r="214" spans="1:25">
      <c r="A214" t="s">
        <v>531</v>
      </c>
      <c r="B214" s="2" t="str">
        <f>Hyperlink("https://www.diodes.com/assets/Datasheets/ds30081.pdf")</f>
        <v>https://www.diodes.com/assets/Datasheets/ds30081.pdf</v>
      </c>
      <c r="C214" t="str">
        <f>Hyperlink("https://www.diodes.com/part/view/MMST2907AQ","MMST2907AQ")</f>
        <v>MMST2907AQ</v>
      </c>
      <c r="D214" t="s">
        <v>532</v>
      </c>
      <c r="G214" t="s">
        <v>37</v>
      </c>
      <c r="H214" t="s">
        <v>28</v>
      </c>
      <c r="I214" t="s">
        <v>29</v>
      </c>
      <c r="J214">
        <v>60</v>
      </c>
      <c r="K214">
        <v>0.6</v>
      </c>
      <c r="M214">
        <v>0.2</v>
      </c>
      <c r="N214">
        <v>100</v>
      </c>
      <c r="O214">
        <v>0.15</v>
      </c>
      <c r="P214">
        <v>50</v>
      </c>
      <c r="Q214">
        <v>0.5</v>
      </c>
      <c r="R214">
        <v>400</v>
      </c>
      <c r="S214" t="s">
        <v>184</v>
      </c>
      <c r="T214">
        <v>1600</v>
      </c>
      <c r="U214" t="s">
        <v>30</v>
      </c>
      <c r="V214">
        <v>200</v>
      </c>
      <c r="Y214" t="s">
        <v>59</v>
      </c>
    </row>
    <row r="215" spans="1:25">
      <c r="A215" t="s">
        <v>533</v>
      </c>
      <c r="B215" s="2" t="str">
        <f>Hyperlink("https://www.diodes.com/assets/Datasheets/MMST3904Q.pdf")</f>
        <v>https://www.diodes.com/assets/Datasheets/MMST3904Q.pdf</v>
      </c>
      <c r="C215" t="str">
        <f>Hyperlink("https://www.diodes.com/part/view/MMST3904Q","MMST3904Q")</f>
        <v>MMST3904Q</v>
      </c>
      <c r="D215" t="s">
        <v>534</v>
      </c>
      <c r="G215" t="s">
        <v>37</v>
      </c>
      <c r="H215" t="s">
        <v>28</v>
      </c>
      <c r="I215" t="s">
        <v>49</v>
      </c>
      <c r="J215">
        <v>40</v>
      </c>
      <c r="K215">
        <v>0.2</v>
      </c>
      <c r="M215">
        <v>0.2</v>
      </c>
      <c r="N215">
        <v>100</v>
      </c>
      <c r="O215">
        <v>0.01</v>
      </c>
      <c r="P215">
        <v>30</v>
      </c>
      <c r="Q215">
        <v>0.1</v>
      </c>
      <c r="R215">
        <v>250</v>
      </c>
      <c r="S215" t="s">
        <v>189</v>
      </c>
      <c r="T215">
        <v>300</v>
      </c>
      <c r="U215" t="s">
        <v>38</v>
      </c>
      <c r="V215">
        <v>300</v>
      </c>
      <c r="Y215" t="s">
        <v>59</v>
      </c>
    </row>
    <row r="216" spans="1:25">
      <c r="A216" t="s">
        <v>535</v>
      </c>
      <c r="B216" s="2" t="str">
        <f>Hyperlink("https://www.diodes.com/assets/Datasheets/MMST5401.pdf")</f>
        <v>https://www.diodes.com/assets/Datasheets/MMST5401.pdf</v>
      </c>
      <c r="C216" t="str">
        <f>Hyperlink("https://www.diodes.com/part/view/MMST5401Q","MMST5401Q")</f>
        <v>MMST5401Q</v>
      </c>
      <c r="D216" t="s">
        <v>536</v>
      </c>
      <c r="G216" t="s">
        <v>44</v>
      </c>
      <c r="H216" t="s">
        <v>28</v>
      </c>
      <c r="I216" t="s">
        <v>29</v>
      </c>
      <c r="J216">
        <v>150</v>
      </c>
      <c r="K216">
        <v>0.2</v>
      </c>
      <c r="M216">
        <v>0.2</v>
      </c>
      <c r="N216">
        <v>60</v>
      </c>
      <c r="O216">
        <v>0.01</v>
      </c>
      <c r="P216">
        <v>50</v>
      </c>
      <c r="Q216">
        <v>0.05</v>
      </c>
      <c r="R216">
        <v>200</v>
      </c>
      <c r="S216" t="s">
        <v>189</v>
      </c>
      <c r="T216">
        <v>500</v>
      </c>
      <c r="U216" t="s">
        <v>38</v>
      </c>
      <c r="V216">
        <v>100</v>
      </c>
      <c r="Y216" t="s">
        <v>59</v>
      </c>
    </row>
    <row r="217" spans="1:25">
      <c r="A217" t="s">
        <v>537</v>
      </c>
      <c r="B217" s="2" t="str">
        <f>Hyperlink("https://www.diodes.com/assets/Datasheets/ds30173.pdf")</f>
        <v>https://www.diodes.com/assets/Datasheets/ds30173.pdf</v>
      </c>
      <c r="C217" t="str">
        <f>Hyperlink("https://www.diodes.com/part/view/MMST5551Q","MMST5551Q")</f>
        <v>MMST5551Q</v>
      </c>
      <c r="D217" t="s">
        <v>538</v>
      </c>
      <c r="G217" t="s">
        <v>44</v>
      </c>
      <c r="H217" t="s">
        <v>28</v>
      </c>
      <c r="I217" t="s">
        <v>49</v>
      </c>
      <c r="J217">
        <v>150</v>
      </c>
      <c r="K217">
        <v>0.2</v>
      </c>
      <c r="M217">
        <v>0.2</v>
      </c>
      <c r="N217">
        <v>80</v>
      </c>
      <c r="O217">
        <v>0.01</v>
      </c>
      <c r="P217">
        <v>30</v>
      </c>
      <c r="Q217">
        <v>0.05</v>
      </c>
      <c r="R217">
        <v>150</v>
      </c>
      <c r="S217" t="s">
        <v>189</v>
      </c>
      <c r="T217">
        <v>200</v>
      </c>
      <c r="U217" t="s">
        <v>38</v>
      </c>
      <c r="V217">
        <v>100</v>
      </c>
      <c r="Y217" t="s">
        <v>59</v>
      </c>
    </row>
    <row r="218" spans="1:25">
      <c r="A218" t="s">
        <v>539</v>
      </c>
      <c r="B218" s="2" t="str">
        <f>Hyperlink("https://www.diodes.com/assets/Datasheets/MMSTA06Q.pdf")</f>
        <v>https://www.diodes.com/assets/Datasheets/MMSTA06Q.pdf</v>
      </c>
      <c r="C218" t="str">
        <f>Hyperlink("https://www.diodes.com/part/view/MMSTA06Q","MMSTA06Q")</f>
        <v>MMSTA06Q</v>
      </c>
      <c r="D218" t="s">
        <v>540</v>
      </c>
      <c r="G218" t="s">
        <v>27</v>
      </c>
      <c r="H218" t="s">
        <v>28</v>
      </c>
      <c r="I218" t="s">
        <v>49</v>
      </c>
      <c r="J218">
        <v>80</v>
      </c>
      <c r="K218">
        <v>0.5</v>
      </c>
      <c r="M218">
        <v>0.2</v>
      </c>
      <c r="N218">
        <v>100</v>
      </c>
      <c r="O218">
        <v>0.01</v>
      </c>
      <c r="P218">
        <v>100</v>
      </c>
      <c r="Q218">
        <v>0.1</v>
      </c>
      <c r="R218">
        <v>250</v>
      </c>
      <c r="S218" t="s">
        <v>45</v>
      </c>
      <c r="V218">
        <v>100</v>
      </c>
      <c r="Y218" t="s">
        <v>59</v>
      </c>
    </row>
    <row r="219" spans="1:25">
      <c r="A219" t="s">
        <v>541</v>
      </c>
      <c r="B219" s="2" t="str">
        <f>Hyperlink("https://www.diodes.com/assets/Datasheets/MMSTA56Q.pdf")</f>
        <v>https://www.diodes.com/assets/Datasheets/MMSTA56Q.pdf</v>
      </c>
      <c r="C219" t="str">
        <f>Hyperlink("https://www.diodes.com/part/view/MMSTA56Q","MMSTA56Q")</f>
        <v>MMSTA56Q</v>
      </c>
      <c r="D219" t="s">
        <v>542</v>
      </c>
      <c r="G219" t="s">
        <v>27</v>
      </c>
      <c r="H219" t="s">
        <v>28</v>
      </c>
      <c r="I219" t="s">
        <v>29</v>
      </c>
      <c r="J219">
        <v>80</v>
      </c>
      <c r="K219">
        <v>0.5</v>
      </c>
      <c r="M219">
        <v>0.2</v>
      </c>
      <c r="N219">
        <v>100</v>
      </c>
      <c r="O219">
        <v>0.01</v>
      </c>
      <c r="P219">
        <v>100</v>
      </c>
      <c r="Q219">
        <v>0.1</v>
      </c>
      <c r="R219">
        <v>250</v>
      </c>
      <c r="S219" t="s">
        <v>45</v>
      </c>
      <c r="V219">
        <v>50</v>
      </c>
      <c r="Y219" t="s">
        <v>59</v>
      </c>
    </row>
    <row r="220" spans="1:25">
      <c r="A220" t="s">
        <v>543</v>
      </c>
      <c r="B220" s="2" t="str">
        <f>Hyperlink("https://www.diodes.com/assets/Datasheets/ZDT1049.pdf")</f>
        <v>https://www.diodes.com/assets/Datasheets/ZDT1049.pdf</v>
      </c>
      <c r="C220" t="str">
        <f>Hyperlink("https://www.diodes.com/part/view/ZDT1049Q","ZDT1049Q")</f>
        <v>ZDT1049Q</v>
      </c>
      <c r="D220" t="s">
        <v>544</v>
      </c>
      <c r="G220" t="s">
        <v>198</v>
      </c>
      <c r="H220" t="s">
        <v>28</v>
      </c>
      <c r="I220" t="s">
        <v>87</v>
      </c>
      <c r="J220">
        <v>25</v>
      </c>
      <c r="K220">
        <v>5</v>
      </c>
      <c r="L220">
        <v>20</v>
      </c>
      <c r="M220">
        <v>2.75</v>
      </c>
      <c r="N220">
        <v>300</v>
      </c>
      <c r="O220">
        <v>0.5</v>
      </c>
      <c r="P220">
        <v>200</v>
      </c>
      <c r="Q220">
        <v>4</v>
      </c>
      <c r="R220">
        <v>80</v>
      </c>
      <c r="S220" t="s">
        <v>299</v>
      </c>
      <c r="T220">
        <v>220</v>
      </c>
      <c r="U220" t="s">
        <v>545</v>
      </c>
      <c r="V220">
        <v>180</v>
      </c>
      <c r="Y220" t="s">
        <v>546</v>
      </c>
    </row>
    <row r="221" spans="1:25">
      <c r="A221" t="s">
        <v>547</v>
      </c>
      <c r="B221" s="2" t="str">
        <f>Hyperlink("https://www.diodes.com/assets/Datasheets/ZDT6702.pdf")</f>
        <v>https://www.diodes.com/assets/Datasheets/ZDT6702.pdf</v>
      </c>
      <c r="C221" t="str">
        <f>Hyperlink("https://www.diodes.com/part/view/ZDT6702Q","ZDT6702Q")</f>
        <v>ZDT6702Q</v>
      </c>
      <c r="D221" t="s">
        <v>548</v>
      </c>
      <c r="G221" t="s">
        <v>165</v>
      </c>
      <c r="H221" t="s">
        <v>28</v>
      </c>
      <c r="I221" t="s">
        <v>116</v>
      </c>
      <c r="J221">
        <v>60</v>
      </c>
      <c r="K221">
        <v>1.75</v>
      </c>
      <c r="L221">
        <v>4</v>
      </c>
      <c r="M221">
        <v>2.25</v>
      </c>
      <c r="N221" t="s">
        <v>549</v>
      </c>
      <c r="O221">
        <v>0.5</v>
      </c>
      <c r="P221" t="s">
        <v>550</v>
      </c>
      <c r="Q221">
        <v>2</v>
      </c>
      <c r="R221" t="s">
        <v>551</v>
      </c>
      <c r="S221" t="s">
        <v>309</v>
      </c>
      <c r="T221">
        <v>1280</v>
      </c>
      <c r="U221" t="s">
        <v>552</v>
      </c>
      <c r="V221">
        <v>140</v>
      </c>
      <c r="Y221" t="s">
        <v>546</v>
      </c>
    </row>
    <row r="222" spans="1:25">
      <c r="A222" t="s">
        <v>553</v>
      </c>
      <c r="B222" s="2" t="str">
        <f>Hyperlink("https://www.diodes.com/assets/Datasheets/products_inactive_data/ZDT6718.pdf")</f>
        <v>https://www.diodes.com/assets/Datasheets/products_inactive_data/ZDT6718.pdf</v>
      </c>
      <c r="C222" t="str">
        <f>Hyperlink("https://www.diodes.com/part/view/ZDT6718Q","ZDT6718Q")</f>
        <v>ZDT6718Q</v>
      </c>
      <c r="D222" t="s">
        <v>554</v>
      </c>
      <c r="G222" t="s">
        <v>198</v>
      </c>
      <c r="H222" t="s">
        <v>28</v>
      </c>
      <c r="I222" t="s">
        <v>116</v>
      </c>
      <c r="J222">
        <v>20</v>
      </c>
      <c r="K222" t="s">
        <v>555</v>
      </c>
      <c r="L222">
        <v>6</v>
      </c>
      <c r="M222">
        <v>2.5</v>
      </c>
      <c r="N222">
        <v>300</v>
      </c>
      <c r="O222" t="s">
        <v>556</v>
      </c>
      <c r="P222" t="s">
        <v>557</v>
      </c>
      <c r="Q222">
        <v>6</v>
      </c>
      <c r="R222" t="s">
        <v>558</v>
      </c>
      <c r="S222" t="s">
        <v>45</v>
      </c>
      <c r="T222" t="s">
        <v>126</v>
      </c>
      <c r="U222" t="s">
        <v>559</v>
      </c>
      <c r="V222" t="s">
        <v>560</v>
      </c>
      <c r="Y222" t="s">
        <v>546</v>
      </c>
    </row>
    <row r="223" spans="1:25">
      <c r="A223" t="s">
        <v>561</v>
      </c>
      <c r="B223" s="2" t="str">
        <f>Hyperlink("https://www.diodes.com/assets/Datasheets/ZDT694.pdf")</f>
        <v>https://www.diodes.com/assets/Datasheets/ZDT694.pdf</v>
      </c>
      <c r="C223" t="str">
        <f>Hyperlink("https://www.diodes.com/part/view/ZDT694Q","ZDT694Q")</f>
        <v>ZDT694Q</v>
      </c>
      <c r="D223" t="s">
        <v>562</v>
      </c>
      <c r="G223" t="s">
        <v>27</v>
      </c>
      <c r="H223" t="s">
        <v>28</v>
      </c>
      <c r="I223" t="s">
        <v>87</v>
      </c>
      <c r="J223">
        <v>120</v>
      </c>
      <c r="K223">
        <v>0.5</v>
      </c>
      <c r="L223">
        <v>1</v>
      </c>
      <c r="M223">
        <v>2.75</v>
      </c>
      <c r="N223">
        <v>500</v>
      </c>
      <c r="O223">
        <v>0.15</v>
      </c>
      <c r="P223">
        <v>150</v>
      </c>
      <c r="Q223">
        <v>0.4</v>
      </c>
      <c r="R223">
        <v>250</v>
      </c>
      <c r="S223" t="s">
        <v>234</v>
      </c>
      <c r="T223">
        <v>500</v>
      </c>
      <c r="U223" t="s">
        <v>563</v>
      </c>
      <c r="V223">
        <v>130</v>
      </c>
      <c r="Y223" t="s">
        <v>546</v>
      </c>
    </row>
    <row r="224" spans="1:25">
      <c r="A224" t="s">
        <v>564</v>
      </c>
      <c r="B224" s="2" t="str">
        <f>Hyperlink("https://www.diodes.com/assets/Datasheets/ZDT795AQ.pdf")</f>
        <v>https://www.diodes.com/assets/Datasheets/ZDT795AQ.pdf</v>
      </c>
      <c r="C224" t="str">
        <f>Hyperlink("https://www.diodes.com/part/view/ZDT795AQ","ZDT795AQ")</f>
        <v>ZDT795AQ</v>
      </c>
      <c r="D224" t="s">
        <v>565</v>
      </c>
      <c r="G224" t="s">
        <v>44</v>
      </c>
      <c r="H224" t="s">
        <v>28</v>
      </c>
      <c r="I224" t="s">
        <v>68</v>
      </c>
      <c r="J224">
        <v>140</v>
      </c>
      <c r="K224">
        <v>0.5</v>
      </c>
      <c r="L224">
        <v>1</v>
      </c>
      <c r="M224">
        <v>2.75</v>
      </c>
      <c r="N224">
        <v>300</v>
      </c>
      <c r="O224">
        <v>0.01</v>
      </c>
      <c r="P224">
        <v>100</v>
      </c>
      <c r="Q224">
        <v>0.3</v>
      </c>
      <c r="R224">
        <v>300</v>
      </c>
      <c r="S224" t="s">
        <v>207</v>
      </c>
      <c r="T224">
        <v>250</v>
      </c>
      <c r="U224" t="s">
        <v>30</v>
      </c>
      <c r="V224">
        <v>100</v>
      </c>
      <c r="Y224" t="s">
        <v>546</v>
      </c>
    </row>
    <row r="225" spans="1:25">
      <c r="A225" t="s">
        <v>566</v>
      </c>
      <c r="B225" s="2" t="str">
        <f>Hyperlink("https://www.diodes.com/assets/Datasheets/ZXTD09N50DE6.pdf")</f>
        <v>https://www.diodes.com/assets/Datasheets/ZXTD09N50DE6.pdf</v>
      </c>
      <c r="C225" t="str">
        <f>Hyperlink("https://www.diodes.com/part/view/ZTD09N50DE6Q","ZTD09N50DE6Q")</f>
        <v>ZTD09N50DE6Q</v>
      </c>
      <c r="D225" t="s">
        <v>567</v>
      </c>
      <c r="G225" t="s">
        <v>27</v>
      </c>
      <c r="H225" t="s">
        <v>28</v>
      </c>
      <c r="I225" t="s">
        <v>87</v>
      </c>
      <c r="J225">
        <v>50</v>
      </c>
      <c r="K225">
        <v>1</v>
      </c>
      <c r="L225">
        <v>2</v>
      </c>
      <c r="M225">
        <v>1.1</v>
      </c>
      <c r="N225">
        <v>300</v>
      </c>
      <c r="O225">
        <v>0.1</v>
      </c>
      <c r="P225">
        <v>75</v>
      </c>
      <c r="Q225">
        <v>1</v>
      </c>
      <c r="R225">
        <v>35</v>
      </c>
      <c r="S225" t="s">
        <v>45</v>
      </c>
      <c r="T225">
        <v>270</v>
      </c>
      <c r="U225" t="s">
        <v>34</v>
      </c>
      <c r="V225">
        <v>215</v>
      </c>
      <c r="W225">
        <v>160</v>
      </c>
      <c r="Y225" t="s">
        <v>193</v>
      </c>
    </row>
    <row r="226" spans="1:25">
      <c r="A226" t="s">
        <v>568</v>
      </c>
      <c r="B226" s="2" t="str">
        <f>Hyperlink("https://www.diodes.com/assets/Datasheets/ZTN23015CFHQ.pdf")</f>
        <v>https://www.diodes.com/assets/Datasheets/ZTN23015CFHQ.pdf</v>
      </c>
      <c r="C226" t="str">
        <f>Hyperlink("https://www.diodes.com/part/view/ZTN23015CFHQ","ZTN23015CFHQ")</f>
        <v>ZTN23015CFHQ</v>
      </c>
      <c r="D226" t="s">
        <v>569</v>
      </c>
      <c r="G226" t="s">
        <v>198</v>
      </c>
      <c r="H226" t="s">
        <v>28</v>
      </c>
      <c r="I226" t="s">
        <v>49</v>
      </c>
      <c r="J226">
        <v>15</v>
      </c>
      <c r="K226">
        <v>6</v>
      </c>
      <c r="L226">
        <v>12</v>
      </c>
      <c r="M226">
        <v>1.25</v>
      </c>
      <c r="N226">
        <v>200</v>
      </c>
      <c r="O226">
        <v>0.5</v>
      </c>
      <c r="P226">
        <v>150</v>
      </c>
      <c r="Q226">
        <v>6</v>
      </c>
      <c r="R226">
        <v>30</v>
      </c>
      <c r="S226" t="s">
        <v>182</v>
      </c>
      <c r="T226">
        <v>90</v>
      </c>
      <c r="U226" t="s">
        <v>221</v>
      </c>
      <c r="V226">
        <v>235</v>
      </c>
      <c r="W226">
        <v>19</v>
      </c>
      <c r="Y226" t="s">
        <v>52</v>
      </c>
    </row>
    <row r="227" spans="1:25">
      <c r="A227" t="s">
        <v>570</v>
      </c>
      <c r="B227" s="2" t="str">
        <f>Hyperlink("https://www.diodes.com/assets/Datasheets/ZTP25040DFHQ.pdf")</f>
        <v>https://www.diodes.com/assets/Datasheets/ZTP25040DFHQ.pdf</v>
      </c>
      <c r="C227" t="str">
        <f>Hyperlink("https://www.diodes.com/part/view/ZTP25040DFHQ","ZTP25040DFHQ")</f>
        <v>ZTP25040DFHQ</v>
      </c>
      <c r="D227" t="s">
        <v>571</v>
      </c>
      <c r="G227" t="s">
        <v>198</v>
      </c>
      <c r="H227" t="s">
        <v>28</v>
      </c>
      <c r="I227" t="s">
        <v>29</v>
      </c>
      <c r="J227">
        <v>40</v>
      </c>
      <c r="K227">
        <v>3</v>
      </c>
      <c r="L227">
        <v>9</v>
      </c>
      <c r="M227">
        <v>1.25</v>
      </c>
      <c r="N227">
        <v>300</v>
      </c>
      <c r="O227">
        <v>0.01</v>
      </c>
      <c r="P227">
        <v>30</v>
      </c>
      <c r="Q227">
        <v>3</v>
      </c>
      <c r="R227">
        <v>260</v>
      </c>
      <c r="S227" t="s">
        <v>572</v>
      </c>
      <c r="T227">
        <v>220</v>
      </c>
      <c r="U227" t="s">
        <v>231</v>
      </c>
      <c r="V227">
        <v>270</v>
      </c>
      <c r="W227">
        <v>55</v>
      </c>
      <c r="Y227" t="s">
        <v>52</v>
      </c>
    </row>
    <row r="228" spans="1:25">
      <c r="A228" t="s">
        <v>573</v>
      </c>
      <c r="B228" s="2" t="str">
        <f>Hyperlink("https://www.diodes.com/assets/Datasheets/ZTX450.pdf")</f>
        <v>https://www.diodes.com/assets/Datasheets/ZTX450.pdf</v>
      </c>
      <c r="C228" t="str">
        <f>Hyperlink("https://www.diodes.com/part/view/ZTX450Q","ZTX450Q")</f>
        <v>ZTX450Q</v>
      </c>
      <c r="D228" t="s">
        <v>574</v>
      </c>
      <c r="G228" t="s">
        <v>27</v>
      </c>
      <c r="H228" t="s">
        <v>28</v>
      </c>
      <c r="I228" t="s">
        <v>49</v>
      </c>
      <c r="J228">
        <v>45</v>
      </c>
      <c r="K228">
        <v>1</v>
      </c>
      <c r="L228">
        <v>2</v>
      </c>
      <c r="M228">
        <v>1</v>
      </c>
      <c r="N228">
        <v>100</v>
      </c>
      <c r="O228">
        <v>0.15</v>
      </c>
      <c r="P228">
        <v>15</v>
      </c>
      <c r="Q228">
        <v>1</v>
      </c>
      <c r="R228">
        <v>250</v>
      </c>
      <c r="S228" t="s">
        <v>184</v>
      </c>
      <c r="V228">
        <v>150</v>
      </c>
      <c r="Y228" t="s">
        <v>575</v>
      </c>
    </row>
    <row r="229" spans="1:25">
      <c r="A229" t="s">
        <v>576</v>
      </c>
      <c r="B229" s="2" t="str">
        <f>Hyperlink("https://www.diodes.com/assets/Datasheets/ZTX455.pdf")</f>
        <v>https://www.diodes.com/assets/Datasheets/ZTX455.pdf</v>
      </c>
      <c r="C229" t="str">
        <f>Hyperlink("https://www.diodes.com/part/view/ZTX455Q","ZTX455Q")</f>
        <v>ZTX455Q</v>
      </c>
      <c r="D229" t="s">
        <v>577</v>
      </c>
      <c r="G229" t="s">
        <v>44</v>
      </c>
      <c r="H229" t="s">
        <v>28</v>
      </c>
      <c r="I229" t="s">
        <v>49</v>
      </c>
      <c r="J229">
        <v>140</v>
      </c>
      <c r="K229">
        <v>1</v>
      </c>
      <c r="L229">
        <v>2</v>
      </c>
      <c r="M229">
        <v>1</v>
      </c>
      <c r="N229">
        <v>100</v>
      </c>
      <c r="O229">
        <v>0.15</v>
      </c>
      <c r="R229">
        <v>700</v>
      </c>
      <c r="S229" t="s">
        <v>184</v>
      </c>
      <c r="V229">
        <v>100</v>
      </c>
      <c r="Y229" t="s">
        <v>575</v>
      </c>
    </row>
    <row r="230" spans="1:25">
      <c r="A230" t="s">
        <v>578</v>
      </c>
      <c r="B230" s="2" t="str">
        <f>Hyperlink("https://www.diodes.com/assets/Datasheets/ZTX550.pdf")</f>
        <v>https://www.diodes.com/assets/Datasheets/ZTX550.pdf</v>
      </c>
      <c r="C230" t="str">
        <f>Hyperlink("https://www.diodes.com/part/view/ZTX550Q","ZTX550Q")</f>
        <v>ZTX550Q</v>
      </c>
      <c r="D230" t="s">
        <v>579</v>
      </c>
      <c r="G230" t="s">
        <v>27</v>
      </c>
      <c r="H230" t="s">
        <v>28</v>
      </c>
      <c r="I230" t="s">
        <v>29</v>
      </c>
      <c r="J230">
        <v>45</v>
      </c>
      <c r="K230">
        <v>1</v>
      </c>
      <c r="L230">
        <v>2</v>
      </c>
      <c r="M230">
        <v>1</v>
      </c>
      <c r="N230">
        <v>100</v>
      </c>
      <c r="O230">
        <v>0.15</v>
      </c>
      <c r="P230">
        <v>15</v>
      </c>
      <c r="Q230">
        <v>1</v>
      </c>
      <c r="R230">
        <v>350</v>
      </c>
      <c r="S230" t="s">
        <v>184</v>
      </c>
      <c r="V230">
        <v>150</v>
      </c>
      <c r="Y230" t="s">
        <v>575</v>
      </c>
    </row>
    <row r="231" spans="1:25">
      <c r="A231" t="s">
        <v>580</v>
      </c>
      <c r="B231" s="2" t="str">
        <f>Hyperlink("https://www.diodes.com/assets/Datasheets/ZTX558.pdf")</f>
        <v>https://www.diodes.com/assets/Datasheets/ZTX558.pdf</v>
      </c>
      <c r="C231" t="str">
        <f>Hyperlink("https://www.diodes.com/part/view/ZTX558Q","ZTX558Q")</f>
        <v>ZTX558Q</v>
      </c>
      <c r="D231" t="s">
        <v>581</v>
      </c>
      <c r="G231" t="s">
        <v>44</v>
      </c>
      <c r="H231" t="s">
        <v>28</v>
      </c>
      <c r="I231" t="s">
        <v>29</v>
      </c>
      <c r="J231">
        <v>400</v>
      </c>
      <c r="K231">
        <v>0.2</v>
      </c>
      <c r="M231">
        <v>1</v>
      </c>
      <c r="N231">
        <v>100</v>
      </c>
      <c r="O231">
        <v>0.05</v>
      </c>
      <c r="P231">
        <v>15</v>
      </c>
      <c r="Q231">
        <v>0.1</v>
      </c>
      <c r="R231">
        <v>200</v>
      </c>
      <c r="S231" t="s">
        <v>296</v>
      </c>
      <c r="T231">
        <v>500</v>
      </c>
      <c r="U231" t="s">
        <v>302</v>
      </c>
      <c r="V231">
        <v>50</v>
      </c>
      <c r="Y231" t="s">
        <v>575</v>
      </c>
    </row>
    <row r="232" spans="1:25">
      <c r="A232" t="s">
        <v>582</v>
      </c>
      <c r="B232" s="2" t="str">
        <f>Hyperlink("https://www.diodes.com/assets/Datasheets/ZTX614.pdf")</f>
        <v>https://www.diodes.com/assets/Datasheets/ZTX614.pdf</v>
      </c>
      <c r="C232" t="str">
        <f>Hyperlink("https://www.diodes.com/part/view/ZTX614Q","ZTX614Q")</f>
        <v>ZTX614Q</v>
      </c>
      <c r="D232" t="s">
        <v>583</v>
      </c>
      <c r="G232" t="s">
        <v>165</v>
      </c>
      <c r="H232" t="s">
        <v>28</v>
      </c>
      <c r="I232" t="s">
        <v>49</v>
      </c>
      <c r="J232">
        <v>100</v>
      </c>
      <c r="K232">
        <v>0.8</v>
      </c>
      <c r="M232">
        <v>1</v>
      </c>
      <c r="N232">
        <v>5000</v>
      </c>
      <c r="O232">
        <v>0.1</v>
      </c>
      <c r="P232">
        <v>10000</v>
      </c>
      <c r="Q232">
        <v>0.5</v>
      </c>
      <c r="R232">
        <v>1250</v>
      </c>
      <c r="S232" t="s">
        <v>322</v>
      </c>
      <c r="Y232" t="s">
        <v>575</v>
      </c>
    </row>
    <row r="233" spans="1:25">
      <c r="A233" t="s">
        <v>584</v>
      </c>
      <c r="B233" s="2" t="str">
        <f>Hyperlink("https://www.diodes.com/assets/Datasheets/ZTX651.pdf")</f>
        <v>https://www.diodes.com/assets/Datasheets/ZTX651.pdf</v>
      </c>
      <c r="C233" t="str">
        <f>Hyperlink("https://www.diodes.com/part/view/ZTX651Q","ZTX651Q")</f>
        <v>ZTX651Q</v>
      </c>
      <c r="D233" t="s">
        <v>585</v>
      </c>
      <c r="G233" t="s">
        <v>27</v>
      </c>
      <c r="H233" t="s">
        <v>28</v>
      </c>
      <c r="I233" t="s">
        <v>49</v>
      </c>
      <c r="J233">
        <v>60</v>
      </c>
      <c r="K233">
        <v>2</v>
      </c>
      <c r="L233">
        <v>6</v>
      </c>
      <c r="M233">
        <v>1</v>
      </c>
      <c r="N233">
        <v>100</v>
      </c>
      <c r="O233">
        <v>0.5</v>
      </c>
      <c r="P233">
        <v>40</v>
      </c>
      <c r="Q233">
        <v>2</v>
      </c>
      <c r="R233">
        <v>300</v>
      </c>
      <c r="S233" t="s">
        <v>182</v>
      </c>
      <c r="T233">
        <v>500</v>
      </c>
      <c r="U233" t="s">
        <v>216</v>
      </c>
      <c r="V233">
        <v>175</v>
      </c>
      <c r="Y233" t="s">
        <v>575</v>
      </c>
    </row>
    <row r="234" spans="1:25">
      <c r="A234" t="s">
        <v>586</v>
      </c>
      <c r="B234" s="2" t="str">
        <f>Hyperlink("https://www.diodes.com/assets/Datasheets/ZTX652.pdf")</f>
        <v>https://www.diodes.com/assets/Datasheets/ZTX652.pdf</v>
      </c>
      <c r="C234" t="str">
        <f>Hyperlink("https://www.diodes.com/part/view/ZTX653Q","ZTX653Q")</f>
        <v>ZTX653Q</v>
      </c>
      <c r="D234" t="s">
        <v>587</v>
      </c>
      <c r="G234" t="s">
        <v>27</v>
      </c>
      <c r="H234" t="s">
        <v>28</v>
      </c>
      <c r="I234" t="s">
        <v>49</v>
      </c>
      <c r="J234">
        <v>100</v>
      </c>
      <c r="K234">
        <v>2</v>
      </c>
      <c r="L234">
        <v>6</v>
      </c>
      <c r="M234">
        <v>1</v>
      </c>
      <c r="N234">
        <v>100</v>
      </c>
      <c r="O234">
        <v>0.5</v>
      </c>
      <c r="P234">
        <v>25</v>
      </c>
      <c r="Q234">
        <v>2</v>
      </c>
      <c r="R234">
        <v>300</v>
      </c>
      <c r="S234" t="s">
        <v>182</v>
      </c>
      <c r="T234">
        <v>500</v>
      </c>
      <c r="U234" t="s">
        <v>216</v>
      </c>
      <c r="V234">
        <v>175</v>
      </c>
      <c r="Y234" t="s">
        <v>575</v>
      </c>
    </row>
    <row r="235" spans="1:25">
      <c r="A235" t="s">
        <v>588</v>
      </c>
      <c r="B235" s="2" t="str">
        <f>Hyperlink("https://www.diodes.com/assets/Datasheets/ZTX658.pdf")</f>
        <v>https://www.diodes.com/assets/Datasheets/ZTX658.pdf</v>
      </c>
      <c r="C235" t="str">
        <f>Hyperlink("https://www.diodes.com/part/view/ZTX658Q","ZTX658Q")</f>
        <v>ZTX658Q</v>
      </c>
      <c r="D235" t="s">
        <v>589</v>
      </c>
      <c r="G235" t="s">
        <v>44</v>
      </c>
      <c r="H235" t="s">
        <v>28</v>
      </c>
      <c r="I235" t="s">
        <v>49</v>
      </c>
      <c r="J235">
        <v>400</v>
      </c>
      <c r="K235">
        <v>0.5</v>
      </c>
      <c r="L235">
        <v>1</v>
      </c>
      <c r="M235">
        <v>1</v>
      </c>
      <c r="N235">
        <v>50</v>
      </c>
      <c r="O235">
        <v>0.1</v>
      </c>
      <c r="P235">
        <v>40</v>
      </c>
      <c r="Q235">
        <v>0.2</v>
      </c>
      <c r="R235">
        <v>250</v>
      </c>
      <c r="S235" t="s">
        <v>38</v>
      </c>
      <c r="T235">
        <v>500</v>
      </c>
      <c r="U235" t="s">
        <v>45</v>
      </c>
      <c r="V235">
        <v>50</v>
      </c>
      <c r="Y235" t="s">
        <v>575</v>
      </c>
    </row>
    <row r="236" spans="1:25">
      <c r="A236" t="s">
        <v>590</v>
      </c>
      <c r="B236" s="2" t="str">
        <f>Hyperlink("https://www.diodes.com/assets/Datasheets/ZTX690B.pdf")</f>
        <v>https://www.diodes.com/assets/Datasheets/ZTX690B.pdf</v>
      </c>
      <c r="C236" t="str">
        <f>Hyperlink("https://www.diodes.com/part/view/ZTX690BQ","ZTX690BQ")</f>
        <v>ZTX690BQ</v>
      </c>
      <c r="D236" t="s">
        <v>591</v>
      </c>
      <c r="G236" t="s">
        <v>27</v>
      </c>
      <c r="H236" t="s">
        <v>28</v>
      </c>
      <c r="I236" t="s">
        <v>49</v>
      </c>
      <c r="J236">
        <v>45</v>
      </c>
      <c r="K236">
        <v>2</v>
      </c>
      <c r="L236">
        <v>6</v>
      </c>
      <c r="M236">
        <v>1</v>
      </c>
      <c r="N236">
        <v>500</v>
      </c>
      <c r="O236">
        <v>0.1</v>
      </c>
      <c r="P236">
        <v>150</v>
      </c>
      <c r="Q236">
        <v>2</v>
      </c>
      <c r="R236">
        <v>100</v>
      </c>
      <c r="S236" t="s">
        <v>234</v>
      </c>
      <c r="T236">
        <v>500</v>
      </c>
      <c r="U236" t="s">
        <v>366</v>
      </c>
      <c r="V236">
        <v>150</v>
      </c>
      <c r="Y236" t="s">
        <v>575</v>
      </c>
    </row>
    <row r="237" spans="1:25">
      <c r="A237" t="s">
        <v>592</v>
      </c>
      <c r="B237" s="2" t="str">
        <f>Hyperlink("https://www.diodes.com/assets/Datasheets/ZTX750.pdf")</f>
        <v>https://www.diodes.com/assets/Datasheets/ZTX750.pdf</v>
      </c>
      <c r="C237" t="str">
        <f>Hyperlink("https://www.diodes.com/part/view/ZTX751Q","ZTX751Q")</f>
        <v>ZTX751Q</v>
      </c>
      <c r="D237" t="s">
        <v>593</v>
      </c>
      <c r="G237" t="s">
        <v>27</v>
      </c>
      <c r="H237" t="s">
        <v>28</v>
      </c>
      <c r="I237" t="s">
        <v>29</v>
      </c>
      <c r="J237">
        <v>60</v>
      </c>
      <c r="K237">
        <v>2</v>
      </c>
      <c r="L237">
        <v>6</v>
      </c>
      <c r="M237">
        <v>1</v>
      </c>
      <c r="N237">
        <v>100</v>
      </c>
      <c r="O237">
        <v>0.5</v>
      </c>
      <c r="P237">
        <v>40</v>
      </c>
      <c r="Q237">
        <v>2</v>
      </c>
      <c r="R237">
        <v>300</v>
      </c>
      <c r="S237" t="s">
        <v>182</v>
      </c>
      <c r="T237">
        <v>500</v>
      </c>
      <c r="U237" t="s">
        <v>216</v>
      </c>
      <c r="V237">
        <v>140</v>
      </c>
      <c r="Y237" t="s">
        <v>575</v>
      </c>
    </row>
    <row r="238" spans="1:25">
      <c r="A238" t="s">
        <v>594</v>
      </c>
      <c r="B238" s="2" t="str">
        <f>Hyperlink("https://www.diodes.com/assets/Datasheets/ZTX752.pdf")</f>
        <v>https://www.diodes.com/assets/Datasheets/ZTX752.pdf</v>
      </c>
      <c r="C238" t="str">
        <f>Hyperlink("https://www.diodes.com/part/view/ZTX753Q","ZTX753Q")</f>
        <v>ZTX753Q</v>
      </c>
      <c r="D238" t="s">
        <v>595</v>
      </c>
      <c r="G238" t="s">
        <v>27</v>
      </c>
      <c r="H238" t="s">
        <v>28</v>
      </c>
      <c r="I238" t="s">
        <v>29</v>
      </c>
      <c r="J238">
        <v>100</v>
      </c>
      <c r="K238">
        <v>2</v>
      </c>
      <c r="L238">
        <v>6</v>
      </c>
      <c r="M238">
        <v>1</v>
      </c>
      <c r="N238">
        <v>100</v>
      </c>
      <c r="O238">
        <v>0.5</v>
      </c>
      <c r="P238">
        <v>55</v>
      </c>
      <c r="Q238">
        <v>1</v>
      </c>
      <c r="R238">
        <v>300</v>
      </c>
      <c r="S238" t="s">
        <v>182</v>
      </c>
      <c r="T238">
        <v>500</v>
      </c>
      <c r="U238" t="s">
        <v>216</v>
      </c>
      <c r="V238">
        <v>140</v>
      </c>
      <c r="Y238" t="s">
        <v>575</v>
      </c>
    </row>
    <row r="239" spans="1:25">
      <c r="A239" t="s">
        <v>596</v>
      </c>
      <c r="B239" s="2" t="str">
        <f>Hyperlink("https://www.diodes.com/assets/Datasheets/ZTX790A.pdf")</f>
        <v>https://www.diodes.com/assets/Datasheets/ZTX790A.pdf</v>
      </c>
      <c r="C239" t="str">
        <f>Hyperlink("https://www.diodes.com/part/view/ZTX790AQ","ZTX790AQ")</f>
        <v>ZTX790AQ</v>
      </c>
      <c r="D239" t="s">
        <v>597</v>
      </c>
      <c r="G239" t="s">
        <v>27</v>
      </c>
      <c r="H239" t="s">
        <v>28</v>
      </c>
      <c r="I239" t="s">
        <v>29</v>
      </c>
      <c r="J239">
        <v>40</v>
      </c>
      <c r="K239">
        <v>2</v>
      </c>
      <c r="L239">
        <v>3</v>
      </c>
      <c r="M239">
        <v>1</v>
      </c>
      <c r="N239">
        <v>250</v>
      </c>
      <c r="O239">
        <v>0.5</v>
      </c>
      <c r="P239">
        <v>150</v>
      </c>
      <c r="Q239">
        <v>2</v>
      </c>
      <c r="R239">
        <v>250</v>
      </c>
      <c r="S239" t="s">
        <v>45</v>
      </c>
      <c r="T239">
        <v>450</v>
      </c>
      <c r="U239" t="s">
        <v>362</v>
      </c>
      <c r="V239">
        <v>100</v>
      </c>
      <c r="Y239" t="s">
        <v>575</v>
      </c>
    </row>
    <row r="240" spans="1:25">
      <c r="A240" t="s">
        <v>598</v>
      </c>
      <c r="B240" s="2" t="str">
        <f>Hyperlink("https://www.diodes.com/assets/Datasheets/ZTX853.pdf")</f>
        <v>https://www.diodes.com/assets/Datasheets/ZTX853.pdf</v>
      </c>
      <c r="C240" t="str">
        <f>Hyperlink("https://www.diodes.com/part/view/ZTX853Q","ZTX853Q")</f>
        <v>ZTX853Q</v>
      </c>
      <c r="D240" t="s">
        <v>599</v>
      </c>
      <c r="G240" t="s">
        <v>198</v>
      </c>
      <c r="H240" t="s">
        <v>28</v>
      </c>
      <c r="I240" t="s">
        <v>49</v>
      </c>
      <c r="J240">
        <v>100</v>
      </c>
      <c r="K240">
        <v>4</v>
      </c>
      <c r="L240">
        <v>10</v>
      </c>
      <c r="M240">
        <v>1.2</v>
      </c>
      <c r="N240">
        <v>100</v>
      </c>
      <c r="O240">
        <v>2</v>
      </c>
      <c r="P240">
        <v>50</v>
      </c>
      <c r="Q240">
        <v>4</v>
      </c>
      <c r="R240">
        <v>150</v>
      </c>
      <c r="S240" t="s">
        <v>213</v>
      </c>
      <c r="T240">
        <v>200</v>
      </c>
      <c r="U240" t="s">
        <v>600</v>
      </c>
      <c r="V240">
        <v>130</v>
      </c>
      <c r="Y240" t="s">
        <v>575</v>
      </c>
    </row>
    <row r="241" spans="1:25">
      <c r="A241" t="s">
        <v>601</v>
      </c>
      <c r="B241" s="2" t="str">
        <f>Hyperlink("https://www.diodes.com/assets/Datasheets/ZTX857.pdf")</f>
        <v>https://www.diodes.com/assets/Datasheets/ZTX857.pdf</v>
      </c>
      <c r="C241" t="str">
        <f>Hyperlink("https://www.diodes.com/part/view/ZTX857Q","ZTX857Q")</f>
        <v>ZTX857Q</v>
      </c>
      <c r="D241" t="s">
        <v>602</v>
      </c>
      <c r="G241" t="s">
        <v>44</v>
      </c>
      <c r="H241" t="s">
        <v>28</v>
      </c>
      <c r="I241" t="s">
        <v>49</v>
      </c>
      <c r="J241">
        <v>300</v>
      </c>
      <c r="K241">
        <v>3</v>
      </c>
      <c r="L241">
        <v>5</v>
      </c>
      <c r="M241">
        <v>1.2</v>
      </c>
      <c r="N241">
        <v>100</v>
      </c>
      <c r="O241">
        <v>0.5</v>
      </c>
      <c r="P241">
        <v>15</v>
      </c>
      <c r="Q241">
        <v>2</v>
      </c>
      <c r="R241">
        <v>100</v>
      </c>
      <c r="S241" t="s">
        <v>30</v>
      </c>
      <c r="T241">
        <v>140</v>
      </c>
      <c r="U241" t="s">
        <v>182</v>
      </c>
      <c r="V241">
        <v>80</v>
      </c>
      <c r="Y241" t="s">
        <v>575</v>
      </c>
    </row>
    <row r="242" spans="1:25">
      <c r="A242" t="s">
        <v>603</v>
      </c>
      <c r="B242" s="2" t="str">
        <f>Hyperlink("https://www.diodes.com/assets/Datasheets/ZX5T1951GQ.pdf")</f>
        <v>https://www.diodes.com/assets/Datasheets/ZX5T1951GQ.pdf</v>
      </c>
      <c r="C242" t="str">
        <f>Hyperlink("https://www.diodes.com/part/view/ZX5T1951GQ","ZX5T1951GQ")</f>
        <v>ZX5T1951GQ</v>
      </c>
      <c r="D242" t="s">
        <v>220</v>
      </c>
      <c r="G242" t="s">
        <v>198</v>
      </c>
      <c r="H242" t="s">
        <v>28</v>
      </c>
      <c r="I242" t="s">
        <v>29</v>
      </c>
      <c r="J242">
        <v>60</v>
      </c>
      <c r="K242">
        <v>6</v>
      </c>
      <c r="L242">
        <v>15</v>
      </c>
      <c r="M242">
        <v>3</v>
      </c>
      <c r="N242">
        <v>100</v>
      </c>
      <c r="O242">
        <v>0.01</v>
      </c>
      <c r="P242">
        <v>100</v>
      </c>
      <c r="Q242">
        <v>2</v>
      </c>
      <c r="R242">
        <v>30</v>
      </c>
      <c r="S242" t="s">
        <v>45</v>
      </c>
      <c r="T242">
        <v>130</v>
      </c>
      <c r="U242" t="s">
        <v>216</v>
      </c>
      <c r="V242">
        <v>120</v>
      </c>
      <c r="W242">
        <v>40</v>
      </c>
      <c r="Y242" t="s">
        <v>154</v>
      </c>
    </row>
    <row r="243" spans="1:25">
      <c r="A243" t="s">
        <v>604</v>
      </c>
      <c r="B243" s="2" t="str">
        <f>Hyperlink("https://www.diodes.com/assets/Datasheets/ZX5T851GQ.pdf")</f>
        <v>https://www.diodes.com/assets/Datasheets/ZX5T851GQ.pdf</v>
      </c>
      <c r="C243" t="str">
        <f>Hyperlink("https://www.diodes.com/part/view/ZX5T851GQ","ZX5T851GQ")</f>
        <v>ZX5T851GQ</v>
      </c>
      <c r="D243" t="s">
        <v>223</v>
      </c>
      <c r="G243" t="s">
        <v>198</v>
      </c>
      <c r="H243" t="s">
        <v>28</v>
      </c>
      <c r="I243" t="s">
        <v>49</v>
      </c>
      <c r="J243">
        <v>60</v>
      </c>
      <c r="K243">
        <v>6</v>
      </c>
      <c r="L243">
        <v>20</v>
      </c>
      <c r="M243">
        <v>3</v>
      </c>
      <c r="N243">
        <v>100</v>
      </c>
      <c r="O243">
        <v>0.01</v>
      </c>
      <c r="P243">
        <v>55</v>
      </c>
      <c r="Q243">
        <v>5</v>
      </c>
      <c r="R243">
        <v>30</v>
      </c>
      <c r="S243" t="s">
        <v>56</v>
      </c>
      <c r="T243">
        <v>135</v>
      </c>
      <c r="U243" t="s">
        <v>252</v>
      </c>
      <c r="V243">
        <v>130</v>
      </c>
      <c r="W243">
        <v>35</v>
      </c>
      <c r="Y243" t="s">
        <v>154</v>
      </c>
    </row>
    <row r="244" spans="1:25">
      <c r="A244" t="s">
        <v>605</v>
      </c>
      <c r="B244" s="2" t="str">
        <f>Hyperlink("https://www.diodes.com/assets/Datasheets/ZX5T951GQ.pdf")</f>
        <v>https://www.diodes.com/assets/Datasheets/ZX5T951GQ.pdf</v>
      </c>
      <c r="C244" t="str">
        <f>Hyperlink("https://www.diodes.com/part/view/ZX5T951GQ","ZX5T951GQ")</f>
        <v>ZX5T951GQ</v>
      </c>
      <c r="D244" t="s">
        <v>606</v>
      </c>
      <c r="G244" t="s">
        <v>198</v>
      </c>
      <c r="H244" t="s">
        <v>28</v>
      </c>
      <c r="I244" t="s">
        <v>29</v>
      </c>
      <c r="J244">
        <v>60</v>
      </c>
      <c r="K244">
        <v>6</v>
      </c>
      <c r="L244">
        <v>15</v>
      </c>
      <c r="M244">
        <v>3</v>
      </c>
      <c r="N244">
        <v>100</v>
      </c>
      <c r="O244">
        <v>0.01</v>
      </c>
      <c r="P244">
        <v>100</v>
      </c>
      <c r="Q244">
        <v>2</v>
      </c>
      <c r="R244">
        <v>30</v>
      </c>
      <c r="S244" t="s">
        <v>45</v>
      </c>
      <c r="T244">
        <v>130</v>
      </c>
      <c r="U244" t="s">
        <v>216</v>
      </c>
      <c r="V244">
        <v>120</v>
      </c>
      <c r="W244">
        <v>40</v>
      </c>
      <c r="X244" t="s">
        <v>162</v>
      </c>
      <c r="Y244" t="s">
        <v>154</v>
      </c>
    </row>
    <row r="245" spans="1:25">
      <c r="A245" t="s">
        <v>607</v>
      </c>
      <c r="B245" s="2" t="str">
        <f>Hyperlink("https://www.diodes.com/assets/Datasheets/ZX5T953G.pdf")</f>
        <v>https://www.diodes.com/assets/Datasheets/ZX5T953G.pdf</v>
      </c>
      <c r="C245" t="str">
        <f>Hyperlink("https://www.diodes.com/part/view/ZX5T953GQ","ZX5T953GQ")</f>
        <v>ZX5T953GQ</v>
      </c>
      <c r="D245" t="s">
        <v>440</v>
      </c>
      <c r="G245" t="s">
        <v>198</v>
      </c>
      <c r="H245" t="s">
        <v>28</v>
      </c>
      <c r="I245" t="s">
        <v>29</v>
      </c>
      <c r="J245">
        <v>100</v>
      </c>
      <c r="K245">
        <v>5</v>
      </c>
      <c r="L245">
        <v>10</v>
      </c>
      <c r="M245">
        <v>3</v>
      </c>
      <c r="N245">
        <v>100</v>
      </c>
      <c r="O245">
        <v>0.01</v>
      </c>
      <c r="P245">
        <v>25</v>
      </c>
      <c r="Q245">
        <v>3</v>
      </c>
      <c r="R245">
        <v>30</v>
      </c>
      <c r="S245" t="s">
        <v>45</v>
      </c>
      <c r="T245">
        <v>90</v>
      </c>
      <c r="U245" t="s">
        <v>182</v>
      </c>
      <c r="V245">
        <v>125</v>
      </c>
      <c r="W245">
        <v>60</v>
      </c>
      <c r="Y245" t="s">
        <v>154</v>
      </c>
    </row>
    <row r="246" spans="1:25">
      <c r="A246" t="s">
        <v>608</v>
      </c>
      <c r="B246" s="2" t="str">
        <f>Hyperlink("https://www.diodes.com/assets/Datasheets/ZXT1053AK.pdf")</f>
        <v>https://www.diodes.com/assets/Datasheets/ZXT1053AK.pdf</v>
      </c>
      <c r="C246" t="str">
        <f>Hyperlink("https://www.diodes.com/part/view/ZXT1053AKQ","ZXT1053AKQ")</f>
        <v>ZXT1053AKQ</v>
      </c>
      <c r="D246" t="s">
        <v>609</v>
      </c>
      <c r="G246" t="s">
        <v>198</v>
      </c>
      <c r="H246" t="s">
        <v>28</v>
      </c>
      <c r="I246" t="s">
        <v>49</v>
      </c>
      <c r="J246">
        <v>75</v>
      </c>
      <c r="K246">
        <v>5</v>
      </c>
      <c r="L246">
        <v>10</v>
      </c>
      <c r="M246">
        <v>3.4</v>
      </c>
      <c r="N246">
        <v>300</v>
      </c>
      <c r="O246">
        <v>1</v>
      </c>
      <c r="P246">
        <v>50</v>
      </c>
      <c r="Q246">
        <v>5</v>
      </c>
      <c r="R246">
        <v>30</v>
      </c>
      <c r="S246" t="s">
        <v>610</v>
      </c>
      <c r="T246">
        <v>160</v>
      </c>
      <c r="U246" t="s">
        <v>299</v>
      </c>
      <c r="V246">
        <v>140</v>
      </c>
      <c r="W246">
        <v>70</v>
      </c>
      <c r="Y246" t="s">
        <v>448</v>
      </c>
    </row>
    <row r="247" spans="1:25">
      <c r="A247" t="s">
        <v>611</v>
      </c>
      <c r="B247" s="2" t="str">
        <f>Hyperlink("https://www.diodes.com/assets/Datasheets/ZXT10P20DE6Q.pdf")</f>
        <v>https://www.diodes.com/assets/Datasheets/ZXT10P20DE6Q.pdf</v>
      </c>
      <c r="C247" t="str">
        <f>Hyperlink("https://www.diodes.com/part/view/ZXT10P20DE6Q","ZXT10P20DE6Q")</f>
        <v>ZXT10P20DE6Q</v>
      </c>
      <c r="D247" t="s">
        <v>612</v>
      </c>
      <c r="G247" t="s">
        <v>198</v>
      </c>
      <c r="H247" t="s">
        <v>28</v>
      </c>
      <c r="I247" t="s">
        <v>29</v>
      </c>
      <c r="J247">
        <v>20</v>
      </c>
      <c r="K247">
        <v>2.5</v>
      </c>
      <c r="L247">
        <v>6</v>
      </c>
      <c r="M247">
        <v>1.1</v>
      </c>
      <c r="N247">
        <v>300</v>
      </c>
      <c r="O247">
        <v>0.1</v>
      </c>
      <c r="P247">
        <v>150</v>
      </c>
      <c r="Q247">
        <v>2</v>
      </c>
      <c r="R247">
        <v>30</v>
      </c>
      <c r="S247" t="s">
        <v>45</v>
      </c>
      <c r="T247">
        <v>250</v>
      </c>
      <c r="U247" t="s">
        <v>371</v>
      </c>
      <c r="V247">
        <v>180</v>
      </c>
      <c r="W247">
        <v>96</v>
      </c>
      <c r="Y247" t="s">
        <v>193</v>
      </c>
    </row>
    <row r="248" spans="1:25">
      <c r="A248" t="s">
        <v>613</v>
      </c>
      <c r="B248" s="2" t="str">
        <f>Hyperlink("https://www.diodes.com/assets/Datasheets/ZXT13N50DE6.pdf")</f>
        <v>https://www.diodes.com/assets/Datasheets/ZXT13N50DE6.pdf</v>
      </c>
      <c r="C248" t="str">
        <f>Hyperlink("https://www.diodes.com/part/view/ZXT13N50DE6Q","ZXT13N50DE6Q")</f>
        <v>ZXT13N50DE6Q</v>
      </c>
      <c r="D248" t="s">
        <v>614</v>
      </c>
      <c r="G248" t="s">
        <v>198</v>
      </c>
      <c r="H248" t="s">
        <v>28</v>
      </c>
      <c r="I248" t="s">
        <v>49</v>
      </c>
      <c r="J248">
        <v>50</v>
      </c>
      <c r="K248">
        <v>4</v>
      </c>
      <c r="L248">
        <v>10</v>
      </c>
      <c r="M248">
        <v>1.1</v>
      </c>
      <c r="N248">
        <v>300</v>
      </c>
      <c r="O248">
        <v>1</v>
      </c>
      <c r="P248">
        <v>100</v>
      </c>
      <c r="Q248">
        <v>4</v>
      </c>
      <c r="R248">
        <v>12</v>
      </c>
      <c r="S248" t="s">
        <v>45</v>
      </c>
      <c r="T248">
        <v>200</v>
      </c>
      <c r="U248" t="s">
        <v>615</v>
      </c>
      <c r="V248">
        <v>115</v>
      </c>
      <c r="W248">
        <v>36</v>
      </c>
      <c r="Y248" t="s">
        <v>193</v>
      </c>
    </row>
    <row r="249" spans="1:25">
      <c r="A249" t="s">
        <v>616</v>
      </c>
      <c r="B249" s="2" t="str">
        <f>Hyperlink("https://www.diodes.com/assets/Datasheets/ZXT13P40DE6.pdf")</f>
        <v>https://www.diodes.com/assets/Datasheets/ZXT13P40DE6.pdf</v>
      </c>
      <c r="C249" t="str">
        <f>Hyperlink("https://www.diodes.com/part/view/ZXT13P40DE6Q","ZXT13P40DE6Q")</f>
        <v>ZXT13P40DE6Q</v>
      </c>
      <c r="D249" t="s">
        <v>617</v>
      </c>
      <c r="G249" t="s">
        <v>198</v>
      </c>
      <c r="H249" t="s">
        <v>28</v>
      </c>
      <c r="I249" t="s">
        <v>29</v>
      </c>
      <c r="J249">
        <v>40</v>
      </c>
      <c r="K249">
        <v>3</v>
      </c>
      <c r="L249">
        <v>10</v>
      </c>
      <c r="M249">
        <v>1.1</v>
      </c>
      <c r="N249">
        <v>300</v>
      </c>
      <c r="O249">
        <v>1</v>
      </c>
      <c r="P249">
        <v>100</v>
      </c>
      <c r="Q249">
        <v>3</v>
      </c>
      <c r="R249">
        <v>25</v>
      </c>
      <c r="S249" t="s">
        <v>45</v>
      </c>
      <c r="T249">
        <v>200</v>
      </c>
      <c r="U249" t="s">
        <v>572</v>
      </c>
      <c r="V249">
        <v>115</v>
      </c>
      <c r="W249">
        <v>58</v>
      </c>
      <c r="Y249" t="s">
        <v>193</v>
      </c>
    </row>
    <row r="250" spans="1:25">
      <c r="A250" t="s">
        <v>618</v>
      </c>
      <c r="B250" s="2" t="str">
        <f>Hyperlink("https://www.diodes.com/assets/Datasheets/ZXT690BK.pdf")</f>
        <v>https://www.diodes.com/assets/Datasheets/ZXT690BK.pdf</v>
      </c>
      <c r="C250" t="str">
        <f>Hyperlink("https://www.diodes.com/part/view/ZXT690BKQ","ZXT690BKQ")</f>
        <v>ZXT690BKQ</v>
      </c>
      <c r="D250" t="s">
        <v>619</v>
      </c>
      <c r="G250" t="s">
        <v>27</v>
      </c>
      <c r="H250" t="s">
        <v>28</v>
      </c>
      <c r="I250" t="s">
        <v>49</v>
      </c>
      <c r="J250">
        <v>45</v>
      </c>
      <c r="K250">
        <v>3</v>
      </c>
      <c r="L250">
        <v>6</v>
      </c>
      <c r="M250">
        <v>3.4</v>
      </c>
      <c r="N250">
        <v>400</v>
      </c>
      <c r="O250">
        <v>1</v>
      </c>
      <c r="P250">
        <v>60</v>
      </c>
      <c r="Q250">
        <v>3</v>
      </c>
      <c r="R250">
        <v>360</v>
      </c>
      <c r="S250" t="s">
        <v>366</v>
      </c>
      <c r="T250">
        <v>320</v>
      </c>
      <c r="U250" t="s">
        <v>235</v>
      </c>
      <c r="V250">
        <v>150</v>
      </c>
      <c r="W250">
        <v>77</v>
      </c>
      <c r="Y250" t="s">
        <v>448</v>
      </c>
    </row>
    <row r="251" spans="1:25">
      <c r="A251" t="s">
        <v>620</v>
      </c>
      <c r="B251" s="2" t="str">
        <f>Hyperlink("https://www.diodes.com/assets/Datasheets/ZXT951KQ.pdf")</f>
        <v>https://www.diodes.com/assets/Datasheets/ZXT951KQ.pdf</v>
      </c>
      <c r="C251" t="str">
        <f>Hyperlink("https://www.diodes.com/part/view/ZXT951KQ","ZXT951KQ")</f>
        <v>ZXT951KQ</v>
      </c>
      <c r="D251" t="s">
        <v>621</v>
      </c>
      <c r="G251" t="s">
        <v>198</v>
      </c>
      <c r="H251" t="s">
        <v>28</v>
      </c>
      <c r="I251" t="s">
        <v>29</v>
      </c>
      <c r="J251">
        <v>65</v>
      </c>
      <c r="K251">
        <v>6</v>
      </c>
      <c r="L251">
        <v>15</v>
      </c>
      <c r="M251">
        <v>4.2</v>
      </c>
      <c r="N251">
        <v>100</v>
      </c>
      <c r="O251">
        <v>2</v>
      </c>
      <c r="P251">
        <v>50</v>
      </c>
      <c r="Q251">
        <v>6</v>
      </c>
      <c r="R251">
        <v>90</v>
      </c>
      <c r="S251" t="s">
        <v>182</v>
      </c>
      <c r="T251">
        <v>165</v>
      </c>
      <c r="U251" t="s">
        <v>216</v>
      </c>
      <c r="V251">
        <v>120</v>
      </c>
      <c r="W251">
        <v>53</v>
      </c>
      <c r="Y251" t="s">
        <v>448</v>
      </c>
    </row>
    <row r="252" spans="1:25">
      <c r="A252" t="s">
        <v>622</v>
      </c>
      <c r="B252" s="2" t="str">
        <f>Hyperlink("https://www.diodes.com/assets/Datasheets/ZXTC2045E6.pdf")</f>
        <v>https://www.diodes.com/assets/Datasheets/ZXTC2045E6.pdf</v>
      </c>
      <c r="C252" t="str">
        <f>Hyperlink("https://www.diodes.com/part/view/ZXTC2045E6Q","ZXTC2045E6Q")</f>
        <v>ZXTC2045E6Q</v>
      </c>
      <c r="D252" t="s">
        <v>623</v>
      </c>
      <c r="G252" t="s">
        <v>27</v>
      </c>
      <c r="H252" t="s">
        <v>28</v>
      </c>
      <c r="I252" t="s">
        <v>116</v>
      </c>
      <c r="J252">
        <v>30</v>
      </c>
      <c r="K252">
        <v>1.5</v>
      </c>
      <c r="L252">
        <v>5</v>
      </c>
      <c r="M252">
        <v>1.1</v>
      </c>
      <c r="N252">
        <v>180</v>
      </c>
      <c r="O252">
        <v>0.1</v>
      </c>
      <c r="R252">
        <v>375</v>
      </c>
      <c r="S252" t="s">
        <v>624</v>
      </c>
      <c r="V252" t="s">
        <v>625</v>
      </c>
      <c r="Y252" t="s">
        <v>193</v>
      </c>
    </row>
    <row r="253" spans="1:25">
      <c r="A253" t="s">
        <v>626</v>
      </c>
      <c r="B253" s="2" t="str">
        <f>Hyperlink("https://www.diodes.com/assets/Datasheets/ZXTC4591AMC.pdf")</f>
        <v>https://www.diodes.com/assets/Datasheets/ZXTC4591AMC.pdf</v>
      </c>
      <c r="C253" t="str">
        <f>Hyperlink("https://www.diodes.com/part/view/ZXTC4591AMCQ","ZXTC4591AMCQ")</f>
        <v>ZXTC4591AMCQ</v>
      </c>
      <c r="D253" t="s">
        <v>627</v>
      </c>
      <c r="G253" t="s">
        <v>27</v>
      </c>
      <c r="H253" t="s">
        <v>28</v>
      </c>
      <c r="I253" t="s">
        <v>116</v>
      </c>
      <c r="J253">
        <v>40</v>
      </c>
      <c r="K253" t="s">
        <v>555</v>
      </c>
      <c r="L253">
        <v>3</v>
      </c>
      <c r="M253">
        <v>1.7</v>
      </c>
      <c r="N253">
        <v>300</v>
      </c>
      <c r="O253" t="s">
        <v>628</v>
      </c>
      <c r="P253" t="s">
        <v>629</v>
      </c>
      <c r="Q253">
        <v>2</v>
      </c>
      <c r="R253" t="s">
        <v>630</v>
      </c>
      <c r="S253" t="s">
        <v>631</v>
      </c>
      <c r="T253">
        <v>500</v>
      </c>
      <c r="U253" t="s">
        <v>182</v>
      </c>
      <c r="V253">
        <v>150</v>
      </c>
      <c r="Y253" t="s">
        <v>632</v>
      </c>
    </row>
    <row r="254" spans="1:25">
      <c r="A254" t="s">
        <v>633</v>
      </c>
      <c r="B254" s="2" t="str">
        <f>Hyperlink("https://www.diodes.com/assets/Datasheets/ZXTC6717MC.pdf")</f>
        <v>https://www.diodes.com/assets/Datasheets/ZXTC6717MC.pdf</v>
      </c>
      <c r="C254" t="str">
        <f>Hyperlink("https://www.diodes.com/part/view/ZXTC6717MCQ","ZXTC6717MCQ")</f>
        <v>ZXTC6717MCQ</v>
      </c>
      <c r="D254" t="s">
        <v>634</v>
      </c>
      <c r="G254" t="s">
        <v>198</v>
      </c>
      <c r="H254" t="s">
        <v>28</v>
      </c>
      <c r="I254" t="s">
        <v>116</v>
      </c>
      <c r="J254" t="s">
        <v>635</v>
      </c>
      <c r="K254" t="s">
        <v>636</v>
      </c>
      <c r="L254" t="s">
        <v>637</v>
      </c>
      <c r="M254">
        <v>1.7</v>
      </c>
      <c r="N254">
        <v>300</v>
      </c>
      <c r="O254" t="s">
        <v>556</v>
      </c>
      <c r="P254" t="s">
        <v>246</v>
      </c>
      <c r="Q254" t="s">
        <v>638</v>
      </c>
      <c r="R254" t="s">
        <v>639</v>
      </c>
      <c r="S254" t="s">
        <v>299</v>
      </c>
      <c r="T254" t="s">
        <v>640</v>
      </c>
      <c r="U254" t="s">
        <v>615</v>
      </c>
      <c r="V254" t="s">
        <v>641</v>
      </c>
      <c r="W254" t="s">
        <v>642</v>
      </c>
      <c r="Y254" t="s">
        <v>632</v>
      </c>
    </row>
    <row r="255" spans="1:25">
      <c r="A255" t="s">
        <v>643</v>
      </c>
      <c r="B255" s="2" t="str">
        <f>Hyperlink("https://www.diodes.com/assets/Datasheets/ZXTC6718MCQ.pdf")</f>
        <v>https://www.diodes.com/assets/Datasheets/ZXTC6718MCQ.pdf</v>
      </c>
      <c r="C255" t="str">
        <f>Hyperlink("https://www.diodes.com/part/view/ZXTC6718MCQ","ZXTC6718MCQ")</f>
        <v>ZXTC6718MCQ</v>
      </c>
      <c r="D255" t="s">
        <v>644</v>
      </c>
      <c r="G255" t="s">
        <v>198</v>
      </c>
      <c r="H255" t="s">
        <v>28</v>
      </c>
      <c r="I255" t="s">
        <v>116</v>
      </c>
      <c r="J255">
        <v>20</v>
      </c>
      <c r="K255" t="s">
        <v>645</v>
      </c>
      <c r="L255" t="s">
        <v>646</v>
      </c>
      <c r="M255">
        <v>1.7</v>
      </c>
      <c r="N255">
        <v>300</v>
      </c>
      <c r="O255" t="s">
        <v>556</v>
      </c>
      <c r="P255" t="s">
        <v>647</v>
      </c>
      <c r="Q255">
        <v>2</v>
      </c>
      <c r="R255" t="s">
        <v>648</v>
      </c>
      <c r="S255" t="s">
        <v>649</v>
      </c>
      <c r="T255" t="s">
        <v>650</v>
      </c>
      <c r="U255" t="s">
        <v>651</v>
      </c>
      <c r="V255" t="s">
        <v>560</v>
      </c>
      <c r="W255" t="s">
        <v>652</v>
      </c>
      <c r="Y255" t="s">
        <v>632</v>
      </c>
    </row>
    <row r="256" spans="1:25">
      <c r="A256" t="s">
        <v>653</v>
      </c>
      <c r="B256" s="2" t="str">
        <f>Hyperlink("https://www.diodes.com/assets/Datasheets/ZXTD6717E6.pdf")</f>
        <v>https://www.diodes.com/assets/Datasheets/ZXTD6717E6.pdf</v>
      </c>
      <c r="C256" t="str">
        <f>Hyperlink("https://www.diodes.com/part/view/ZXTD6717E6Q","ZXTD6717E6Q")</f>
        <v>ZXTD6717E6Q</v>
      </c>
      <c r="D256" t="s">
        <v>654</v>
      </c>
      <c r="G256" t="s">
        <v>198</v>
      </c>
      <c r="H256" t="s">
        <v>28</v>
      </c>
      <c r="I256" t="s">
        <v>116</v>
      </c>
      <c r="J256" t="s">
        <v>637</v>
      </c>
      <c r="K256" t="s">
        <v>655</v>
      </c>
      <c r="L256" t="s">
        <v>656</v>
      </c>
      <c r="M256">
        <v>1.1</v>
      </c>
      <c r="N256">
        <v>300</v>
      </c>
      <c r="O256">
        <v>0.1</v>
      </c>
      <c r="P256">
        <v>75</v>
      </c>
      <c r="Q256" t="s">
        <v>657</v>
      </c>
      <c r="R256" t="s">
        <v>658</v>
      </c>
      <c r="S256" t="s">
        <v>45</v>
      </c>
      <c r="T256" t="s">
        <v>659</v>
      </c>
      <c r="U256" t="s">
        <v>660</v>
      </c>
      <c r="V256" t="s">
        <v>661</v>
      </c>
      <c r="W256" t="s">
        <v>662</v>
      </c>
      <c r="Y256" t="s">
        <v>193</v>
      </c>
    </row>
    <row r="257" spans="1:25">
      <c r="A257" t="s">
        <v>663</v>
      </c>
      <c r="B257" s="2" t="str">
        <f>Hyperlink("https://www.diodes.com/assets/Datasheets/ZXTN19020DZQ.pdf")</f>
        <v>https://www.diodes.com/assets/Datasheets/ZXTN19020DZQ.pdf</v>
      </c>
      <c r="C257" t="str">
        <f>Hyperlink("https://www.diodes.com/part/view/ZXTN19020DZQ","ZXTN19020DZQ")</f>
        <v>ZXTN19020DZQ</v>
      </c>
      <c r="D257" t="s">
        <v>664</v>
      </c>
      <c r="G257" t="s">
        <v>198</v>
      </c>
      <c r="H257" t="s">
        <v>28</v>
      </c>
      <c r="I257" t="s">
        <v>49</v>
      </c>
      <c r="J257">
        <v>20</v>
      </c>
      <c r="K257">
        <v>7.5</v>
      </c>
      <c r="L257">
        <v>20</v>
      </c>
      <c r="M257">
        <v>2.4</v>
      </c>
      <c r="N257">
        <v>300</v>
      </c>
      <c r="O257">
        <v>0.1</v>
      </c>
      <c r="P257">
        <v>150</v>
      </c>
      <c r="Q257">
        <v>7.5</v>
      </c>
      <c r="R257">
        <v>70</v>
      </c>
      <c r="S257" t="s">
        <v>299</v>
      </c>
      <c r="T257">
        <v>80</v>
      </c>
      <c r="U257" t="s">
        <v>235</v>
      </c>
      <c r="V257">
        <v>160</v>
      </c>
      <c r="W257">
        <v>21</v>
      </c>
      <c r="Y257" t="s">
        <v>31</v>
      </c>
    </row>
    <row r="258" spans="1:25">
      <c r="A258" t="s">
        <v>665</v>
      </c>
      <c r="B258" s="2" t="str">
        <f>Hyperlink("https://www.diodes.com/assets/Datasheets/ZXTN2005ZQ.pdf")</f>
        <v>https://www.diodes.com/assets/Datasheets/ZXTN2005ZQ.pdf</v>
      </c>
      <c r="C258" t="str">
        <f>Hyperlink("https://www.diodes.com/part/view/ZXTN2005ZQ","ZXTN2005ZQ")</f>
        <v>ZXTN2005ZQ</v>
      </c>
      <c r="D258" t="s">
        <v>666</v>
      </c>
      <c r="G258" t="s">
        <v>198</v>
      </c>
      <c r="H258" t="s">
        <v>28</v>
      </c>
      <c r="I258" t="s">
        <v>49</v>
      </c>
      <c r="J258">
        <v>25</v>
      </c>
      <c r="K258">
        <v>5.5</v>
      </c>
      <c r="L258">
        <v>20</v>
      </c>
      <c r="M258">
        <v>2.1</v>
      </c>
      <c r="N258">
        <v>300</v>
      </c>
      <c r="O258">
        <v>0.01</v>
      </c>
      <c r="P258">
        <v>200</v>
      </c>
      <c r="Q258">
        <v>7</v>
      </c>
      <c r="R258">
        <v>35</v>
      </c>
      <c r="S258" t="s">
        <v>667</v>
      </c>
      <c r="T258">
        <v>130</v>
      </c>
      <c r="U258" t="s">
        <v>668</v>
      </c>
      <c r="V258">
        <v>150</v>
      </c>
      <c r="W258">
        <v>25</v>
      </c>
      <c r="Y258" t="s">
        <v>31</v>
      </c>
    </row>
    <row r="259" spans="1:25">
      <c r="A259" t="s">
        <v>669</v>
      </c>
      <c r="B259" s="2" t="str">
        <f>Hyperlink("https://www.diodes.com/assets/Datasheets/ZXTN2010ZQ.pdf")</f>
        <v>https://www.diodes.com/assets/Datasheets/ZXTN2010ZQ.pdf</v>
      </c>
      <c r="C259" t="str">
        <f>Hyperlink("https://www.diodes.com/part/view/ZXTN2010ZQ","ZXTN2010ZQ")</f>
        <v>ZXTN2010ZQ</v>
      </c>
      <c r="D259" t="s">
        <v>670</v>
      </c>
      <c r="G259" t="s">
        <v>198</v>
      </c>
      <c r="H259" t="s">
        <v>28</v>
      </c>
      <c r="I259" t="s">
        <v>49</v>
      </c>
      <c r="J259">
        <v>60</v>
      </c>
      <c r="K259">
        <v>5</v>
      </c>
      <c r="L259">
        <v>20</v>
      </c>
      <c r="M259">
        <v>2.1</v>
      </c>
      <c r="N259">
        <v>100</v>
      </c>
      <c r="O259">
        <v>0.01</v>
      </c>
      <c r="P259">
        <v>55</v>
      </c>
      <c r="Q259">
        <v>5</v>
      </c>
      <c r="R259">
        <v>30</v>
      </c>
      <c r="S259" t="s">
        <v>56</v>
      </c>
      <c r="T259">
        <v>125</v>
      </c>
      <c r="U259" t="s">
        <v>252</v>
      </c>
      <c r="V259">
        <v>130</v>
      </c>
      <c r="W259">
        <v>30</v>
      </c>
      <c r="Y259" t="s">
        <v>31</v>
      </c>
    </row>
    <row r="260" spans="1:25">
      <c r="A260" t="s">
        <v>671</v>
      </c>
      <c r="B260" s="2" t="str">
        <f>Hyperlink("https://www.diodes.com/assets/Datasheets/ZXTN2018FQ.pdf")</f>
        <v>https://www.diodes.com/assets/Datasheets/ZXTN2018FQ.pdf</v>
      </c>
      <c r="C260" t="str">
        <f>Hyperlink("https://www.diodes.com/part/view/ZXTN2018FQ","ZXTN2018FQ")</f>
        <v>ZXTN2018FQ</v>
      </c>
      <c r="D260" t="s">
        <v>672</v>
      </c>
      <c r="G260" t="s">
        <v>198</v>
      </c>
      <c r="H260" t="s">
        <v>28</v>
      </c>
      <c r="I260" t="s">
        <v>49</v>
      </c>
      <c r="J260">
        <v>60</v>
      </c>
      <c r="K260">
        <v>5</v>
      </c>
      <c r="L260">
        <v>12</v>
      </c>
      <c r="M260">
        <v>1</v>
      </c>
      <c r="N260">
        <v>100</v>
      </c>
      <c r="O260">
        <v>0.01</v>
      </c>
      <c r="P260">
        <v>40</v>
      </c>
      <c r="Q260">
        <v>5</v>
      </c>
      <c r="R260">
        <v>30</v>
      </c>
      <c r="S260" t="s">
        <v>56</v>
      </c>
      <c r="T260">
        <v>110</v>
      </c>
      <c r="U260" t="s">
        <v>252</v>
      </c>
      <c r="V260">
        <v>130</v>
      </c>
      <c r="W260">
        <v>25</v>
      </c>
      <c r="Y260" t="s">
        <v>52</v>
      </c>
    </row>
    <row r="261" spans="1:25">
      <c r="A261" t="s">
        <v>673</v>
      </c>
      <c r="B261" s="2" t="str">
        <f>Hyperlink("https://www.diodes.com/assets/Datasheets/ZXTN25060BZQ.pdf")</f>
        <v>https://www.diodes.com/assets/Datasheets/ZXTN25060BZQ.pdf</v>
      </c>
      <c r="C261" t="str">
        <f>Hyperlink("https://www.diodes.com/part/view/ZXTN25060BZQ","ZXTN25060BZQ")</f>
        <v>ZXTN25060BZQ</v>
      </c>
      <c r="D261" t="s">
        <v>670</v>
      </c>
      <c r="G261" t="s">
        <v>198</v>
      </c>
      <c r="H261" t="s">
        <v>28</v>
      </c>
      <c r="I261" t="s">
        <v>49</v>
      </c>
      <c r="J261">
        <v>60</v>
      </c>
      <c r="K261">
        <v>5</v>
      </c>
      <c r="L261">
        <v>10</v>
      </c>
      <c r="M261">
        <v>2.4</v>
      </c>
      <c r="N261">
        <v>100</v>
      </c>
      <c r="O261">
        <v>0.01</v>
      </c>
      <c r="P261">
        <v>45</v>
      </c>
      <c r="Q261">
        <v>2</v>
      </c>
      <c r="R261">
        <v>90</v>
      </c>
      <c r="S261" t="s">
        <v>34</v>
      </c>
      <c r="T261">
        <v>230</v>
      </c>
      <c r="U261" t="s">
        <v>600</v>
      </c>
      <c r="V261">
        <v>185</v>
      </c>
      <c r="W261">
        <v>48</v>
      </c>
      <c r="Y261" t="s">
        <v>31</v>
      </c>
    </row>
    <row r="262" spans="1:25">
      <c r="A262" t="s">
        <v>674</v>
      </c>
      <c r="B262" s="2" t="str">
        <f>Hyperlink("https://www.diodes.com/assets/Datasheets/ZXTN25100DG.pdf")</f>
        <v>https://www.diodes.com/assets/Datasheets/ZXTN25100DG.pdf</v>
      </c>
      <c r="C262" t="str">
        <f>Hyperlink("https://www.diodes.com/part/view/ZXTN25100DGQ","ZXTN25100DGQ")</f>
        <v>ZXTN25100DGQ</v>
      </c>
      <c r="D262" t="s">
        <v>675</v>
      </c>
      <c r="G262" t="s">
        <v>198</v>
      </c>
      <c r="H262" t="s">
        <v>28</v>
      </c>
      <c r="I262" t="s">
        <v>49</v>
      </c>
      <c r="J262">
        <v>100</v>
      </c>
      <c r="K262">
        <v>3</v>
      </c>
      <c r="L262">
        <v>3.5</v>
      </c>
      <c r="M262">
        <v>3</v>
      </c>
      <c r="N262">
        <v>300</v>
      </c>
      <c r="O262">
        <v>0.01</v>
      </c>
      <c r="P262">
        <v>40</v>
      </c>
      <c r="Q262">
        <v>1</v>
      </c>
      <c r="R262">
        <v>170</v>
      </c>
      <c r="S262" t="s">
        <v>667</v>
      </c>
      <c r="T262">
        <v>345</v>
      </c>
      <c r="U262" t="s">
        <v>676</v>
      </c>
      <c r="V262">
        <v>175</v>
      </c>
      <c r="W262">
        <v>85</v>
      </c>
      <c r="Y262" t="s">
        <v>154</v>
      </c>
    </row>
    <row r="263" spans="1:25">
      <c r="A263" t="s">
        <v>677</v>
      </c>
      <c r="B263" s="2" t="str">
        <f>Hyperlink("https://www.diodes.com/assets/Datasheets/ZXTN4004K.pdf")</f>
        <v>https://www.diodes.com/assets/Datasheets/ZXTN4004K.pdf</v>
      </c>
      <c r="C263" t="str">
        <f>Hyperlink("https://www.diodes.com/part/view/ZXTN4004KQ","ZXTN4004KQ")</f>
        <v>ZXTN4004KQ</v>
      </c>
      <c r="D263" t="s">
        <v>678</v>
      </c>
      <c r="G263" t="s">
        <v>44</v>
      </c>
      <c r="H263" t="s">
        <v>28</v>
      </c>
      <c r="I263" t="s">
        <v>49</v>
      </c>
      <c r="J263">
        <v>150</v>
      </c>
      <c r="K263">
        <v>1</v>
      </c>
      <c r="L263">
        <v>3</v>
      </c>
      <c r="M263">
        <v>3.4</v>
      </c>
      <c r="N263">
        <v>60</v>
      </c>
      <c r="O263">
        <v>0.085</v>
      </c>
      <c r="P263">
        <v>100</v>
      </c>
      <c r="Q263">
        <v>0.15</v>
      </c>
      <c r="R263">
        <v>250</v>
      </c>
      <c r="S263" t="s">
        <v>56</v>
      </c>
      <c r="Y263" t="s">
        <v>448</v>
      </c>
    </row>
    <row r="264" spans="1:25">
      <c r="A264" t="s">
        <v>679</v>
      </c>
      <c r="B264" s="2" t="str">
        <f>Hyperlink("https://www.diodes.com/assets/Datasheets/ZXTN4004Z.pdf")</f>
        <v>https://www.diodes.com/assets/Datasheets/ZXTN4004Z.pdf</v>
      </c>
      <c r="C264" t="str">
        <f>Hyperlink("https://www.diodes.com/part/view/ZXTN4004ZQ","ZXTN4004ZQ")</f>
        <v>ZXTN4004ZQ</v>
      </c>
      <c r="D264" t="s">
        <v>311</v>
      </c>
      <c r="G264" t="s">
        <v>44</v>
      </c>
      <c r="H264" t="s">
        <v>28</v>
      </c>
      <c r="I264" t="s">
        <v>49</v>
      </c>
      <c r="J264">
        <v>150</v>
      </c>
      <c r="K264">
        <v>1</v>
      </c>
      <c r="L264">
        <v>3</v>
      </c>
      <c r="M264">
        <v>1.5</v>
      </c>
      <c r="N264">
        <v>60</v>
      </c>
      <c r="O264">
        <v>0.085</v>
      </c>
      <c r="P264">
        <v>100</v>
      </c>
      <c r="Q264">
        <v>0.15</v>
      </c>
      <c r="R264">
        <v>250</v>
      </c>
      <c r="S264" t="s">
        <v>56</v>
      </c>
      <c r="Y264" t="s">
        <v>31</v>
      </c>
    </row>
    <row r="265" spans="1:25">
      <c r="A265" t="s">
        <v>680</v>
      </c>
      <c r="B265" s="2" t="str">
        <f>Hyperlink("https://www.diodes.com/assets/Datasheets/ZXTN5551FLQ.pdf")</f>
        <v>https://www.diodes.com/assets/Datasheets/ZXTN5551FLQ.pdf</v>
      </c>
      <c r="C265" t="str">
        <f>Hyperlink("https://www.diodes.com/part/view/ZXTN5551FLQ","ZXTN5551FLQ")</f>
        <v>ZXTN5551FLQ</v>
      </c>
      <c r="D265" t="s">
        <v>681</v>
      </c>
      <c r="G265" t="s">
        <v>44</v>
      </c>
      <c r="H265" t="s">
        <v>28</v>
      </c>
      <c r="I265" t="s">
        <v>49</v>
      </c>
      <c r="J265">
        <v>160</v>
      </c>
      <c r="K265">
        <v>0.6</v>
      </c>
      <c r="M265">
        <v>0.33</v>
      </c>
      <c r="N265">
        <v>80</v>
      </c>
      <c r="O265">
        <v>0.01</v>
      </c>
      <c r="P265">
        <v>30</v>
      </c>
      <c r="Q265">
        <v>0.05</v>
      </c>
      <c r="R265">
        <v>80</v>
      </c>
      <c r="S265">
        <v>0.01</v>
      </c>
      <c r="T265">
        <v>200</v>
      </c>
      <c r="U265" t="s">
        <v>38</v>
      </c>
      <c r="V265">
        <v>130</v>
      </c>
      <c r="Y265" t="s">
        <v>52</v>
      </c>
    </row>
    <row r="266" spans="1:25">
      <c r="A266" t="s">
        <v>682</v>
      </c>
      <c r="B266" s="2" t="str">
        <f>Hyperlink("https://www.diodes.com/assets/Datasheets/ZXTP01500BGQ.pdf")</f>
        <v>https://www.diodes.com/assets/Datasheets/ZXTP01500BGQ.pdf</v>
      </c>
      <c r="C266" t="str">
        <f>Hyperlink("https://www.diodes.com/part/view/ZXTP01500BGQ","ZXTP01500BGQ")</f>
        <v>ZXTP01500BGQ</v>
      </c>
      <c r="D266" t="s">
        <v>394</v>
      </c>
      <c r="G266" t="s">
        <v>44</v>
      </c>
      <c r="H266" t="s">
        <v>28</v>
      </c>
      <c r="I266" t="s">
        <v>29</v>
      </c>
      <c r="J266">
        <v>500</v>
      </c>
      <c r="K266">
        <v>0.15</v>
      </c>
      <c r="L266">
        <v>0.5</v>
      </c>
      <c r="M266">
        <v>2</v>
      </c>
      <c r="N266">
        <v>100</v>
      </c>
      <c r="O266">
        <v>0.001</v>
      </c>
      <c r="P266">
        <v>80</v>
      </c>
      <c r="Q266">
        <v>0.05</v>
      </c>
      <c r="R266">
        <v>200</v>
      </c>
      <c r="S266" t="s">
        <v>296</v>
      </c>
      <c r="T266">
        <v>500</v>
      </c>
      <c r="U266" t="s">
        <v>342</v>
      </c>
      <c r="V266">
        <v>60</v>
      </c>
      <c r="Y266" t="s">
        <v>154</v>
      </c>
    </row>
    <row r="267" spans="1:25">
      <c r="A267" t="s">
        <v>683</v>
      </c>
      <c r="B267" s="2" t="str">
        <f>Hyperlink("https://www.diodes.com/assets/Datasheets/ZXTP19040CGQ.pdf")</f>
        <v>https://www.diodes.com/assets/Datasheets/ZXTP19040CGQ.pdf</v>
      </c>
      <c r="C267" t="str">
        <f>Hyperlink("https://www.diodes.com/part/view/ZXTP19040CGQ","ZXTP19040CGQ")</f>
        <v>ZXTP19040CGQ</v>
      </c>
      <c r="D267" t="s">
        <v>684</v>
      </c>
      <c r="G267" t="s">
        <v>198</v>
      </c>
      <c r="H267" t="s">
        <v>28</v>
      </c>
      <c r="I267" t="s">
        <v>29</v>
      </c>
      <c r="J267">
        <v>40</v>
      </c>
      <c r="K267">
        <v>3</v>
      </c>
      <c r="L267">
        <v>5</v>
      </c>
      <c r="M267">
        <v>2</v>
      </c>
      <c r="N267">
        <v>220</v>
      </c>
      <c r="O267">
        <v>0.5</v>
      </c>
      <c r="P267">
        <v>100</v>
      </c>
      <c r="Q267">
        <v>3</v>
      </c>
      <c r="R267">
        <v>150</v>
      </c>
      <c r="S267" t="s">
        <v>353</v>
      </c>
      <c r="T267">
        <v>500</v>
      </c>
      <c r="U267" t="s">
        <v>231</v>
      </c>
      <c r="V267">
        <v>150</v>
      </c>
      <c r="Y267" t="s">
        <v>154</v>
      </c>
    </row>
    <row r="268" spans="1:25">
      <c r="A268" t="s">
        <v>685</v>
      </c>
      <c r="B268" s="2" t="str">
        <f>Hyperlink("https://www.diodes.com/assets/Datasheets/ZXTP19100CZ.pdf")</f>
        <v>https://www.diodes.com/assets/Datasheets/ZXTP19100CZ.pdf</v>
      </c>
      <c r="C268" t="str">
        <f>Hyperlink("https://www.diodes.com/part/view/ZXTP19100CZQ","ZXTP19100CZQ")</f>
        <v>ZXTP19100CZQ</v>
      </c>
      <c r="D268" t="s">
        <v>686</v>
      </c>
      <c r="G268" t="s">
        <v>198</v>
      </c>
      <c r="H268" t="s">
        <v>28</v>
      </c>
      <c r="I268" t="s">
        <v>29</v>
      </c>
      <c r="J268">
        <v>100</v>
      </c>
      <c r="K268">
        <v>2</v>
      </c>
      <c r="L268">
        <v>3</v>
      </c>
      <c r="M268">
        <v>2.4</v>
      </c>
      <c r="N268">
        <v>200</v>
      </c>
      <c r="O268">
        <v>0.1</v>
      </c>
      <c r="P268">
        <v>70</v>
      </c>
      <c r="Q268">
        <v>1</v>
      </c>
      <c r="R268">
        <v>130</v>
      </c>
      <c r="S268" t="s">
        <v>345</v>
      </c>
      <c r="T268">
        <v>225</v>
      </c>
      <c r="U268" t="s">
        <v>34</v>
      </c>
      <c r="V268">
        <v>142</v>
      </c>
      <c r="W268">
        <v>100</v>
      </c>
      <c r="Y268" t="s">
        <v>31</v>
      </c>
    </row>
    <row r="269" spans="1:25">
      <c r="A269" t="s">
        <v>687</v>
      </c>
      <c r="B269" s="2" t="str">
        <f>Hyperlink("https://www.diodes.com/assets/Datasheets/ZXTP2008ZQ.pdf")</f>
        <v>https://www.diodes.com/assets/Datasheets/ZXTP2008ZQ.pdf</v>
      </c>
      <c r="C269" t="str">
        <f>Hyperlink("https://www.diodes.com/part/view/ZXTP2008ZQ","ZXTP2008ZQ")</f>
        <v>ZXTP2008ZQ</v>
      </c>
      <c r="D269" t="s">
        <v>688</v>
      </c>
      <c r="G269" t="s">
        <v>198</v>
      </c>
      <c r="H269" t="s">
        <v>28</v>
      </c>
      <c r="I269" t="s">
        <v>29</v>
      </c>
      <c r="J269">
        <v>30</v>
      </c>
      <c r="K269">
        <v>5.5</v>
      </c>
      <c r="L269">
        <v>20</v>
      </c>
      <c r="M269">
        <v>2.1</v>
      </c>
      <c r="N269">
        <v>100</v>
      </c>
      <c r="O269">
        <v>0.01</v>
      </c>
      <c r="P269">
        <v>70</v>
      </c>
      <c r="Q269">
        <v>5</v>
      </c>
      <c r="R269">
        <v>40</v>
      </c>
      <c r="S269" t="s">
        <v>345</v>
      </c>
      <c r="T269">
        <v>80</v>
      </c>
      <c r="U269" t="s">
        <v>572</v>
      </c>
      <c r="V269">
        <v>110</v>
      </c>
      <c r="W269">
        <v>24</v>
      </c>
      <c r="Y269" t="s">
        <v>31</v>
      </c>
    </row>
    <row r="270" spans="1:25">
      <c r="A270" t="s">
        <v>689</v>
      </c>
      <c r="B270" s="2" t="str">
        <f>Hyperlink("https://www.diodes.com/assets/Datasheets/ZXTP2009ZQ.pdf")</f>
        <v>https://www.diodes.com/assets/Datasheets/ZXTP2009ZQ.pdf</v>
      </c>
      <c r="C270" t="str">
        <f>Hyperlink("https://www.diodes.com/part/view/ZXTP2009ZQ","ZXTP2009ZQ")</f>
        <v>ZXTP2009ZQ</v>
      </c>
      <c r="D270" t="s">
        <v>690</v>
      </c>
      <c r="G270" t="s">
        <v>198</v>
      </c>
      <c r="H270" t="s">
        <v>28</v>
      </c>
      <c r="I270" t="s">
        <v>29</v>
      </c>
      <c r="J270">
        <v>40</v>
      </c>
      <c r="K270">
        <v>5.5</v>
      </c>
      <c r="L270">
        <v>15</v>
      </c>
      <c r="M270">
        <v>2.1</v>
      </c>
      <c r="N270">
        <v>200</v>
      </c>
      <c r="O270">
        <v>0.01</v>
      </c>
      <c r="P270">
        <v>110</v>
      </c>
      <c r="Q270">
        <v>5.5</v>
      </c>
      <c r="R270">
        <v>30</v>
      </c>
      <c r="S270" t="s">
        <v>45</v>
      </c>
      <c r="T270">
        <v>175</v>
      </c>
      <c r="U270" t="s">
        <v>235</v>
      </c>
      <c r="V270">
        <v>152</v>
      </c>
      <c r="W270">
        <v>29</v>
      </c>
      <c r="Y270" t="s">
        <v>31</v>
      </c>
    </row>
    <row r="271" spans="1:25">
      <c r="A271" t="s">
        <v>691</v>
      </c>
      <c r="B271" s="2" t="str">
        <f>Hyperlink("https://www.diodes.com/assets/Datasheets/ZXTP2012ZQ.pdf")</f>
        <v>https://www.diodes.com/assets/Datasheets/ZXTP2012ZQ.pdf</v>
      </c>
      <c r="C271" t="str">
        <f>Hyperlink("https://www.diodes.com/part/view/ZXTP2012ZQ","ZXTP2012ZQ")</f>
        <v>ZXTP2012ZQ</v>
      </c>
      <c r="D271" t="s">
        <v>692</v>
      </c>
      <c r="G271" t="s">
        <v>198</v>
      </c>
      <c r="H271" t="s">
        <v>28</v>
      </c>
      <c r="I271" t="s">
        <v>29</v>
      </c>
      <c r="J271">
        <v>60</v>
      </c>
      <c r="K271">
        <v>4.3</v>
      </c>
      <c r="L271">
        <v>15</v>
      </c>
      <c r="M271">
        <v>2.1</v>
      </c>
      <c r="N271">
        <v>100</v>
      </c>
      <c r="O271">
        <v>0.01</v>
      </c>
      <c r="P271">
        <v>45</v>
      </c>
      <c r="Q271">
        <v>5</v>
      </c>
      <c r="R271">
        <v>20</v>
      </c>
      <c r="S271" t="s">
        <v>45</v>
      </c>
      <c r="T271">
        <v>110</v>
      </c>
      <c r="U271" t="s">
        <v>216</v>
      </c>
      <c r="V271">
        <v>120</v>
      </c>
      <c r="W271">
        <v>32</v>
      </c>
      <c r="Y271" t="s">
        <v>31</v>
      </c>
    </row>
    <row r="272" spans="1:25">
      <c r="A272" t="s">
        <v>693</v>
      </c>
      <c r="B272" s="2" t="str">
        <f>Hyperlink("https://www.diodes.com/assets/Datasheets/ZXTP2014ZQ.pdf")</f>
        <v>https://www.diodes.com/assets/Datasheets/ZXTP2014ZQ.pdf</v>
      </c>
      <c r="C272" t="str">
        <f>Hyperlink("https://www.diodes.com/part/view/ZXTP2014ZQ","ZXTP2014ZQ")</f>
        <v>ZXTP2014ZQ</v>
      </c>
      <c r="D272" t="s">
        <v>694</v>
      </c>
      <c r="G272" t="s">
        <v>44</v>
      </c>
      <c r="H272" t="s">
        <v>28</v>
      </c>
      <c r="I272" t="s">
        <v>29</v>
      </c>
      <c r="J272">
        <v>140</v>
      </c>
      <c r="K272">
        <v>3</v>
      </c>
      <c r="L272">
        <v>10</v>
      </c>
      <c r="M272">
        <v>2.1</v>
      </c>
      <c r="N272">
        <v>100</v>
      </c>
      <c r="O272">
        <v>0.01</v>
      </c>
      <c r="P272">
        <v>45</v>
      </c>
      <c r="Q272">
        <v>3</v>
      </c>
      <c r="R272">
        <v>60</v>
      </c>
      <c r="S272" t="s">
        <v>56</v>
      </c>
      <c r="T272">
        <v>115</v>
      </c>
      <c r="U272" t="s">
        <v>182</v>
      </c>
      <c r="V272">
        <v>120</v>
      </c>
      <c r="W272">
        <v>85</v>
      </c>
      <c r="Y272" t="s">
        <v>31</v>
      </c>
    </row>
    <row r="273" spans="1:25">
      <c r="A273" t="s">
        <v>695</v>
      </c>
      <c r="B273" s="2" t="str">
        <f>Hyperlink("https://www.diodes.com/assets/Datasheets/ZXTP2027FQ.pdf")</f>
        <v>https://www.diodes.com/assets/Datasheets/ZXTP2027FQ.pdf</v>
      </c>
      <c r="C273" t="str">
        <f>Hyperlink("https://www.diodes.com/part/view/ZXTP2027FQ","ZXTP2027FQ")</f>
        <v>ZXTP2027FQ</v>
      </c>
      <c r="D273" t="s">
        <v>696</v>
      </c>
      <c r="G273" t="s">
        <v>198</v>
      </c>
      <c r="H273" t="s">
        <v>28</v>
      </c>
      <c r="I273" t="s">
        <v>29</v>
      </c>
      <c r="J273">
        <v>60</v>
      </c>
      <c r="K273">
        <v>4</v>
      </c>
      <c r="L273">
        <v>10</v>
      </c>
      <c r="M273">
        <v>1</v>
      </c>
      <c r="N273">
        <v>100</v>
      </c>
      <c r="O273">
        <v>0.01</v>
      </c>
      <c r="P273">
        <v>80</v>
      </c>
      <c r="Q273">
        <v>4</v>
      </c>
      <c r="R273">
        <v>25</v>
      </c>
      <c r="S273" t="s">
        <v>45</v>
      </c>
      <c r="T273">
        <v>95</v>
      </c>
      <c r="U273" t="s">
        <v>216</v>
      </c>
      <c r="V273">
        <v>165</v>
      </c>
      <c r="W273">
        <v>45</v>
      </c>
      <c r="X273" t="s">
        <v>697</v>
      </c>
      <c r="Y273" t="s">
        <v>52</v>
      </c>
    </row>
    <row r="274" spans="1:25">
      <c r="A274" t="s">
        <v>698</v>
      </c>
      <c r="B274" s="2" t="str">
        <f>Hyperlink("https://www.diodes.com/assets/Datasheets/ZXTP25100CFHQ.pdf")</f>
        <v>https://www.diodes.com/assets/Datasheets/ZXTP25100CFHQ.pdf</v>
      </c>
      <c r="C274" t="str">
        <f>Hyperlink("https://www.diodes.com/part/view/ZXTP25100CFHQ","ZXTP25100CFHQ")</f>
        <v>ZXTP25100CFHQ</v>
      </c>
      <c r="D274" t="s">
        <v>348</v>
      </c>
      <c r="G274" t="s">
        <v>198</v>
      </c>
      <c r="H274" t="s">
        <v>28</v>
      </c>
      <c r="I274" t="s">
        <v>29</v>
      </c>
      <c r="J274">
        <v>100</v>
      </c>
      <c r="K274">
        <v>1</v>
      </c>
      <c r="L274">
        <v>3</v>
      </c>
      <c r="M274">
        <v>1.25</v>
      </c>
      <c r="N274">
        <v>200</v>
      </c>
      <c r="O274">
        <v>0.01</v>
      </c>
      <c r="P274">
        <v>110</v>
      </c>
      <c r="Q274">
        <v>0.5</v>
      </c>
      <c r="R274">
        <v>210</v>
      </c>
      <c r="S274" t="s">
        <v>207</v>
      </c>
      <c r="T274">
        <v>310</v>
      </c>
      <c r="U274" t="s">
        <v>345</v>
      </c>
      <c r="V274">
        <v>180</v>
      </c>
      <c r="W274">
        <v>150</v>
      </c>
      <c r="Y274" t="s">
        <v>52</v>
      </c>
    </row>
    <row r="275" spans="1:25">
      <c r="A275" t="s">
        <v>699</v>
      </c>
      <c r="B275" s="2" t="str">
        <f>Hyperlink("https://www.diodes.com/assets/Datasheets/ZXTP25140BFHQ.pdf")</f>
        <v>https://www.diodes.com/assets/Datasheets/ZXTP25140BFHQ.pdf</v>
      </c>
      <c r="C275" t="str">
        <f>Hyperlink("https://www.diodes.com/part/view/ZXTP25140BFHQ","ZXTP25140BFHQ")</f>
        <v>ZXTP25140BFHQ</v>
      </c>
      <c r="D275" t="s">
        <v>700</v>
      </c>
      <c r="G275" t="s">
        <v>44</v>
      </c>
      <c r="H275" t="s">
        <v>28</v>
      </c>
      <c r="I275" t="s">
        <v>29</v>
      </c>
      <c r="J275">
        <v>140</v>
      </c>
      <c r="K275">
        <v>1</v>
      </c>
      <c r="L275">
        <v>3</v>
      </c>
      <c r="M275">
        <v>1.25</v>
      </c>
      <c r="N275">
        <v>100</v>
      </c>
      <c r="O275">
        <v>0.01</v>
      </c>
      <c r="P275">
        <v>100</v>
      </c>
      <c r="Q275">
        <v>0.1</v>
      </c>
      <c r="R275">
        <v>135</v>
      </c>
      <c r="S275" t="s">
        <v>701</v>
      </c>
      <c r="T275">
        <v>230</v>
      </c>
      <c r="U275" t="s">
        <v>269</v>
      </c>
      <c r="V275">
        <v>75</v>
      </c>
      <c r="W275">
        <v>180</v>
      </c>
      <c r="Y275" t="s">
        <v>52</v>
      </c>
    </row>
    <row r="276" spans="1:25">
      <c r="A276" t="s">
        <v>702</v>
      </c>
      <c r="B276" s="2" t="str">
        <f>Hyperlink("https://www.diodes.com/assets/Datasheets/ZXTP5401FLQ.pdf")</f>
        <v>https://www.diodes.com/assets/Datasheets/ZXTP5401FLQ.pdf</v>
      </c>
      <c r="C276" t="str">
        <f>Hyperlink("https://www.diodes.com/part/view/ZXTP5401FLQ","ZXTP5401FLQ")</f>
        <v>ZXTP5401FLQ</v>
      </c>
      <c r="D276" t="s">
        <v>703</v>
      </c>
      <c r="G276" t="s">
        <v>44</v>
      </c>
      <c r="H276" t="s">
        <v>28</v>
      </c>
      <c r="I276" t="s">
        <v>29</v>
      </c>
      <c r="J276">
        <v>150</v>
      </c>
      <c r="K276">
        <v>0.6</v>
      </c>
      <c r="L276">
        <v>1</v>
      </c>
      <c r="M276">
        <v>0.35</v>
      </c>
      <c r="N276">
        <v>60</v>
      </c>
      <c r="O276">
        <v>0.01</v>
      </c>
      <c r="P276">
        <v>50</v>
      </c>
      <c r="Q276">
        <v>0.05</v>
      </c>
      <c r="R276">
        <v>200</v>
      </c>
      <c r="S276" t="s">
        <v>189</v>
      </c>
      <c r="T276">
        <v>500</v>
      </c>
      <c r="U276" t="s">
        <v>38</v>
      </c>
      <c r="V276">
        <v>100</v>
      </c>
      <c r="Y276" t="s">
        <v>52</v>
      </c>
    </row>
    <row r="277" spans="1:25">
      <c r="A277" t="s">
        <v>704</v>
      </c>
      <c r="B277" s="2" t="str">
        <f>Hyperlink("https://www.diodes.com/assets/Datasheets/ZXTP56020FDBQ.pdf")</f>
        <v>https://www.diodes.com/assets/Datasheets/ZXTP56020FDBQ.pdf</v>
      </c>
      <c r="C277" t="str">
        <f>Hyperlink("https://www.diodes.com/part/view/ZXTP56020FDBQ","ZXTP56020FDBQ")</f>
        <v>ZXTP56020FDBQ</v>
      </c>
      <c r="D277" t="s">
        <v>705</v>
      </c>
      <c r="G277" t="s">
        <v>198</v>
      </c>
      <c r="H277" t="s">
        <v>28</v>
      </c>
      <c r="I277" t="s">
        <v>68</v>
      </c>
      <c r="J277">
        <v>20</v>
      </c>
      <c r="K277">
        <v>2</v>
      </c>
      <c r="L277">
        <v>3</v>
      </c>
      <c r="M277">
        <v>2.47</v>
      </c>
      <c r="N277">
        <v>250</v>
      </c>
      <c r="O277">
        <v>0.1</v>
      </c>
      <c r="P277">
        <v>160</v>
      </c>
      <c r="Q277">
        <v>1</v>
      </c>
      <c r="R277">
        <v>110</v>
      </c>
      <c r="S277" t="s">
        <v>30</v>
      </c>
      <c r="T277">
        <v>200</v>
      </c>
      <c r="U277" t="s">
        <v>706</v>
      </c>
      <c r="V277" t="s">
        <v>162</v>
      </c>
      <c r="W277">
        <v>220</v>
      </c>
      <c r="Y277" t="s">
        <v>707</v>
      </c>
    </row>
    <row r="278" spans="1:25">
      <c r="A278" t="s">
        <v>708</v>
      </c>
      <c r="B278" s="2" t="str">
        <f>Hyperlink("https://www.diodes.com/assets/Datasheets/ZXTP56060FDBQ.pdf")</f>
        <v>https://www.diodes.com/assets/Datasheets/ZXTP56060FDBQ.pdf</v>
      </c>
      <c r="C278" t="str">
        <f>Hyperlink("https://www.diodes.com/part/view/ZXTP56060FDBQ","ZXTP56060FDBQ")</f>
        <v>ZXTP56060FDBQ</v>
      </c>
      <c r="D278" t="s">
        <v>709</v>
      </c>
      <c r="G278" t="s">
        <v>198</v>
      </c>
      <c r="H278" t="s">
        <v>28</v>
      </c>
      <c r="I278" t="s">
        <v>68</v>
      </c>
      <c r="J278">
        <v>60</v>
      </c>
      <c r="K278">
        <v>2</v>
      </c>
      <c r="L278">
        <v>3</v>
      </c>
      <c r="M278">
        <v>2.47</v>
      </c>
      <c r="N278">
        <v>170</v>
      </c>
      <c r="O278">
        <v>0.1</v>
      </c>
      <c r="P278">
        <v>110</v>
      </c>
      <c r="Q278">
        <v>1</v>
      </c>
      <c r="R278">
        <v>120</v>
      </c>
      <c r="S278" t="s">
        <v>30</v>
      </c>
      <c r="T278">
        <v>420</v>
      </c>
      <c r="U278" t="s">
        <v>706</v>
      </c>
      <c r="V278" t="s">
        <v>162</v>
      </c>
      <c r="W278">
        <v>250</v>
      </c>
      <c r="Y278" t="s">
        <v>707</v>
      </c>
    </row>
  </sheetData>
  <autoFilter ref="A1:Y278"/>
  <hyperlinks>
    <hyperlink ref="B2" r:id="rId_hyperlink_1" tooltip="https://www.diodes.com/assets/Datasheets/2DA1201Y.pdf" display="https://www.diodes.com/assets/Datasheets/2DA1201Y.pdf"/>
    <hyperlink ref="C2" r:id="rId_hyperlink_2" tooltip="2DA1201YQ" display="2DA1201YQ"/>
    <hyperlink ref="B3" r:id="rId_hyperlink_3" tooltip="https://www.diodes.com/assets/Datasheets/2DA1213YQ2.pdf" display="https://www.diodes.com/assets/Datasheets/2DA1213YQ2.pdf"/>
    <hyperlink ref="C3" r:id="rId_hyperlink_4" tooltip="2DA1213YQ" display="2DA1213YQ"/>
    <hyperlink ref="B4" r:id="rId_hyperlink_5" tooltip="https://www.diodes.com/assets/Datasheets/2DA1774QQ.pdf" display="https://www.diodes.com/assets/Datasheets/2DA1774QQ.pdf"/>
    <hyperlink ref="C4" r:id="rId_hyperlink_6" tooltip="2DA1774QQ" display="2DA1774QQ"/>
    <hyperlink ref="B5" r:id="rId_hyperlink_7" tooltip="https://www.diodes.com/assets/Datasheets/ds31619.pdf" display="https://www.diodes.com/assets/Datasheets/ds31619.pdf"/>
    <hyperlink ref="C5" r:id="rId_hyperlink_8" tooltip="2DA1797Q" display="2DA1797Q"/>
    <hyperlink ref="B6" r:id="rId_hyperlink_9" tooltip="https://www.diodes.com/assets/Datasheets/2DA1971Q.pdf" display="https://www.diodes.com/assets/Datasheets/2DA1971Q.pdf"/>
    <hyperlink ref="C6" r:id="rId_hyperlink_10" tooltip="2DA1971Q" display="2DA1971Q"/>
    <hyperlink ref="B7" r:id="rId_hyperlink_11" tooltip="https://www.diodes.com/assets/Datasheets/2DC4617SQ.pdf" display="https://www.diodes.com/assets/Datasheets/2DC4617SQ.pdf"/>
    <hyperlink ref="C7" r:id="rId_hyperlink_12" tooltip="2DC4617SQ" display="2DC4617SQ"/>
    <hyperlink ref="B8" r:id="rId_hyperlink_13" tooltip="https://www.diodes.com/assets/Datasheets/AC817-40Q.pdf" display="https://www.diodes.com/assets/Datasheets/AC817-40Q.pdf"/>
    <hyperlink ref="C8" r:id="rId_hyperlink_14" tooltip="AC817-40Q" display="AC817-40Q"/>
    <hyperlink ref="B9" r:id="rId_hyperlink_15" tooltip="https://www.diodes.com/assets/Datasheets/AC847BQ-AC847CQ-AC848BQ.pdf" display="https://www.diodes.com/assets/Datasheets/AC847BQ-AC847CQ-AC848BQ.pdf"/>
    <hyperlink ref="C9" r:id="rId_hyperlink_16" tooltip="AC847BQ" display="AC847BQ"/>
    <hyperlink ref="B10" r:id="rId_hyperlink_17" tooltip="https://www.diodes.com/assets/Datasheets/AC847BWQ-AC847CWQ.pdf" display="https://www.diodes.com/assets/Datasheets/AC847BWQ-AC847CWQ.pdf"/>
    <hyperlink ref="C10" r:id="rId_hyperlink_18" tooltip="AC847BWQ" display="AC847BWQ"/>
    <hyperlink ref="B11" r:id="rId_hyperlink_19" tooltip="https://www.diodes.com/assets/Datasheets/AC847BQ-AC847CQ-AC848BQ.pdf" display="https://www.diodes.com/assets/Datasheets/AC847BQ-AC847CQ-AC848BQ.pdf"/>
    <hyperlink ref="C11" r:id="rId_hyperlink_20" tooltip="AC847CQ" display="AC847CQ"/>
    <hyperlink ref="B12" r:id="rId_hyperlink_21" tooltip="https://www.diodes.com/assets/Datasheets/AC847BWQ-AC847CWQ.pdf" display="https://www.diodes.com/assets/Datasheets/AC847BWQ-AC847CWQ.pdf"/>
    <hyperlink ref="C12" r:id="rId_hyperlink_22" tooltip="AC847CWQ" display="AC847CWQ"/>
    <hyperlink ref="B13" r:id="rId_hyperlink_23" tooltip="https://www.diodes.com/assets/Datasheets/AC847BQ-AC847CQ-AC848BQ.pdf" display="https://www.diodes.com/assets/Datasheets/AC847BQ-AC847CQ-AC848BQ.pdf"/>
    <hyperlink ref="C13" r:id="rId_hyperlink_24" tooltip="AC848BQ" display="AC848BQ"/>
    <hyperlink ref="B14" r:id="rId_hyperlink_25" tooltip="https://www.diodes.com/assets/Datasheets/AC857BQ-AC857CQ.pdf" display="https://www.diodes.com/assets/Datasheets/AC857BQ-AC857CQ.pdf"/>
    <hyperlink ref="C14" r:id="rId_hyperlink_26" tooltip="AC857BQ" display="AC857BQ"/>
    <hyperlink ref="B15" r:id="rId_hyperlink_27" tooltip="https://www.diodes.com/assets/Datasheets/AC857BSQ.pdf" display="https://www.diodes.com/assets/Datasheets/AC857BSQ.pdf"/>
    <hyperlink ref="C15" r:id="rId_hyperlink_28" tooltip="AC857BSQ" display="AC857BSQ"/>
    <hyperlink ref="B16" r:id="rId_hyperlink_29" tooltip="https://www.diodes.com/assets/Datasheets/AC857BQ-AC857CQ.pdf" display="https://www.diodes.com/assets/Datasheets/AC857BQ-AC857CQ.pdf"/>
    <hyperlink ref="C16" r:id="rId_hyperlink_30" tooltip="AC857CQ" display="AC857CQ"/>
    <hyperlink ref="B17" r:id="rId_hyperlink_31" tooltip="https://www.diodes.com/assets/Datasheets/AC857CWQ.pdf" display="https://www.diodes.com/assets/Datasheets/AC857CWQ.pdf"/>
    <hyperlink ref="C17" r:id="rId_hyperlink_32" tooltip="AC857CWQ" display="AC857CWQ"/>
    <hyperlink ref="B18" r:id="rId_hyperlink_33" tooltip="https://www.diodes.com/assets/Datasheets/BC53-16PAWQ.pdf" display="https://www.diodes.com/assets/Datasheets/BC53-16PAWQ.pdf"/>
    <hyperlink ref="C18" r:id="rId_hyperlink_34" tooltip="BC53-16PAWQ" display="BC53-16PAWQ"/>
    <hyperlink ref="B19" r:id="rId_hyperlink_35" tooltip="https://www.diodes.com/assets/Datasheets/BC56-16PAWQ.pdf" display="https://www.diodes.com/assets/Datasheets/BC56-16PAWQ.pdf"/>
    <hyperlink ref="C19" r:id="rId_hyperlink_36" tooltip="BC56-16PAWQ" display="BC56-16PAWQ"/>
    <hyperlink ref="B20" r:id="rId_hyperlink_37" tooltip="https://www.diodes.com/assets/Datasheets/BC807-40Q.pdf" display="https://www.diodes.com/assets/Datasheets/BC807-40Q.pdf"/>
    <hyperlink ref="C20" r:id="rId_hyperlink_38" tooltip="BC807-40Q" display="BC807-40Q"/>
    <hyperlink ref="B21" r:id="rId_hyperlink_39" tooltip="https://www.diodes.com/assets/Datasheets/BC817-16Q_25Q_40Q.pdf" display="https://www.diodes.com/assets/Datasheets/BC817-16Q_25Q_40Q.pdf"/>
    <hyperlink ref="C21" r:id="rId_hyperlink_40" tooltip="BC817-16Q" display="BC817-16Q"/>
    <hyperlink ref="B22" r:id="rId_hyperlink_41" tooltip="https://www.diodes.com/assets/Datasheets/BC817-16Q_25Q_40Q.pdf" display="https://www.diodes.com/assets/Datasheets/BC817-16Q_25Q_40Q.pdf"/>
    <hyperlink ref="C22" r:id="rId_hyperlink_42" tooltip="BC817-25Q" display="BC817-25Q"/>
    <hyperlink ref="B23" r:id="rId_hyperlink_43" tooltip="https://www.diodes.com/assets/Datasheets/BC817-16Q_40Q.pdf" display="https://www.diodes.com/assets/Datasheets/BC817-16Q_40Q.pdf"/>
    <hyperlink ref="C23" r:id="rId_hyperlink_44" tooltip="BC817-40Q" display="BC817-40Q"/>
    <hyperlink ref="B24" r:id="rId_hyperlink_45" tooltip="https://www.diodes.com/assets/Datasheets/BC846AQ-BC848CQ.pdf" display="https://www.diodes.com/assets/Datasheets/BC846AQ-BC848CQ.pdf"/>
    <hyperlink ref="C24" r:id="rId_hyperlink_46" tooltip="BC846AQ" display="BC846AQ"/>
    <hyperlink ref="B25" r:id="rId_hyperlink_47" tooltip="https://www.diodes.com/assets/Datasheets/BC846ASQ.pdf" display="https://www.diodes.com/assets/Datasheets/BC846ASQ.pdf"/>
    <hyperlink ref="C25" r:id="rId_hyperlink_48" tooltip="BC846ASQ" display="BC846ASQ"/>
    <hyperlink ref="B26" r:id="rId_hyperlink_49" tooltip="https://www.diodes.com/assets/Datasheets/BC846BFSWQ-BC847CFSWQ.pdf" display="https://www.diodes.com/assets/Datasheets/BC846BFSWQ-BC847CFSWQ.pdf"/>
    <hyperlink ref="C26" r:id="rId_hyperlink_50" tooltip="BC846BFSWQ" display="BC846BFSWQ"/>
    <hyperlink ref="B27" r:id="rId_hyperlink_51" tooltip="https://www.diodes.com/assets/Datasheets/BC846AQ-BC848CQ.pdf" display="https://www.diodes.com/assets/Datasheets/BC846AQ-BC848CQ.pdf"/>
    <hyperlink ref="C27" r:id="rId_hyperlink_52" tooltip="BC846BQ" display="BC846BQ"/>
    <hyperlink ref="B28" r:id="rId_hyperlink_53" tooltip="https://www.diodes.com/assets/Datasheets/BC846BWQBC847CWQ.pdf" display="https://www.diodes.com/assets/Datasheets/BC846BWQBC847CWQ.pdf"/>
    <hyperlink ref="C28" r:id="rId_hyperlink_54" tooltip="BC846BWQ" display="BC846BWQ"/>
    <hyperlink ref="B29" r:id="rId_hyperlink_55" tooltip="https://www.diodes.com/assets/Datasheets/BC846AQ-BC848CQ.pdf" display="https://www.diodes.com/assets/Datasheets/BC846AQ-BC848CQ.pdf"/>
    <hyperlink ref="C29" r:id="rId_hyperlink_56" tooltip="BC847AQ" display="BC847AQ"/>
    <hyperlink ref="B30" r:id="rId_hyperlink_57" tooltip="https://www.diodes.com/assets/Datasheets/BC847BFAQ.pdf" display="https://www.diodes.com/assets/Datasheets/BC847BFAQ.pdf"/>
    <hyperlink ref="C30" r:id="rId_hyperlink_58" tooltip="BC847BFAQ" display="BC847BFAQ"/>
    <hyperlink ref="B31" r:id="rId_hyperlink_59" tooltip="https://www.diodes.com/assets/Datasheets/BC846BFSWQ-BC847CFSWQ.pdf" display="https://www.diodes.com/assets/Datasheets/BC846BFSWQ-BC847CFSWQ.pdf"/>
    <hyperlink ref="C31" r:id="rId_hyperlink_60" tooltip="BC847BFSWQ" display="BC847BFSWQ"/>
    <hyperlink ref="B32" r:id="rId_hyperlink_61" tooltip="https://www.diodes.com/assets/Datasheets/BC847BLP4Q.pdf" display="https://www.diodes.com/assets/Datasheets/BC847BLP4Q.pdf"/>
    <hyperlink ref="C32" r:id="rId_hyperlink_62" tooltip="BC847BLP4Q" display="BC847BLP4Q"/>
    <hyperlink ref="B33" r:id="rId_hyperlink_63" tooltip="https://www.diodes.com/assets/Datasheets/BC846AQ-BC848CQ.pdf" display="https://www.diodes.com/assets/Datasheets/BC846AQ-BC848CQ.pdf"/>
    <hyperlink ref="C33" r:id="rId_hyperlink_64" tooltip="BC847BQ" display="BC847BQ"/>
    <hyperlink ref="B34" r:id="rId_hyperlink_65" tooltip="https://www.diodes.com/assets/Datasheets/BC847BSQ.pdf" display="https://www.diodes.com/assets/Datasheets/BC847BSQ.pdf"/>
    <hyperlink ref="C34" r:id="rId_hyperlink_66" tooltip="BC847BSQ" display="BC847BSQ"/>
    <hyperlink ref="B35" r:id="rId_hyperlink_67" tooltip="https://www.diodes.com/assets/Datasheets/BC847BTQ.pdf" display="https://www.diodes.com/assets/Datasheets/BC847BTQ.pdf"/>
    <hyperlink ref="C35" r:id="rId_hyperlink_68" tooltip="BC847BTQ" display="BC847BTQ"/>
    <hyperlink ref="B36" r:id="rId_hyperlink_69" tooltip="https://www.diodes.com/assets/Datasheets/ds30638.pdf" display="https://www.diodes.com/assets/Datasheets/ds30638.pdf"/>
    <hyperlink ref="C36" r:id="rId_hyperlink_70" tooltip="BC847BVCQ" display="BC847BVCQ"/>
    <hyperlink ref="B37" r:id="rId_hyperlink_71" tooltip="https://www.diodes.com/assets/Datasheets/BC847BVNQ.pdf" display="https://www.diodes.com/assets/Datasheets/BC847BVNQ.pdf"/>
    <hyperlink ref="C37" r:id="rId_hyperlink_72" tooltip="BC847BVNQ" display="BC847BVNQ"/>
    <hyperlink ref="B38" r:id="rId_hyperlink_73" tooltip="https://www.diodes.com/assets/Datasheets/BC846BWQBC847CWQ.pdf" display="https://www.diodes.com/assets/Datasheets/BC846BWQBC847CWQ.pdf"/>
    <hyperlink ref="C38" r:id="rId_hyperlink_74" tooltip="BC847BWQ" display="BC847BWQ"/>
    <hyperlink ref="B39" r:id="rId_hyperlink_75" tooltip="https://www.diodes.com/assets/Datasheets/BC846BFSWQ-BC847CFSWQ.pdf" display="https://www.diodes.com/assets/Datasheets/BC846BFSWQ-BC847CFSWQ.pdf"/>
    <hyperlink ref="C39" r:id="rId_hyperlink_76" tooltip="BC847CFSWQ" display="BC847CFSWQ"/>
    <hyperlink ref="B40" r:id="rId_hyperlink_77" tooltip="https://www.diodes.com/assets/Datasheets/BC846AQ-BC848CQ.pdf" display="https://www.diodes.com/assets/Datasheets/BC846AQ-BC848CQ.pdf"/>
    <hyperlink ref="C40" r:id="rId_hyperlink_78" tooltip="BC847CQ" display="BC847CQ"/>
    <hyperlink ref="B41" r:id="rId_hyperlink_79" tooltip="https://www.diodes.com/assets/Datasheets/BC846BWQBC847CWQ.pdf" display="https://www.diodes.com/assets/Datasheets/BC846BWQBC847CWQ.pdf"/>
    <hyperlink ref="C41" r:id="rId_hyperlink_80" tooltip="BC847CWQ" display="BC847CWQ"/>
    <hyperlink ref="B42" r:id="rId_hyperlink_81" tooltip="https://www.diodes.com/assets/Datasheets/BC847PNQ.pdf" display="https://www.diodes.com/assets/Datasheets/BC847PNQ.pdf"/>
    <hyperlink ref="C42" r:id="rId_hyperlink_82" tooltip="BC847PNQ" display="BC847PNQ"/>
    <hyperlink ref="B43" r:id="rId_hyperlink_83" tooltip="https://www.diodes.com/assets/Datasheets/BC846AQ-BC848CQ.pdf" display="https://www.diodes.com/assets/Datasheets/BC846AQ-BC848CQ.pdf"/>
    <hyperlink ref="C43" r:id="rId_hyperlink_84" tooltip="BC848CQ" display="BC848CQ"/>
    <hyperlink ref="B44" r:id="rId_hyperlink_85" tooltip="https://www.diodes.com/assets/Datasheets/BC856AFSWQ-BC857CFSWQ.pdf" display="https://www.diodes.com/assets/Datasheets/BC856AFSWQ-BC857CFSWQ.pdf"/>
    <hyperlink ref="C44" r:id="rId_hyperlink_86" tooltip="BC856AFSWQ" display="BC856AFSWQ"/>
    <hyperlink ref="B45" r:id="rId_hyperlink_87" tooltip="https://www.diodes.com/assets/Datasheets/BC856AQ-BC857BQ.pdf" display="https://www.diodes.com/assets/Datasheets/BC856AQ-BC857BQ.pdf"/>
    <hyperlink ref="C45" r:id="rId_hyperlink_88" tooltip="BC856AQ" display="BC856AQ"/>
    <hyperlink ref="B46" r:id="rId_hyperlink_89" tooltip="https://www.diodes.com/assets/Datasheets/BC856ASQ.pdf" display="https://www.diodes.com/assets/Datasheets/BC856ASQ.pdf"/>
    <hyperlink ref="C46" r:id="rId_hyperlink_90" tooltip="BC856ASQ" display="BC856ASQ"/>
    <hyperlink ref="B47" r:id="rId_hyperlink_91" tooltip="https://www.diodes.com/assets/Datasheets/BC856AFSWQ-BC857CFSWQ.pdf" display="https://www.diodes.com/assets/Datasheets/BC856AFSWQ-BC857CFSWQ.pdf"/>
    <hyperlink ref="C47" r:id="rId_hyperlink_92" tooltip="BC856BFSWQ" display="BC856BFSWQ"/>
    <hyperlink ref="B48" r:id="rId_hyperlink_93" tooltip="https://www.diodes.com/assets/Datasheets/BC856AQ-BC857BQ.pdf" display="https://www.diodes.com/assets/Datasheets/BC856AQ-BC857BQ.pdf"/>
    <hyperlink ref="C48" r:id="rId_hyperlink_94" tooltip="BC856BQ" display="BC856BQ"/>
    <hyperlink ref="B49" r:id="rId_hyperlink_95" tooltip="https://www.diodes.com/assets/Datasheets/BC856BWQ.pdf" display="https://www.diodes.com/assets/Datasheets/BC856BWQ.pdf"/>
    <hyperlink ref="C49" r:id="rId_hyperlink_96" tooltip="BC856BWQ" display="BC856BWQ"/>
    <hyperlink ref="B50" r:id="rId_hyperlink_97" tooltip="https://www.diodes.com/assets/Datasheets/BC856AFSWQ-BC857CFSWQ.pdf" display="https://www.diodes.com/assets/Datasheets/BC856AFSWQ-BC857CFSWQ.pdf"/>
    <hyperlink ref="C50" r:id="rId_hyperlink_98" tooltip="BC857AFSWQ" display="BC857AFSWQ"/>
    <hyperlink ref="B51" r:id="rId_hyperlink_99" tooltip="https://www.diodes.com/assets/Datasheets/BC856AFSWQ-BC857CFSWQ.pdf" display="https://www.diodes.com/assets/Datasheets/BC856AFSWQ-BC857CFSWQ.pdf"/>
    <hyperlink ref="C51" r:id="rId_hyperlink_100" tooltip="BC857BFSWQ" display="BC857BFSWQ"/>
    <hyperlink ref="B52" r:id="rId_hyperlink_101" tooltip="https://www.diodes.com/assets/Datasheets/BC857BLP4Q.pdf" display="https://www.diodes.com/assets/Datasheets/BC857BLP4Q.pdf"/>
    <hyperlink ref="C52" r:id="rId_hyperlink_102" tooltip="BC857BLP4Q" display="BC857BLP4Q"/>
    <hyperlink ref="B53" r:id="rId_hyperlink_103" tooltip="https://www.diodes.com/assets/Datasheets/BC856AQ-BC857BQ.pdf" display="https://www.diodes.com/assets/Datasheets/BC856AQ-BC857BQ.pdf"/>
    <hyperlink ref="C53" r:id="rId_hyperlink_104" tooltip="BC857BQ" display="BC857BQ"/>
    <hyperlink ref="B54" r:id="rId_hyperlink_105" tooltip="https://www.diodes.com/assets/Datasheets/ds30373.pdf" display="https://www.diodes.com/assets/Datasheets/ds30373.pdf"/>
    <hyperlink ref="C54" r:id="rId_hyperlink_106" tooltip="BC857BSQ" display="BC857BSQ"/>
    <hyperlink ref="B55" r:id="rId_hyperlink_107" tooltip="https://www.diodes.com/assets/Datasheets/BC857BTQ.pdf" display="https://www.diodes.com/assets/Datasheets/BC857BTQ.pdf"/>
    <hyperlink ref="C55" r:id="rId_hyperlink_108" tooltip="BC857BTQ" display="BC857BTQ"/>
    <hyperlink ref="B56" r:id="rId_hyperlink_109" tooltip="https://www.diodes.com/assets/Datasheets/BC857BWQ.pdf" display="https://www.diodes.com/assets/Datasheets/BC857BWQ.pdf"/>
    <hyperlink ref="C56" r:id="rId_hyperlink_110" tooltip="BC857BWQ" display="BC857BWQ"/>
    <hyperlink ref="B57" r:id="rId_hyperlink_111" tooltip="https://www.diodes.com/assets/Datasheets/BC856AFSWQ-BC857CFSWQ.pdf" display="https://www.diodes.com/assets/Datasheets/BC856AFSWQ-BC857CFSWQ.pdf"/>
    <hyperlink ref="C57" r:id="rId_hyperlink_112" tooltip="BC857CFSWQ" display="BC857CFSWQ"/>
    <hyperlink ref="B58" r:id="rId_hyperlink_113" tooltip="https://www.diodes.com/assets/Datasheets/BC857CQ.pdf" display="https://www.diodes.com/assets/Datasheets/BC857CQ.pdf"/>
    <hyperlink ref="C58" r:id="rId_hyperlink_114" tooltip="BC857CQ" display="BC857CQ"/>
    <hyperlink ref="B59" r:id="rId_hyperlink_115" tooltip="https://www.diodes.com/assets/Datasheets/BC857CWQ.pdf" display="https://www.diodes.com/assets/Datasheets/BC857CWQ.pdf"/>
    <hyperlink ref="C59" r:id="rId_hyperlink_116" tooltip="BC857CWQ" display="BC857CWQ"/>
    <hyperlink ref="B60" r:id="rId_hyperlink_117" tooltip="https://www.diodes.com/assets/Datasheets/BCP5316Q.pdf" display="https://www.diodes.com/assets/Datasheets/BCP5316Q.pdf"/>
    <hyperlink ref="C60" r:id="rId_hyperlink_118" tooltip="BCP5316Q" display="BCP5316Q"/>
    <hyperlink ref="B61" r:id="rId_hyperlink_119" tooltip="https://www.diodes.com/assets/Datasheets/BCP51_52_53.pdf" display="https://www.diodes.com/assets/Datasheets/BCP51_52_53.pdf"/>
    <hyperlink ref="C61" r:id="rId_hyperlink_120" tooltip="BCP53Q" display="BCP53Q"/>
    <hyperlink ref="B62" r:id="rId_hyperlink_121" tooltip="https://www.diodes.com/assets/Datasheets/BCP5416Q_BCP5616Q.pdf" display="https://www.diodes.com/assets/Datasheets/BCP5416Q_BCP5616Q.pdf"/>
    <hyperlink ref="C62" r:id="rId_hyperlink_122" tooltip="BCP5416Q" display="BCP5416Q"/>
    <hyperlink ref="B63" r:id="rId_hyperlink_123" tooltip="https://www.diodes.com/assets/Datasheets/BCP5610Q.pdf" display="https://www.diodes.com/assets/Datasheets/BCP5610Q.pdf"/>
    <hyperlink ref="C63" r:id="rId_hyperlink_124" tooltip="BCP5610Q" display="BCP5610Q"/>
    <hyperlink ref="B64" r:id="rId_hyperlink_125" tooltip="https://www.diodes.com/assets/Datasheets/BCP5416Q_BCP5616Q.pdf" display="https://www.diodes.com/assets/Datasheets/BCP5416Q_BCP5616Q.pdf"/>
    <hyperlink ref="C64" r:id="rId_hyperlink_126" tooltip="BCP5616Q" display="BCP5616Q"/>
    <hyperlink ref="B65" r:id="rId_hyperlink_127" tooltip="https://www.diodes.com/assets/Datasheets/BCP5616TQ.pdf" display="https://www.diodes.com/assets/Datasheets/BCP5616TQ.pdf"/>
    <hyperlink ref="C65" r:id="rId_hyperlink_128" tooltip="BCP5616TQ" display="BCP5616TQ"/>
    <hyperlink ref="B66" r:id="rId_hyperlink_129" tooltip="https://www.diodes.com/assets/Datasheets/BCV46.pdf" display="https://www.diodes.com/assets/Datasheets/BCV46.pdf"/>
    <hyperlink ref="C66" r:id="rId_hyperlink_130" tooltip="BCV46Q" display="BCV46Q"/>
    <hyperlink ref="B67" r:id="rId_hyperlink_131" tooltip="https://www.diodes.com/assets/Datasheets/BCV47Q.pdf" display="https://www.diodes.com/assets/Datasheets/BCV47Q.pdf"/>
    <hyperlink ref="C67" r:id="rId_hyperlink_132" tooltip="BCV47Q" display="BCV47Q"/>
    <hyperlink ref="B68" r:id="rId_hyperlink_133" tooltip="https://www.diodes.com/assets/Datasheets/BCW66H.pdf" display="https://www.diodes.com/assets/Datasheets/BCW66H.pdf"/>
    <hyperlink ref="C68" r:id="rId_hyperlink_134" tooltip="BCW66HQ" display="BCW66HQ"/>
    <hyperlink ref="B69" r:id="rId_hyperlink_135" tooltip="https://www.diodes.com/assets/Datasheets/BCX41.pdf" display="https://www.diodes.com/assets/Datasheets/BCX41.pdf"/>
    <hyperlink ref="C69" r:id="rId_hyperlink_136" tooltip="BCX41Q" display="BCX41Q"/>
    <hyperlink ref="B70" r:id="rId_hyperlink_137" tooltip="https://www.diodes.com/assets/Datasheets/BCX5216Q_BCX5316Q.pdf" display="https://www.diodes.com/assets/Datasheets/BCX5216Q_BCX5316Q.pdf"/>
    <hyperlink ref="C70" r:id="rId_hyperlink_138" tooltip="BCX5216Q" display="BCX5216Q"/>
    <hyperlink ref="B71" r:id="rId_hyperlink_139" tooltip="https://www.diodes.com/assets/Datasheets/BCX5216Q_BCX5316Q.pdf" display="https://www.diodes.com/assets/Datasheets/BCX5216Q_BCX5316Q.pdf"/>
    <hyperlink ref="C71" r:id="rId_hyperlink_140" tooltip="BCX5316Q" display="BCX5316Q"/>
    <hyperlink ref="B72" r:id="rId_hyperlink_141" tooltip="https://www.diodes.com/assets/Datasheets/BCX5616Q.pdf" display="https://www.diodes.com/assets/Datasheets/BCX5616Q.pdf"/>
    <hyperlink ref="C72" r:id="rId_hyperlink_142" tooltip="BCX5616Q" display="BCX5616Q"/>
    <hyperlink ref="B73" r:id="rId_hyperlink_143" tooltip="https://www.diodes.com/assets/Datasheets/BCX6825Q.pdf" display="https://www.diodes.com/assets/Datasheets/BCX6825Q.pdf"/>
    <hyperlink ref="C73" r:id="rId_hyperlink_144" tooltip="BCX6825Q" display="BCX6825Q"/>
    <hyperlink ref="B74" r:id="rId_hyperlink_145" tooltip="https://www.diodes.com/assets/Datasheets/BSR33.pdf" display="https://www.diodes.com/assets/Datasheets/BSR33.pdf"/>
    <hyperlink ref="C74" r:id="rId_hyperlink_146" tooltip="BSR33Q" display="BSR33Q"/>
    <hyperlink ref="B75" r:id="rId_hyperlink_147" tooltip="https://www.diodes.com/assets/Datasheets/BSR43.pdf" display="https://www.diodes.com/assets/Datasheets/BSR43.pdf"/>
    <hyperlink ref="C75" r:id="rId_hyperlink_148" tooltip="BSR43Q" display="BSR43Q"/>
    <hyperlink ref="B76" r:id="rId_hyperlink_149" tooltip="https://www.diodes.com/assets/Datasheets/DMMT3904WQ.pdf" display="https://www.diodes.com/assets/Datasheets/DMMT3904WQ.pdf"/>
    <hyperlink ref="C76" r:id="rId_hyperlink_150" tooltip="DMMT3904WQ" display="DMMT3904WQ"/>
    <hyperlink ref="B77" r:id="rId_hyperlink_151" tooltip="https://www.diodes.com/assets/Datasheets/ds30293.pdf" display="https://www.diodes.com/assets/Datasheets/ds30293.pdf"/>
    <hyperlink ref="C77" r:id="rId_hyperlink_152" tooltip="DMMT3906Q" display="DMMT3906Q"/>
    <hyperlink ref="B78" r:id="rId_hyperlink_153" tooltip="https://www.diodes.com/assets/Datasheets/ds30312.pdf" display="https://www.diodes.com/assets/Datasheets/ds30312.pdf"/>
    <hyperlink ref="C78" r:id="rId_hyperlink_154" tooltip="DMMT3906WQ" display="DMMT3906WQ"/>
    <hyperlink ref="B79" r:id="rId_hyperlink_155" tooltip="https://www.diodes.com/assets/Datasheets/DSS3515MQ.pdf" display="https://www.diodes.com/assets/Datasheets/DSS3515MQ.pdf"/>
    <hyperlink ref="C79" r:id="rId_hyperlink_156" tooltip="DSS3515MQ" display="DSS3515MQ"/>
    <hyperlink ref="B80" r:id="rId_hyperlink_157" tooltip="https://www.diodes.com/assets/Datasheets/DSS3540MQ.pdf" display="https://www.diodes.com/assets/Datasheets/DSS3540MQ.pdf"/>
    <hyperlink ref="C80" r:id="rId_hyperlink_158" tooltip="DSS3540MQ" display="DSS3540MQ"/>
    <hyperlink ref="B81" r:id="rId_hyperlink_159" tooltip="https://www.diodes.com/assets/Datasheets/DSS4160FDBQ.pdf" display="https://www.diodes.com/assets/Datasheets/DSS4160FDBQ.pdf"/>
    <hyperlink ref="C81" r:id="rId_hyperlink_160" tooltip="DSS4160FDBQ" display="DSS4160FDBQ"/>
    <hyperlink ref="B82" r:id="rId_hyperlink_161" tooltip="https://www.diodes.com/assets/Datasheets/DSS4160T.pdf" display="https://www.diodes.com/assets/Datasheets/DSS4160T.pdf"/>
    <hyperlink ref="C82" r:id="rId_hyperlink_162" tooltip="DSS4160TQ" display="DSS4160TQ"/>
    <hyperlink ref="B83" r:id="rId_hyperlink_163" tooltip="https://www.diodes.com/assets/Datasheets/DSS5160TQ.pdf" display="https://www.diodes.com/assets/Datasheets/DSS5160TQ.pdf"/>
    <hyperlink ref="C83" r:id="rId_hyperlink_164" tooltip="DSS5160TQ" display="DSS5160TQ"/>
    <hyperlink ref="B84" r:id="rId_hyperlink_165" tooltip="https://www.diodes.com/assets/Datasheets/DSS5220TQ.pdf" display="https://www.diodes.com/assets/Datasheets/DSS5220TQ.pdf"/>
    <hyperlink ref="C84" r:id="rId_hyperlink_166" tooltip="DSS5220TQ" display="DSS5220TQ"/>
    <hyperlink ref="B85" r:id="rId_hyperlink_167" tooltip="https://www.diodes.com/assets/Datasheets/DSS5240TQ.pdf" display="https://www.diodes.com/assets/Datasheets/DSS5240TQ.pdf"/>
    <hyperlink ref="C85" r:id="rId_hyperlink_168" tooltip="DSS5240TQ" display="DSS5240TQ"/>
    <hyperlink ref="B86" r:id="rId_hyperlink_169" tooltip="https://www.diodes.com/assets/Datasheets/DSS5240VQ.pdf" display="https://www.diodes.com/assets/Datasheets/DSS5240VQ.pdf"/>
    <hyperlink ref="C86" r:id="rId_hyperlink_170" tooltip="DSS5240VQ" display="DSS5240VQ"/>
    <hyperlink ref="B87" r:id="rId_hyperlink_171" tooltip="https://www.diodes.com/assets/Datasheets/DSS60600MZ4Q.pdf" display="https://www.diodes.com/assets/Datasheets/DSS60600MZ4Q.pdf"/>
    <hyperlink ref="C87" r:id="rId_hyperlink_172" tooltip="DSS60600MZ4Q" display="DSS60600MZ4Q"/>
    <hyperlink ref="B88" r:id="rId_hyperlink_173" tooltip="https://www.diodes.com/assets/Datasheets/DSS60601MZ4Q.pdf" display="https://www.diodes.com/assets/Datasheets/DSS60601MZ4Q.pdf"/>
    <hyperlink ref="C88" r:id="rId_hyperlink_174" tooltip="DSS60601MZ4Q" display="DSS60601MZ4Q"/>
    <hyperlink ref="B89" r:id="rId_hyperlink_175" tooltip="https://www.diodes.com/assets/Datasheets/DXT2011P5Q.pdf" display="https://www.diodes.com/assets/Datasheets/DXT2011P5Q.pdf"/>
    <hyperlink ref="C89" r:id="rId_hyperlink_176" tooltip="DXT2011P5Q" display="DXT2011P5Q"/>
    <hyperlink ref="B90" r:id="rId_hyperlink_177" tooltip="https://www.diodes.com/assets/Datasheets/DXT5551P5Q.pdf" display="https://www.diodes.com/assets/Datasheets/DXT5551P5Q.pdf"/>
    <hyperlink ref="C90" r:id="rId_hyperlink_178" tooltip="DXT5551P5Q" display="DXT5551P5Q"/>
    <hyperlink ref="B91" r:id="rId_hyperlink_179" tooltip="https://www.diodes.com/assets/Datasheets/DXT651Q.pdf" display="https://www.diodes.com/assets/Datasheets/DXT651Q.pdf"/>
    <hyperlink ref="C91" r:id="rId_hyperlink_180" tooltip="DXT651Q" display="DXT651Q"/>
    <hyperlink ref="B92" r:id="rId_hyperlink_181" tooltip="https://www.diodes.com/assets/Datasheets/ds31801.pdf" display="https://www.diodes.com/assets/Datasheets/ds31801.pdf"/>
    <hyperlink ref="C92" r:id="rId_hyperlink_182" tooltip="DXT690BP5Q" display="DXT690BP5Q"/>
    <hyperlink ref="B93" r:id="rId_hyperlink_183" tooltip="https://www.diodes.com/assets/Datasheets/DXT751Q.pdf" display="https://www.diodes.com/assets/Datasheets/DXT751Q.pdf"/>
    <hyperlink ref="C93" r:id="rId_hyperlink_184" tooltip="DXT751Q" display="DXT751Q"/>
    <hyperlink ref="B94" r:id="rId_hyperlink_185" tooltip="https://www.diodes.com/assets/Datasheets/DXTC3C100PDQ.pdf" display="https://www.diodes.com/assets/Datasheets/DXTC3C100PDQ.pdf"/>
    <hyperlink ref="C94" r:id="rId_hyperlink_186" tooltip="DXTC3C100PDQ" display="DXTC3C100PDQ"/>
    <hyperlink ref="B95" r:id="rId_hyperlink_187" tooltip="https://www.diodes.com/assets/Datasheets/ds32023.pdf" display="https://www.diodes.com/assets/Datasheets/ds32023.pdf"/>
    <hyperlink ref="C95" r:id="rId_hyperlink_188" tooltip="DXTN07100BP5Q" display="DXTN07100BP5Q"/>
    <hyperlink ref="B96" r:id="rId_hyperlink_189" tooltip="https://www.diodes.com/assets/Datasheets/DXTN10060DFJBQ.pdf" display="https://www.diodes.com/assets/Datasheets/DXTN10060DFJBQ.pdf"/>
    <hyperlink ref="C96" r:id="rId_hyperlink_190" tooltip="DXTN10060DFJBQ" display="DXTN10060DFJBQ"/>
    <hyperlink ref="B97" r:id="rId_hyperlink_191" tooltip="https://www.diodes.com/assets/Datasheets/DXTN10060DFJBWQ.pdf" display="https://www.diodes.com/assets/Datasheets/DXTN10060DFJBWQ.pdf"/>
    <hyperlink ref="C97" r:id="rId_hyperlink_192" tooltip="DXTN10060DFJBWQ" display="DXTN10060DFJBWQ"/>
    <hyperlink ref="B98" r:id="rId_hyperlink_193" tooltip="https://www.diodes.com/assets/Datasheets/DXTN22040CFGQ.pdf" display="https://www.diodes.com/assets/Datasheets/DXTN22040CFGQ.pdf"/>
    <hyperlink ref="C98" r:id="rId_hyperlink_194" tooltip="DXTN22040CFGQ" display="DXTN22040CFGQ"/>
    <hyperlink ref="B99" r:id="rId_hyperlink_195" tooltip="https://www.diodes.com/assets/Datasheets/DXTN22040DFGQ.pdf" display="https://www.diodes.com/assets/Datasheets/DXTN22040DFGQ.pdf"/>
    <hyperlink ref="C99" r:id="rId_hyperlink_196" tooltip="DXTN22040DFGQ" display="DXTN22040DFGQ"/>
    <hyperlink ref="B100" r:id="rId_hyperlink_197" tooltip="https://www.diodes.com/assets/Datasheets/DXTN3C100PDQ.pdf" display="https://www.diodes.com/assets/Datasheets/DXTN3C100PDQ.pdf"/>
    <hyperlink ref="C100" r:id="rId_hyperlink_198" tooltip="DXTN3C100PDQ" display="DXTN3C100PDQ"/>
    <hyperlink ref="B101" r:id="rId_hyperlink_199" tooltip="https://www.diodes.com/assets/Datasheets/DXTN3C100PSQ.pdf" display="https://www.diodes.com/assets/Datasheets/DXTN3C100PSQ.pdf"/>
    <hyperlink ref="C101" r:id="rId_hyperlink_200" tooltip="DXTN3C100PSQ" display="DXTN3C100PSQ"/>
    <hyperlink ref="B102" r:id="rId_hyperlink_201" tooltip="https://www.diodes.com/assets/Datasheets/DXTN3C60PSQ.pdf" display="https://www.diodes.com/assets/Datasheets/DXTN3C60PSQ.pdf"/>
    <hyperlink ref="C102" r:id="rId_hyperlink_202" tooltip="DXTN3C60PSQ" display="DXTN3C60PSQ"/>
    <hyperlink ref="B103" r:id="rId_hyperlink_203" tooltip="https://www.diodes.com/assets/Datasheets/DXTP03200BP5Q.pdf" display="https://www.diodes.com/assets/Datasheets/DXTP03200BP5Q.pdf"/>
    <hyperlink ref="C103" r:id="rId_hyperlink_204" tooltip="DXTP03200BP5Q" display="DXTP03200BP5Q"/>
    <hyperlink ref="B104" r:id="rId_hyperlink_205" tooltip="https://www.diodes.com/assets/Datasheets/DXTP06080BFGQ.pdf" display="https://www.diodes.com/assets/Datasheets/DXTP06080BFGQ.pdf"/>
    <hyperlink ref="C104" r:id="rId_hyperlink_206" tooltip="DXTP06080BFGQ" display="DXTP06080BFGQ"/>
    <hyperlink ref="B105" r:id="rId_hyperlink_207" tooltip="https://www.diodes.com/assets/Datasheets/DXTP07025BFGQ.pdf" display="https://www.diodes.com/assets/Datasheets/DXTP07025BFGQ.pdf"/>
    <hyperlink ref="C105" r:id="rId_hyperlink_208" tooltip="DXTP07025BFGQ" display="DXTP07025BFGQ"/>
    <hyperlink ref="B106" r:id="rId_hyperlink_209" tooltip="https://www.diodes.com/assets/Datasheets/DXTP07040CFGQ.pdf" display="https://www.diodes.com/assets/Datasheets/DXTP07040CFGQ.pdf"/>
    <hyperlink ref="C106" r:id="rId_hyperlink_210" tooltip="DXTP07040CFGQ" display="DXTP07040CFGQ"/>
    <hyperlink ref="B107" r:id="rId_hyperlink_211" tooltip="https://www.diodes.com/assets/Datasheets/DXTP07060BFGQ.pdf" display="https://www.diodes.com/assets/Datasheets/DXTP07060BFGQ.pdf"/>
    <hyperlink ref="C107" r:id="rId_hyperlink_212" tooltip="DXTP07060BFGQ" display="DXTP07060BFGQ"/>
    <hyperlink ref="B108" r:id="rId_hyperlink_213" tooltip="https://www.diodes.com/assets/Datasheets/DXTP07100BFGQ.pdf" display="https://www.diodes.com/assets/Datasheets/DXTP07100BFGQ.pdf"/>
    <hyperlink ref="C108" r:id="rId_hyperlink_214" tooltip="DXTP07100BFGQ" display="DXTP07100BFGQ"/>
    <hyperlink ref="B109" r:id="rId_hyperlink_215" tooltip="https://www.diodes.com/assets/Datasheets/DXTP22040CFGQ.pdf" display="https://www.diodes.com/assets/Datasheets/DXTP22040CFGQ.pdf"/>
    <hyperlink ref="C109" r:id="rId_hyperlink_216" tooltip="DXTP22040CFGQ" display="DXTP22040CFGQ"/>
    <hyperlink ref="B110" r:id="rId_hyperlink_217" tooltip="https://www.diodes.com/assets/Datasheets/DXTP22040DFGQ.pdf" display="https://www.diodes.com/assets/Datasheets/DXTP22040DFGQ.pdf"/>
    <hyperlink ref="C110" r:id="rId_hyperlink_218" tooltip="DXTP22040DFGQ" display="DXTP22040DFGQ"/>
    <hyperlink ref="B111" r:id="rId_hyperlink_219" tooltip="https://www.diodes.com/assets/Datasheets/DXTP3C100PDQ.pdf" display="https://www.diodes.com/assets/Datasheets/DXTP3C100PDQ.pdf"/>
    <hyperlink ref="C111" r:id="rId_hyperlink_220" tooltip="DXTP3C100PDQ" display="DXTP3C100PDQ"/>
    <hyperlink ref="B112" r:id="rId_hyperlink_221" tooltip="https://www.diodes.com/assets/Datasheets/DXTP3C100PSQ.pdf" display="https://www.diodes.com/assets/Datasheets/DXTP3C100PSQ.pdf"/>
    <hyperlink ref="C112" r:id="rId_hyperlink_222" tooltip="DXTP3C100PSQ" display="DXTP3C100PSQ"/>
    <hyperlink ref="B113" r:id="rId_hyperlink_223" tooltip="https://www.diodes.com/assets/Datasheets/DXTP3C60PSQ.pdf" display="https://www.diodes.com/assets/Datasheets/DXTP3C60PSQ.pdf"/>
    <hyperlink ref="C113" r:id="rId_hyperlink_224" tooltip="DXTP3C60PSQ" display="DXTP3C60PSQ"/>
    <hyperlink ref="B114" r:id="rId_hyperlink_225" tooltip="https://www.diodes.com/assets/Datasheets/DZT5551Q.pdf" display="https://www.diodes.com/assets/Datasheets/DZT5551Q.pdf"/>
    <hyperlink ref="C114" r:id="rId_hyperlink_226" tooltip="DZT5551Q" display="DZT5551Q"/>
    <hyperlink ref="B115" r:id="rId_hyperlink_227" tooltip="https://www.diodes.com/assets/Datasheets/DZTA42Q.pdf" display="https://www.diodes.com/assets/Datasheets/DZTA42Q.pdf"/>
    <hyperlink ref="C115" r:id="rId_hyperlink_228" tooltip="DZTA42Q" display="DZTA42Q"/>
    <hyperlink ref="B116" r:id="rId_hyperlink_229" tooltip="https://www.diodes.com/assets/Datasheets/FCX1053AQ.pdf" display="https://www.diodes.com/assets/Datasheets/FCX1053AQ.pdf"/>
    <hyperlink ref="C116" r:id="rId_hyperlink_230" tooltip="FCX1053AQ" display="FCX1053AQ"/>
    <hyperlink ref="B117" r:id="rId_hyperlink_231" tooltip="https://www.diodes.com/assets/Datasheets/FCX458Q.pdf" display="https://www.diodes.com/assets/Datasheets/FCX458Q.pdf"/>
    <hyperlink ref="C117" r:id="rId_hyperlink_232" tooltip="FCX458Q" display="FCX458Q"/>
    <hyperlink ref="B118" r:id="rId_hyperlink_233" tooltip="https://www.diodes.com/assets/Datasheets/FCX491AQ.pdf" display="https://www.diodes.com/assets/Datasheets/FCX491AQ.pdf"/>
    <hyperlink ref="C118" r:id="rId_hyperlink_234" tooltip="FCX491AQ" display="FCX491AQ"/>
    <hyperlink ref="B119" r:id="rId_hyperlink_235" tooltip="https://www.diodes.com/assets/Datasheets/FCX491.pdf" display="https://www.diodes.com/assets/Datasheets/FCX491.pdf"/>
    <hyperlink ref="C119" r:id="rId_hyperlink_236" tooltip="FCX491Q" display="FCX491Q"/>
    <hyperlink ref="B120" r:id="rId_hyperlink_237" tooltip="https://www.diodes.com/assets/Datasheets/FCX493Q.pdf" display="https://www.diodes.com/assets/Datasheets/FCX493Q.pdf"/>
    <hyperlink ref="C120" r:id="rId_hyperlink_238" tooltip="FCX493Q" display="FCX493Q"/>
    <hyperlink ref="B121" r:id="rId_hyperlink_239" tooltip="https://www.diodes.com/assets/Datasheets/FCX495Q.pdf" display="https://www.diodes.com/assets/Datasheets/FCX495Q.pdf"/>
    <hyperlink ref="C121" r:id="rId_hyperlink_240" tooltip="FCX495Q" display="FCX495Q"/>
    <hyperlink ref="B122" r:id="rId_hyperlink_241" tooltip="https://www.diodes.com/assets/Datasheets/FCX558Q.pdf" display="https://www.diodes.com/assets/Datasheets/FCX558Q.pdf"/>
    <hyperlink ref="C122" r:id="rId_hyperlink_242" tooltip="FCX558Q" display="FCX558Q"/>
    <hyperlink ref="B123" r:id="rId_hyperlink_243" tooltip="https://www.diodes.com/assets/Datasheets/FCX591AQ.pdf" display="https://www.diodes.com/assets/Datasheets/FCX591AQ.pdf"/>
    <hyperlink ref="C123" r:id="rId_hyperlink_244" tooltip="FCX591AQ" display="FCX591AQ"/>
    <hyperlink ref="B124" r:id="rId_hyperlink_245" tooltip="https://www.diodes.com/assets/Datasheets/FCX591.pdf" display="https://www.diodes.com/assets/Datasheets/FCX591.pdf"/>
    <hyperlink ref="C124" r:id="rId_hyperlink_246" tooltip="FCX591Q" display="FCX591Q"/>
    <hyperlink ref="B125" r:id="rId_hyperlink_247" tooltip="https://www.diodes.com/assets/Datasheets/FCX619.pdf" display="https://www.diodes.com/assets/Datasheets/FCX619.pdf"/>
    <hyperlink ref="C125" r:id="rId_hyperlink_248" tooltip="FCX619Q" display="FCX619Q"/>
    <hyperlink ref="B126" r:id="rId_hyperlink_249" tooltip="https://www.diodes.com/assets/Datasheets/FMMT38CQ.pdf" display="https://www.diodes.com/assets/Datasheets/FMMT38CQ.pdf"/>
    <hyperlink ref="C126" r:id="rId_hyperlink_250" tooltip="FMMT38CQ" display="FMMT38CQ"/>
    <hyperlink ref="B127" r:id="rId_hyperlink_251" tooltip="https://www.diodes.com/assets/Datasheets/FMMT458Q.pdf" display="https://www.diodes.com/assets/Datasheets/FMMT458Q.pdf"/>
    <hyperlink ref="C127" r:id="rId_hyperlink_252" tooltip="FMMT458Q" display="FMMT458Q"/>
    <hyperlink ref="B128" r:id="rId_hyperlink_253" tooltip="https://www.diodes.com/assets/Datasheets/FMMT459Q.pdf" display="https://www.diodes.com/assets/Datasheets/FMMT459Q.pdf"/>
    <hyperlink ref="C128" r:id="rId_hyperlink_254" tooltip="FMMT459Q" display="FMMT459Q"/>
    <hyperlink ref="B129" r:id="rId_hyperlink_255" tooltip="https://www.diodes.com/assets/Datasheets/FMMT491A.pdf" display="https://www.diodes.com/assets/Datasheets/FMMT491A.pdf"/>
    <hyperlink ref="C129" r:id="rId_hyperlink_256" tooltip="FMMT491AQ" display="FMMT491AQ"/>
    <hyperlink ref="B130" r:id="rId_hyperlink_257" tooltip="https://www.diodes.com/assets/Datasheets/FMMT491Q.pdf" display="https://www.diodes.com/assets/Datasheets/FMMT491Q.pdf"/>
    <hyperlink ref="C130" r:id="rId_hyperlink_258" tooltip="FMMT491Q" display="FMMT491Q"/>
    <hyperlink ref="B131" r:id="rId_hyperlink_259" tooltip="https://www.diodes.com/assets/Datasheets/FMMT493.pdf" display="https://www.diodes.com/assets/Datasheets/FMMT493.pdf"/>
    <hyperlink ref="C131" r:id="rId_hyperlink_260" tooltip="FMMT493Q" display="FMMT493Q"/>
    <hyperlink ref="B132" r:id="rId_hyperlink_261" tooltip="https://www.diodes.com/assets/Datasheets/FMMT494Q.pdf" display="https://www.diodes.com/assets/Datasheets/FMMT494Q.pdf"/>
    <hyperlink ref="C132" r:id="rId_hyperlink_262" tooltip="FMMT494Q" display="FMMT494Q"/>
    <hyperlink ref="B133" r:id="rId_hyperlink_263" tooltip="https://www.diodes.com/assets/Datasheets/FMMT495.pdf" display="https://www.diodes.com/assets/Datasheets/FMMT495.pdf"/>
    <hyperlink ref="C133" r:id="rId_hyperlink_264" tooltip="FMMT495Q" display="FMMT495Q"/>
    <hyperlink ref="B134" r:id="rId_hyperlink_265" tooltip="https://www.diodes.com/assets/Datasheets/FMMT555Q.pdf" display="https://www.diodes.com/assets/Datasheets/FMMT555Q.pdf"/>
    <hyperlink ref="C134" r:id="rId_hyperlink_266" tooltip="FMMT555Q" display="FMMT555Q"/>
    <hyperlink ref="B135" r:id="rId_hyperlink_267" tooltip="https://www.diodes.com/assets/Datasheets/FMMT558Q.pdf" display="https://www.diodes.com/assets/Datasheets/FMMT558Q.pdf"/>
    <hyperlink ref="C135" r:id="rId_hyperlink_268" tooltip="FMMT558Q" display="FMMT558Q"/>
    <hyperlink ref="B136" r:id="rId_hyperlink_269" tooltip="https://www.diodes.com/assets/Datasheets/FMMT560Q.pdf" display="https://www.diodes.com/assets/Datasheets/FMMT560Q.pdf"/>
    <hyperlink ref="C136" r:id="rId_hyperlink_270" tooltip="FMMT560Q" display="FMMT560Q"/>
    <hyperlink ref="B137" r:id="rId_hyperlink_271" tooltip="https://www.diodes.com/assets/Datasheets/FMMT591A.pdf" display="https://www.diodes.com/assets/Datasheets/FMMT591A.pdf"/>
    <hyperlink ref="C137" r:id="rId_hyperlink_272" tooltip="FMMT591AQ" display="FMMT591AQ"/>
    <hyperlink ref="B138" r:id="rId_hyperlink_273" tooltip="https://www.diodes.com/assets/Datasheets/FMMT591Q.pdf" display="https://www.diodes.com/assets/Datasheets/FMMT591Q.pdf"/>
    <hyperlink ref="C138" r:id="rId_hyperlink_274" tooltip="FMMT591Q" display="FMMT591Q"/>
    <hyperlink ref="B139" r:id="rId_hyperlink_275" tooltip="https://www.diodes.com/assets/Datasheets/FMMT593Q.pdf" display="https://www.diodes.com/assets/Datasheets/FMMT593Q.pdf"/>
    <hyperlink ref="C139" r:id="rId_hyperlink_276" tooltip="FMMT593Q" display="FMMT593Q"/>
    <hyperlink ref="B140" r:id="rId_hyperlink_277" tooltip="https://www.diodes.com/assets/Datasheets/FMMT596Q.pdf" display="https://www.diodes.com/assets/Datasheets/FMMT596Q.pdf"/>
    <hyperlink ref="C140" r:id="rId_hyperlink_278" tooltip="FMMT596Q" display="FMMT596Q"/>
    <hyperlink ref="B141" r:id="rId_hyperlink_279" tooltip="https://www.diodes.com/assets/Datasheets/FMMT614Q.pdf" display="https://www.diodes.com/assets/Datasheets/FMMT614Q.pdf"/>
    <hyperlink ref="C141" r:id="rId_hyperlink_280" tooltip="FMMT614Q" display="FMMT614Q"/>
    <hyperlink ref="B142" r:id="rId_hyperlink_281" tooltip="https://www.diodes.com/assets/Datasheets/FMMT618Q.pdf" display="https://www.diodes.com/assets/Datasheets/FMMT618Q.pdf"/>
    <hyperlink ref="C142" r:id="rId_hyperlink_282" tooltip="FMMT618Q" display="FMMT618Q"/>
    <hyperlink ref="B143" r:id="rId_hyperlink_283" tooltip="https://www.diodes.com/assets/Datasheets/FMMT619Q.pdf" display="https://www.diodes.com/assets/Datasheets/FMMT619Q.pdf"/>
    <hyperlink ref="C143" r:id="rId_hyperlink_284" tooltip="FMMT619Q" display="FMMT619Q"/>
    <hyperlink ref="B144" r:id="rId_hyperlink_285" tooltip="https://www.diodes.com/assets/Datasheets/FMMT620.pdf" display="https://www.diodes.com/assets/Datasheets/FMMT620.pdf"/>
    <hyperlink ref="C144" r:id="rId_hyperlink_286" tooltip="FMMT620Q" display="FMMT620Q"/>
    <hyperlink ref="B145" r:id="rId_hyperlink_287" tooltip="https://www.diodes.com/assets/Datasheets/FMMT625.pdf" display="https://www.diodes.com/assets/Datasheets/FMMT625.pdf"/>
    <hyperlink ref="C145" r:id="rId_hyperlink_288" tooltip="FMMT625Q" display="FMMT625Q"/>
    <hyperlink ref="B146" r:id="rId_hyperlink_289" tooltip="https://www.diodes.com/assets/Datasheets/FMMT634Q.pdf" display="https://www.diodes.com/assets/Datasheets/FMMT634Q.pdf"/>
    <hyperlink ref="C146" r:id="rId_hyperlink_290" tooltip="FMMT634Q" display="FMMT634Q"/>
    <hyperlink ref="B147" r:id="rId_hyperlink_291" tooltip="https://www.diodes.com/assets/Datasheets/FMMT717.pdf" display="https://www.diodes.com/assets/Datasheets/FMMT717.pdf"/>
    <hyperlink ref="C147" r:id="rId_hyperlink_292" tooltip="FMMT717Q" display="FMMT717Q"/>
    <hyperlink ref="B148" r:id="rId_hyperlink_293" tooltip="https://www.diodes.com/assets/Datasheets/FMMT718Q.pdf" display="https://www.diodes.com/assets/Datasheets/FMMT718Q.pdf"/>
    <hyperlink ref="C148" r:id="rId_hyperlink_294" tooltip="FMMT718Q" display="FMMT718Q"/>
    <hyperlink ref="B149" r:id="rId_hyperlink_295" tooltip="https://www.diodes.com/assets/Datasheets/FMMT720.pdf" display="https://www.diodes.com/assets/Datasheets/FMMT720.pdf"/>
    <hyperlink ref="C149" r:id="rId_hyperlink_296" tooltip="FMMT720Q" display="FMMT720Q"/>
    <hyperlink ref="B150" r:id="rId_hyperlink_297" tooltip="https://www.diodes.com/assets/Datasheets/FMMT722.pdf" display="https://www.diodes.com/assets/Datasheets/FMMT722.pdf"/>
    <hyperlink ref="C150" r:id="rId_hyperlink_298" tooltip="FMMT722Q" display="FMMT722Q"/>
    <hyperlink ref="B151" r:id="rId_hyperlink_299" tooltip="https://www.diodes.com/assets/Datasheets/FMMT723.pdf" display="https://www.diodes.com/assets/Datasheets/FMMT723.pdf"/>
    <hyperlink ref="C151" r:id="rId_hyperlink_300" tooltip="FMMT723Q" display="FMMT723Q"/>
    <hyperlink ref="B152" r:id="rId_hyperlink_301" tooltip="https://www.diodes.com/assets/Datasheets/FMMTA42Q.pdf" display="https://www.diodes.com/assets/Datasheets/FMMTA42Q.pdf"/>
    <hyperlink ref="C152" r:id="rId_hyperlink_302" tooltip="FMMTA42Q" display="FMMTA42Q"/>
    <hyperlink ref="B153" r:id="rId_hyperlink_303" tooltip="https://www.diodes.com/assets/Datasheets/FMMTA92Q.pdf" display="https://www.diodes.com/assets/Datasheets/FMMTA92Q.pdf"/>
    <hyperlink ref="C153" r:id="rId_hyperlink_304" tooltip="FMMTA92Q" display="FMMTA92Q"/>
    <hyperlink ref="B154" r:id="rId_hyperlink_305" tooltip="https://www.diodes.com/assets/Datasheets/FMMTL717.pdf" display="https://www.diodes.com/assets/Datasheets/FMMTL717.pdf"/>
    <hyperlink ref="C154" r:id="rId_hyperlink_306" tooltip="FMMTL717Q" display="FMMTL717Q"/>
    <hyperlink ref="B155" r:id="rId_hyperlink_307" tooltip="https://www.diodes.com/assets/Datasheets/FZT1053AQ.pdf" display="https://www.diodes.com/assets/Datasheets/FZT1053AQ.pdf"/>
    <hyperlink ref="C155" r:id="rId_hyperlink_308" tooltip="FZT1053AQ" display="FZT1053AQ"/>
    <hyperlink ref="B156" r:id="rId_hyperlink_309" tooltip="https://www.diodes.com/assets/Datasheets/FZT458.pdf" display="https://www.diodes.com/assets/Datasheets/FZT458.pdf"/>
    <hyperlink ref="C156" r:id="rId_hyperlink_310" tooltip="FZT458Q" display="FZT458Q"/>
    <hyperlink ref="B157" r:id="rId_hyperlink_311" tooltip="https://www.diodes.com/assets/Datasheets/FZT489.pdf" display="https://www.diodes.com/assets/Datasheets/FZT489.pdf"/>
    <hyperlink ref="C157" r:id="rId_hyperlink_312" tooltip="FZT489Q" display="FZT489Q"/>
    <hyperlink ref="B158" r:id="rId_hyperlink_313" tooltip="https://www.diodes.com/assets/Datasheets/FZT491A.pdf" display="https://www.diodes.com/assets/Datasheets/FZT491A.pdf"/>
    <hyperlink ref="C158" r:id="rId_hyperlink_314" tooltip="FZT491AQ" display="FZT491AQ"/>
    <hyperlink ref="B159" r:id="rId_hyperlink_315" tooltip="https://www.diodes.com/assets/Datasheets/FZT560Q.pdf" display="https://www.diodes.com/assets/Datasheets/FZT560Q.pdf"/>
    <hyperlink ref="C159" r:id="rId_hyperlink_316" tooltip="FZT560Q" display="FZT560Q"/>
    <hyperlink ref="B160" r:id="rId_hyperlink_317" tooltip="https://www.diodes.com/assets/Datasheets/FZT591A.pdf" display="https://www.diodes.com/assets/Datasheets/FZT591A.pdf"/>
    <hyperlink ref="C160" r:id="rId_hyperlink_318" tooltip="FZT591AQ" display="FZT591AQ"/>
    <hyperlink ref="B161" r:id="rId_hyperlink_319" tooltip="https://www.diodes.com/assets/Datasheets/FZT600BQ.pdf" display="https://www.diodes.com/assets/Datasheets/FZT600BQ.pdf"/>
    <hyperlink ref="C161" r:id="rId_hyperlink_320" tooltip="FZT600BQ" display="FZT600BQ"/>
    <hyperlink ref="B162" r:id="rId_hyperlink_321" tooltip="https://www.diodes.com/assets/Datasheets/FZT603Q.pdf" display="https://www.diodes.com/assets/Datasheets/FZT603Q.pdf"/>
    <hyperlink ref="C162" r:id="rId_hyperlink_322" tooltip="FZT603Q" display="FZT603Q"/>
    <hyperlink ref="B163" r:id="rId_hyperlink_323" tooltip="https://www.diodes.com/assets/Datasheets/FZT651Q.pdf" display="https://www.diodes.com/assets/Datasheets/FZT651Q.pdf"/>
    <hyperlink ref="C163" r:id="rId_hyperlink_324" tooltip="FZT651Q" display="FZT651Q"/>
    <hyperlink ref="B164" r:id="rId_hyperlink_325" tooltip="https://www.diodes.com/assets/Datasheets/FZT653Q.pdf" display="https://www.diodes.com/assets/Datasheets/FZT653Q.pdf"/>
    <hyperlink ref="C164" r:id="rId_hyperlink_326" tooltip="FZT653Q" display="FZT653Q"/>
    <hyperlink ref="B165" r:id="rId_hyperlink_327" tooltip="https://www.diodes.com/assets/Datasheets/FZT657.pdf" display="https://www.diodes.com/assets/Datasheets/FZT657.pdf"/>
    <hyperlink ref="C165" r:id="rId_hyperlink_328" tooltip="FZT657Q" display="FZT657Q"/>
    <hyperlink ref="B166" r:id="rId_hyperlink_329" tooltip="https://www.diodes.com/assets/Datasheets/FZT690B.pdf" display="https://www.diodes.com/assets/Datasheets/FZT690B.pdf"/>
    <hyperlink ref="C166" r:id="rId_hyperlink_330" tooltip="FZT690BQ" display="FZT690BQ"/>
    <hyperlink ref="B167" r:id="rId_hyperlink_331" tooltip="https://www.diodes.com/assets/Datasheets/FZT692BQ.pdf" display="https://www.diodes.com/assets/Datasheets/FZT692BQ.pdf"/>
    <hyperlink ref="C167" r:id="rId_hyperlink_332" tooltip="FZT692BQ" display="FZT692BQ"/>
    <hyperlink ref="B168" r:id="rId_hyperlink_333" tooltip="https://www.diodes.com/assets/Datasheets/FZT705Q.pdf" display="https://www.diodes.com/assets/Datasheets/FZT705Q.pdf"/>
    <hyperlink ref="C168" r:id="rId_hyperlink_334" tooltip="FZT705Q" display="FZT705Q"/>
    <hyperlink ref="B169" r:id="rId_hyperlink_335" tooltip="https://www.diodes.com/assets/Datasheets/FZT749Q.pdf" display="https://www.diodes.com/assets/Datasheets/FZT749Q.pdf"/>
    <hyperlink ref="C169" r:id="rId_hyperlink_336" tooltip="FZT749Q" display="FZT749Q"/>
    <hyperlink ref="B170" r:id="rId_hyperlink_337" tooltip="https://www.diodes.com/assets/Datasheets/FZT751Q.pdf" display="https://www.diodes.com/assets/Datasheets/FZT751Q.pdf"/>
    <hyperlink ref="C170" r:id="rId_hyperlink_338" tooltip="FZT751Q" display="FZT751Q"/>
    <hyperlink ref="B171" r:id="rId_hyperlink_339" tooltip="https://www.diodes.com/assets/Datasheets/FZT753Q.pdf" display="https://www.diodes.com/assets/Datasheets/FZT753Q.pdf"/>
    <hyperlink ref="C171" r:id="rId_hyperlink_340" tooltip="FZT753Q" display="FZT753Q"/>
    <hyperlink ref="B172" r:id="rId_hyperlink_341" tooltip="https://www.diodes.com/assets/Datasheets/FZT789AQ.pdf" display="https://www.diodes.com/assets/Datasheets/FZT789AQ.pdf"/>
    <hyperlink ref="C172" r:id="rId_hyperlink_342" tooltip="FZT789AQ" display="FZT789AQ"/>
    <hyperlink ref="B173" r:id="rId_hyperlink_343" tooltip="https://www.diodes.com/assets/Datasheets/FZT795A.pdf" display="https://www.diodes.com/assets/Datasheets/FZT795A.pdf"/>
    <hyperlink ref="C173" r:id="rId_hyperlink_344" tooltip="FZT795AQ" display="FZT795AQ"/>
    <hyperlink ref="B174" r:id="rId_hyperlink_345" tooltip="https://www.diodes.com/assets/Datasheets/FZT851.pdf" display="https://www.diodes.com/assets/Datasheets/FZT851.pdf"/>
    <hyperlink ref="C174" r:id="rId_hyperlink_346" tooltip="FZT851Q" display="FZT851Q"/>
    <hyperlink ref="B175" r:id="rId_hyperlink_347" tooltip="https://www.diodes.com/assets/Datasheets/FZT855Q.pdf" display="https://www.diodes.com/assets/Datasheets/FZT855Q.pdf"/>
    <hyperlink ref="C175" r:id="rId_hyperlink_348" tooltip="FZT855Q" display="FZT855Q"/>
    <hyperlink ref="B176" r:id="rId_hyperlink_349" tooltip="https://www.diodes.com/assets/Datasheets/FZT857Q.pdf" display="https://www.diodes.com/assets/Datasheets/FZT857Q.pdf"/>
    <hyperlink ref="C176" r:id="rId_hyperlink_350" tooltip="FZT857Q" display="FZT857Q"/>
    <hyperlink ref="B177" r:id="rId_hyperlink_351" tooltip="https://www.diodes.com/assets/Datasheets/FZT949Q.pdf" display="https://www.diodes.com/assets/Datasheets/FZT949Q.pdf"/>
    <hyperlink ref="C177" r:id="rId_hyperlink_352" tooltip="FZT949Q" display="FZT949Q"/>
    <hyperlink ref="B178" r:id="rId_hyperlink_353" tooltip="https://www.diodes.com/assets/Datasheets/FZT951.pdf" display="https://www.diodes.com/assets/Datasheets/FZT951.pdf"/>
    <hyperlink ref="C178" r:id="rId_hyperlink_354" tooltip="FZT951Q" display="FZT951Q"/>
    <hyperlink ref="B179" r:id="rId_hyperlink_355" tooltip="https://www.diodes.com/assets/Datasheets/FZT953Q.pdf" display="https://www.diodes.com/assets/Datasheets/FZT953Q.pdf"/>
    <hyperlink ref="C179" r:id="rId_hyperlink_356" tooltip="FZT953Q" display="FZT953Q"/>
    <hyperlink ref="B180" r:id="rId_hyperlink_357" tooltip="https://www.diodes.com/assets/Datasheets/FZT956Q.pdf" display="https://www.diodes.com/assets/Datasheets/FZT956Q.pdf"/>
    <hyperlink ref="C180" r:id="rId_hyperlink_358" tooltip="FZT956Q" display="FZT956Q"/>
    <hyperlink ref="B181" r:id="rId_hyperlink_359" tooltip="https://www.diodes.com/assets/Datasheets/FZT957Q.pdf" display="https://www.diodes.com/assets/Datasheets/FZT957Q.pdf"/>
    <hyperlink ref="C181" r:id="rId_hyperlink_360" tooltip="FZT957Q" display="FZT957Q"/>
    <hyperlink ref="B182" r:id="rId_hyperlink_361" tooltip="https://www.diodes.com/assets/Datasheets/MJD2873Q.pdf" display="https://www.diodes.com/assets/Datasheets/MJD2873Q.pdf"/>
    <hyperlink ref="C182" r:id="rId_hyperlink_362" tooltip="MJD2873Q" display="MJD2873Q"/>
    <hyperlink ref="B183" r:id="rId_hyperlink_363" tooltip="https://www.diodes.com/assets/Datasheets/MJD31CHQ.pdf" display="https://www.diodes.com/assets/Datasheets/MJD31CHQ.pdf"/>
    <hyperlink ref="C183" r:id="rId_hyperlink_364" tooltip="MJD31CHQ" display="MJD31CHQ"/>
    <hyperlink ref="B184" r:id="rId_hyperlink_365" tooltip="https://www.diodes.com/assets/Datasheets/MJD31CUQ.pdf" display="https://www.diodes.com/assets/Datasheets/MJD31CUQ.pdf"/>
    <hyperlink ref="C184" r:id="rId_hyperlink_366" tooltip="MJD31CUQ" display="MJD31CUQ"/>
    <hyperlink ref="B185" r:id="rId_hyperlink_367" tooltip="https://www.diodes.com/assets/Datasheets/MJD32CUQ.pdf" display="https://www.diodes.com/assets/Datasheets/MJD32CUQ.pdf"/>
    <hyperlink ref="C185" r:id="rId_hyperlink_368" tooltip="MJD32CUQ" display="MJD32CUQ"/>
    <hyperlink ref="B186" r:id="rId_hyperlink_369" tooltip="https://www.diodes.com/assets/Datasheets/MJD41CQ.pdf" display="https://www.diodes.com/assets/Datasheets/MJD41CQ.pdf"/>
    <hyperlink ref="C186" r:id="rId_hyperlink_370" tooltip="MJD41CQ" display="MJD41CQ"/>
    <hyperlink ref="B187" r:id="rId_hyperlink_371" tooltip="https://www.diodes.com/assets/Datasheets/MJD42CQ.pdf" display="https://www.diodes.com/assets/Datasheets/MJD42CQ.pdf"/>
    <hyperlink ref="C187" r:id="rId_hyperlink_372" tooltip="MJD42CQ" display="MJD42CQ"/>
    <hyperlink ref="B188" r:id="rId_hyperlink_373" tooltip="https://www.diodes.com/assets/Datasheets/MJD44H11Q.pdf" display="https://www.diodes.com/assets/Datasheets/MJD44H11Q.pdf"/>
    <hyperlink ref="C188" r:id="rId_hyperlink_374" tooltip="MJD44H11Q" display="MJD44H11Q"/>
    <hyperlink ref="B189" r:id="rId_hyperlink_375" tooltip="https://www.diodes.com/assets/Datasheets/MJD45H11Q.pdf" display="https://www.diodes.com/assets/Datasheets/MJD45H11Q.pdf"/>
    <hyperlink ref="C189" r:id="rId_hyperlink_376" tooltip="MJD45H11Q" display="MJD45H11Q"/>
    <hyperlink ref="B190" r:id="rId_hyperlink_377" tooltip="https://www.diodes.com/assets/Datasheets/ds30041.pdf" display="https://www.diodes.com/assets/Datasheets/ds30041.pdf"/>
    <hyperlink ref="C190" r:id="rId_hyperlink_378" tooltip="MMBT2222AQ" display="MMBT2222AQ"/>
    <hyperlink ref="B191" r:id="rId_hyperlink_379" tooltip="https://www.diodes.com/assets/Datasheets/MMBT2907AQ.pdf" display="https://www.diodes.com/assets/Datasheets/MMBT2907AQ.pdf"/>
    <hyperlink ref="C191" r:id="rId_hyperlink_380" tooltip="MMBT2907AQ" display="MMBT2907AQ"/>
    <hyperlink ref="B192" r:id="rId_hyperlink_381" tooltip="https://www.diodes.com/assets/Datasheets/MMBT3904Q.pdf" display="https://www.diodes.com/assets/Datasheets/MMBT3904Q.pdf"/>
    <hyperlink ref="C192" r:id="rId_hyperlink_382" tooltip="MMBT3904Q" display="MMBT3904Q"/>
    <hyperlink ref="B193" r:id="rId_hyperlink_383" tooltip="https://www.diodes.com/assets/Datasheets/MMBT3906.pdf" display="https://www.diodes.com/assets/Datasheets/MMBT3906.pdf"/>
    <hyperlink ref="C193" r:id="rId_hyperlink_384" tooltip="MMBT3906Q" display="MMBT3906Q"/>
    <hyperlink ref="B194" r:id="rId_hyperlink_385" tooltip="https://www.diodes.com/assets/Datasheets/MMBT4401Q.pdf" display="https://www.diodes.com/assets/Datasheets/MMBT4401Q.pdf"/>
    <hyperlink ref="C194" r:id="rId_hyperlink_386" tooltip="MMBT4401Q" display="MMBT4401Q"/>
    <hyperlink ref="B195" r:id="rId_hyperlink_387" tooltip="https://www.diodes.com/assets/Datasheets/MMBT5401Q.pdf" display="https://www.diodes.com/assets/Datasheets/MMBT5401Q.pdf"/>
    <hyperlink ref="C195" r:id="rId_hyperlink_388" tooltip="MMBT5401Q" display="MMBT5401Q"/>
    <hyperlink ref="B196" r:id="rId_hyperlink_389" tooltip="https://www.diodes.com/assets/Datasheets/MMBT5551Q.pdf" display="https://www.diodes.com/assets/Datasheets/MMBT5551Q.pdf"/>
    <hyperlink ref="C196" r:id="rId_hyperlink_390" tooltip="MMBT5551Q" display="MMBT5551Q"/>
    <hyperlink ref="B197" r:id="rId_hyperlink_391" tooltip="https://www.diodes.com/assets/Datasheets/MMBTA05_MMBTA06.pdf" display="https://www.diodes.com/assets/Datasheets/MMBTA05_MMBTA06.pdf"/>
    <hyperlink ref="C197" r:id="rId_hyperlink_392" tooltip="MMBTA05Q" display="MMBTA05Q"/>
    <hyperlink ref="B198" r:id="rId_hyperlink_393" tooltip="https://www.diodes.com/assets/Datasheets/MMBTA05_MMBTA06.pdf" display="https://www.diodes.com/assets/Datasheets/MMBTA05_MMBTA06.pdf"/>
    <hyperlink ref="C198" r:id="rId_hyperlink_394" tooltip="MMBTA06Q" display="MMBTA06Q"/>
    <hyperlink ref="B199" r:id="rId_hyperlink_395" tooltip="https://www.diodes.com/assets/Datasheets/MMBTA42Q.pdf" display="https://www.diodes.com/assets/Datasheets/MMBTA42Q.pdf"/>
    <hyperlink ref="C199" r:id="rId_hyperlink_396" tooltip="MMBTA42Q" display="MMBTA42Q"/>
    <hyperlink ref="B200" r:id="rId_hyperlink_397" tooltip="https://www.diodes.com/assets/Datasheets/MMBTA55Q_MMBTA56Q.pdf" display="https://www.diodes.com/assets/Datasheets/MMBTA55Q_MMBTA56Q.pdf"/>
    <hyperlink ref="C200" r:id="rId_hyperlink_398" tooltip="MMBTA55Q" display="MMBTA55Q"/>
    <hyperlink ref="B201" r:id="rId_hyperlink_399" tooltip="https://www.diodes.com/assets/Datasheets/MMBTA55Q_MMBTA56Q.pdf" display="https://www.diodes.com/assets/Datasheets/MMBTA55Q_MMBTA56Q.pdf"/>
    <hyperlink ref="C201" r:id="rId_hyperlink_400" tooltip="MMBTA56Q" display="MMBTA56Q"/>
    <hyperlink ref="B202" r:id="rId_hyperlink_401" tooltip="https://www.diodes.com/assets/Datasheets/ds30060.pdf" display="https://www.diodes.com/assets/Datasheets/ds30060.pdf"/>
    <hyperlink ref="C202" r:id="rId_hyperlink_402" tooltip="MMBTA92Q" display="MMBTA92Q"/>
    <hyperlink ref="B203" r:id="rId_hyperlink_403" tooltip="https://www.diodes.com/assets/Datasheets/MMBTH10Q.pdf" display="https://www.diodes.com/assets/Datasheets/MMBTH10Q.pdf"/>
    <hyperlink ref="C203" r:id="rId_hyperlink_404" tooltip="MMBTH10Q" display="MMBTH10Q"/>
    <hyperlink ref="B204" r:id="rId_hyperlink_405" tooltip="https://www.diodes.com/assets/Datasheets/MMDT2222VQ.pdf" display="https://www.diodes.com/assets/Datasheets/MMDT2222VQ.pdf"/>
    <hyperlink ref="C204" r:id="rId_hyperlink_406" tooltip="MMDT2222VQ" display="MMDT2222VQ"/>
    <hyperlink ref="B205" r:id="rId_hyperlink_407" tooltip="https://www.diodes.com/assets/Datasheets/MMDT2227Q.pdf" display="https://www.diodes.com/assets/Datasheets/MMDT2227Q.pdf"/>
    <hyperlink ref="C205" r:id="rId_hyperlink_408" tooltip="MMDT2227Q" display="MMDT2227Q"/>
    <hyperlink ref="B206" r:id="rId_hyperlink_409" tooltip="https://www.diodes.com/assets/Datasheets/MMDT2907AQ.pdf" display="https://www.diodes.com/assets/Datasheets/MMDT2907AQ.pdf"/>
    <hyperlink ref="C206" r:id="rId_hyperlink_410" tooltip="MMDT2907AQ" display="MMDT2907AQ"/>
    <hyperlink ref="B207" r:id="rId_hyperlink_411" tooltip="https://www.diodes.com/assets/Datasheets/MMDT2907VQ.pdf" display="https://www.diodes.com/assets/Datasheets/MMDT2907VQ.pdf"/>
    <hyperlink ref="C207" r:id="rId_hyperlink_412" tooltip="MMDT2907VQ" display="MMDT2907VQ"/>
    <hyperlink ref="B208" r:id="rId_hyperlink_413" tooltip="https://www.diodes.com/assets/Datasheets/MMDT3904Q.pdf" display="https://www.diodes.com/assets/Datasheets/MMDT3904Q.pdf"/>
    <hyperlink ref="C208" r:id="rId_hyperlink_414" tooltip="MMDT3904Q" display="MMDT3904Q"/>
    <hyperlink ref="B209" r:id="rId_hyperlink_415" tooltip="https://www.diodes.com/assets/Datasheets/MMDT3906Q.pdf" display="https://www.diodes.com/assets/Datasheets/MMDT3906Q.pdf"/>
    <hyperlink ref="C209" r:id="rId_hyperlink_416" tooltip="MMDT3906Q" display="MMDT3906Q"/>
    <hyperlink ref="B210" r:id="rId_hyperlink_417" tooltip="https://www.diodes.com/assets/Datasheets/MMDT3946Q.pdf" display="https://www.diodes.com/assets/Datasheets/MMDT3946Q.pdf"/>
    <hyperlink ref="C210" r:id="rId_hyperlink_418" tooltip="MMDT3946Q" display="MMDT3946Q"/>
    <hyperlink ref="B211" r:id="rId_hyperlink_419" tooltip="https://www.diodes.com/assets/Datasheets/MMDT4401Q.pdf" display="https://www.diodes.com/assets/Datasheets/MMDT4401Q.pdf"/>
    <hyperlink ref="C211" r:id="rId_hyperlink_420" tooltip="MMDT4401Q" display="MMDT4401Q"/>
    <hyperlink ref="B212" r:id="rId_hyperlink_421" tooltip="https://www.diodes.com/assets/Datasheets/MMDT5401Q.pdf" display="https://www.diodes.com/assets/Datasheets/MMDT5401Q.pdf"/>
    <hyperlink ref="C212" r:id="rId_hyperlink_422" tooltip="MMDT5401Q" display="MMDT5401Q"/>
    <hyperlink ref="B213" r:id="rId_hyperlink_423" tooltip="https://www.diodes.com/assets/Datasheets/MMDT5451Q.pdf" display="https://www.diodes.com/assets/Datasheets/MMDT5451Q.pdf"/>
    <hyperlink ref="C213" r:id="rId_hyperlink_424" tooltip="MMDT5451Q" display="MMDT5451Q"/>
    <hyperlink ref="B214" r:id="rId_hyperlink_425" tooltip="https://www.diodes.com/assets/Datasheets/ds30081.pdf" display="https://www.diodes.com/assets/Datasheets/ds30081.pdf"/>
    <hyperlink ref="C214" r:id="rId_hyperlink_426" tooltip="MMST2907AQ" display="MMST2907AQ"/>
    <hyperlink ref="B215" r:id="rId_hyperlink_427" tooltip="https://www.diodes.com/assets/Datasheets/MMST3904Q.pdf" display="https://www.diodes.com/assets/Datasheets/MMST3904Q.pdf"/>
    <hyperlink ref="C215" r:id="rId_hyperlink_428" tooltip="MMST3904Q" display="MMST3904Q"/>
    <hyperlink ref="B216" r:id="rId_hyperlink_429" tooltip="https://www.diodes.com/assets/Datasheets/MMST5401.pdf" display="https://www.diodes.com/assets/Datasheets/MMST5401.pdf"/>
    <hyperlink ref="C216" r:id="rId_hyperlink_430" tooltip="MMST5401Q" display="MMST5401Q"/>
    <hyperlink ref="B217" r:id="rId_hyperlink_431" tooltip="https://www.diodes.com/assets/Datasheets/ds30173.pdf" display="https://www.diodes.com/assets/Datasheets/ds30173.pdf"/>
    <hyperlink ref="C217" r:id="rId_hyperlink_432" tooltip="MMST5551Q" display="MMST5551Q"/>
    <hyperlink ref="B218" r:id="rId_hyperlink_433" tooltip="https://www.diodes.com/assets/Datasheets/MMSTA06Q.pdf" display="https://www.diodes.com/assets/Datasheets/MMSTA06Q.pdf"/>
    <hyperlink ref="C218" r:id="rId_hyperlink_434" tooltip="MMSTA06Q" display="MMSTA06Q"/>
    <hyperlink ref="B219" r:id="rId_hyperlink_435" tooltip="https://www.diodes.com/assets/Datasheets/MMSTA56Q.pdf" display="https://www.diodes.com/assets/Datasheets/MMSTA56Q.pdf"/>
    <hyperlink ref="C219" r:id="rId_hyperlink_436" tooltip="MMSTA56Q" display="MMSTA56Q"/>
    <hyperlink ref="B220" r:id="rId_hyperlink_437" tooltip="https://www.diodes.com/assets/Datasheets/ZDT1049.pdf" display="https://www.diodes.com/assets/Datasheets/ZDT1049.pdf"/>
    <hyperlink ref="C220" r:id="rId_hyperlink_438" tooltip="ZDT1049Q" display="ZDT1049Q"/>
    <hyperlink ref="B221" r:id="rId_hyperlink_439" tooltip="https://www.diodes.com/assets/Datasheets/ZDT6702.pdf" display="https://www.diodes.com/assets/Datasheets/ZDT6702.pdf"/>
    <hyperlink ref="C221" r:id="rId_hyperlink_440" tooltip="ZDT6702Q" display="ZDT6702Q"/>
    <hyperlink ref="B222" r:id="rId_hyperlink_441" tooltip="https://www.diodes.com/assets/Datasheets/products_inactive_data/ZDT6718.pdf" display="https://www.diodes.com/assets/Datasheets/products_inactive_data/ZDT6718.pdf"/>
    <hyperlink ref="C222" r:id="rId_hyperlink_442" tooltip="ZDT6718Q" display="ZDT6718Q"/>
    <hyperlink ref="B223" r:id="rId_hyperlink_443" tooltip="https://www.diodes.com/assets/Datasheets/ZDT694.pdf" display="https://www.diodes.com/assets/Datasheets/ZDT694.pdf"/>
    <hyperlink ref="C223" r:id="rId_hyperlink_444" tooltip="ZDT694Q" display="ZDT694Q"/>
    <hyperlink ref="B224" r:id="rId_hyperlink_445" tooltip="https://www.diodes.com/assets/Datasheets/ZDT795AQ.pdf" display="https://www.diodes.com/assets/Datasheets/ZDT795AQ.pdf"/>
    <hyperlink ref="C224" r:id="rId_hyperlink_446" tooltip="ZDT795AQ" display="ZDT795AQ"/>
    <hyperlink ref="B225" r:id="rId_hyperlink_447" tooltip="https://www.diodes.com/assets/Datasheets/ZXTD09N50DE6.pdf" display="https://www.diodes.com/assets/Datasheets/ZXTD09N50DE6.pdf"/>
    <hyperlink ref="C225" r:id="rId_hyperlink_448" tooltip="ZTD09N50DE6Q" display="ZTD09N50DE6Q"/>
    <hyperlink ref="B226" r:id="rId_hyperlink_449" tooltip="https://www.diodes.com/assets/Datasheets/ZTN23015CFHQ.pdf" display="https://www.diodes.com/assets/Datasheets/ZTN23015CFHQ.pdf"/>
    <hyperlink ref="C226" r:id="rId_hyperlink_450" tooltip="ZTN23015CFHQ" display="ZTN23015CFHQ"/>
    <hyperlink ref="B227" r:id="rId_hyperlink_451" tooltip="https://www.diodes.com/assets/Datasheets/ZTP25040DFHQ.pdf" display="https://www.diodes.com/assets/Datasheets/ZTP25040DFHQ.pdf"/>
    <hyperlink ref="C227" r:id="rId_hyperlink_452" tooltip="ZTP25040DFHQ" display="ZTP25040DFHQ"/>
    <hyperlink ref="B228" r:id="rId_hyperlink_453" tooltip="https://www.diodes.com/assets/Datasheets/ZTX450.pdf" display="https://www.diodes.com/assets/Datasheets/ZTX450.pdf"/>
    <hyperlink ref="C228" r:id="rId_hyperlink_454" tooltip="ZTX450Q" display="ZTX450Q"/>
    <hyperlink ref="B229" r:id="rId_hyperlink_455" tooltip="https://www.diodes.com/assets/Datasheets/ZTX455.pdf" display="https://www.diodes.com/assets/Datasheets/ZTX455.pdf"/>
    <hyperlink ref="C229" r:id="rId_hyperlink_456" tooltip="ZTX455Q" display="ZTX455Q"/>
    <hyperlink ref="B230" r:id="rId_hyperlink_457" tooltip="https://www.diodes.com/assets/Datasheets/ZTX550.pdf" display="https://www.diodes.com/assets/Datasheets/ZTX550.pdf"/>
    <hyperlink ref="C230" r:id="rId_hyperlink_458" tooltip="ZTX550Q" display="ZTX550Q"/>
    <hyperlink ref="B231" r:id="rId_hyperlink_459" tooltip="https://www.diodes.com/assets/Datasheets/ZTX558.pdf" display="https://www.diodes.com/assets/Datasheets/ZTX558.pdf"/>
    <hyperlink ref="C231" r:id="rId_hyperlink_460" tooltip="ZTX558Q" display="ZTX558Q"/>
    <hyperlink ref="B232" r:id="rId_hyperlink_461" tooltip="https://www.diodes.com/assets/Datasheets/ZTX614.pdf" display="https://www.diodes.com/assets/Datasheets/ZTX614.pdf"/>
    <hyperlink ref="C232" r:id="rId_hyperlink_462" tooltip="ZTX614Q" display="ZTX614Q"/>
    <hyperlink ref="B233" r:id="rId_hyperlink_463" tooltip="https://www.diodes.com/assets/Datasheets/ZTX651.pdf" display="https://www.diodes.com/assets/Datasheets/ZTX651.pdf"/>
    <hyperlink ref="C233" r:id="rId_hyperlink_464" tooltip="ZTX651Q" display="ZTX651Q"/>
    <hyperlink ref="B234" r:id="rId_hyperlink_465" tooltip="https://www.diodes.com/assets/Datasheets/ZTX652.pdf" display="https://www.diodes.com/assets/Datasheets/ZTX652.pdf"/>
    <hyperlink ref="C234" r:id="rId_hyperlink_466" tooltip="ZTX653Q" display="ZTX653Q"/>
    <hyperlink ref="B235" r:id="rId_hyperlink_467" tooltip="https://www.diodes.com/assets/Datasheets/ZTX658.pdf" display="https://www.diodes.com/assets/Datasheets/ZTX658.pdf"/>
    <hyperlink ref="C235" r:id="rId_hyperlink_468" tooltip="ZTX658Q" display="ZTX658Q"/>
    <hyperlink ref="B236" r:id="rId_hyperlink_469" tooltip="https://www.diodes.com/assets/Datasheets/ZTX690B.pdf" display="https://www.diodes.com/assets/Datasheets/ZTX690B.pdf"/>
    <hyperlink ref="C236" r:id="rId_hyperlink_470" tooltip="ZTX690BQ" display="ZTX690BQ"/>
    <hyperlink ref="B237" r:id="rId_hyperlink_471" tooltip="https://www.diodes.com/assets/Datasheets/ZTX750.pdf" display="https://www.diodes.com/assets/Datasheets/ZTX750.pdf"/>
    <hyperlink ref="C237" r:id="rId_hyperlink_472" tooltip="ZTX751Q" display="ZTX751Q"/>
    <hyperlink ref="B238" r:id="rId_hyperlink_473" tooltip="https://www.diodes.com/assets/Datasheets/ZTX752.pdf" display="https://www.diodes.com/assets/Datasheets/ZTX752.pdf"/>
    <hyperlink ref="C238" r:id="rId_hyperlink_474" tooltip="ZTX753Q" display="ZTX753Q"/>
    <hyperlink ref="B239" r:id="rId_hyperlink_475" tooltip="https://www.diodes.com/assets/Datasheets/ZTX790A.pdf" display="https://www.diodes.com/assets/Datasheets/ZTX790A.pdf"/>
    <hyperlink ref="C239" r:id="rId_hyperlink_476" tooltip="ZTX790AQ" display="ZTX790AQ"/>
    <hyperlink ref="B240" r:id="rId_hyperlink_477" tooltip="https://www.diodes.com/assets/Datasheets/ZTX853.pdf" display="https://www.diodes.com/assets/Datasheets/ZTX853.pdf"/>
    <hyperlink ref="C240" r:id="rId_hyperlink_478" tooltip="ZTX853Q" display="ZTX853Q"/>
    <hyperlink ref="B241" r:id="rId_hyperlink_479" tooltip="https://www.diodes.com/assets/Datasheets/ZTX857.pdf" display="https://www.diodes.com/assets/Datasheets/ZTX857.pdf"/>
    <hyperlink ref="C241" r:id="rId_hyperlink_480" tooltip="ZTX857Q" display="ZTX857Q"/>
    <hyperlink ref="B242" r:id="rId_hyperlink_481" tooltip="https://www.diodes.com/assets/Datasheets/ZX5T1951GQ.pdf" display="https://www.diodes.com/assets/Datasheets/ZX5T1951GQ.pdf"/>
    <hyperlink ref="C242" r:id="rId_hyperlink_482" tooltip="ZX5T1951GQ" display="ZX5T1951GQ"/>
    <hyperlink ref="B243" r:id="rId_hyperlink_483" tooltip="https://www.diodes.com/assets/Datasheets/ZX5T851GQ.pdf" display="https://www.diodes.com/assets/Datasheets/ZX5T851GQ.pdf"/>
    <hyperlink ref="C243" r:id="rId_hyperlink_484" tooltip="ZX5T851GQ" display="ZX5T851GQ"/>
    <hyperlink ref="B244" r:id="rId_hyperlink_485" tooltip="https://www.diodes.com/assets/Datasheets/ZX5T951GQ.pdf" display="https://www.diodes.com/assets/Datasheets/ZX5T951GQ.pdf"/>
    <hyperlink ref="C244" r:id="rId_hyperlink_486" tooltip="ZX5T951GQ" display="ZX5T951GQ"/>
    <hyperlink ref="B245" r:id="rId_hyperlink_487" tooltip="https://www.diodes.com/assets/Datasheets/ZX5T953G.pdf" display="https://www.diodes.com/assets/Datasheets/ZX5T953G.pdf"/>
    <hyperlink ref="C245" r:id="rId_hyperlink_488" tooltip="ZX5T953GQ" display="ZX5T953GQ"/>
    <hyperlink ref="B246" r:id="rId_hyperlink_489" tooltip="https://www.diodes.com/assets/Datasheets/ZXT1053AK.pdf" display="https://www.diodes.com/assets/Datasheets/ZXT1053AK.pdf"/>
    <hyperlink ref="C246" r:id="rId_hyperlink_490" tooltip="ZXT1053AKQ" display="ZXT1053AKQ"/>
    <hyperlink ref="B247" r:id="rId_hyperlink_491" tooltip="https://www.diodes.com/assets/Datasheets/ZXT10P20DE6Q.pdf" display="https://www.diodes.com/assets/Datasheets/ZXT10P20DE6Q.pdf"/>
    <hyperlink ref="C247" r:id="rId_hyperlink_492" tooltip="ZXT10P20DE6Q" display="ZXT10P20DE6Q"/>
    <hyperlink ref="B248" r:id="rId_hyperlink_493" tooltip="https://www.diodes.com/assets/Datasheets/ZXT13N50DE6.pdf" display="https://www.diodes.com/assets/Datasheets/ZXT13N50DE6.pdf"/>
    <hyperlink ref="C248" r:id="rId_hyperlink_494" tooltip="ZXT13N50DE6Q" display="ZXT13N50DE6Q"/>
    <hyperlink ref="B249" r:id="rId_hyperlink_495" tooltip="https://www.diodes.com/assets/Datasheets/ZXT13P40DE6.pdf" display="https://www.diodes.com/assets/Datasheets/ZXT13P40DE6.pdf"/>
    <hyperlink ref="C249" r:id="rId_hyperlink_496" tooltip="ZXT13P40DE6Q" display="ZXT13P40DE6Q"/>
    <hyperlink ref="B250" r:id="rId_hyperlink_497" tooltip="https://www.diodes.com/assets/Datasheets/ZXT690BK.pdf" display="https://www.diodes.com/assets/Datasheets/ZXT690BK.pdf"/>
    <hyperlink ref="C250" r:id="rId_hyperlink_498" tooltip="ZXT690BKQ" display="ZXT690BKQ"/>
    <hyperlink ref="B251" r:id="rId_hyperlink_499" tooltip="https://www.diodes.com/assets/Datasheets/ZXT951KQ.pdf" display="https://www.diodes.com/assets/Datasheets/ZXT951KQ.pdf"/>
    <hyperlink ref="C251" r:id="rId_hyperlink_500" tooltip="ZXT951KQ" display="ZXT951KQ"/>
    <hyperlink ref="B252" r:id="rId_hyperlink_501" tooltip="https://www.diodes.com/assets/Datasheets/ZXTC2045E6.pdf" display="https://www.diodes.com/assets/Datasheets/ZXTC2045E6.pdf"/>
    <hyperlink ref="C252" r:id="rId_hyperlink_502" tooltip="ZXTC2045E6Q" display="ZXTC2045E6Q"/>
    <hyperlink ref="B253" r:id="rId_hyperlink_503" tooltip="https://www.diodes.com/assets/Datasheets/ZXTC4591AMC.pdf" display="https://www.diodes.com/assets/Datasheets/ZXTC4591AMC.pdf"/>
    <hyperlink ref="C253" r:id="rId_hyperlink_504" tooltip="ZXTC4591AMCQ" display="ZXTC4591AMCQ"/>
    <hyperlink ref="B254" r:id="rId_hyperlink_505" tooltip="https://www.diodes.com/assets/Datasheets/ZXTC6717MC.pdf" display="https://www.diodes.com/assets/Datasheets/ZXTC6717MC.pdf"/>
    <hyperlink ref="C254" r:id="rId_hyperlink_506" tooltip="ZXTC6717MCQ" display="ZXTC6717MCQ"/>
    <hyperlink ref="B255" r:id="rId_hyperlink_507" tooltip="https://www.diodes.com/assets/Datasheets/ZXTC6718MCQ.pdf" display="https://www.diodes.com/assets/Datasheets/ZXTC6718MCQ.pdf"/>
    <hyperlink ref="C255" r:id="rId_hyperlink_508" tooltip="ZXTC6718MCQ" display="ZXTC6718MCQ"/>
    <hyperlink ref="B256" r:id="rId_hyperlink_509" tooltip="https://www.diodes.com/assets/Datasheets/ZXTD6717E6.pdf" display="https://www.diodes.com/assets/Datasheets/ZXTD6717E6.pdf"/>
    <hyperlink ref="C256" r:id="rId_hyperlink_510" tooltip="ZXTD6717E6Q" display="ZXTD6717E6Q"/>
    <hyperlink ref="B257" r:id="rId_hyperlink_511" tooltip="https://www.diodes.com/assets/Datasheets/ZXTN19020DZQ.pdf" display="https://www.diodes.com/assets/Datasheets/ZXTN19020DZQ.pdf"/>
    <hyperlink ref="C257" r:id="rId_hyperlink_512" tooltip="ZXTN19020DZQ" display="ZXTN19020DZQ"/>
    <hyperlink ref="B258" r:id="rId_hyperlink_513" tooltip="https://www.diodes.com/assets/Datasheets/ZXTN2005ZQ.pdf" display="https://www.diodes.com/assets/Datasheets/ZXTN2005ZQ.pdf"/>
    <hyperlink ref="C258" r:id="rId_hyperlink_514" tooltip="ZXTN2005ZQ" display="ZXTN2005ZQ"/>
    <hyperlink ref="B259" r:id="rId_hyperlink_515" tooltip="https://www.diodes.com/assets/Datasheets/ZXTN2010ZQ.pdf" display="https://www.diodes.com/assets/Datasheets/ZXTN2010ZQ.pdf"/>
    <hyperlink ref="C259" r:id="rId_hyperlink_516" tooltip="ZXTN2010ZQ" display="ZXTN2010ZQ"/>
    <hyperlink ref="B260" r:id="rId_hyperlink_517" tooltip="https://www.diodes.com/assets/Datasheets/ZXTN2018FQ.pdf" display="https://www.diodes.com/assets/Datasheets/ZXTN2018FQ.pdf"/>
    <hyperlink ref="C260" r:id="rId_hyperlink_518" tooltip="ZXTN2018FQ" display="ZXTN2018FQ"/>
    <hyperlink ref="B261" r:id="rId_hyperlink_519" tooltip="https://www.diodes.com/assets/Datasheets/ZXTN25060BZQ.pdf" display="https://www.diodes.com/assets/Datasheets/ZXTN25060BZQ.pdf"/>
    <hyperlink ref="C261" r:id="rId_hyperlink_520" tooltip="ZXTN25060BZQ" display="ZXTN25060BZQ"/>
    <hyperlink ref="B262" r:id="rId_hyperlink_521" tooltip="https://www.diodes.com/assets/Datasheets/ZXTN25100DG.pdf" display="https://www.diodes.com/assets/Datasheets/ZXTN25100DG.pdf"/>
    <hyperlink ref="C262" r:id="rId_hyperlink_522" tooltip="ZXTN25100DGQ" display="ZXTN25100DGQ"/>
    <hyperlink ref="B263" r:id="rId_hyperlink_523" tooltip="https://www.diodes.com/assets/Datasheets/ZXTN4004K.pdf" display="https://www.diodes.com/assets/Datasheets/ZXTN4004K.pdf"/>
    <hyperlink ref="C263" r:id="rId_hyperlink_524" tooltip="ZXTN4004KQ" display="ZXTN4004KQ"/>
    <hyperlink ref="B264" r:id="rId_hyperlink_525" tooltip="https://www.diodes.com/assets/Datasheets/ZXTN4004Z.pdf" display="https://www.diodes.com/assets/Datasheets/ZXTN4004Z.pdf"/>
    <hyperlink ref="C264" r:id="rId_hyperlink_526" tooltip="ZXTN4004ZQ" display="ZXTN4004ZQ"/>
    <hyperlink ref="B265" r:id="rId_hyperlink_527" tooltip="https://www.diodes.com/assets/Datasheets/ZXTN5551FLQ.pdf" display="https://www.diodes.com/assets/Datasheets/ZXTN5551FLQ.pdf"/>
    <hyperlink ref="C265" r:id="rId_hyperlink_528" tooltip="ZXTN5551FLQ" display="ZXTN5551FLQ"/>
    <hyperlink ref="B266" r:id="rId_hyperlink_529" tooltip="https://www.diodes.com/assets/Datasheets/ZXTP01500BGQ.pdf" display="https://www.diodes.com/assets/Datasheets/ZXTP01500BGQ.pdf"/>
    <hyperlink ref="C266" r:id="rId_hyperlink_530" tooltip="ZXTP01500BGQ" display="ZXTP01500BGQ"/>
    <hyperlink ref="B267" r:id="rId_hyperlink_531" tooltip="https://www.diodes.com/assets/Datasheets/ZXTP19040CGQ.pdf" display="https://www.diodes.com/assets/Datasheets/ZXTP19040CGQ.pdf"/>
    <hyperlink ref="C267" r:id="rId_hyperlink_532" tooltip="ZXTP19040CGQ" display="ZXTP19040CGQ"/>
    <hyperlink ref="B268" r:id="rId_hyperlink_533" tooltip="https://www.diodes.com/assets/Datasheets/ZXTP19100CZ.pdf" display="https://www.diodes.com/assets/Datasheets/ZXTP19100CZ.pdf"/>
    <hyperlink ref="C268" r:id="rId_hyperlink_534" tooltip="ZXTP19100CZQ" display="ZXTP19100CZQ"/>
    <hyperlink ref="B269" r:id="rId_hyperlink_535" tooltip="https://www.diodes.com/assets/Datasheets/ZXTP2008ZQ.pdf" display="https://www.diodes.com/assets/Datasheets/ZXTP2008ZQ.pdf"/>
    <hyperlink ref="C269" r:id="rId_hyperlink_536" tooltip="ZXTP2008ZQ" display="ZXTP2008ZQ"/>
    <hyperlink ref="B270" r:id="rId_hyperlink_537" tooltip="https://www.diodes.com/assets/Datasheets/ZXTP2009ZQ.pdf" display="https://www.diodes.com/assets/Datasheets/ZXTP2009ZQ.pdf"/>
    <hyperlink ref="C270" r:id="rId_hyperlink_538" tooltip="ZXTP2009ZQ" display="ZXTP2009ZQ"/>
    <hyperlink ref="B271" r:id="rId_hyperlink_539" tooltip="https://www.diodes.com/assets/Datasheets/ZXTP2012ZQ.pdf" display="https://www.diodes.com/assets/Datasheets/ZXTP2012ZQ.pdf"/>
    <hyperlink ref="C271" r:id="rId_hyperlink_540" tooltip="ZXTP2012ZQ" display="ZXTP2012ZQ"/>
    <hyperlink ref="B272" r:id="rId_hyperlink_541" tooltip="https://www.diodes.com/assets/Datasheets/ZXTP2014ZQ.pdf" display="https://www.diodes.com/assets/Datasheets/ZXTP2014ZQ.pdf"/>
    <hyperlink ref="C272" r:id="rId_hyperlink_542" tooltip="ZXTP2014ZQ" display="ZXTP2014ZQ"/>
    <hyperlink ref="B273" r:id="rId_hyperlink_543" tooltip="https://www.diodes.com/assets/Datasheets/ZXTP2027FQ.pdf" display="https://www.diodes.com/assets/Datasheets/ZXTP2027FQ.pdf"/>
    <hyperlink ref="C273" r:id="rId_hyperlink_544" tooltip="ZXTP2027FQ" display="ZXTP2027FQ"/>
    <hyperlink ref="B274" r:id="rId_hyperlink_545" tooltip="https://www.diodes.com/assets/Datasheets/ZXTP25100CFHQ.pdf" display="https://www.diodes.com/assets/Datasheets/ZXTP25100CFHQ.pdf"/>
    <hyperlink ref="C274" r:id="rId_hyperlink_546" tooltip="ZXTP25100CFHQ" display="ZXTP25100CFHQ"/>
    <hyperlink ref="B275" r:id="rId_hyperlink_547" tooltip="https://www.diodes.com/assets/Datasheets/ZXTP25140BFHQ.pdf" display="https://www.diodes.com/assets/Datasheets/ZXTP25140BFHQ.pdf"/>
    <hyperlink ref="C275" r:id="rId_hyperlink_548" tooltip="ZXTP25140BFHQ" display="ZXTP25140BFHQ"/>
    <hyperlink ref="B276" r:id="rId_hyperlink_549" tooltip="https://www.diodes.com/assets/Datasheets/ZXTP5401FLQ.pdf" display="https://www.diodes.com/assets/Datasheets/ZXTP5401FLQ.pdf"/>
    <hyperlink ref="C276" r:id="rId_hyperlink_550" tooltip="ZXTP5401FLQ" display="ZXTP5401FLQ"/>
    <hyperlink ref="B277" r:id="rId_hyperlink_551" tooltip="https://www.diodes.com/assets/Datasheets/ZXTP56020FDBQ.pdf" display="https://www.diodes.com/assets/Datasheets/ZXTP56020FDBQ.pdf"/>
    <hyperlink ref="C277" r:id="rId_hyperlink_552" tooltip="ZXTP56020FDBQ" display="ZXTP56020FDBQ"/>
    <hyperlink ref="B278" r:id="rId_hyperlink_553" tooltip="https://www.diodes.com/assets/Datasheets/ZXTP56060FDBQ.pdf" display="https://www.diodes.com/assets/Datasheets/ZXTP56060FDBQ.pdf"/>
    <hyperlink ref="C278" r:id="rId_hyperlink_554" tooltip="ZXTP56060FDBQ" display="ZXTP56060FDB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2024-07-17T20:03:09-05:00</dcterms:created>
  <dcterms:modified xsi:type="dcterms:W3CDTF">2024-07-17T20:03:09-05:00</dcterms:modified>
  <dc:title>Untitled Spreadsheet</dc:title>
  <dc:description/>
  <dc:subject/>
  <cp:keywords/>
  <cp:category/>
</cp:coreProperties>
</file>