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'Worksheet'!$A$1:$Y$166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<sst xmlns="http://schemas.openxmlformats.org/spreadsheetml/2006/main" uniqueCount="457">
  <si>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</si>
  <si>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</si>
  <si>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</si>
  <si>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</si>
  <si>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</si>
  <si>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</si>
  <si>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</si>
  <si>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</si>
  <si>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</si>
  <si>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VCEO, VCES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</si>
  <si>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</si>
  <si>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</si>
  <si>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</si>
  <si>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</si>
  <si>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</si>
  <si>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FE</t>
    </r>
    <r>
      <rPr>
        <rFont val="Courier New"/>
        <b val="true"/>
        <i val="false"/>
        <strike val="false"/>
        <color rgb="FF000000"/>
        <sz val="11"/>
        <u val="none"/>
      </rPr>
      <t xml:space="preserve">(Min 2)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</si>
  <si>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IC2)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</si>
  <si>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Max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</si>
  <si>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ourier New"/>
        <b val="true"/>
        <i val="false"/>
        <strike val="false"/>
        <color rgb="FF000000"/>
        <sz val="11"/>
        <u val="none"/>
      </rPr>
      <t xml:space="preserve"> (@ IC/IB)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</si>
  <si>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(Max.2)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</si>
  <si>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(@ IC/IB2)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</si>
  <si>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fT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</si>
  <si>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RCE(sat)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</si>
  <si>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Spice Model</t>
    </r>
  </si>
  <si>
    <t>Packages</t>
  </si>
  <si>
    <t>2DB1386Q</t>
  </si>
  <si>
    <t>PNP, 20V, 5A, SOT89</t>
  </si>
  <si>
    <t>Medium Power Transistor</t>
  </si>
  <si>
    <t>Standard</t>
  </si>
  <si>
    <t>PNP</t>
  </si>
  <si>
    <t>4/100</t>
  </si>
  <si>
    <t>SOT89</t>
  </si>
  <si>
    <t>2DB1386R</t>
  </si>
  <si>
    <t>2DB1713</t>
  </si>
  <si>
    <t>PNP, 12V, 3A, SOT89</t>
  </si>
  <si>
    <t>1.5/30</t>
  </si>
  <si>
    <t>2DD2652</t>
  </si>
  <si>
    <t>NPN, 12V, 1.5A, SOT323</t>
  </si>
  <si>
    <t>NPN</t>
  </si>
  <si>
    <t>0.5/25</t>
  </si>
  <si>
    <t>SOT323</t>
  </si>
  <si>
    <t>BCX6825</t>
  </si>
  <si>
    <t>NPN, 20V, 1A, SOT89</t>
  </si>
  <si>
    <t>1/100</t>
  </si>
  <si>
    <t>BCX6825Q</t>
  </si>
  <si>
    <t>Automotive</t>
  </si>
  <si>
    <t>BCX6925</t>
  </si>
  <si>
    <t>PNP, 20V, 1A, SOT89</t>
  </si>
  <si>
    <t>BFS17N</t>
  </si>
  <si>
    <t>NPN RF TRANSISTOR IN SOT23</t>
  </si>
  <si>
    <t>RF Transistor</t>
  </si>
  <si>
    <t>0.025/5</t>
  </si>
  <si>
    <t>SOT23</t>
  </si>
  <si>
    <t>DCP68</t>
  </si>
  <si>
    <t>NPN, 20V, 1A, SOT223</t>
  </si>
  <si>
    <t>SOT223</t>
  </si>
  <si>
    <t>DCP68-25</t>
  </si>
  <si>
    <t>DCP69</t>
  </si>
  <si>
    <t>PNP, 20V, 1A, SOT223</t>
  </si>
  <si>
    <t>DNLS320E</t>
  </si>
  <si>
    <t>NPN, 20V, 3A, SOT223</t>
  </si>
  <si>
    <t>0.1/0.5</t>
  </si>
  <si>
    <t>3/20</t>
  </si>
  <si>
    <t>DSL12AW</t>
  </si>
  <si>
    <t>PNP, 12V, 2A, SOT363</t>
  </si>
  <si>
    <t>Low Saturation Transistor</t>
  </si>
  <si>
    <t>0.5/10</t>
  </si>
  <si>
    <t>1/20</t>
  </si>
  <si>
    <t>SOT363</t>
  </si>
  <si>
    <t>DSS20200L</t>
  </si>
  <si>
    <t>PNP, 20V, 2A, SOT23</t>
  </si>
  <si>
    <t>1/10</t>
  </si>
  <si>
    <t>2/200</t>
  </si>
  <si>
    <t>DSS20201L</t>
  </si>
  <si>
    <t>NPN, 20V, 2A, SOT23</t>
  </si>
  <si>
    <t>DSS2515M</t>
  </si>
  <si>
    <t>NPN, 15V, 0.5A, DFN1006-3</t>
  </si>
  <si>
    <t>0.2/10</t>
  </si>
  <si>
    <t>0.5/50</t>
  </si>
  <si>
    <t>X1-DFN1006-3</t>
  </si>
  <si>
    <t>DSS3515M</t>
  </si>
  <si>
    <t>PNP, 15V, 0.5A, DFN1006-3</t>
  </si>
  <si>
    <t>0.01/0.5</t>
  </si>
  <si>
    <t>DSS3515MQ</t>
  </si>
  <si>
    <t>DSS4220V</t>
  </si>
  <si>
    <t>NPN, 20V, 2A, SOT563</t>
  </si>
  <si>
    <t>0.1/1</t>
  </si>
  <si>
    <t>2/100</t>
  </si>
  <si>
    <t>SOT563</t>
  </si>
  <si>
    <t>DSS4320T</t>
  </si>
  <si>
    <t>2/40</t>
  </si>
  <si>
    <t>DSS5220T</t>
  </si>
  <si>
    <t>DSS5220TQ</t>
  </si>
  <si>
    <t>DSS5220V</t>
  </si>
  <si>
    <t>PNP, 20V, 2A, SOT563</t>
  </si>
  <si>
    <t>DSS5320T</t>
  </si>
  <si>
    <t>3/300</t>
  </si>
  <si>
    <t>DXTN07025BFG</t>
  </si>
  <si>
    <t>NPN, 25V, 3A, PowerDI3333-8</t>
  </si>
  <si>
    <t>PowerDI3333-8/SWP (Type UX)</t>
  </si>
  <si>
    <t>DXTN5820DFDB</t>
  </si>
  <si>
    <t>NPN, 20V, 6A, DFN2020-3</t>
  </si>
  <si>
    <t>6/300</t>
  </si>
  <si>
    <t>U-DFN2020-3 (Type B)</t>
  </si>
  <si>
    <t>DXTP07025BFG</t>
  </si>
  <si>
    <t>PNP, 25V,3A, PowerDI3333-8</t>
  </si>
  <si>
    <t>DXTP07025BFGQ</t>
  </si>
  <si>
    <t>DXTP19020DP5</t>
  </si>
  <si>
    <t>PNP, 20V, 8A, PowerDI5</t>
  </si>
  <si>
    <t>PowerDI5</t>
  </si>
  <si>
    <t>DXTP5820CFDB</t>
  </si>
  <si>
    <t>PNP, 20V, 6A, DFN2020-3</t>
  </si>
  <si>
    <t>FCX1047A</t>
  </si>
  <si>
    <t>NPN, 10V, 4A, SOT89</t>
  </si>
  <si>
    <t>5/25</t>
  </si>
  <si>
    <t>FCX1147A</t>
  </si>
  <si>
    <t>1/6</t>
  </si>
  <si>
    <t>5/50</t>
  </si>
  <si>
    <t>FCX1149A</t>
  </si>
  <si>
    <t>PNP, 25V, 3A, SOT89</t>
  </si>
  <si>
    <t>1/7</t>
  </si>
  <si>
    <t>3/100</t>
  </si>
  <si>
    <t>FCX617</t>
  </si>
  <si>
    <t>NPN, 15V, 3A, SOT89</t>
  </si>
  <si>
    <t>0.1/10</t>
  </si>
  <si>
    <t>FCX688B</t>
  </si>
  <si>
    <t>NPN,12V, 3A, SOT89</t>
  </si>
  <si>
    <t>4/50</t>
  </si>
  <si>
    <t>FCX717</t>
  </si>
  <si>
    <t>3/50</t>
  </si>
  <si>
    <t>FCX718</t>
  </si>
  <si>
    <t>PNP, 20V, 2.5A, SOT89</t>
  </si>
  <si>
    <t>1.5/50</t>
  </si>
  <si>
    <t>FCX789A</t>
  </si>
  <si>
    <t>FMMT617</t>
  </si>
  <si>
    <t>NPN, 15V, 3A, SOT23</t>
  </si>
  <si>
    <t>FMMT618</t>
  </si>
  <si>
    <t>NPN, 20V, 2.5A, SOT23</t>
  </si>
  <si>
    <t>2.5/50</t>
  </si>
  <si>
    <t>FMMT618Q</t>
  </si>
  <si>
    <t>FMMT717</t>
  </si>
  <si>
    <t>PNP, 12V, 2.5A, SOT23</t>
  </si>
  <si>
    <t>FMMT717Q</t>
  </si>
  <si>
    <t>FMMT718</t>
  </si>
  <si>
    <t>PNP, 20V, 1.5A, SOT23</t>
  </si>
  <si>
    <t>FMMT718Q</t>
  </si>
  <si>
    <t>FMMTL618</t>
  </si>
  <si>
    <t>NPN, 20V, 1.25A, SOT23</t>
  </si>
  <si>
    <t>1.25/100</t>
  </si>
  <si>
    <t>FMMTL717</t>
  </si>
  <si>
    <t>PNP, 12V, 1.25A, SOT23</t>
  </si>
  <si>
    <t>1.25/50</t>
  </si>
  <si>
    <t>FMMTL717Q</t>
  </si>
  <si>
    <t>FMMTL718</t>
  </si>
  <si>
    <t>PNP, 20V, 1A, SOT23</t>
  </si>
  <si>
    <t>1/50</t>
  </si>
  <si>
    <t>FZT1047A</t>
  </si>
  <si>
    <t>NPN, 10V, 5A, SOT223</t>
  </si>
  <si>
    <t>SOT223 (Type DN)</t>
  </si>
  <si>
    <t>FZT1048A</t>
  </si>
  <si>
    <t>NPN, 17.5V, 5A, SOT223</t>
  </si>
  <si>
    <t>FZT1049A</t>
  </si>
  <si>
    <t>NPN, 25V, 5A, SOT223</t>
  </si>
  <si>
    <t>FZT1147A</t>
  </si>
  <si>
    <t>PNP, 12V, 5A, SOT223</t>
  </si>
  <si>
    <t>FZT1149A</t>
  </si>
  <si>
    <t>PNP, 25V, 4A, SOT223</t>
  </si>
  <si>
    <t>0.5/3</t>
  </si>
  <si>
    <t>4/140</t>
  </si>
  <si>
    <t>FZT649</t>
  </si>
  <si>
    <t>NPN, 25V, 3A, SOT223</t>
  </si>
  <si>
    <t>FZT688B</t>
  </si>
  <si>
    <t>NPN, 12V, 4A, SOT223</t>
  </si>
  <si>
    <t>FZT689B</t>
  </si>
  <si>
    <t>2/10</t>
  </si>
  <si>
    <t>FZT717</t>
  </si>
  <si>
    <t>PNP, 12V, 3A, SOT223</t>
  </si>
  <si>
    <t>FZT749</t>
  </si>
  <si>
    <t>PNP, 25V, 3A, SOT223</t>
  </si>
  <si>
    <t>FZT749Q</t>
  </si>
  <si>
    <t>FZT788B</t>
  </si>
  <si>
    <t>PNP, 15V, 3A, SOT223</t>
  </si>
  <si>
    <t>1/5</t>
  </si>
  <si>
    <t>FZT789A</t>
  </si>
  <si>
    <t>2/20</t>
  </si>
  <si>
    <t>FZT789AQ</t>
  </si>
  <si>
    <t>FZT869</t>
  </si>
  <si>
    <t>NPN, 25V, 7A, SOT223</t>
  </si>
  <si>
    <t>FZT948</t>
  </si>
  <si>
    <t>PNP, 20V, 6A, SOT223</t>
  </si>
  <si>
    <t>FZT968</t>
  </si>
  <si>
    <t>PNP, 12V, 6A, SOT223</t>
  </si>
  <si>
    <t>0.5/5</t>
  </si>
  <si>
    <t>2/50</t>
  </si>
  <si>
    <t>MMBT123S</t>
  </si>
  <si>
    <t>NPN, 18V, 1A, SOT23</t>
  </si>
  <si>
    <t>0.3/30</t>
  </si>
  <si>
    <t>MMBTH10</t>
  </si>
  <si>
    <t>NPN, 25V, 0.05A, SOT23</t>
  </si>
  <si>
    <t>0.004/0.4</t>
  </si>
  <si>
    <t>MMBTH10Q</t>
  </si>
  <si>
    <t>ZDT1048</t>
  </si>
  <si>
    <t>Dual NPN, 17.5V, 5A, SM-8</t>
  </si>
  <si>
    <t>NPN + NPN</t>
  </si>
  <si>
    <t>SM-8</t>
  </si>
  <si>
    <t>ZDT1049</t>
  </si>
  <si>
    <t>Dual NPN, 25V, 5A, SM-8</t>
  </si>
  <si>
    <t>ZDT1049Q</t>
  </si>
  <si>
    <t>ZDT6718Q</t>
  </si>
  <si>
    <t>Complementary, 20V, 2A, SM-8</t>
  </si>
  <si>
    <t>NPN + PNP</t>
  </si>
  <si>
    <t>2, 1.5</t>
  </si>
  <si>
    <t>0.2, 0.1</t>
  </si>
  <si>
    <t>100, 15</t>
  </si>
  <si>
    <t>15, 40</t>
  </si>
  <si>
    <t>200, 220</t>
  </si>
  <si>
    <t>2.5/50, 1.5/50</t>
  </si>
  <si>
    <t>100, 150</t>
  </si>
  <si>
    <t>ZDT749</t>
  </si>
  <si>
    <t>Dual PNP, 25V, 2A, SM-8</t>
  </si>
  <si>
    <t>PNP + PNP</t>
  </si>
  <si>
    <t>ZHB6718</t>
  </si>
  <si>
    <t>H-Bridge, 20V, 2.5A, SM-8</t>
  </si>
  <si>
    <t>H-bridge</t>
  </si>
  <si>
    <t>2 x NPN + 2 x PNP</t>
  </si>
  <si>
    <t>200, 150</t>
  </si>
  <si>
    <t>150, 200</t>
  </si>
  <si>
    <t>1/10, 1/20</t>
  </si>
  <si>
    <t>200, 260</t>
  </si>
  <si>
    <t>2.5/50, 2.5/200</t>
  </si>
  <si>
    <t>ZTN23015CFHQ</t>
  </si>
  <si>
    <t>NPN, 15V, 6A, SOT23</t>
  </si>
  <si>
    <t>3/60</t>
  </si>
  <si>
    <t>ZTX1048A</t>
  </si>
  <si>
    <t>NPN, 17.5V, 4A, E-Line</t>
  </si>
  <si>
    <t>4/21</t>
  </si>
  <si>
    <t>E-Line</t>
  </si>
  <si>
    <t>ZTX1049A</t>
  </si>
  <si>
    <t>NPN, 25V, 4A, E-Line</t>
  </si>
  <si>
    <t>ZTX1149A</t>
  </si>
  <si>
    <t>PNP, 25V, 3A, E-Line</t>
  </si>
  <si>
    <t>3/70</t>
  </si>
  <si>
    <t>ZTX618</t>
  </si>
  <si>
    <t>NPN, 20V, 3.5A, E-Line</t>
  </si>
  <si>
    <t>3.5.50</t>
  </si>
  <si>
    <t>ZTX649</t>
  </si>
  <si>
    <t>NPN, 25V, 2A, E-Line</t>
  </si>
  <si>
    <t>ZTX688B</t>
  </si>
  <si>
    <t>NPN, 12V, 3A, E-Line</t>
  </si>
  <si>
    <t>ZTX689B</t>
  </si>
  <si>
    <t>NPN, 20V, 3A, E-Line</t>
  </si>
  <si>
    <t>ZTX718</t>
  </si>
  <si>
    <t>PNP, 20V, 2.5A, E-Line</t>
  </si>
  <si>
    <t>ZTX749</t>
  </si>
  <si>
    <t>PNP, 25V, 2A, E-Line</t>
  </si>
  <si>
    <t>ZTX788B</t>
  </si>
  <si>
    <t>PNP, 15V, 3A, E-Line</t>
  </si>
  <si>
    <t>0.5/2.5</t>
  </si>
  <si>
    <t>ZTX789A</t>
  </si>
  <si>
    <t>ZTX869</t>
  </si>
  <si>
    <t>NPN, 25V, 5A, E-Line</t>
  </si>
  <si>
    <t>5/100</t>
  </si>
  <si>
    <t>ZTX948</t>
  </si>
  <si>
    <t>PNP, 20V, 4.5A, E-Line</t>
  </si>
  <si>
    <t>5/300</t>
  </si>
  <si>
    <t>ZTX968</t>
  </si>
  <si>
    <t>PNP, 12V, 4.5A, E-Line</t>
  </si>
  <si>
    <t>5/200</t>
  </si>
  <si>
    <t>ZUMT617</t>
  </si>
  <si>
    <t>NPN, 15V, 1.5A, SOT323</t>
  </si>
  <si>
    <t>1.5/20</t>
  </si>
  <si>
    <t>ZUMT618</t>
  </si>
  <si>
    <t>NPN, 20V, 1.25A, SOT323</t>
  </si>
  <si>
    <t>ZUMT717</t>
  </si>
  <si>
    <t>PNP, 12V, 1.25A, SOT323</t>
  </si>
  <si>
    <t>ZUMT718</t>
  </si>
  <si>
    <t>PNP, 20V, 1A, SOT323</t>
  </si>
  <si>
    <t>0.5/20</t>
  </si>
  <si>
    <t>ZUMTS17N</t>
  </si>
  <si>
    <t>NPN RF TRANSISTOR IN SOT323</t>
  </si>
  <si>
    <t>ZX5T2E6</t>
  </si>
  <si>
    <t>PNP, 20V, 3.5A, SOT26</t>
  </si>
  <si>
    <t>SOT26</t>
  </si>
  <si>
    <t>ZXT10N15DE6</t>
  </si>
  <si>
    <t>NPN, 15V, 4A, SOT26</t>
  </si>
  <si>
    <t>ZXT10N20DE6</t>
  </si>
  <si>
    <t>NPN, 20V, 3.5A, SOT26</t>
  </si>
  <si>
    <t>ZXT10P12DE6</t>
  </si>
  <si>
    <t>PNP, 12V, 3A, SOT26</t>
  </si>
  <si>
    <t>ZXT10P20DE6</t>
  </si>
  <si>
    <t>PNP, 20V, 2.5A, SOT26</t>
  </si>
  <si>
    <t>1.5 / 50</t>
  </si>
  <si>
    <t>ZXT10P20DE6Q</t>
  </si>
  <si>
    <t>ZXT12N20DX</t>
  </si>
  <si>
    <t>Dual NPN, 20V, 3.5A, MSOP-8</t>
  </si>
  <si>
    <t>3.5/50</t>
  </si>
  <si>
    <t>MSOP-8</t>
  </si>
  <si>
    <t>ZXT12P12DX</t>
  </si>
  <si>
    <t>Dual PNP, 12V, 3A, MSOP-8</t>
  </si>
  <si>
    <t>3/30</t>
  </si>
  <si>
    <t>ZXT13N15DE6</t>
  </si>
  <si>
    <t>NPN, 15V, 5A, SOT26</t>
  </si>
  <si>
    <t>4/40</t>
  </si>
  <si>
    <t>ZXT13N20DE6</t>
  </si>
  <si>
    <t>NPN, 20V, 4.5A, SOT26</t>
  </si>
  <si>
    <t>4.5/45</t>
  </si>
  <si>
    <t>ZXT13P12DE6</t>
  </si>
  <si>
    <t>PNP, 12V, 4A, SOT26</t>
  </si>
  <si>
    <t>ZXT13P20DE6</t>
  </si>
  <si>
    <t>ZXTC2061E6</t>
  </si>
  <si>
    <t>Complementary, 12V, 5A, SOT26</t>
  </si>
  <si>
    <t>5, 3.5</t>
  </si>
  <si>
    <t>12, 10</t>
  </si>
  <si>
    <t>480, 290</t>
  </si>
  <si>
    <t>260, 75</t>
  </si>
  <si>
    <t>60, 265</t>
  </si>
  <si>
    <t>80, 360</t>
  </si>
  <si>
    <t>260, 310</t>
  </si>
  <si>
    <t>25, 45</t>
  </si>
  <si>
    <t>ZXTC2062E6</t>
  </si>
  <si>
    <t>Complementary, 20V, 4A, SOT26</t>
  </si>
  <si>
    <t>4, 3.5</t>
  </si>
  <si>
    <t>280, 170</t>
  </si>
  <si>
    <t>140, 65</t>
  </si>
  <si>
    <t>75, 135</t>
  </si>
  <si>
    <t>115, 280</t>
  </si>
  <si>
    <t>215, 290</t>
  </si>
  <si>
    <t>35, 54</t>
  </si>
  <si>
    <t>ZXTC6717MC</t>
  </si>
  <si>
    <t>Complementary,15V, 4.5A, DFN3020-8</t>
  </si>
  <si>
    <t>15,12</t>
  </si>
  <si>
    <t>4.5, 4</t>
  </si>
  <si>
    <t>15, 12</t>
  </si>
  <si>
    <t>150, 180</t>
  </si>
  <si>
    <t>5, 2.5</t>
  </si>
  <si>
    <t>100, 140</t>
  </si>
  <si>
    <t>200, 300</t>
  </si>
  <si>
    <t>80, 100</t>
  </si>
  <si>
    <t>45, 60</t>
  </si>
  <si>
    <t>W-DFN3020-8 (Type B)</t>
  </si>
  <si>
    <t>ZXTC6717MCQ</t>
  </si>
  <si>
    <t>Complementary, 15V, 4.5A, DFN3020-8</t>
  </si>
  <si>
    <t>ZXTC6718MC</t>
  </si>
  <si>
    <t>Complementary, 20V, 4.5A, DFN3020-8</t>
  </si>
  <si>
    <t>4.5, 3.5</t>
  </si>
  <si>
    <t>12, 6</t>
  </si>
  <si>
    <t>150, 220</t>
  </si>
  <si>
    <t>135, 250</t>
  </si>
  <si>
    <t>2/50, 1.5/50</t>
  </si>
  <si>
    <t>47, 64</t>
  </si>
  <si>
    <t>ZXTC6718MCQ</t>
  </si>
  <si>
    <t>ZXTD617MC</t>
  </si>
  <si>
    <t>Dual NPN, 15V, 4.5A, DFN3020-8</t>
  </si>
  <si>
    <t>4.5/50</t>
  </si>
  <si>
    <t>ZXTD618MC</t>
  </si>
  <si>
    <t>Dual NPN, 20V, 4.5A, DFN3020-8</t>
  </si>
  <si>
    <t>ZXTD6717E6</t>
  </si>
  <si>
    <t>Complementary, 15V, 1.5A, SOT26</t>
  </si>
  <si>
    <t>1.5, 1.25</t>
  </si>
  <si>
    <t>5, 3</t>
  </si>
  <si>
    <t>3, 2</t>
  </si>
  <si>
    <t>20. 40</t>
  </si>
  <si>
    <t>200, 215</t>
  </si>
  <si>
    <t>1/10, 1/50</t>
  </si>
  <si>
    <t>180, 220</t>
  </si>
  <si>
    <t>135, 150</t>
  </si>
  <si>
    <t>ZXTD6717E6Q</t>
  </si>
  <si>
    <t>ZXTD717MC</t>
  </si>
  <si>
    <t>Dual PNP, 12V, 4A, DFN3020-8</t>
  </si>
  <si>
    <t>ZXTD718MC</t>
  </si>
  <si>
    <t>Dual PNP, 20V, 3.5A, DFN3020-8</t>
  </si>
  <si>
    <t>ZXTN07012EFF</t>
  </si>
  <si>
    <t>NPN, 12V, 4.5A, SOT23F</t>
  </si>
  <si>
    <t>SOT23F</t>
  </si>
  <si>
    <t>ZXTN19020CFF</t>
  </si>
  <si>
    <t>NPN, 20V, 7A, SOT23F</t>
  </si>
  <si>
    <t>ZXTN19020DFF</t>
  </si>
  <si>
    <t>NPN, 20V, 6.5A, SOT23F</t>
  </si>
  <si>
    <t>20-Feb</t>
  </si>
  <si>
    <t>ZXTN19020DG</t>
  </si>
  <si>
    <t>NPN, 20V, 9A, SOT223</t>
  </si>
  <si>
    <t>ZXTN19020DZ</t>
  </si>
  <si>
    <t>NPN, 20V, 7.5A, SOT89</t>
  </si>
  <si>
    <t>ZXTN19020DZQ</t>
  </si>
  <si>
    <t>ZXTN2005G</t>
  </si>
  <si>
    <t>ZXTN2005Z</t>
  </si>
  <si>
    <t>NPN, 25V, 5.5A, SOT89</t>
  </si>
  <si>
    <t>ZXTN2005ZQ</t>
  </si>
  <si>
    <t>ZXTN23015CFH</t>
  </si>
  <si>
    <t>ZXTN25012EFH</t>
  </si>
  <si>
    <t>NPN, 12V, 6A, SOT23</t>
  </si>
  <si>
    <t>ZXTN25012EFL</t>
  </si>
  <si>
    <t>NPN, 12V, 2A, SOT23</t>
  </si>
  <si>
    <t>ZXTN25012EZ</t>
  </si>
  <si>
    <t>NPN, 12V, 6.5A, SOT89</t>
  </si>
  <si>
    <t>ZXTN25015DFH</t>
  </si>
  <si>
    <t>NPN, 15V, 5A, SOT23</t>
  </si>
  <si>
    <t>ZXTN25020BFH</t>
  </si>
  <si>
    <t>NPN, 20V, 4.5A, SOT23</t>
  </si>
  <si>
    <t>4.5/90</t>
  </si>
  <si>
    <t>ZXTN25020CFH</t>
  </si>
  <si>
    <t>ZXTN25020DFH</t>
  </si>
  <si>
    <t>ZXTN25020DFL</t>
  </si>
  <si>
    <t>ZXTN25020DG</t>
  </si>
  <si>
    <t>NPN, 20V, 7A, SOT223</t>
  </si>
  <si>
    <t>ZXTN25020DZ</t>
  </si>
  <si>
    <t>NPN, 20V, 6A, SOT89</t>
  </si>
  <si>
    <t>ZXTN26020DMF</t>
  </si>
  <si>
    <t>NPN, 20V, 1.5A, DFN1411-3</t>
  </si>
  <si>
    <t>X1-DFN1411-3</t>
  </si>
  <si>
    <t>ZXTN617MA</t>
  </si>
  <si>
    <t>NPN, 15V, 4.5A, DFN2020-3</t>
  </si>
  <si>
    <t>ZXTN618MA</t>
  </si>
  <si>
    <t>NPN, 20V, 4.5A, DFN2020-3</t>
  </si>
  <si>
    <t>ZXTN649F</t>
  </si>
  <si>
    <t>NPN, 25V, 3A, SOT23</t>
  </si>
  <si>
    <t>ZXTP07012EFF</t>
  </si>
  <si>
    <t>PNP, 12V, 4A, SOT23F</t>
  </si>
  <si>
    <t>ZXTP19020CFF</t>
  </si>
  <si>
    <t>PNP, 20V, 5A, SOT23F</t>
  </si>
  <si>
    <t>ZXTP19020DFF</t>
  </si>
  <si>
    <t>PNP, 20V, 5.5A, SOT23F</t>
  </si>
  <si>
    <t>ZXTP19020DG</t>
  </si>
  <si>
    <t>PNP, 20V, 8A, SOT223</t>
  </si>
  <si>
    <t>ZXTP19020DZ</t>
  </si>
  <si>
    <t>PNP, 20V, 6A, SOT89</t>
  </si>
  <si>
    <t>ZXTP2006E6</t>
  </si>
  <si>
    <t>ZXTP23015CFH</t>
  </si>
  <si>
    <t>PNP, 15V, 6A, SOT23</t>
  </si>
  <si>
    <t>ZXTP25012EFH</t>
  </si>
  <si>
    <t>PNP, 12V, 4A, SOT23</t>
  </si>
  <si>
    <t>ZXTP25012EZ</t>
  </si>
  <si>
    <t>PNP, 12V, 4.5A, SOT89</t>
  </si>
  <si>
    <t>ZXTP25015DFH</t>
  </si>
  <si>
    <t>PNP, 15V, 4A, SOT23</t>
  </si>
  <si>
    <t>ZXTP25020BFH</t>
  </si>
  <si>
    <t>PNP, 20V, 4A, SOT23</t>
  </si>
  <si>
    <t>ZXTP25020CFF</t>
  </si>
  <si>
    <t>PNP, 20V, 4.5A, SOT23F</t>
  </si>
  <si>
    <t>ZXTP25020CFH</t>
  </si>
  <si>
    <t>ZXTP25020DFH</t>
  </si>
  <si>
    <t>ZXTP25020DFL</t>
  </si>
  <si>
    <t>ZXTP25020DG</t>
  </si>
  <si>
    <t>ZXTP25020DZ</t>
  </si>
  <si>
    <t>ZXTP26020DMF</t>
  </si>
  <si>
    <t>PNP, 20V, 1.25A, DFN1411-3</t>
  </si>
  <si>
    <t>ZXTP56020FDBQ</t>
  </si>
  <si>
    <t>Dual PNP, 20V, 2A, DFN2020-6 (SWP)</t>
  </si>
  <si>
    <t>0.7/7</t>
  </si>
  <si>
    <t>N/A</t>
  </si>
  <si>
    <t>U-DFN2020-6 (SWP) (Type A)</t>
  </si>
  <si>
    <t>ZXTP717MA</t>
  </si>
  <si>
    <t>PNP, 12V, 4A, DFN2020-3</t>
  </si>
  <si>
    <t>ZXTP718MA</t>
  </si>
  <si>
    <t>PNP, 20V, 3.5A, DFN2020</t>
  </si>
  <si>
    <t>ZXTP749F</t>
  </si>
  <si>
    <t>PNP, 25V, 3A, SOT23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</si>
</sst>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2DB1386Q" TargetMode="External"/><Relationship Id="rId_hyperlink_2" Type="http://schemas.openxmlformats.org/officeDocument/2006/relationships/hyperlink" Target="https://www.diodes.com/part/view/2DB1386R" TargetMode="External"/><Relationship Id="rId_hyperlink_3" Type="http://schemas.openxmlformats.org/officeDocument/2006/relationships/hyperlink" Target="https://www.diodes.com/part/view/2DB1713" TargetMode="External"/><Relationship Id="rId_hyperlink_4" Type="http://schemas.openxmlformats.org/officeDocument/2006/relationships/hyperlink" Target="https://www.diodes.com/part/view/2DD2652" TargetMode="External"/><Relationship Id="rId_hyperlink_5" Type="http://schemas.openxmlformats.org/officeDocument/2006/relationships/hyperlink" Target="https://www.diodes.com/part/view/BCX6825" TargetMode="External"/><Relationship Id="rId_hyperlink_6" Type="http://schemas.openxmlformats.org/officeDocument/2006/relationships/hyperlink" Target="https://www.diodes.com/part/view/BCX6825Q" TargetMode="External"/><Relationship Id="rId_hyperlink_7" Type="http://schemas.openxmlformats.org/officeDocument/2006/relationships/hyperlink" Target="https://www.diodes.com/part/view/BCX6925" TargetMode="External"/><Relationship Id="rId_hyperlink_8" Type="http://schemas.openxmlformats.org/officeDocument/2006/relationships/hyperlink" Target="https://www.diodes.com/part/view/BFS17N" TargetMode="External"/><Relationship Id="rId_hyperlink_9" Type="http://schemas.openxmlformats.org/officeDocument/2006/relationships/hyperlink" Target="https://www.diodes.com/part/view/DCP68" TargetMode="External"/><Relationship Id="rId_hyperlink_10" Type="http://schemas.openxmlformats.org/officeDocument/2006/relationships/hyperlink" Target="https://www.diodes.com/part/view/DCP68-25" TargetMode="External"/><Relationship Id="rId_hyperlink_11" Type="http://schemas.openxmlformats.org/officeDocument/2006/relationships/hyperlink" Target="https://www.diodes.com/part/view/DCP69" TargetMode="External"/><Relationship Id="rId_hyperlink_12" Type="http://schemas.openxmlformats.org/officeDocument/2006/relationships/hyperlink" Target="https://www.diodes.com/part/view/DNLS320E" TargetMode="External"/><Relationship Id="rId_hyperlink_13" Type="http://schemas.openxmlformats.org/officeDocument/2006/relationships/hyperlink" Target="https://www.diodes.com/part/view/DSL12AW" TargetMode="External"/><Relationship Id="rId_hyperlink_14" Type="http://schemas.openxmlformats.org/officeDocument/2006/relationships/hyperlink" Target="https://www.diodes.com/part/view/DSS20200L" TargetMode="External"/><Relationship Id="rId_hyperlink_15" Type="http://schemas.openxmlformats.org/officeDocument/2006/relationships/hyperlink" Target="https://www.diodes.com/part/view/DSS20201L" TargetMode="External"/><Relationship Id="rId_hyperlink_16" Type="http://schemas.openxmlformats.org/officeDocument/2006/relationships/hyperlink" Target="https://www.diodes.com/part/view/DSS2515M" TargetMode="External"/><Relationship Id="rId_hyperlink_17" Type="http://schemas.openxmlformats.org/officeDocument/2006/relationships/hyperlink" Target="https://www.diodes.com/part/view/DSS3515M" TargetMode="External"/><Relationship Id="rId_hyperlink_18" Type="http://schemas.openxmlformats.org/officeDocument/2006/relationships/hyperlink" Target="https://www.diodes.com/part/view/DSS3515MQ" TargetMode="External"/><Relationship Id="rId_hyperlink_19" Type="http://schemas.openxmlformats.org/officeDocument/2006/relationships/hyperlink" Target="https://www.diodes.com/part/view/DSS4220V" TargetMode="External"/><Relationship Id="rId_hyperlink_20" Type="http://schemas.openxmlformats.org/officeDocument/2006/relationships/hyperlink" Target="https://www.diodes.com/part/view/DSS4320T" TargetMode="External"/><Relationship Id="rId_hyperlink_21" Type="http://schemas.openxmlformats.org/officeDocument/2006/relationships/hyperlink" Target="https://www.diodes.com/part/view/DSS5220T" TargetMode="External"/><Relationship Id="rId_hyperlink_22" Type="http://schemas.openxmlformats.org/officeDocument/2006/relationships/hyperlink" Target="https://www.diodes.com/part/view/DSS5220TQ" TargetMode="External"/><Relationship Id="rId_hyperlink_23" Type="http://schemas.openxmlformats.org/officeDocument/2006/relationships/hyperlink" Target="https://www.diodes.com/part/view/DSS5220V" TargetMode="External"/><Relationship Id="rId_hyperlink_24" Type="http://schemas.openxmlformats.org/officeDocument/2006/relationships/hyperlink" Target="https://www.diodes.com/part/view/DSS5320T" TargetMode="External"/><Relationship Id="rId_hyperlink_25" Type="http://schemas.openxmlformats.org/officeDocument/2006/relationships/hyperlink" Target="https://www.diodes.com/part/view/DXTN07025BFG" TargetMode="External"/><Relationship Id="rId_hyperlink_26" Type="http://schemas.openxmlformats.org/officeDocument/2006/relationships/hyperlink" Target="https://www.diodes.com/part/view/DXTN5820DFDB" TargetMode="External"/><Relationship Id="rId_hyperlink_27" Type="http://schemas.openxmlformats.org/officeDocument/2006/relationships/hyperlink" Target="https://www.diodes.com/part/view/DXTP07025BFG" TargetMode="External"/><Relationship Id="rId_hyperlink_28" Type="http://schemas.openxmlformats.org/officeDocument/2006/relationships/hyperlink" Target="https://www.diodes.com/part/view/DXTP07025BFGQ" TargetMode="External"/><Relationship Id="rId_hyperlink_29" Type="http://schemas.openxmlformats.org/officeDocument/2006/relationships/hyperlink" Target="https://www.diodes.com/part/view/DXTP19020DP5" TargetMode="External"/><Relationship Id="rId_hyperlink_30" Type="http://schemas.openxmlformats.org/officeDocument/2006/relationships/hyperlink" Target="https://www.diodes.com/part/view/DXTP5820CFDB" TargetMode="External"/><Relationship Id="rId_hyperlink_31" Type="http://schemas.openxmlformats.org/officeDocument/2006/relationships/hyperlink" Target="https://www.diodes.com/part/view/FCX1047A" TargetMode="External"/><Relationship Id="rId_hyperlink_32" Type="http://schemas.openxmlformats.org/officeDocument/2006/relationships/hyperlink" Target="https://www.diodes.com/part/view/FCX1147A" TargetMode="External"/><Relationship Id="rId_hyperlink_33" Type="http://schemas.openxmlformats.org/officeDocument/2006/relationships/hyperlink" Target="https://www.diodes.com/part/view/FCX1149A" TargetMode="External"/><Relationship Id="rId_hyperlink_34" Type="http://schemas.openxmlformats.org/officeDocument/2006/relationships/hyperlink" Target="https://www.diodes.com/part/view/FCX617" TargetMode="External"/><Relationship Id="rId_hyperlink_35" Type="http://schemas.openxmlformats.org/officeDocument/2006/relationships/hyperlink" Target="https://www.diodes.com/part/view/FCX688B" TargetMode="External"/><Relationship Id="rId_hyperlink_36" Type="http://schemas.openxmlformats.org/officeDocument/2006/relationships/hyperlink" Target="https://www.diodes.com/part/view/FCX717" TargetMode="External"/><Relationship Id="rId_hyperlink_37" Type="http://schemas.openxmlformats.org/officeDocument/2006/relationships/hyperlink" Target="https://www.diodes.com/part/view/FCX718" TargetMode="External"/><Relationship Id="rId_hyperlink_38" Type="http://schemas.openxmlformats.org/officeDocument/2006/relationships/hyperlink" Target="https://www.diodes.com/part/view/FCX789A" TargetMode="External"/><Relationship Id="rId_hyperlink_39" Type="http://schemas.openxmlformats.org/officeDocument/2006/relationships/hyperlink" Target="https://www.diodes.com/part/view/FMMT617" TargetMode="External"/><Relationship Id="rId_hyperlink_40" Type="http://schemas.openxmlformats.org/officeDocument/2006/relationships/hyperlink" Target="https://www.diodes.com/part/view/FMMT618" TargetMode="External"/><Relationship Id="rId_hyperlink_41" Type="http://schemas.openxmlformats.org/officeDocument/2006/relationships/hyperlink" Target="https://www.diodes.com/part/view/FMMT618Q" TargetMode="External"/><Relationship Id="rId_hyperlink_42" Type="http://schemas.openxmlformats.org/officeDocument/2006/relationships/hyperlink" Target="https://www.diodes.com/part/view/FMMT717" TargetMode="External"/><Relationship Id="rId_hyperlink_43" Type="http://schemas.openxmlformats.org/officeDocument/2006/relationships/hyperlink" Target="https://www.diodes.com/part/view/FMMT717Q" TargetMode="External"/><Relationship Id="rId_hyperlink_44" Type="http://schemas.openxmlformats.org/officeDocument/2006/relationships/hyperlink" Target="https://www.diodes.com/part/view/FMMT718" TargetMode="External"/><Relationship Id="rId_hyperlink_45" Type="http://schemas.openxmlformats.org/officeDocument/2006/relationships/hyperlink" Target="https://www.diodes.com/part/view/FMMT718Q" TargetMode="External"/><Relationship Id="rId_hyperlink_46" Type="http://schemas.openxmlformats.org/officeDocument/2006/relationships/hyperlink" Target="https://www.diodes.com/part/view/FMMTL618" TargetMode="External"/><Relationship Id="rId_hyperlink_47" Type="http://schemas.openxmlformats.org/officeDocument/2006/relationships/hyperlink" Target="https://www.diodes.com/part/view/FMMTL717" TargetMode="External"/><Relationship Id="rId_hyperlink_48" Type="http://schemas.openxmlformats.org/officeDocument/2006/relationships/hyperlink" Target="https://www.diodes.com/part/view/FMMTL717Q" TargetMode="External"/><Relationship Id="rId_hyperlink_49" Type="http://schemas.openxmlformats.org/officeDocument/2006/relationships/hyperlink" Target="https://www.diodes.com/part/view/FMMTL718" TargetMode="External"/><Relationship Id="rId_hyperlink_50" Type="http://schemas.openxmlformats.org/officeDocument/2006/relationships/hyperlink" Target="https://www.diodes.com/part/view/FZT1047A" TargetMode="External"/><Relationship Id="rId_hyperlink_51" Type="http://schemas.openxmlformats.org/officeDocument/2006/relationships/hyperlink" Target="https://www.diodes.com/part/view/FZT1048A" TargetMode="External"/><Relationship Id="rId_hyperlink_52" Type="http://schemas.openxmlformats.org/officeDocument/2006/relationships/hyperlink" Target="https://www.diodes.com/part/view/FZT1049A" TargetMode="External"/><Relationship Id="rId_hyperlink_53" Type="http://schemas.openxmlformats.org/officeDocument/2006/relationships/hyperlink" Target="https://www.diodes.com/part/view/FZT1147A" TargetMode="External"/><Relationship Id="rId_hyperlink_54" Type="http://schemas.openxmlformats.org/officeDocument/2006/relationships/hyperlink" Target="https://www.diodes.com/part/view/FZT1149A" TargetMode="External"/><Relationship Id="rId_hyperlink_55" Type="http://schemas.openxmlformats.org/officeDocument/2006/relationships/hyperlink" Target="https://www.diodes.com/part/view/FZT649" TargetMode="External"/><Relationship Id="rId_hyperlink_56" Type="http://schemas.openxmlformats.org/officeDocument/2006/relationships/hyperlink" Target="https://www.diodes.com/part/view/FZT688B" TargetMode="External"/><Relationship Id="rId_hyperlink_57" Type="http://schemas.openxmlformats.org/officeDocument/2006/relationships/hyperlink" Target="https://www.diodes.com/part/view/FZT689B" TargetMode="External"/><Relationship Id="rId_hyperlink_58" Type="http://schemas.openxmlformats.org/officeDocument/2006/relationships/hyperlink" Target="https://www.diodes.com/part/view/FZT717" TargetMode="External"/><Relationship Id="rId_hyperlink_59" Type="http://schemas.openxmlformats.org/officeDocument/2006/relationships/hyperlink" Target="https://www.diodes.com/part/view/FZT749" TargetMode="External"/><Relationship Id="rId_hyperlink_60" Type="http://schemas.openxmlformats.org/officeDocument/2006/relationships/hyperlink" Target="https://www.diodes.com/part/view/FZT749Q" TargetMode="External"/><Relationship Id="rId_hyperlink_61" Type="http://schemas.openxmlformats.org/officeDocument/2006/relationships/hyperlink" Target="https://www.diodes.com/part/view/FZT788B" TargetMode="External"/><Relationship Id="rId_hyperlink_62" Type="http://schemas.openxmlformats.org/officeDocument/2006/relationships/hyperlink" Target="https://www.diodes.com/part/view/FZT789A" TargetMode="External"/><Relationship Id="rId_hyperlink_63" Type="http://schemas.openxmlformats.org/officeDocument/2006/relationships/hyperlink" Target="https://www.diodes.com/part/view/FZT789AQ" TargetMode="External"/><Relationship Id="rId_hyperlink_64" Type="http://schemas.openxmlformats.org/officeDocument/2006/relationships/hyperlink" Target="https://www.diodes.com/part/view/FZT869" TargetMode="External"/><Relationship Id="rId_hyperlink_65" Type="http://schemas.openxmlformats.org/officeDocument/2006/relationships/hyperlink" Target="https://www.diodes.com/part/view/FZT948" TargetMode="External"/><Relationship Id="rId_hyperlink_66" Type="http://schemas.openxmlformats.org/officeDocument/2006/relationships/hyperlink" Target="https://www.diodes.com/part/view/FZT968" TargetMode="External"/><Relationship Id="rId_hyperlink_67" Type="http://schemas.openxmlformats.org/officeDocument/2006/relationships/hyperlink" Target="https://www.diodes.com/part/view/MMBT123S" TargetMode="External"/><Relationship Id="rId_hyperlink_68" Type="http://schemas.openxmlformats.org/officeDocument/2006/relationships/hyperlink" Target="https://www.diodes.com/part/view/MMBTH10" TargetMode="External"/><Relationship Id="rId_hyperlink_69" Type="http://schemas.openxmlformats.org/officeDocument/2006/relationships/hyperlink" Target="https://www.diodes.com/part/view/MMBTH10Q" TargetMode="External"/><Relationship Id="rId_hyperlink_70" Type="http://schemas.openxmlformats.org/officeDocument/2006/relationships/hyperlink" Target="https://www.diodes.com/part/view/ZDT1048" TargetMode="External"/><Relationship Id="rId_hyperlink_71" Type="http://schemas.openxmlformats.org/officeDocument/2006/relationships/hyperlink" Target="https://www.diodes.com/part/view/ZDT1049" TargetMode="External"/><Relationship Id="rId_hyperlink_72" Type="http://schemas.openxmlformats.org/officeDocument/2006/relationships/hyperlink" Target="https://www.diodes.com/part/view/ZDT1049Q" TargetMode="External"/><Relationship Id="rId_hyperlink_73" Type="http://schemas.openxmlformats.org/officeDocument/2006/relationships/hyperlink" Target="https://www.diodes.com/part/view/ZDT6718Q" TargetMode="External"/><Relationship Id="rId_hyperlink_74" Type="http://schemas.openxmlformats.org/officeDocument/2006/relationships/hyperlink" Target="https://www.diodes.com/part/view/ZDT749" TargetMode="External"/><Relationship Id="rId_hyperlink_75" Type="http://schemas.openxmlformats.org/officeDocument/2006/relationships/hyperlink" Target="https://www.diodes.com/part/view/ZHB6718" TargetMode="External"/><Relationship Id="rId_hyperlink_76" Type="http://schemas.openxmlformats.org/officeDocument/2006/relationships/hyperlink" Target="https://www.diodes.com/part/view/ZTN23015CFHQ" TargetMode="External"/><Relationship Id="rId_hyperlink_77" Type="http://schemas.openxmlformats.org/officeDocument/2006/relationships/hyperlink" Target="https://www.diodes.com/part/view/ZTX1048A" TargetMode="External"/><Relationship Id="rId_hyperlink_78" Type="http://schemas.openxmlformats.org/officeDocument/2006/relationships/hyperlink" Target="https://www.diodes.com/part/view/ZTX1049A" TargetMode="External"/><Relationship Id="rId_hyperlink_79" Type="http://schemas.openxmlformats.org/officeDocument/2006/relationships/hyperlink" Target="https://www.diodes.com/part/view/ZTX1149A" TargetMode="External"/><Relationship Id="rId_hyperlink_80" Type="http://schemas.openxmlformats.org/officeDocument/2006/relationships/hyperlink" Target="https://www.diodes.com/part/view/ZTX618" TargetMode="External"/><Relationship Id="rId_hyperlink_81" Type="http://schemas.openxmlformats.org/officeDocument/2006/relationships/hyperlink" Target="https://www.diodes.com/part/view/ZTX649" TargetMode="External"/><Relationship Id="rId_hyperlink_82" Type="http://schemas.openxmlformats.org/officeDocument/2006/relationships/hyperlink" Target="https://www.diodes.com/part/view/ZTX688B" TargetMode="External"/><Relationship Id="rId_hyperlink_83" Type="http://schemas.openxmlformats.org/officeDocument/2006/relationships/hyperlink" Target="https://www.diodes.com/part/view/ZTX689B" TargetMode="External"/><Relationship Id="rId_hyperlink_84" Type="http://schemas.openxmlformats.org/officeDocument/2006/relationships/hyperlink" Target="https://www.diodes.com/part/view/ZTX718" TargetMode="External"/><Relationship Id="rId_hyperlink_85" Type="http://schemas.openxmlformats.org/officeDocument/2006/relationships/hyperlink" Target="https://www.diodes.com/part/view/ZTX749" TargetMode="External"/><Relationship Id="rId_hyperlink_86" Type="http://schemas.openxmlformats.org/officeDocument/2006/relationships/hyperlink" Target="https://www.diodes.com/part/view/ZTX788B" TargetMode="External"/><Relationship Id="rId_hyperlink_87" Type="http://schemas.openxmlformats.org/officeDocument/2006/relationships/hyperlink" Target="https://www.diodes.com/part/view/ZTX789A" TargetMode="External"/><Relationship Id="rId_hyperlink_88" Type="http://schemas.openxmlformats.org/officeDocument/2006/relationships/hyperlink" Target="https://www.diodes.com/part/view/ZTX869" TargetMode="External"/><Relationship Id="rId_hyperlink_89" Type="http://schemas.openxmlformats.org/officeDocument/2006/relationships/hyperlink" Target="https://www.diodes.com/part/view/ZTX948" TargetMode="External"/><Relationship Id="rId_hyperlink_90" Type="http://schemas.openxmlformats.org/officeDocument/2006/relationships/hyperlink" Target="https://www.diodes.com/part/view/ZTX968" TargetMode="External"/><Relationship Id="rId_hyperlink_91" Type="http://schemas.openxmlformats.org/officeDocument/2006/relationships/hyperlink" Target="https://www.diodes.com/part/view/ZUMT617" TargetMode="External"/><Relationship Id="rId_hyperlink_92" Type="http://schemas.openxmlformats.org/officeDocument/2006/relationships/hyperlink" Target="https://www.diodes.com/part/view/ZUMT618" TargetMode="External"/><Relationship Id="rId_hyperlink_93" Type="http://schemas.openxmlformats.org/officeDocument/2006/relationships/hyperlink" Target="https://www.diodes.com/part/view/ZUMT717" TargetMode="External"/><Relationship Id="rId_hyperlink_94" Type="http://schemas.openxmlformats.org/officeDocument/2006/relationships/hyperlink" Target="https://www.diodes.com/part/view/ZUMT718" TargetMode="External"/><Relationship Id="rId_hyperlink_95" Type="http://schemas.openxmlformats.org/officeDocument/2006/relationships/hyperlink" Target="https://www.diodes.com/part/view/ZUMTS17N" TargetMode="External"/><Relationship Id="rId_hyperlink_96" Type="http://schemas.openxmlformats.org/officeDocument/2006/relationships/hyperlink" Target="https://www.diodes.com/part/view/ZX5T2E6" TargetMode="External"/><Relationship Id="rId_hyperlink_97" Type="http://schemas.openxmlformats.org/officeDocument/2006/relationships/hyperlink" Target="https://www.diodes.com/part/view/ZXT10N15DE6" TargetMode="External"/><Relationship Id="rId_hyperlink_98" Type="http://schemas.openxmlformats.org/officeDocument/2006/relationships/hyperlink" Target="https://www.diodes.com/part/view/ZXT10N20DE6" TargetMode="External"/><Relationship Id="rId_hyperlink_99" Type="http://schemas.openxmlformats.org/officeDocument/2006/relationships/hyperlink" Target="https://www.diodes.com/part/view/ZXT10P12DE6" TargetMode="External"/><Relationship Id="rId_hyperlink_100" Type="http://schemas.openxmlformats.org/officeDocument/2006/relationships/hyperlink" Target="https://www.diodes.com/part/view/ZXT10P20DE6" TargetMode="External"/><Relationship Id="rId_hyperlink_101" Type="http://schemas.openxmlformats.org/officeDocument/2006/relationships/hyperlink" Target="https://www.diodes.com/part/view/ZXT10P20DE6Q" TargetMode="External"/><Relationship Id="rId_hyperlink_102" Type="http://schemas.openxmlformats.org/officeDocument/2006/relationships/hyperlink" Target="https://www.diodes.com/part/view/ZXT12N20DX" TargetMode="External"/><Relationship Id="rId_hyperlink_103" Type="http://schemas.openxmlformats.org/officeDocument/2006/relationships/hyperlink" Target="https://www.diodes.com/part/view/ZXT12P12DX" TargetMode="External"/><Relationship Id="rId_hyperlink_104" Type="http://schemas.openxmlformats.org/officeDocument/2006/relationships/hyperlink" Target="https://www.diodes.com/part/view/ZXT13N15DE6" TargetMode="External"/><Relationship Id="rId_hyperlink_105" Type="http://schemas.openxmlformats.org/officeDocument/2006/relationships/hyperlink" Target="https://www.diodes.com/part/view/ZXT13N20DE6" TargetMode="External"/><Relationship Id="rId_hyperlink_106" Type="http://schemas.openxmlformats.org/officeDocument/2006/relationships/hyperlink" Target="https://www.diodes.com/part/view/ZXT13P12DE6" TargetMode="External"/><Relationship Id="rId_hyperlink_107" Type="http://schemas.openxmlformats.org/officeDocument/2006/relationships/hyperlink" Target="https://www.diodes.com/part/view/ZXT13P20DE6" TargetMode="External"/><Relationship Id="rId_hyperlink_108" Type="http://schemas.openxmlformats.org/officeDocument/2006/relationships/hyperlink" Target="https://www.diodes.com/part/view/ZXTC2061E6" TargetMode="External"/><Relationship Id="rId_hyperlink_109" Type="http://schemas.openxmlformats.org/officeDocument/2006/relationships/hyperlink" Target="https://www.diodes.com/part/view/ZXTC2062E6" TargetMode="External"/><Relationship Id="rId_hyperlink_110" Type="http://schemas.openxmlformats.org/officeDocument/2006/relationships/hyperlink" Target="https://www.diodes.com/part/view/ZXTC6717MC" TargetMode="External"/><Relationship Id="rId_hyperlink_111" Type="http://schemas.openxmlformats.org/officeDocument/2006/relationships/hyperlink" Target="https://www.diodes.com/part/view/ZXTC6717MCQ" TargetMode="External"/><Relationship Id="rId_hyperlink_112" Type="http://schemas.openxmlformats.org/officeDocument/2006/relationships/hyperlink" Target="https://www.diodes.com/part/view/ZXTC6718MC" TargetMode="External"/><Relationship Id="rId_hyperlink_113" Type="http://schemas.openxmlformats.org/officeDocument/2006/relationships/hyperlink" Target="https://www.diodes.com/part/view/ZXTC6718MCQ" TargetMode="External"/><Relationship Id="rId_hyperlink_114" Type="http://schemas.openxmlformats.org/officeDocument/2006/relationships/hyperlink" Target="https://www.diodes.com/part/view/ZXTD617MC" TargetMode="External"/><Relationship Id="rId_hyperlink_115" Type="http://schemas.openxmlformats.org/officeDocument/2006/relationships/hyperlink" Target="https://www.diodes.com/part/view/ZXTD618MC" TargetMode="External"/><Relationship Id="rId_hyperlink_116" Type="http://schemas.openxmlformats.org/officeDocument/2006/relationships/hyperlink" Target="https://www.diodes.com/part/view/ZXTD6717E6" TargetMode="External"/><Relationship Id="rId_hyperlink_117" Type="http://schemas.openxmlformats.org/officeDocument/2006/relationships/hyperlink" Target="https://www.diodes.com/part/view/ZXTD6717E6Q" TargetMode="External"/><Relationship Id="rId_hyperlink_118" Type="http://schemas.openxmlformats.org/officeDocument/2006/relationships/hyperlink" Target="https://www.diodes.com/part/view/ZXTD717MC" TargetMode="External"/><Relationship Id="rId_hyperlink_119" Type="http://schemas.openxmlformats.org/officeDocument/2006/relationships/hyperlink" Target="https://www.diodes.com/part/view/ZXTD718MC" TargetMode="External"/><Relationship Id="rId_hyperlink_120" Type="http://schemas.openxmlformats.org/officeDocument/2006/relationships/hyperlink" Target="https://www.diodes.com/part/view/ZXTN07012EFF" TargetMode="External"/><Relationship Id="rId_hyperlink_121" Type="http://schemas.openxmlformats.org/officeDocument/2006/relationships/hyperlink" Target="https://www.diodes.com/part/view/ZXTN19020CFF" TargetMode="External"/><Relationship Id="rId_hyperlink_122" Type="http://schemas.openxmlformats.org/officeDocument/2006/relationships/hyperlink" Target="https://www.diodes.com/part/view/ZXTN19020DFF" TargetMode="External"/><Relationship Id="rId_hyperlink_123" Type="http://schemas.openxmlformats.org/officeDocument/2006/relationships/hyperlink" Target="https://www.diodes.com/part/view/ZXTN19020DG" TargetMode="External"/><Relationship Id="rId_hyperlink_124" Type="http://schemas.openxmlformats.org/officeDocument/2006/relationships/hyperlink" Target="https://www.diodes.com/part/view/ZXTN19020DZ" TargetMode="External"/><Relationship Id="rId_hyperlink_125" Type="http://schemas.openxmlformats.org/officeDocument/2006/relationships/hyperlink" Target="https://www.diodes.com/part/view/ZXTN19020DZQ" TargetMode="External"/><Relationship Id="rId_hyperlink_126" Type="http://schemas.openxmlformats.org/officeDocument/2006/relationships/hyperlink" Target="https://www.diodes.com/part/view/ZXTN2005G" TargetMode="External"/><Relationship Id="rId_hyperlink_127" Type="http://schemas.openxmlformats.org/officeDocument/2006/relationships/hyperlink" Target="https://www.diodes.com/part/view/ZXTN2005Z" TargetMode="External"/><Relationship Id="rId_hyperlink_128" Type="http://schemas.openxmlformats.org/officeDocument/2006/relationships/hyperlink" Target="https://www.diodes.com/part/view/ZXTN2005ZQ" TargetMode="External"/><Relationship Id="rId_hyperlink_129" Type="http://schemas.openxmlformats.org/officeDocument/2006/relationships/hyperlink" Target="https://www.diodes.com/part/view/ZXTN23015CFH" TargetMode="External"/><Relationship Id="rId_hyperlink_130" Type="http://schemas.openxmlformats.org/officeDocument/2006/relationships/hyperlink" Target="https://www.diodes.com/part/view/ZXTN25012EFH" TargetMode="External"/><Relationship Id="rId_hyperlink_131" Type="http://schemas.openxmlformats.org/officeDocument/2006/relationships/hyperlink" Target="https://www.diodes.com/part/view/ZXTN25012EFL" TargetMode="External"/><Relationship Id="rId_hyperlink_132" Type="http://schemas.openxmlformats.org/officeDocument/2006/relationships/hyperlink" Target="https://www.diodes.com/part/view/ZXTN25012EZ" TargetMode="External"/><Relationship Id="rId_hyperlink_133" Type="http://schemas.openxmlformats.org/officeDocument/2006/relationships/hyperlink" Target="https://www.diodes.com/part/view/ZXTN25015DFH" TargetMode="External"/><Relationship Id="rId_hyperlink_134" Type="http://schemas.openxmlformats.org/officeDocument/2006/relationships/hyperlink" Target="https://www.diodes.com/part/view/ZXTN25020BFH" TargetMode="External"/><Relationship Id="rId_hyperlink_135" Type="http://schemas.openxmlformats.org/officeDocument/2006/relationships/hyperlink" Target="https://www.diodes.com/part/view/ZXTN25020CFH" TargetMode="External"/><Relationship Id="rId_hyperlink_136" Type="http://schemas.openxmlformats.org/officeDocument/2006/relationships/hyperlink" Target="https://www.diodes.com/part/view/ZXTN25020DFH" TargetMode="External"/><Relationship Id="rId_hyperlink_137" Type="http://schemas.openxmlformats.org/officeDocument/2006/relationships/hyperlink" Target="https://www.diodes.com/part/view/ZXTN25020DFL" TargetMode="External"/><Relationship Id="rId_hyperlink_138" Type="http://schemas.openxmlformats.org/officeDocument/2006/relationships/hyperlink" Target="https://www.diodes.com/part/view/ZXTN25020DG" TargetMode="External"/><Relationship Id="rId_hyperlink_139" Type="http://schemas.openxmlformats.org/officeDocument/2006/relationships/hyperlink" Target="https://www.diodes.com/part/view/ZXTN25020DZ" TargetMode="External"/><Relationship Id="rId_hyperlink_140" Type="http://schemas.openxmlformats.org/officeDocument/2006/relationships/hyperlink" Target="https://www.diodes.com/part/view/ZXTN26020DMF" TargetMode="External"/><Relationship Id="rId_hyperlink_141" Type="http://schemas.openxmlformats.org/officeDocument/2006/relationships/hyperlink" Target="https://www.diodes.com/part/view/ZXTN617MA" TargetMode="External"/><Relationship Id="rId_hyperlink_142" Type="http://schemas.openxmlformats.org/officeDocument/2006/relationships/hyperlink" Target="https://www.diodes.com/part/view/ZXTN618MA" TargetMode="External"/><Relationship Id="rId_hyperlink_143" Type="http://schemas.openxmlformats.org/officeDocument/2006/relationships/hyperlink" Target="https://www.diodes.com/part/view/ZXTN649F" TargetMode="External"/><Relationship Id="rId_hyperlink_144" Type="http://schemas.openxmlformats.org/officeDocument/2006/relationships/hyperlink" Target="https://www.diodes.com/part/view/ZXTP07012EFF" TargetMode="External"/><Relationship Id="rId_hyperlink_145" Type="http://schemas.openxmlformats.org/officeDocument/2006/relationships/hyperlink" Target="https://www.diodes.com/part/view/ZXTP19020CFF" TargetMode="External"/><Relationship Id="rId_hyperlink_146" Type="http://schemas.openxmlformats.org/officeDocument/2006/relationships/hyperlink" Target="https://www.diodes.com/part/view/ZXTP19020DFF" TargetMode="External"/><Relationship Id="rId_hyperlink_147" Type="http://schemas.openxmlformats.org/officeDocument/2006/relationships/hyperlink" Target="https://www.diodes.com/part/view/ZXTP19020DG" TargetMode="External"/><Relationship Id="rId_hyperlink_148" Type="http://schemas.openxmlformats.org/officeDocument/2006/relationships/hyperlink" Target="https://www.diodes.com/part/view/ZXTP19020DZ" TargetMode="External"/><Relationship Id="rId_hyperlink_149" Type="http://schemas.openxmlformats.org/officeDocument/2006/relationships/hyperlink" Target="https://www.diodes.com/part/view/ZXTP2006E6" TargetMode="External"/><Relationship Id="rId_hyperlink_150" Type="http://schemas.openxmlformats.org/officeDocument/2006/relationships/hyperlink" Target="https://www.diodes.com/part/view/ZXTP23015CFH" TargetMode="External"/><Relationship Id="rId_hyperlink_151" Type="http://schemas.openxmlformats.org/officeDocument/2006/relationships/hyperlink" Target="https://www.diodes.com/part/view/ZXTP25012EFH" TargetMode="External"/><Relationship Id="rId_hyperlink_152" Type="http://schemas.openxmlformats.org/officeDocument/2006/relationships/hyperlink" Target="https://www.diodes.com/part/view/ZXTP25012EZ" TargetMode="External"/><Relationship Id="rId_hyperlink_153" Type="http://schemas.openxmlformats.org/officeDocument/2006/relationships/hyperlink" Target="https://www.diodes.com/part/view/ZXTP25015DFH" TargetMode="External"/><Relationship Id="rId_hyperlink_154" Type="http://schemas.openxmlformats.org/officeDocument/2006/relationships/hyperlink" Target="https://www.diodes.com/part/view/ZXTP25020BFH" TargetMode="External"/><Relationship Id="rId_hyperlink_155" Type="http://schemas.openxmlformats.org/officeDocument/2006/relationships/hyperlink" Target="https://www.diodes.com/part/view/ZXTP25020CFF" TargetMode="External"/><Relationship Id="rId_hyperlink_156" Type="http://schemas.openxmlformats.org/officeDocument/2006/relationships/hyperlink" Target="https://www.diodes.com/part/view/ZXTP25020CFH" TargetMode="External"/><Relationship Id="rId_hyperlink_157" Type="http://schemas.openxmlformats.org/officeDocument/2006/relationships/hyperlink" Target="https://www.diodes.com/part/view/ZXTP25020DFH" TargetMode="External"/><Relationship Id="rId_hyperlink_158" Type="http://schemas.openxmlformats.org/officeDocument/2006/relationships/hyperlink" Target="https://www.diodes.com/part/view/ZXTP25020DFL" TargetMode="External"/><Relationship Id="rId_hyperlink_159" Type="http://schemas.openxmlformats.org/officeDocument/2006/relationships/hyperlink" Target="https://www.diodes.com/part/view/ZXTP25020DG" TargetMode="External"/><Relationship Id="rId_hyperlink_160" Type="http://schemas.openxmlformats.org/officeDocument/2006/relationships/hyperlink" Target="https://www.diodes.com/part/view/ZXTP25020DZ" TargetMode="External"/><Relationship Id="rId_hyperlink_161" Type="http://schemas.openxmlformats.org/officeDocument/2006/relationships/hyperlink" Target="https://www.diodes.com/part/view/ZXTP26020DMF" TargetMode="External"/><Relationship Id="rId_hyperlink_162" Type="http://schemas.openxmlformats.org/officeDocument/2006/relationships/hyperlink" Target="https://www.diodes.com/part/view/ZXTP56020FDBQ" TargetMode="External"/><Relationship Id="rId_hyperlink_163" Type="http://schemas.openxmlformats.org/officeDocument/2006/relationships/hyperlink" Target="https://www.diodes.com/part/view/ZXTP717MA" TargetMode="External"/><Relationship Id="rId_hyperlink_164" Type="http://schemas.openxmlformats.org/officeDocument/2006/relationships/hyperlink" Target="https://www.diodes.com/part/view/ZXTP718MA" TargetMode="External"/><Relationship Id="rId_hyperlink_165" Type="http://schemas.openxmlformats.org/officeDocument/2006/relationships/hyperlink" Target="https://www.diodes.com/part/view/ZXTP749F" TargetMode="External"/><Relationship Id="rId_hyperlink_166" Type="http://schemas.openxmlformats.org/officeDocument/2006/relationships/hyperlink" Target="https://www.diodes.com/assets/Datasheets/ds31147.pdf" TargetMode="External"/><Relationship Id="rId_hyperlink_167" Type="http://schemas.openxmlformats.org/officeDocument/2006/relationships/hyperlink" Target="https://www.diodes.com/assets/Datasheets/ds31147.pdf" TargetMode="External"/><Relationship Id="rId_hyperlink_168" Type="http://schemas.openxmlformats.org/officeDocument/2006/relationships/hyperlink" Target="https://www.diodes.com/assets/Datasheets/2DB1713.pdf" TargetMode="External"/><Relationship Id="rId_hyperlink_169" Type="http://schemas.openxmlformats.org/officeDocument/2006/relationships/hyperlink" Target="https://www.diodes.com/assets/Datasheets/ds31633.pdf" TargetMode="External"/><Relationship Id="rId_hyperlink_170" Type="http://schemas.openxmlformats.org/officeDocument/2006/relationships/hyperlink" Target="https://www.diodes.com/assets/Datasheets/BCX6825.pdf" TargetMode="External"/><Relationship Id="rId_hyperlink_171" Type="http://schemas.openxmlformats.org/officeDocument/2006/relationships/hyperlink" Target="https://www.diodes.com/assets/Datasheets/BCX6825Q.pdf" TargetMode="External"/><Relationship Id="rId_hyperlink_172" Type="http://schemas.openxmlformats.org/officeDocument/2006/relationships/hyperlink" Target="https://www.diodes.com/assets/Datasheets/BCX6925.pdf" TargetMode="External"/><Relationship Id="rId_hyperlink_173" Type="http://schemas.openxmlformats.org/officeDocument/2006/relationships/hyperlink" Target="https://www.diodes.com/assets/Datasheets/ds32160.pdf" TargetMode="External"/><Relationship Id="rId_hyperlink_174" Type="http://schemas.openxmlformats.org/officeDocument/2006/relationships/hyperlink" Target="https://www.diodes.com/assets/Datasheets/DCP68_-25.pdf" TargetMode="External"/><Relationship Id="rId_hyperlink_175" Type="http://schemas.openxmlformats.org/officeDocument/2006/relationships/hyperlink" Target="https://www.diodes.com/assets/Datasheets/DCP68_-25.pdf" TargetMode="External"/><Relationship Id="rId_hyperlink_176" Type="http://schemas.openxmlformats.org/officeDocument/2006/relationships/hyperlink" Target="https://www.diodes.com/assets/Datasheets/DCP69_-16_-25.pdf" TargetMode="External"/><Relationship Id="rId_hyperlink_177" Type="http://schemas.openxmlformats.org/officeDocument/2006/relationships/hyperlink" Target="https://www.diodes.com/assets/Datasheets/ds31326.pdf" TargetMode="External"/><Relationship Id="rId_hyperlink_178" Type="http://schemas.openxmlformats.org/officeDocument/2006/relationships/hyperlink" Target="https://www.diodes.com/assets/Datasheets/ds31644.pdf" TargetMode="External"/><Relationship Id="rId_hyperlink_179" Type="http://schemas.openxmlformats.org/officeDocument/2006/relationships/hyperlink" Target="https://www.diodes.com/assets/Datasheets/ds31604.pdf" TargetMode="External"/><Relationship Id="rId_hyperlink_180" Type="http://schemas.openxmlformats.org/officeDocument/2006/relationships/hyperlink" Target="https://www.diodes.com/assets/Datasheets/ds31605.pdf" TargetMode="External"/><Relationship Id="rId_hyperlink_181" Type="http://schemas.openxmlformats.org/officeDocument/2006/relationships/hyperlink" Target="https://www.diodes.com/assets/Datasheets/DSS2515M.pdf" TargetMode="External"/><Relationship Id="rId_hyperlink_182" Type="http://schemas.openxmlformats.org/officeDocument/2006/relationships/hyperlink" Target="https://www.diodes.com/assets/Datasheets/DSS3515M.pdf" TargetMode="External"/><Relationship Id="rId_hyperlink_183" Type="http://schemas.openxmlformats.org/officeDocument/2006/relationships/hyperlink" Target="https://www.diodes.com/assets/Datasheets/DSS3515MQ.pdf" TargetMode="External"/><Relationship Id="rId_hyperlink_184" Type="http://schemas.openxmlformats.org/officeDocument/2006/relationships/hyperlink" Target="https://www.diodes.com/assets/Datasheets/ds31659.pdf" TargetMode="External"/><Relationship Id="rId_hyperlink_185" Type="http://schemas.openxmlformats.org/officeDocument/2006/relationships/hyperlink" Target="https://www.diodes.com/assets/Datasheets/ds31621.pdf" TargetMode="External"/><Relationship Id="rId_hyperlink_186" Type="http://schemas.openxmlformats.org/officeDocument/2006/relationships/hyperlink" Target="https://www.diodes.com/assets/Datasheets/DSS5220T.pdf" TargetMode="External"/><Relationship Id="rId_hyperlink_187" Type="http://schemas.openxmlformats.org/officeDocument/2006/relationships/hyperlink" Target="https://www.diodes.com/assets/Datasheets/DSS5220TQ.pdf" TargetMode="External"/><Relationship Id="rId_hyperlink_188" Type="http://schemas.openxmlformats.org/officeDocument/2006/relationships/hyperlink" Target="https://www.diodes.com/assets/Datasheets/ds31660.pdf" TargetMode="External"/><Relationship Id="rId_hyperlink_189" Type="http://schemas.openxmlformats.org/officeDocument/2006/relationships/hyperlink" Target="https://www.diodes.com/assets/Datasheets/DSS5320T.pdf" TargetMode="External"/><Relationship Id="rId_hyperlink_190" Type="http://schemas.openxmlformats.org/officeDocument/2006/relationships/hyperlink" Target="https://www.diodes.com/assets/Datasheets/DXTN07025BFG.pdf" TargetMode="External"/><Relationship Id="rId_hyperlink_191" Type="http://schemas.openxmlformats.org/officeDocument/2006/relationships/hyperlink" Target="https://www.diodes.com/assets/Datasheets/DXTN5820DFDB.pdf" TargetMode="External"/><Relationship Id="rId_hyperlink_192" Type="http://schemas.openxmlformats.org/officeDocument/2006/relationships/hyperlink" Target="https://www.diodes.com/assets/Datasheets/DXTP07025BFG.pdf" TargetMode="External"/><Relationship Id="rId_hyperlink_193" Type="http://schemas.openxmlformats.org/officeDocument/2006/relationships/hyperlink" Target="https://www.diodes.com/assets/Datasheets/DXTP07025BFGQ.pdf" TargetMode="External"/><Relationship Id="rId_hyperlink_194" Type="http://schemas.openxmlformats.org/officeDocument/2006/relationships/hyperlink" Target="https://www.diodes.com/assets/Datasheets/DXTP19020DP5.pdf" TargetMode="External"/><Relationship Id="rId_hyperlink_195" Type="http://schemas.openxmlformats.org/officeDocument/2006/relationships/hyperlink" Target="https://www.diodes.com/assets/Datasheets/DXTP5820CFDB.pdf" TargetMode="External"/><Relationship Id="rId_hyperlink_196" Type="http://schemas.openxmlformats.org/officeDocument/2006/relationships/hyperlink" Target="https://www.diodes.com/assets/Datasheets/FCX1047A.pdf" TargetMode="External"/><Relationship Id="rId_hyperlink_197" Type="http://schemas.openxmlformats.org/officeDocument/2006/relationships/hyperlink" Target="https://www.diodes.com/assets/Datasheets/FCX1147A.pdf" TargetMode="External"/><Relationship Id="rId_hyperlink_198" Type="http://schemas.openxmlformats.org/officeDocument/2006/relationships/hyperlink" Target="https://www.diodes.com/assets/Datasheets/FCX1149A.pdf" TargetMode="External"/><Relationship Id="rId_hyperlink_199" Type="http://schemas.openxmlformats.org/officeDocument/2006/relationships/hyperlink" Target="https://www.diodes.com/assets/Datasheets/FCX617.pdf" TargetMode="External"/><Relationship Id="rId_hyperlink_200" Type="http://schemas.openxmlformats.org/officeDocument/2006/relationships/hyperlink" Target="https://www.diodes.com/assets/Datasheets/FCX688B.pdf" TargetMode="External"/><Relationship Id="rId_hyperlink_201" Type="http://schemas.openxmlformats.org/officeDocument/2006/relationships/hyperlink" Target="https://www.diodes.com/assets/Datasheets/FCX717.pdf" TargetMode="External"/><Relationship Id="rId_hyperlink_202" Type="http://schemas.openxmlformats.org/officeDocument/2006/relationships/hyperlink" Target="https://www.diodes.com/assets/Datasheets/FCX718.pdf" TargetMode="External"/><Relationship Id="rId_hyperlink_203" Type="http://schemas.openxmlformats.org/officeDocument/2006/relationships/hyperlink" Target="https://www.diodes.com/assets/Datasheets/FCX789A.pdf" TargetMode="External"/><Relationship Id="rId_hyperlink_204" Type="http://schemas.openxmlformats.org/officeDocument/2006/relationships/hyperlink" Target="https://www.diodes.com/assets/Datasheets/FMMT617.pdf" TargetMode="External"/><Relationship Id="rId_hyperlink_205" Type="http://schemas.openxmlformats.org/officeDocument/2006/relationships/hyperlink" Target="https://www.diodes.com/assets/Datasheets/FMMT618.pdf" TargetMode="External"/><Relationship Id="rId_hyperlink_206" Type="http://schemas.openxmlformats.org/officeDocument/2006/relationships/hyperlink" Target="https://www.diodes.com/assets/Datasheets/FMMT618Q.pdf" TargetMode="External"/><Relationship Id="rId_hyperlink_207" Type="http://schemas.openxmlformats.org/officeDocument/2006/relationships/hyperlink" Target="https://www.diodes.com/assets/Datasheets/FMMT717.pdf" TargetMode="External"/><Relationship Id="rId_hyperlink_208" Type="http://schemas.openxmlformats.org/officeDocument/2006/relationships/hyperlink" Target="https://www.diodes.com/assets/Datasheets/FMMT717.pdf" TargetMode="External"/><Relationship Id="rId_hyperlink_209" Type="http://schemas.openxmlformats.org/officeDocument/2006/relationships/hyperlink" Target="https://www.diodes.com/assets/Datasheets/FMMT718.pdf" TargetMode="External"/><Relationship Id="rId_hyperlink_210" Type="http://schemas.openxmlformats.org/officeDocument/2006/relationships/hyperlink" Target="https://www.diodes.com/assets/Datasheets/FMMT718Q.pdf" TargetMode="External"/><Relationship Id="rId_hyperlink_211" Type="http://schemas.openxmlformats.org/officeDocument/2006/relationships/hyperlink" Target="https://www.diodes.com/assets/Datasheets/FMMTL618.pdf" TargetMode="External"/><Relationship Id="rId_hyperlink_212" Type="http://schemas.openxmlformats.org/officeDocument/2006/relationships/hyperlink" Target="https://www.diodes.com/assets/Datasheets/FMMTL717.pdf" TargetMode="External"/><Relationship Id="rId_hyperlink_213" Type="http://schemas.openxmlformats.org/officeDocument/2006/relationships/hyperlink" Target="https://www.diodes.com/assets/Datasheets/FMMTL717.pdf" TargetMode="External"/><Relationship Id="rId_hyperlink_214" Type="http://schemas.openxmlformats.org/officeDocument/2006/relationships/hyperlink" Target="https://www.diodes.com/assets/Datasheets/FMMTL718.pdf" TargetMode="External"/><Relationship Id="rId_hyperlink_215" Type="http://schemas.openxmlformats.org/officeDocument/2006/relationships/hyperlink" Target="https://www.diodes.com/assets/Datasheets/FZT1047A.pdf" TargetMode="External"/><Relationship Id="rId_hyperlink_216" Type="http://schemas.openxmlformats.org/officeDocument/2006/relationships/hyperlink" Target="https://www.diodes.com/assets/Datasheets/FZT1048A.pdf" TargetMode="External"/><Relationship Id="rId_hyperlink_217" Type="http://schemas.openxmlformats.org/officeDocument/2006/relationships/hyperlink" Target="https://www.diodes.com/assets/Datasheets/FZT1049A.pdf" TargetMode="External"/><Relationship Id="rId_hyperlink_218" Type="http://schemas.openxmlformats.org/officeDocument/2006/relationships/hyperlink" Target="https://www.diodes.com/assets/Datasheets/FZT1147A.pdf" TargetMode="External"/><Relationship Id="rId_hyperlink_219" Type="http://schemas.openxmlformats.org/officeDocument/2006/relationships/hyperlink" Target="https://www.diodes.com/assets/Datasheets/FZT1149A.pdf" TargetMode="External"/><Relationship Id="rId_hyperlink_220" Type="http://schemas.openxmlformats.org/officeDocument/2006/relationships/hyperlink" Target="https://www.diodes.com/assets/Datasheets/FZT649.pdf" TargetMode="External"/><Relationship Id="rId_hyperlink_221" Type="http://schemas.openxmlformats.org/officeDocument/2006/relationships/hyperlink" Target="https://www.diodes.com/assets/Datasheets/FZT688B.pdf" TargetMode="External"/><Relationship Id="rId_hyperlink_222" Type="http://schemas.openxmlformats.org/officeDocument/2006/relationships/hyperlink" Target="https://www.diodes.com/assets/Datasheets/FZT689B.pdf" TargetMode="External"/><Relationship Id="rId_hyperlink_223" Type="http://schemas.openxmlformats.org/officeDocument/2006/relationships/hyperlink" Target="https://www.diodes.com/assets/Datasheets/FZT717.pdf" TargetMode="External"/><Relationship Id="rId_hyperlink_224" Type="http://schemas.openxmlformats.org/officeDocument/2006/relationships/hyperlink" Target="https://www.diodes.com/assets/Datasheets/FZT749.pdf" TargetMode="External"/><Relationship Id="rId_hyperlink_225" Type="http://schemas.openxmlformats.org/officeDocument/2006/relationships/hyperlink" Target="https://www.diodes.com/assets/Datasheets/FZT749Q.pdf" TargetMode="External"/><Relationship Id="rId_hyperlink_226" Type="http://schemas.openxmlformats.org/officeDocument/2006/relationships/hyperlink" Target="https://www.diodes.com/assets/Datasheets/FZT788B.pdf" TargetMode="External"/><Relationship Id="rId_hyperlink_227" Type="http://schemas.openxmlformats.org/officeDocument/2006/relationships/hyperlink" Target="https://www.diodes.com/assets/Datasheets/FZT789A.pdf" TargetMode="External"/><Relationship Id="rId_hyperlink_228" Type="http://schemas.openxmlformats.org/officeDocument/2006/relationships/hyperlink" Target="https://www.diodes.com/assets/Datasheets/FZT789AQ.pdf" TargetMode="External"/><Relationship Id="rId_hyperlink_229" Type="http://schemas.openxmlformats.org/officeDocument/2006/relationships/hyperlink" Target="https://www.diodes.com/assets/Datasheets/FZT869.pdf" TargetMode="External"/><Relationship Id="rId_hyperlink_230" Type="http://schemas.openxmlformats.org/officeDocument/2006/relationships/hyperlink" Target="https://www.diodes.com/assets/Datasheets/FZT948.pdf" TargetMode="External"/><Relationship Id="rId_hyperlink_231" Type="http://schemas.openxmlformats.org/officeDocument/2006/relationships/hyperlink" Target="https://www.diodes.com/assets/Datasheets/FZT968.pdf" TargetMode="External"/><Relationship Id="rId_hyperlink_232" Type="http://schemas.openxmlformats.org/officeDocument/2006/relationships/hyperlink" Target="https://www.diodes.com/assets/Datasheets/ds30292.pdf" TargetMode="External"/><Relationship Id="rId_hyperlink_233" Type="http://schemas.openxmlformats.org/officeDocument/2006/relationships/hyperlink" Target="https://www.diodes.com/assets/Datasheets/ds31031.pdf" TargetMode="External"/><Relationship Id="rId_hyperlink_234" Type="http://schemas.openxmlformats.org/officeDocument/2006/relationships/hyperlink" Target="https://www.diodes.com/assets/Datasheets/MMBTH10Q.pdf" TargetMode="External"/><Relationship Id="rId_hyperlink_235" Type="http://schemas.openxmlformats.org/officeDocument/2006/relationships/hyperlink" Target="https://www.diodes.com/assets/Datasheets/ZDT1048.pdf" TargetMode="External"/><Relationship Id="rId_hyperlink_236" Type="http://schemas.openxmlformats.org/officeDocument/2006/relationships/hyperlink" Target="https://www.diodes.com/assets/Datasheets/ZDT1049.pdf" TargetMode="External"/><Relationship Id="rId_hyperlink_237" Type="http://schemas.openxmlformats.org/officeDocument/2006/relationships/hyperlink" Target="https://www.diodes.com/assets/Datasheets/ZDT1049.pdf" TargetMode="External"/><Relationship Id="rId_hyperlink_238" Type="http://schemas.openxmlformats.org/officeDocument/2006/relationships/hyperlink" Target="https://www.diodes.com/assets/Datasheets/products_inactive_data/ZDT6718.pdf" TargetMode="External"/><Relationship Id="rId_hyperlink_239" Type="http://schemas.openxmlformats.org/officeDocument/2006/relationships/hyperlink" Target="https://www.diodes.com/assets/Datasheets/ZDT749.pdf" TargetMode="External"/><Relationship Id="rId_hyperlink_240" Type="http://schemas.openxmlformats.org/officeDocument/2006/relationships/hyperlink" Target="https://www.diodes.com/assets/Datasheets/ZHB6718.pdf" TargetMode="External"/><Relationship Id="rId_hyperlink_241" Type="http://schemas.openxmlformats.org/officeDocument/2006/relationships/hyperlink" Target="https://www.diodes.com/assets/Datasheets/ZTN23015CFHQ.pdf" TargetMode="External"/><Relationship Id="rId_hyperlink_242" Type="http://schemas.openxmlformats.org/officeDocument/2006/relationships/hyperlink" Target="https://www.diodes.com/assets/Datasheets/ZTX1048A.pdf" TargetMode="External"/><Relationship Id="rId_hyperlink_243" Type="http://schemas.openxmlformats.org/officeDocument/2006/relationships/hyperlink" Target="https://www.diodes.com/assets/Datasheets/ZTX1049A.pdf" TargetMode="External"/><Relationship Id="rId_hyperlink_244" Type="http://schemas.openxmlformats.org/officeDocument/2006/relationships/hyperlink" Target="https://www.diodes.com/assets/Datasheets/ZTX1149A.pdf" TargetMode="External"/><Relationship Id="rId_hyperlink_245" Type="http://schemas.openxmlformats.org/officeDocument/2006/relationships/hyperlink" Target="https://www.diodes.com/assets/Datasheets/ZTX618.pdf" TargetMode="External"/><Relationship Id="rId_hyperlink_246" Type="http://schemas.openxmlformats.org/officeDocument/2006/relationships/hyperlink" Target="https://www.diodes.com/assets/Datasheets/ZTX649.pdf" TargetMode="External"/><Relationship Id="rId_hyperlink_247" Type="http://schemas.openxmlformats.org/officeDocument/2006/relationships/hyperlink" Target="https://www.diodes.com/assets/Datasheets/ZTX688B.pdf" TargetMode="External"/><Relationship Id="rId_hyperlink_248" Type="http://schemas.openxmlformats.org/officeDocument/2006/relationships/hyperlink" Target="https://www.diodes.com/assets/Datasheets/ZTX689B.pdf" TargetMode="External"/><Relationship Id="rId_hyperlink_249" Type="http://schemas.openxmlformats.org/officeDocument/2006/relationships/hyperlink" Target="https://www.diodes.com/assets/Datasheets/ZTX718.pdf" TargetMode="External"/><Relationship Id="rId_hyperlink_250" Type="http://schemas.openxmlformats.org/officeDocument/2006/relationships/hyperlink" Target="https://www.diodes.com/assets/Datasheets/ZTX749.pdf" TargetMode="External"/><Relationship Id="rId_hyperlink_251" Type="http://schemas.openxmlformats.org/officeDocument/2006/relationships/hyperlink" Target="https://www.diodes.com/assets/Datasheets/ZTX788B.pdf" TargetMode="External"/><Relationship Id="rId_hyperlink_252" Type="http://schemas.openxmlformats.org/officeDocument/2006/relationships/hyperlink" Target="https://www.diodes.com/assets/Datasheets/ZTX789A.pdf" TargetMode="External"/><Relationship Id="rId_hyperlink_253" Type="http://schemas.openxmlformats.org/officeDocument/2006/relationships/hyperlink" Target="https://www.diodes.com/assets/Datasheets/ZTX869.pdf" TargetMode="External"/><Relationship Id="rId_hyperlink_254" Type="http://schemas.openxmlformats.org/officeDocument/2006/relationships/hyperlink" Target="https://www.diodes.com/assets/Datasheets/ZTX948.pdf" TargetMode="External"/><Relationship Id="rId_hyperlink_255" Type="http://schemas.openxmlformats.org/officeDocument/2006/relationships/hyperlink" Target="https://www.diodes.com/assets/Datasheets/ZTX968.pdf" TargetMode="External"/><Relationship Id="rId_hyperlink_256" Type="http://schemas.openxmlformats.org/officeDocument/2006/relationships/hyperlink" Target="https://www.diodes.com/assets/Datasheets/ZUMT617.pdf" TargetMode="External"/><Relationship Id="rId_hyperlink_257" Type="http://schemas.openxmlformats.org/officeDocument/2006/relationships/hyperlink" Target="https://www.diodes.com/assets/Datasheets/ZUMT618.pdf" TargetMode="External"/><Relationship Id="rId_hyperlink_258" Type="http://schemas.openxmlformats.org/officeDocument/2006/relationships/hyperlink" Target="https://www.diodes.com/assets/Datasheets/ZUMT717.pdf" TargetMode="External"/><Relationship Id="rId_hyperlink_259" Type="http://schemas.openxmlformats.org/officeDocument/2006/relationships/hyperlink" Target="https://www.diodes.com/assets/Datasheets/ZUMT718.pdf" TargetMode="External"/><Relationship Id="rId_hyperlink_260" Type="http://schemas.openxmlformats.org/officeDocument/2006/relationships/hyperlink" Target="https://www.diodes.com/assets/Datasheets/ZUMTS17N.pdf" TargetMode="External"/><Relationship Id="rId_hyperlink_261" Type="http://schemas.openxmlformats.org/officeDocument/2006/relationships/hyperlink" Target="https://www.diodes.com/assets/Datasheets/ZX5T2E6.pdf" TargetMode="External"/><Relationship Id="rId_hyperlink_262" Type="http://schemas.openxmlformats.org/officeDocument/2006/relationships/hyperlink" Target="https://www.diodes.com/assets/Datasheets/ZXT10N15DE6.pdf" TargetMode="External"/><Relationship Id="rId_hyperlink_263" Type="http://schemas.openxmlformats.org/officeDocument/2006/relationships/hyperlink" Target="https://www.diodes.com/assets/Datasheets/ZXT10N20DE6.pdf" TargetMode="External"/><Relationship Id="rId_hyperlink_264" Type="http://schemas.openxmlformats.org/officeDocument/2006/relationships/hyperlink" Target="https://www.diodes.com/assets/Datasheets/ZXT10P12DE6.pdf" TargetMode="External"/><Relationship Id="rId_hyperlink_265" Type="http://schemas.openxmlformats.org/officeDocument/2006/relationships/hyperlink" Target="https://www.diodes.com/assets/Datasheets/ZXT10P20DE6.pdf" TargetMode="External"/><Relationship Id="rId_hyperlink_266" Type="http://schemas.openxmlformats.org/officeDocument/2006/relationships/hyperlink" Target="https://www.diodes.com/assets/Datasheets/ZXT10P20DE6Q.pdf" TargetMode="External"/><Relationship Id="rId_hyperlink_267" Type="http://schemas.openxmlformats.org/officeDocument/2006/relationships/hyperlink" Target="https://www.diodes.com/assets/Datasheets/ZXT12N20DX.pdf" TargetMode="External"/><Relationship Id="rId_hyperlink_268" Type="http://schemas.openxmlformats.org/officeDocument/2006/relationships/hyperlink" Target="https://www.diodes.com/assets/Datasheets/ZXT12P12DX.pdf" TargetMode="External"/><Relationship Id="rId_hyperlink_269" Type="http://schemas.openxmlformats.org/officeDocument/2006/relationships/hyperlink" Target="https://www.diodes.com/assets/Datasheets/ZXT13N15DE6.pdf" TargetMode="External"/><Relationship Id="rId_hyperlink_270" Type="http://schemas.openxmlformats.org/officeDocument/2006/relationships/hyperlink" Target="https://www.diodes.com/assets/Datasheets/ZXT13N20DE6.pdf" TargetMode="External"/><Relationship Id="rId_hyperlink_271" Type="http://schemas.openxmlformats.org/officeDocument/2006/relationships/hyperlink" Target="https://www.diodes.com/assets/Datasheets/ZXT13P12DE6.pdf" TargetMode="External"/><Relationship Id="rId_hyperlink_272" Type="http://schemas.openxmlformats.org/officeDocument/2006/relationships/hyperlink" Target="https://www.diodes.com/assets/Datasheets/ZXT13P20DE6.pdf" TargetMode="External"/><Relationship Id="rId_hyperlink_273" Type="http://schemas.openxmlformats.org/officeDocument/2006/relationships/hyperlink" Target="https://www.diodes.com/assets/Datasheets/ZXTC2061E6.pdf" TargetMode="External"/><Relationship Id="rId_hyperlink_274" Type="http://schemas.openxmlformats.org/officeDocument/2006/relationships/hyperlink" Target="https://www.diodes.com/assets/Datasheets/ZXTC2062E6.pdf" TargetMode="External"/><Relationship Id="rId_hyperlink_275" Type="http://schemas.openxmlformats.org/officeDocument/2006/relationships/hyperlink" Target="https://www.diodes.com/assets/Datasheets/ZXTC6717MC.pdf" TargetMode="External"/><Relationship Id="rId_hyperlink_276" Type="http://schemas.openxmlformats.org/officeDocument/2006/relationships/hyperlink" Target="https://www.diodes.com/assets/Datasheets/ZXTC6717MC.pdf" TargetMode="External"/><Relationship Id="rId_hyperlink_277" Type="http://schemas.openxmlformats.org/officeDocument/2006/relationships/hyperlink" Target="https://www.diodes.com/assets/Datasheets/ZXTC6718MC.pdf" TargetMode="External"/><Relationship Id="rId_hyperlink_278" Type="http://schemas.openxmlformats.org/officeDocument/2006/relationships/hyperlink" Target="https://www.diodes.com/assets/Datasheets/ZXTC6718MCQ.pdf" TargetMode="External"/><Relationship Id="rId_hyperlink_279" Type="http://schemas.openxmlformats.org/officeDocument/2006/relationships/hyperlink" Target="https://www.diodes.com/assets/Datasheets/ZXTD617MC.pdf" TargetMode="External"/><Relationship Id="rId_hyperlink_280" Type="http://schemas.openxmlformats.org/officeDocument/2006/relationships/hyperlink" Target="https://www.diodes.com/assets/Datasheets/ZXTD618MC.pdf" TargetMode="External"/><Relationship Id="rId_hyperlink_281" Type="http://schemas.openxmlformats.org/officeDocument/2006/relationships/hyperlink" Target="https://www.diodes.com/assets/Datasheets/ZXTD6717E6.pdf" TargetMode="External"/><Relationship Id="rId_hyperlink_282" Type="http://schemas.openxmlformats.org/officeDocument/2006/relationships/hyperlink" Target="https://www.diodes.com/assets/Datasheets/ZXTD6717E6.pdf" TargetMode="External"/><Relationship Id="rId_hyperlink_283" Type="http://schemas.openxmlformats.org/officeDocument/2006/relationships/hyperlink" Target="https://www.diodes.com/assets/Datasheets/ZXTD717MC.pdf" TargetMode="External"/><Relationship Id="rId_hyperlink_284" Type="http://schemas.openxmlformats.org/officeDocument/2006/relationships/hyperlink" Target="https://www.diodes.com/assets/Datasheets/ZXTD718MC.pdf" TargetMode="External"/><Relationship Id="rId_hyperlink_285" Type="http://schemas.openxmlformats.org/officeDocument/2006/relationships/hyperlink" Target="https://www.diodes.com/assets/Datasheets/ZXTN07012EFF.pdf" TargetMode="External"/><Relationship Id="rId_hyperlink_286" Type="http://schemas.openxmlformats.org/officeDocument/2006/relationships/hyperlink" Target="https://www.diodes.com/assets/Datasheets/ZXTN19020CFF.pdf" TargetMode="External"/><Relationship Id="rId_hyperlink_287" Type="http://schemas.openxmlformats.org/officeDocument/2006/relationships/hyperlink" Target="https://www.diodes.com/assets/Datasheets/ZXTN19020DFF.pdf" TargetMode="External"/><Relationship Id="rId_hyperlink_288" Type="http://schemas.openxmlformats.org/officeDocument/2006/relationships/hyperlink" Target="https://www.diodes.com/assets/Datasheets/ZXTN19020DG.pdf" TargetMode="External"/><Relationship Id="rId_hyperlink_289" Type="http://schemas.openxmlformats.org/officeDocument/2006/relationships/hyperlink" Target="https://www.diodes.com/assets/Datasheets/ZXTN19020DZ.pdf" TargetMode="External"/><Relationship Id="rId_hyperlink_290" Type="http://schemas.openxmlformats.org/officeDocument/2006/relationships/hyperlink" Target="https://www.diodes.com/assets/Datasheets/ZXTN19020DZQ.pdf" TargetMode="External"/><Relationship Id="rId_hyperlink_291" Type="http://schemas.openxmlformats.org/officeDocument/2006/relationships/hyperlink" Target="https://www.diodes.com/assets/Datasheets/ZXTN2005G.pdf" TargetMode="External"/><Relationship Id="rId_hyperlink_292" Type="http://schemas.openxmlformats.org/officeDocument/2006/relationships/hyperlink" Target="https://www.diodes.com/assets/Datasheets/ZXTN2005Z.pdf" TargetMode="External"/><Relationship Id="rId_hyperlink_293" Type="http://schemas.openxmlformats.org/officeDocument/2006/relationships/hyperlink" Target="https://www.diodes.com/assets/Datasheets/ZXTN2005ZQ.pdf" TargetMode="External"/><Relationship Id="rId_hyperlink_294" Type="http://schemas.openxmlformats.org/officeDocument/2006/relationships/hyperlink" Target="https://www.diodes.com/assets/Datasheets/ZXTN23015CFH.pdf" TargetMode="External"/><Relationship Id="rId_hyperlink_295" Type="http://schemas.openxmlformats.org/officeDocument/2006/relationships/hyperlink" Target="https://www.diodes.com/assets/Datasheets/ZXTN25012EFH.pdf" TargetMode="External"/><Relationship Id="rId_hyperlink_296" Type="http://schemas.openxmlformats.org/officeDocument/2006/relationships/hyperlink" Target="https://www.diodes.com/assets/Datasheets/ZXTN25012EFL.pdf" TargetMode="External"/><Relationship Id="rId_hyperlink_297" Type="http://schemas.openxmlformats.org/officeDocument/2006/relationships/hyperlink" Target="https://www.diodes.com/assets/Datasheets/ZXTN25012EZ.pdf" TargetMode="External"/><Relationship Id="rId_hyperlink_298" Type="http://schemas.openxmlformats.org/officeDocument/2006/relationships/hyperlink" Target="https://www.diodes.com/assets/Datasheets/ZXTN25015DFH.pdf" TargetMode="External"/><Relationship Id="rId_hyperlink_299" Type="http://schemas.openxmlformats.org/officeDocument/2006/relationships/hyperlink" Target="https://www.diodes.com/assets/Datasheets/ZXTN25020BFH.pdf" TargetMode="External"/><Relationship Id="rId_hyperlink_300" Type="http://schemas.openxmlformats.org/officeDocument/2006/relationships/hyperlink" Target="https://www.diodes.com/assets/Datasheets/ZXTN25020CFH.pdf" TargetMode="External"/><Relationship Id="rId_hyperlink_301" Type="http://schemas.openxmlformats.org/officeDocument/2006/relationships/hyperlink" Target="https://www.diodes.com/assets/Datasheets/ZXTN25020DFH.pdf" TargetMode="External"/><Relationship Id="rId_hyperlink_302" Type="http://schemas.openxmlformats.org/officeDocument/2006/relationships/hyperlink" Target="https://www.diodes.com/assets/Datasheets/ZXTN25020DFL.pdf" TargetMode="External"/><Relationship Id="rId_hyperlink_303" Type="http://schemas.openxmlformats.org/officeDocument/2006/relationships/hyperlink" Target="https://www.diodes.com/assets/Datasheets/ZXTN25020DG.pdf" TargetMode="External"/><Relationship Id="rId_hyperlink_304" Type="http://schemas.openxmlformats.org/officeDocument/2006/relationships/hyperlink" Target="https://www.diodes.com/assets/Datasheets/ZXTN25020DZ.pdf" TargetMode="External"/><Relationship Id="rId_hyperlink_305" Type="http://schemas.openxmlformats.org/officeDocument/2006/relationships/hyperlink" Target="https://www.diodes.com/assets/Datasheets/ZXTN26020DMF.pdf" TargetMode="External"/><Relationship Id="rId_hyperlink_306" Type="http://schemas.openxmlformats.org/officeDocument/2006/relationships/hyperlink" Target="https://www.diodes.com/assets/Datasheets/ZXTN617MA.pdf" TargetMode="External"/><Relationship Id="rId_hyperlink_307" Type="http://schemas.openxmlformats.org/officeDocument/2006/relationships/hyperlink" Target="https://www.diodes.com/assets/Datasheets/ZXTN618MA.pdf" TargetMode="External"/><Relationship Id="rId_hyperlink_308" Type="http://schemas.openxmlformats.org/officeDocument/2006/relationships/hyperlink" Target="https://www.diodes.com/assets/Datasheets/ZXTN649F.pdf" TargetMode="External"/><Relationship Id="rId_hyperlink_309" Type="http://schemas.openxmlformats.org/officeDocument/2006/relationships/hyperlink" Target="https://www.diodes.com/assets/Datasheets/ZXTP07012EFF.pdf" TargetMode="External"/><Relationship Id="rId_hyperlink_310" Type="http://schemas.openxmlformats.org/officeDocument/2006/relationships/hyperlink" Target="https://www.diodes.com/assets/Datasheets/ZXTP19020CFF.pdf" TargetMode="External"/><Relationship Id="rId_hyperlink_311" Type="http://schemas.openxmlformats.org/officeDocument/2006/relationships/hyperlink" Target="https://www.diodes.com/assets/Datasheets/ZXTP19020DFF.pdf" TargetMode="External"/><Relationship Id="rId_hyperlink_312" Type="http://schemas.openxmlformats.org/officeDocument/2006/relationships/hyperlink" Target="https://www.diodes.com/assets/Datasheets/ZXTP19020DG.pdf" TargetMode="External"/><Relationship Id="rId_hyperlink_313" Type="http://schemas.openxmlformats.org/officeDocument/2006/relationships/hyperlink" Target="https://www.diodes.com/assets/Datasheets/ZXTP19020DZ.pdf" TargetMode="External"/><Relationship Id="rId_hyperlink_314" Type="http://schemas.openxmlformats.org/officeDocument/2006/relationships/hyperlink" Target="https://www.diodes.com/assets/Datasheets/ZXTP2006E6.pdf" TargetMode="External"/><Relationship Id="rId_hyperlink_315" Type="http://schemas.openxmlformats.org/officeDocument/2006/relationships/hyperlink" Target="https://www.diodes.com/assets/Datasheets/ZXTP23015CFH.pdf" TargetMode="External"/><Relationship Id="rId_hyperlink_316" Type="http://schemas.openxmlformats.org/officeDocument/2006/relationships/hyperlink" Target="https://www.diodes.com/assets/Datasheets/ZXTP25012EFH.pdf" TargetMode="External"/><Relationship Id="rId_hyperlink_317" Type="http://schemas.openxmlformats.org/officeDocument/2006/relationships/hyperlink" Target="https://www.diodes.com/assets/Datasheets/ZXTP25012EZ.pdf" TargetMode="External"/><Relationship Id="rId_hyperlink_318" Type="http://schemas.openxmlformats.org/officeDocument/2006/relationships/hyperlink" Target="https://www.diodes.com/assets/Datasheets/ZXTP25015DFH.pdf" TargetMode="External"/><Relationship Id="rId_hyperlink_319" Type="http://schemas.openxmlformats.org/officeDocument/2006/relationships/hyperlink" Target="https://www.diodes.com/assets/Datasheets/ZXTP25020BFH.pdf" TargetMode="External"/><Relationship Id="rId_hyperlink_320" Type="http://schemas.openxmlformats.org/officeDocument/2006/relationships/hyperlink" Target="https://www.diodes.com/assets/Datasheets/ZXTP25020CFF.pdf" TargetMode="External"/><Relationship Id="rId_hyperlink_321" Type="http://schemas.openxmlformats.org/officeDocument/2006/relationships/hyperlink" Target="https://www.diodes.com/assets/Datasheets/ZXTP25020CFH.pdf" TargetMode="External"/><Relationship Id="rId_hyperlink_322" Type="http://schemas.openxmlformats.org/officeDocument/2006/relationships/hyperlink" Target="https://www.diodes.com/assets/Datasheets/ZXTP25020DFH.pdf" TargetMode="External"/><Relationship Id="rId_hyperlink_323" Type="http://schemas.openxmlformats.org/officeDocument/2006/relationships/hyperlink" Target="https://www.diodes.com/assets/Datasheets/ZXTP25020DFL.pdf" TargetMode="External"/><Relationship Id="rId_hyperlink_324" Type="http://schemas.openxmlformats.org/officeDocument/2006/relationships/hyperlink" Target="https://www.diodes.com/assets/Datasheets/ZXTP25020DG.pdf" TargetMode="External"/><Relationship Id="rId_hyperlink_325" Type="http://schemas.openxmlformats.org/officeDocument/2006/relationships/hyperlink" Target="https://www.diodes.com/assets/Datasheets/ZXTP25020DZ.pdf" TargetMode="External"/><Relationship Id="rId_hyperlink_326" Type="http://schemas.openxmlformats.org/officeDocument/2006/relationships/hyperlink" Target="https://www.diodes.com/assets/Datasheets/ZXTP26020DMF.pdf" TargetMode="External"/><Relationship Id="rId_hyperlink_327" Type="http://schemas.openxmlformats.org/officeDocument/2006/relationships/hyperlink" Target="https://www.diodes.com/assets/Datasheets/ZXTP56020FDBQ.pdf" TargetMode="External"/><Relationship Id="rId_hyperlink_328" Type="http://schemas.openxmlformats.org/officeDocument/2006/relationships/hyperlink" Target="https://www.diodes.com/assets/Datasheets/ZXTP717MA.pdf" TargetMode="External"/><Relationship Id="rId_hyperlink_329" Type="http://schemas.openxmlformats.org/officeDocument/2006/relationships/hyperlink" Target="https://www.diodes.com/assets/Datasheets/ZXTP718MA.pdf" TargetMode="External"/><Relationship Id="rId_hyperlink_330" Type="http://schemas.openxmlformats.org/officeDocument/2006/relationships/hyperlink" Target="https://www.diodes.com/assets/Datasheets/ZXTP749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16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42.287" bestFit="true" customWidth="true" style="0"/>
    <col min="5" max="5" width="22.257" bestFit="true" customWidth="true" style="0"/>
    <col min="6" max="6" width="18.591" bestFit="true" customWidth="true" style="0"/>
    <col min="7" max="7" width="30.374" bestFit="true" customWidth="true" style="0"/>
    <col min="8" max="8" width="51.583" bestFit="true" customWidth="true" style="0"/>
    <col min="9" max="9" width="20.947" bestFit="true" customWidth="true" style="0"/>
    <col min="10" max="10" width="19.769" bestFit="true" customWidth="true" style="0"/>
    <col min="11" max="11" width="11.521" bestFit="true" customWidth="true" style="0"/>
    <col min="12" max="12" width="11.521" bestFit="true" customWidth="true" style="0"/>
    <col min="13" max="13" width="10.343" bestFit="true" customWidth="true" style="0"/>
    <col min="14" max="14" width="13.878" bestFit="true" customWidth="true" style="0"/>
    <col min="15" max="15" width="19.769" bestFit="true" customWidth="true" style="0"/>
    <col min="16" max="16" width="15.056" bestFit="true" customWidth="true" style="0"/>
    <col min="17" max="17" width="20.947" bestFit="true" customWidth="true" style="0"/>
    <col min="18" max="18" width="23.304" bestFit="true" customWidth="true" style="0"/>
    <col min="19" max="19" width="32.73" bestFit="true" customWidth="true" style="0"/>
    <col min="20" max="20" width="28.017" bestFit="true" customWidth="true" style="0"/>
    <col min="21" max="21" width="33.908" bestFit="true" customWidth="true" style="0"/>
    <col min="22" max="22" width="12.83" bestFit="true" customWidth="true" style="0"/>
    <col min="23" max="23" width="18.591" bestFit="true" customWidth="true" style="0"/>
    <col min="24" max="24" width="16.234" bestFit="true" customWidth="true" style="0"/>
    <col min="25" max="25" width="32.861" bestFit="true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VCEO, VCES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ICM (A)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PD (W)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(Min)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IC) (A)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(Min 2)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IC2) (A)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Max (mV)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(@ IC/IB) (A/mA)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(Max.2) (mV)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(@ IC/IB2) (A/mA)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fT (MHz)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RCE(sat) (mΩ)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Spice Model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Hyperlink("https://www.diodes.com/assets/Datasheets/ds31147.pdf")</f>
        <v>https://www.diodes.com/assets/Datasheets/ds31147.pdf</v>
      </c>
      <c r="C2" t="str">
        <f>Hyperlink("https://www.diodes.com/part/view/2DB1386Q","2DB1386Q")</f>
        <v>2DB1386Q</v>
      </c>
      <c r="D2" t="s">
        <v>26</v>
      </c>
      <c r="G2" t="s">
        <v>27</v>
      </c>
      <c r="H2" t="s">
        <v>28</v>
      </c>
      <c r="I2" t="s">
        <v>29</v>
      </c>
      <c r="J2">
        <v>20</v>
      </c>
      <c r="K2">
        <v>5</v>
      </c>
      <c r="L2">
        <v>10</v>
      </c>
      <c r="M2">
        <v>1</v>
      </c>
      <c r="N2">
        <v>120</v>
      </c>
      <c r="O2">
        <v>0.5</v>
      </c>
      <c r="R2">
        <v>1000</v>
      </c>
      <c r="S2" t="s">
        <v>30</v>
      </c>
      <c r="V2">
        <v>100</v>
      </c>
      <c r="Y2" t="s">
        <v>31</v>
      </c>
    </row>
    <row r="3" spans="1:25">
      <c r="A3" t="s">
        <v>32</v>
      </c>
      <c r="B3" s="2" t="str">
        <f>Hyperlink("https://www.diodes.com/assets/Datasheets/ds31147.pdf")</f>
        <v>https://www.diodes.com/assets/Datasheets/ds31147.pdf</v>
      </c>
      <c r="C3" t="str">
        <f>Hyperlink("https://www.diodes.com/part/view/2DB1386R","2DB1386R")</f>
        <v>2DB1386R</v>
      </c>
      <c r="D3" t="s">
        <v>26</v>
      </c>
      <c r="G3" t="s">
        <v>27</v>
      </c>
      <c r="H3" t="s">
        <v>28</v>
      </c>
      <c r="I3" t="s">
        <v>29</v>
      </c>
      <c r="J3">
        <v>20</v>
      </c>
      <c r="K3">
        <v>5</v>
      </c>
      <c r="L3">
        <v>10</v>
      </c>
      <c r="M3">
        <v>1</v>
      </c>
      <c r="N3">
        <v>180</v>
      </c>
      <c r="O3">
        <v>0.5</v>
      </c>
      <c r="R3">
        <v>1000</v>
      </c>
      <c r="S3" t="s">
        <v>30</v>
      </c>
      <c r="V3">
        <v>100</v>
      </c>
      <c r="Y3" t="s">
        <v>31</v>
      </c>
    </row>
    <row r="4" spans="1:25">
      <c r="A4" t="s">
        <v>33</v>
      </c>
      <c r="B4" s="2" t="str">
        <f>Hyperlink("https://www.diodes.com/assets/Datasheets/2DB1713.pdf")</f>
        <v>https://www.diodes.com/assets/Datasheets/2DB1713.pdf</v>
      </c>
      <c r="C4" t="str">
        <f>Hyperlink("https://www.diodes.com/part/view/2DB1713","2DB1713")</f>
        <v>2DB1713</v>
      </c>
      <c r="D4" t="s">
        <v>34</v>
      </c>
      <c r="G4" t="s">
        <v>27</v>
      </c>
      <c r="H4" t="s">
        <v>28</v>
      </c>
      <c r="I4" t="s">
        <v>29</v>
      </c>
      <c r="J4">
        <v>12</v>
      </c>
      <c r="K4">
        <v>3</v>
      </c>
      <c r="L4">
        <v>6</v>
      </c>
      <c r="M4">
        <v>2</v>
      </c>
      <c r="N4">
        <v>270</v>
      </c>
      <c r="O4">
        <v>0.5</v>
      </c>
      <c r="R4">
        <v>250</v>
      </c>
      <c r="S4" t="s">
        <v>35</v>
      </c>
      <c r="V4">
        <v>180</v>
      </c>
      <c r="Y4" t="s">
        <v>31</v>
      </c>
    </row>
    <row r="5" spans="1:25">
      <c r="A5" t="s">
        <v>36</v>
      </c>
      <c r="B5" s="2" t="str">
        <f>Hyperlink("https://www.diodes.com/assets/Datasheets/ds31633.pdf")</f>
        <v>https://www.diodes.com/assets/Datasheets/ds31633.pdf</v>
      </c>
      <c r="C5" t="str">
        <f>Hyperlink("https://www.diodes.com/part/view/2DD2652","2DD2652")</f>
        <v>2DD2652</v>
      </c>
      <c r="D5" t="s">
        <v>37</v>
      </c>
      <c r="G5" t="s">
        <v>27</v>
      </c>
      <c r="H5" t="s">
        <v>28</v>
      </c>
      <c r="I5" t="s">
        <v>38</v>
      </c>
      <c r="J5">
        <v>12</v>
      </c>
      <c r="K5">
        <v>1.5</v>
      </c>
      <c r="L5">
        <v>3</v>
      </c>
      <c r="M5">
        <v>0.3</v>
      </c>
      <c r="N5">
        <v>270</v>
      </c>
      <c r="O5">
        <v>0.2</v>
      </c>
      <c r="R5">
        <v>200</v>
      </c>
      <c r="S5" t="s">
        <v>39</v>
      </c>
      <c r="V5">
        <v>260</v>
      </c>
      <c r="Y5" t="s">
        <v>40</v>
      </c>
    </row>
    <row r="6" spans="1:25">
      <c r="A6" t="s">
        <v>41</v>
      </c>
      <c r="B6" s="2" t="str">
        <f>Hyperlink("https://www.diodes.com/assets/Datasheets/BCX6825.pdf")</f>
        <v>https://www.diodes.com/assets/Datasheets/BCX6825.pdf</v>
      </c>
      <c r="C6" t="str">
        <f>Hyperlink("https://www.diodes.com/part/view/BCX6825","BCX6825")</f>
        <v>BCX6825</v>
      </c>
      <c r="D6" t="s">
        <v>42</v>
      </c>
      <c r="G6" t="s">
        <v>27</v>
      </c>
      <c r="H6" t="s">
        <v>28</v>
      </c>
      <c r="I6" t="s">
        <v>38</v>
      </c>
      <c r="J6">
        <v>20</v>
      </c>
      <c r="K6">
        <v>1</v>
      </c>
      <c r="L6">
        <v>2</v>
      </c>
      <c r="M6">
        <v>1</v>
      </c>
      <c r="N6">
        <v>160</v>
      </c>
      <c r="O6">
        <v>0.5</v>
      </c>
      <c r="P6">
        <v>60</v>
      </c>
      <c r="Q6">
        <v>1</v>
      </c>
      <c r="R6">
        <v>500</v>
      </c>
      <c r="S6" t="s">
        <v>43</v>
      </c>
      <c r="V6">
        <v>100</v>
      </c>
      <c r="Y6" t="s">
        <v>31</v>
      </c>
    </row>
    <row r="7" spans="1:25">
      <c r="A7" t="s">
        <v>44</v>
      </c>
      <c r="B7" s="2" t="str">
        <f>Hyperlink("https://www.diodes.com/assets/Datasheets/BCX6825Q.pdf")</f>
        <v>https://www.diodes.com/assets/Datasheets/BCX6825Q.pdf</v>
      </c>
      <c r="C7" t="str">
        <f>Hyperlink("https://www.diodes.com/part/view/BCX6825Q","BCX6825Q")</f>
        <v>BCX6825Q</v>
      </c>
      <c r="D7" t="s">
        <v>42</v>
      </c>
      <c r="G7" t="s">
        <v>27</v>
      </c>
      <c r="H7" t="s">
        <v>45</v>
      </c>
      <c r="I7" t="s">
        <v>38</v>
      </c>
      <c r="J7">
        <v>20</v>
      </c>
      <c r="K7">
        <v>1</v>
      </c>
      <c r="L7">
        <v>2</v>
      </c>
      <c r="M7">
        <v>1</v>
      </c>
      <c r="N7">
        <v>160</v>
      </c>
      <c r="O7">
        <v>0.5</v>
      </c>
      <c r="P7">
        <v>60</v>
      </c>
      <c r="Q7">
        <v>1</v>
      </c>
      <c r="R7">
        <v>500</v>
      </c>
      <c r="S7" t="s">
        <v>43</v>
      </c>
      <c r="V7">
        <v>100</v>
      </c>
      <c r="Y7" t="s">
        <v>31</v>
      </c>
    </row>
    <row r="8" spans="1:25">
      <c r="A8" t="s">
        <v>46</v>
      </c>
      <c r="B8" s="2" t="str">
        <f>Hyperlink("https://www.diodes.com/assets/Datasheets/BCX6925.pdf")</f>
        <v>https://www.diodes.com/assets/Datasheets/BCX6925.pdf</v>
      </c>
      <c r="C8" t="str">
        <f>Hyperlink("https://www.diodes.com/part/view/BCX6925","BCX6925")</f>
        <v>BCX6925</v>
      </c>
      <c r="D8" t="s">
        <v>47</v>
      </c>
      <c r="G8" t="s">
        <v>27</v>
      </c>
      <c r="H8" t="s">
        <v>28</v>
      </c>
      <c r="I8" t="s">
        <v>29</v>
      </c>
      <c r="J8">
        <v>20</v>
      </c>
      <c r="K8">
        <v>1</v>
      </c>
      <c r="L8">
        <v>2</v>
      </c>
      <c r="M8">
        <v>1</v>
      </c>
      <c r="N8">
        <v>160</v>
      </c>
      <c r="O8">
        <v>0.5</v>
      </c>
      <c r="P8">
        <v>60</v>
      </c>
      <c r="Q8">
        <v>1</v>
      </c>
      <c r="R8">
        <v>500</v>
      </c>
      <c r="S8" t="s">
        <v>43</v>
      </c>
      <c r="V8">
        <v>100</v>
      </c>
      <c r="Y8" t="s">
        <v>31</v>
      </c>
    </row>
    <row r="9" spans="1:25">
      <c r="A9" t="s">
        <v>48</v>
      </c>
      <c r="B9" s="2" t="str">
        <f>Hyperlink("https://www.diodes.com/assets/Datasheets/ds32160.pdf")</f>
        <v>https://www.diodes.com/assets/Datasheets/ds32160.pdf</v>
      </c>
      <c r="C9" t="str">
        <f>Hyperlink("https://www.diodes.com/part/view/BFS17N","BFS17N")</f>
        <v>BFS17N</v>
      </c>
      <c r="D9" t="s">
        <v>49</v>
      </c>
      <c r="G9" t="s">
        <v>50</v>
      </c>
      <c r="H9" t="s">
        <v>28</v>
      </c>
      <c r="I9" t="s">
        <v>38</v>
      </c>
      <c r="J9">
        <v>11</v>
      </c>
      <c r="K9">
        <v>0.001</v>
      </c>
      <c r="M9">
        <v>0.33</v>
      </c>
      <c r="N9">
        <v>56</v>
      </c>
      <c r="O9">
        <v>0.005</v>
      </c>
      <c r="R9">
        <v>500</v>
      </c>
      <c r="S9" t="s">
        <v>51</v>
      </c>
      <c r="V9">
        <v>3200</v>
      </c>
      <c r="Y9" t="s">
        <v>52</v>
      </c>
    </row>
    <row r="10" spans="1:25">
      <c r="A10" t="s">
        <v>53</v>
      </c>
      <c r="B10" s="2" t="str">
        <f>Hyperlink("https://www.diodes.com/assets/Datasheets/DCP68_-25.pdf")</f>
        <v>https://www.diodes.com/assets/Datasheets/DCP68_-25.pdf</v>
      </c>
      <c r="C10" t="str">
        <f>Hyperlink("https://www.diodes.com/part/view/DCP68","DCP68")</f>
        <v>DCP68</v>
      </c>
      <c r="D10" t="s">
        <v>54</v>
      </c>
      <c r="G10" t="s">
        <v>27</v>
      </c>
      <c r="H10" t="s">
        <v>28</v>
      </c>
      <c r="I10" t="s">
        <v>38</v>
      </c>
      <c r="J10">
        <v>20</v>
      </c>
      <c r="K10">
        <v>1</v>
      </c>
      <c r="M10">
        <v>2</v>
      </c>
      <c r="N10">
        <v>85</v>
      </c>
      <c r="O10">
        <v>0.5</v>
      </c>
      <c r="P10">
        <v>60</v>
      </c>
      <c r="Q10">
        <v>1</v>
      </c>
      <c r="R10">
        <v>500</v>
      </c>
      <c r="S10" t="s">
        <v>43</v>
      </c>
      <c r="V10">
        <v>330</v>
      </c>
      <c r="Y10" t="s">
        <v>55</v>
      </c>
    </row>
    <row r="11" spans="1:25">
      <c r="A11" t="s">
        <v>56</v>
      </c>
      <c r="B11" s="2" t="str">
        <f>Hyperlink("https://www.diodes.com/assets/Datasheets/DCP68_-25.pdf")</f>
        <v>https://www.diodes.com/assets/Datasheets/DCP68_-25.pdf</v>
      </c>
      <c r="C11" t="str">
        <f>Hyperlink("https://www.diodes.com/part/view/DCP68-25","DCP68-25")</f>
        <v>DCP68-25</v>
      </c>
      <c r="D11" t="s">
        <v>54</v>
      </c>
      <c r="G11" t="s">
        <v>27</v>
      </c>
      <c r="H11" t="s">
        <v>28</v>
      </c>
      <c r="I11" t="s">
        <v>38</v>
      </c>
      <c r="J11">
        <v>20</v>
      </c>
      <c r="K11">
        <v>1</v>
      </c>
      <c r="M11">
        <v>2</v>
      </c>
      <c r="N11">
        <v>160</v>
      </c>
      <c r="O11">
        <v>0.5</v>
      </c>
      <c r="P11">
        <v>60</v>
      </c>
      <c r="Q11">
        <v>1</v>
      </c>
      <c r="R11">
        <v>500</v>
      </c>
      <c r="S11" t="s">
        <v>43</v>
      </c>
      <c r="V11">
        <v>330</v>
      </c>
      <c r="Y11" t="s">
        <v>55</v>
      </c>
    </row>
    <row r="12" spans="1:25">
      <c r="A12" t="s">
        <v>57</v>
      </c>
      <c r="B12" s="2" t="str">
        <f>Hyperlink("https://www.diodes.com/assets/Datasheets/DCP69_-16_-25.pdf")</f>
        <v>https://www.diodes.com/assets/Datasheets/DCP69_-16_-25.pdf</v>
      </c>
      <c r="C12" t="str">
        <f>Hyperlink("https://www.diodes.com/part/view/DCP69","DCP69")</f>
        <v>DCP69</v>
      </c>
      <c r="D12" t="s">
        <v>58</v>
      </c>
      <c r="G12" t="s">
        <v>27</v>
      </c>
      <c r="H12" t="s">
        <v>28</v>
      </c>
      <c r="I12" t="s">
        <v>29</v>
      </c>
      <c r="J12">
        <v>20</v>
      </c>
      <c r="K12">
        <v>1</v>
      </c>
      <c r="L12">
        <v>2</v>
      </c>
      <c r="M12">
        <v>2</v>
      </c>
      <c r="N12">
        <v>85</v>
      </c>
      <c r="O12">
        <v>0.5</v>
      </c>
      <c r="P12">
        <v>60</v>
      </c>
      <c r="Q12">
        <v>1</v>
      </c>
      <c r="R12">
        <v>500</v>
      </c>
      <c r="S12" t="s">
        <v>43</v>
      </c>
      <c r="V12">
        <v>200</v>
      </c>
      <c r="Y12" t="s">
        <v>55</v>
      </c>
    </row>
    <row r="13" spans="1:25">
      <c r="A13" t="s">
        <v>59</v>
      </c>
      <c r="B13" s="2" t="str">
        <f>Hyperlink("https://www.diodes.com/assets/Datasheets/ds31326.pdf")</f>
        <v>https://www.diodes.com/assets/Datasheets/ds31326.pdf</v>
      </c>
      <c r="C13" t="str">
        <f>Hyperlink("https://www.diodes.com/part/view/DNLS320E","DNLS320E")</f>
        <v>DNLS320E</v>
      </c>
      <c r="D13" t="s">
        <v>60</v>
      </c>
      <c r="G13" t="s">
        <v>27</v>
      </c>
      <c r="H13" t="s">
        <v>28</v>
      </c>
      <c r="I13" t="s">
        <v>38</v>
      </c>
      <c r="J13">
        <v>20</v>
      </c>
      <c r="K13">
        <v>3</v>
      </c>
      <c r="L13">
        <v>8</v>
      </c>
      <c r="M13">
        <v>2</v>
      </c>
      <c r="N13">
        <v>500</v>
      </c>
      <c r="O13">
        <v>0.1</v>
      </c>
      <c r="P13">
        <v>150</v>
      </c>
      <c r="Q13">
        <v>6</v>
      </c>
      <c r="R13">
        <v>100</v>
      </c>
      <c r="S13" t="s">
        <v>61</v>
      </c>
      <c r="T13">
        <v>450</v>
      </c>
      <c r="U13" t="s">
        <v>62</v>
      </c>
      <c r="V13">
        <v>150</v>
      </c>
      <c r="W13">
        <v>80</v>
      </c>
      <c r="Y13" t="s">
        <v>55</v>
      </c>
    </row>
    <row r="14" spans="1:25">
      <c r="A14" t="s">
        <v>63</v>
      </c>
      <c r="B14" s="2" t="str">
        <f>Hyperlink("https://www.diodes.com/assets/Datasheets/ds31644.pdf")</f>
        <v>https://www.diodes.com/assets/Datasheets/ds31644.pdf</v>
      </c>
      <c r="C14" t="str">
        <f>Hyperlink("https://www.diodes.com/part/view/DSL12AW","DSL12AW")</f>
        <v>DSL12AW</v>
      </c>
      <c r="D14" t="s">
        <v>64</v>
      </c>
      <c r="G14" t="s">
        <v>65</v>
      </c>
      <c r="H14" t="s">
        <v>28</v>
      </c>
      <c r="I14" t="s">
        <v>29</v>
      </c>
      <c r="J14">
        <v>12</v>
      </c>
      <c r="K14">
        <v>2</v>
      </c>
      <c r="L14">
        <v>3</v>
      </c>
      <c r="M14">
        <v>0.65</v>
      </c>
      <c r="N14">
        <v>100</v>
      </c>
      <c r="O14">
        <v>0.5</v>
      </c>
      <c r="P14">
        <v>100</v>
      </c>
      <c r="Q14">
        <v>1</v>
      </c>
      <c r="R14">
        <v>160</v>
      </c>
      <c r="S14" t="s">
        <v>66</v>
      </c>
      <c r="T14">
        <v>290</v>
      </c>
      <c r="U14" t="s">
        <v>67</v>
      </c>
      <c r="V14">
        <v>180</v>
      </c>
      <c r="W14">
        <v>290</v>
      </c>
      <c r="Y14" t="s">
        <v>68</v>
      </c>
    </row>
    <row r="15" spans="1:25">
      <c r="A15" t="s">
        <v>69</v>
      </c>
      <c r="B15" s="2" t="str">
        <f>Hyperlink("https://www.diodes.com/assets/Datasheets/ds31604.pdf")</f>
        <v>https://www.diodes.com/assets/Datasheets/ds31604.pdf</v>
      </c>
      <c r="C15" t="str">
        <f>Hyperlink("https://www.diodes.com/part/view/DSS20200L","DSS20200L")</f>
        <v>DSS20200L</v>
      </c>
      <c r="D15" t="s">
        <v>70</v>
      </c>
      <c r="G15" t="s">
        <v>65</v>
      </c>
      <c r="H15" t="s">
        <v>28</v>
      </c>
      <c r="I15" t="s">
        <v>29</v>
      </c>
      <c r="J15">
        <v>20</v>
      </c>
      <c r="K15">
        <v>2</v>
      </c>
      <c r="L15">
        <v>4</v>
      </c>
      <c r="M15">
        <v>0.6</v>
      </c>
      <c r="N15">
        <v>250</v>
      </c>
      <c r="O15">
        <v>0.5</v>
      </c>
      <c r="P15">
        <v>150</v>
      </c>
      <c r="Q15">
        <v>2</v>
      </c>
      <c r="R15">
        <v>120</v>
      </c>
      <c r="S15" t="s">
        <v>71</v>
      </c>
      <c r="T15">
        <v>180</v>
      </c>
      <c r="U15" t="s">
        <v>72</v>
      </c>
      <c r="V15">
        <v>100</v>
      </c>
      <c r="W15">
        <v>40</v>
      </c>
      <c r="Y15" t="s">
        <v>52</v>
      </c>
    </row>
    <row r="16" spans="1:25">
      <c r="A16" t="s">
        <v>73</v>
      </c>
      <c r="B16" s="2" t="str">
        <f>Hyperlink("https://www.diodes.com/assets/Datasheets/ds31605.pdf")</f>
        <v>https://www.diodes.com/assets/Datasheets/ds31605.pdf</v>
      </c>
      <c r="C16" t="str">
        <f>Hyperlink("https://www.diodes.com/part/view/DSS20201L","DSS20201L")</f>
        <v>DSS20201L</v>
      </c>
      <c r="D16" t="s">
        <v>74</v>
      </c>
      <c r="G16" t="s">
        <v>65</v>
      </c>
      <c r="H16" t="s">
        <v>28</v>
      </c>
      <c r="I16" t="s">
        <v>38</v>
      </c>
      <c r="J16">
        <v>20</v>
      </c>
      <c r="K16">
        <v>2</v>
      </c>
      <c r="L16">
        <v>4</v>
      </c>
      <c r="M16">
        <v>0.6</v>
      </c>
      <c r="N16">
        <v>200</v>
      </c>
      <c r="O16">
        <v>0.5</v>
      </c>
      <c r="P16">
        <v>200</v>
      </c>
      <c r="Q16">
        <v>2</v>
      </c>
      <c r="R16">
        <v>90</v>
      </c>
      <c r="S16" t="s">
        <v>71</v>
      </c>
      <c r="T16">
        <v>100</v>
      </c>
      <c r="U16" t="s">
        <v>72</v>
      </c>
      <c r="V16">
        <v>150</v>
      </c>
      <c r="W16">
        <v>35</v>
      </c>
      <c r="Y16" t="s">
        <v>52</v>
      </c>
    </row>
    <row r="17" spans="1:25">
      <c r="A17" t="s">
        <v>75</v>
      </c>
      <c r="B17" s="2" t="str">
        <f>Hyperlink("https://www.diodes.com/assets/Datasheets/DSS2515M.pdf")</f>
        <v>https://www.diodes.com/assets/Datasheets/DSS2515M.pdf</v>
      </c>
      <c r="C17" t="str">
        <f>Hyperlink("https://www.diodes.com/part/view/DSS2515M","DSS2515M")</f>
        <v>DSS2515M</v>
      </c>
      <c r="D17" t="s">
        <v>76</v>
      </c>
      <c r="G17" t="s">
        <v>65</v>
      </c>
      <c r="H17" t="s">
        <v>28</v>
      </c>
      <c r="I17" t="s">
        <v>38</v>
      </c>
      <c r="J17">
        <v>15</v>
      </c>
      <c r="K17">
        <v>0.5</v>
      </c>
      <c r="L17">
        <v>1</v>
      </c>
      <c r="M17">
        <v>0.4</v>
      </c>
      <c r="N17">
        <v>150</v>
      </c>
      <c r="O17">
        <v>0.1</v>
      </c>
      <c r="P17">
        <v>90</v>
      </c>
      <c r="Q17">
        <v>0.5</v>
      </c>
      <c r="R17">
        <v>150</v>
      </c>
      <c r="S17" t="s">
        <v>77</v>
      </c>
      <c r="T17">
        <v>250</v>
      </c>
      <c r="U17" t="s">
        <v>78</v>
      </c>
      <c r="V17">
        <v>250</v>
      </c>
      <c r="W17">
        <v>500</v>
      </c>
      <c r="Y17" t="s">
        <v>79</v>
      </c>
    </row>
    <row r="18" spans="1:25">
      <c r="A18" t="s">
        <v>80</v>
      </c>
      <c r="B18" s="2" t="str">
        <f>Hyperlink("https://www.diodes.com/assets/Datasheets/DSS3515M.pdf")</f>
        <v>https://www.diodes.com/assets/Datasheets/DSS3515M.pdf</v>
      </c>
      <c r="C18" t="str">
        <f>Hyperlink("https://www.diodes.com/part/view/DSS3515M","DSS3515M")</f>
        <v>DSS3515M</v>
      </c>
      <c r="D18" t="s">
        <v>81</v>
      </c>
      <c r="G18" t="s">
        <v>65</v>
      </c>
      <c r="H18" t="s">
        <v>28</v>
      </c>
      <c r="I18" t="s">
        <v>29</v>
      </c>
      <c r="J18">
        <v>15</v>
      </c>
      <c r="K18">
        <v>0.5</v>
      </c>
      <c r="L18">
        <v>1</v>
      </c>
      <c r="M18">
        <v>0.4</v>
      </c>
      <c r="N18">
        <v>150</v>
      </c>
      <c r="O18">
        <v>0.1</v>
      </c>
      <c r="P18">
        <v>90</v>
      </c>
      <c r="Q18">
        <v>0.5</v>
      </c>
      <c r="R18">
        <v>25</v>
      </c>
      <c r="S18" t="s">
        <v>82</v>
      </c>
      <c r="T18">
        <v>250</v>
      </c>
      <c r="U18" t="s">
        <v>78</v>
      </c>
      <c r="V18">
        <v>340</v>
      </c>
      <c r="W18">
        <v>500</v>
      </c>
      <c r="Y18" t="s">
        <v>79</v>
      </c>
    </row>
    <row r="19" spans="1:25">
      <c r="A19" t="s">
        <v>83</v>
      </c>
      <c r="B19" s="2" t="str">
        <f>Hyperlink("https://www.diodes.com/assets/Datasheets/DSS3515MQ.pdf")</f>
        <v>https://www.diodes.com/assets/Datasheets/DSS3515MQ.pdf</v>
      </c>
      <c r="C19" t="str">
        <f>Hyperlink("https://www.diodes.com/part/view/DSS3515MQ","DSS3515MQ")</f>
        <v>DSS3515MQ</v>
      </c>
      <c r="D19" t="s">
        <v>81</v>
      </c>
      <c r="G19" t="s">
        <v>65</v>
      </c>
      <c r="H19" t="s">
        <v>45</v>
      </c>
      <c r="I19" t="s">
        <v>29</v>
      </c>
      <c r="J19">
        <v>15</v>
      </c>
      <c r="K19">
        <v>0.5</v>
      </c>
      <c r="L19">
        <v>1</v>
      </c>
      <c r="M19">
        <v>0.4</v>
      </c>
      <c r="N19">
        <v>150</v>
      </c>
      <c r="O19">
        <v>0.1</v>
      </c>
      <c r="P19">
        <v>90</v>
      </c>
      <c r="Q19">
        <v>0.5</v>
      </c>
      <c r="R19">
        <v>25</v>
      </c>
      <c r="S19" t="s">
        <v>82</v>
      </c>
      <c r="T19">
        <v>250</v>
      </c>
      <c r="U19" t="s">
        <v>78</v>
      </c>
      <c r="V19">
        <v>340</v>
      </c>
      <c r="W19">
        <v>500</v>
      </c>
      <c r="Y19" t="s">
        <v>79</v>
      </c>
    </row>
    <row r="20" spans="1:25">
      <c r="A20" t="s">
        <v>84</v>
      </c>
      <c r="B20" s="2" t="str">
        <f>Hyperlink("https://www.diodes.com/assets/Datasheets/ds31659.pdf")</f>
        <v>https://www.diodes.com/assets/Datasheets/ds31659.pdf</v>
      </c>
      <c r="C20" t="str">
        <f>Hyperlink("https://www.diodes.com/part/view/DSS4220V","DSS4220V")</f>
        <v>DSS4220V</v>
      </c>
      <c r="D20" t="s">
        <v>85</v>
      </c>
      <c r="G20" t="s">
        <v>65</v>
      </c>
      <c r="H20" t="s">
        <v>28</v>
      </c>
      <c r="I20" t="s">
        <v>38</v>
      </c>
      <c r="J20">
        <v>20</v>
      </c>
      <c r="K20">
        <v>2</v>
      </c>
      <c r="L20">
        <v>4</v>
      </c>
      <c r="M20">
        <v>0.6</v>
      </c>
      <c r="N20">
        <v>220</v>
      </c>
      <c r="O20">
        <v>0.1</v>
      </c>
      <c r="P20">
        <v>120</v>
      </c>
      <c r="Q20">
        <v>2</v>
      </c>
      <c r="R20">
        <v>55</v>
      </c>
      <c r="S20" t="s">
        <v>86</v>
      </c>
      <c r="T20">
        <v>355</v>
      </c>
      <c r="U20" t="s">
        <v>87</v>
      </c>
      <c r="V20">
        <v>260</v>
      </c>
      <c r="W20">
        <v>175</v>
      </c>
      <c r="Y20" t="s">
        <v>88</v>
      </c>
    </row>
    <row r="21" spans="1:25">
      <c r="A21" t="s">
        <v>89</v>
      </c>
      <c r="B21" s="2" t="str">
        <f>Hyperlink("https://www.diodes.com/assets/Datasheets/ds31621.pdf")</f>
        <v>https://www.diodes.com/assets/Datasheets/ds31621.pdf</v>
      </c>
      <c r="C21" t="str">
        <f>Hyperlink("https://www.diodes.com/part/view/DSS4320T","DSS4320T")</f>
        <v>DSS4320T</v>
      </c>
      <c r="D21" t="s">
        <v>74</v>
      </c>
      <c r="G21" t="s">
        <v>65</v>
      </c>
      <c r="H21" t="s">
        <v>28</v>
      </c>
      <c r="I21" t="s">
        <v>38</v>
      </c>
      <c r="J21">
        <v>20</v>
      </c>
      <c r="K21">
        <v>2</v>
      </c>
      <c r="L21">
        <v>5</v>
      </c>
      <c r="M21">
        <v>0.6</v>
      </c>
      <c r="N21">
        <v>220</v>
      </c>
      <c r="O21">
        <v>0.1</v>
      </c>
      <c r="P21">
        <v>150</v>
      </c>
      <c r="Q21">
        <v>3</v>
      </c>
      <c r="R21">
        <v>70</v>
      </c>
      <c r="S21" t="s">
        <v>78</v>
      </c>
      <c r="T21">
        <v>230</v>
      </c>
      <c r="U21" t="s">
        <v>90</v>
      </c>
      <c r="V21">
        <v>100</v>
      </c>
      <c r="W21">
        <v>35</v>
      </c>
      <c r="Y21" t="s">
        <v>52</v>
      </c>
    </row>
    <row r="22" spans="1:25">
      <c r="A22" t="s">
        <v>91</v>
      </c>
      <c r="B22" s="2" t="str">
        <f>Hyperlink("https://www.diodes.com/assets/Datasheets/DSS5220T.pdf")</f>
        <v>https://www.diodes.com/assets/Datasheets/DSS5220T.pdf</v>
      </c>
      <c r="C22" t="str">
        <f>Hyperlink("https://www.diodes.com/part/view/DSS5220T","DSS5220T")</f>
        <v>DSS5220T</v>
      </c>
      <c r="D22" t="s">
        <v>70</v>
      </c>
      <c r="G22" t="s">
        <v>65</v>
      </c>
      <c r="H22" t="s">
        <v>28</v>
      </c>
      <c r="I22" t="s">
        <v>29</v>
      </c>
      <c r="J22">
        <v>20</v>
      </c>
      <c r="K22">
        <v>2</v>
      </c>
      <c r="L22">
        <v>3</v>
      </c>
      <c r="M22">
        <v>1.2</v>
      </c>
      <c r="N22">
        <v>225</v>
      </c>
      <c r="O22">
        <v>0.1</v>
      </c>
      <c r="P22">
        <v>150</v>
      </c>
      <c r="Q22">
        <v>2</v>
      </c>
      <c r="R22">
        <v>80</v>
      </c>
      <c r="S22" t="s">
        <v>78</v>
      </c>
      <c r="T22">
        <v>250</v>
      </c>
      <c r="U22" t="s">
        <v>87</v>
      </c>
      <c r="V22">
        <v>100</v>
      </c>
      <c r="W22">
        <v>113</v>
      </c>
      <c r="Y22" t="s">
        <v>52</v>
      </c>
    </row>
    <row r="23" spans="1:25">
      <c r="A23" t="s">
        <v>92</v>
      </c>
      <c r="B23" s="2" t="str">
        <f>Hyperlink("https://www.diodes.com/assets/Datasheets/DSS5220TQ.pdf")</f>
        <v>https://www.diodes.com/assets/Datasheets/DSS5220TQ.pdf</v>
      </c>
      <c r="C23" t="str">
        <f>Hyperlink("https://www.diodes.com/part/view/DSS5220TQ","DSS5220TQ")</f>
        <v>DSS5220TQ</v>
      </c>
      <c r="D23" t="s">
        <v>70</v>
      </c>
      <c r="G23" t="s">
        <v>65</v>
      </c>
      <c r="H23" t="s">
        <v>45</v>
      </c>
      <c r="I23" t="s">
        <v>29</v>
      </c>
      <c r="J23">
        <v>20</v>
      </c>
      <c r="K23">
        <v>2</v>
      </c>
      <c r="L23">
        <v>3</v>
      </c>
      <c r="M23">
        <v>1.2</v>
      </c>
      <c r="N23">
        <v>225</v>
      </c>
      <c r="O23">
        <v>0.1</v>
      </c>
      <c r="P23">
        <v>150</v>
      </c>
      <c r="Q23">
        <v>2</v>
      </c>
      <c r="R23">
        <v>80</v>
      </c>
      <c r="S23" t="s">
        <v>78</v>
      </c>
      <c r="T23">
        <v>250</v>
      </c>
      <c r="U23" t="s">
        <v>87</v>
      </c>
      <c r="V23">
        <v>100</v>
      </c>
      <c r="W23">
        <v>113</v>
      </c>
      <c r="Y23" t="s">
        <v>52</v>
      </c>
    </row>
    <row r="24" spans="1:25">
      <c r="A24" t="s">
        <v>93</v>
      </c>
      <c r="B24" s="2" t="str">
        <f>Hyperlink("https://www.diodes.com/assets/Datasheets/ds31660.pdf")</f>
        <v>https://www.diodes.com/assets/Datasheets/ds31660.pdf</v>
      </c>
      <c r="C24" t="str">
        <f>Hyperlink("https://www.diodes.com/part/view/DSS5220V","DSS5220V")</f>
        <v>DSS5220V</v>
      </c>
      <c r="D24" t="s">
        <v>94</v>
      </c>
      <c r="G24" t="s">
        <v>65</v>
      </c>
      <c r="H24" t="s">
        <v>28</v>
      </c>
      <c r="I24" t="s">
        <v>29</v>
      </c>
      <c r="J24">
        <v>20</v>
      </c>
      <c r="K24">
        <v>2</v>
      </c>
      <c r="L24">
        <v>4</v>
      </c>
      <c r="M24">
        <v>0.6</v>
      </c>
      <c r="N24">
        <v>220</v>
      </c>
      <c r="O24">
        <v>0.1</v>
      </c>
      <c r="P24">
        <v>60</v>
      </c>
      <c r="Q24">
        <v>2</v>
      </c>
      <c r="R24">
        <v>80</v>
      </c>
      <c r="S24" t="s">
        <v>86</v>
      </c>
      <c r="T24">
        <v>455</v>
      </c>
      <c r="U24" t="s">
        <v>87</v>
      </c>
      <c r="V24">
        <v>150</v>
      </c>
      <c r="W24">
        <v>210</v>
      </c>
      <c r="Y24" t="s">
        <v>88</v>
      </c>
    </row>
    <row r="25" spans="1:25">
      <c r="A25" t="s">
        <v>95</v>
      </c>
      <c r="B25" s="2" t="str">
        <f>Hyperlink("https://www.diodes.com/assets/Datasheets/DSS5320T.pdf")</f>
        <v>https://www.diodes.com/assets/Datasheets/DSS5320T.pdf</v>
      </c>
      <c r="C25" t="str">
        <f>Hyperlink("https://www.diodes.com/part/view/DSS5320T","DSS5320T")</f>
        <v>DSS5320T</v>
      </c>
      <c r="D25" t="s">
        <v>70</v>
      </c>
      <c r="G25" t="s">
        <v>65</v>
      </c>
      <c r="H25" t="s">
        <v>28</v>
      </c>
      <c r="I25" t="s">
        <v>29</v>
      </c>
      <c r="J25">
        <v>20</v>
      </c>
      <c r="K25">
        <v>2</v>
      </c>
      <c r="L25">
        <v>5</v>
      </c>
      <c r="M25">
        <v>0.6</v>
      </c>
      <c r="N25">
        <v>220</v>
      </c>
      <c r="O25">
        <v>0.1</v>
      </c>
      <c r="P25">
        <v>100</v>
      </c>
      <c r="Q25">
        <v>3</v>
      </c>
      <c r="R25">
        <v>70</v>
      </c>
      <c r="S25" t="s">
        <v>78</v>
      </c>
      <c r="T25">
        <v>300</v>
      </c>
      <c r="U25" t="s">
        <v>96</v>
      </c>
      <c r="V25">
        <v>180</v>
      </c>
      <c r="W25">
        <v>105</v>
      </c>
      <c r="Y25" t="s">
        <v>52</v>
      </c>
    </row>
    <row r="26" spans="1:25">
      <c r="A26" t="s">
        <v>97</v>
      </c>
      <c r="B26" s="2" t="str">
        <f>Hyperlink("https://www.diodes.com/assets/Datasheets/DXTN07025BFG.pdf")</f>
        <v>https://www.diodes.com/assets/Datasheets/DXTN07025BFG.pdf</v>
      </c>
      <c r="C26" t="str">
        <f>Hyperlink("https://www.diodes.com/part/view/DXTN07025BFG","DXTN07025BFG")</f>
        <v>DXTN07025BFG</v>
      </c>
      <c r="D26" t="s">
        <v>98</v>
      </c>
      <c r="G26" t="s">
        <v>27</v>
      </c>
      <c r="H26" t="s">
        <v>28</v>
      </c>
      <c r="I26" t="s">
        <v>38</v>
      </c>
      <c r="J26">
        <v>25</v>
      </c>
      <c r="K26">
        <v>3</v>
      </c>
      <c r="L26">
        <v>8</v>
      </c>
      <c r="M26">
        <v>2.1</v>
      </c>
      <c r="N26">
        <v>100</v>
      </c>
      <c r="O26">
        <v>1</v>
      </c>
      <c r="P26">
        <v>75</v>
      </c>
      <c r="Q26">
        <v>2</v>
      </c>
      <c r="R26">
        <v>200</v>
      </c>
      <c r="S26" t="s">
        <v>43</v>
      </c>
      <c r="T26">
        <v>400</v>
      </c>
      <c r="U26" t="s">
        <v>96</v>
      </c>
      <c r="V26">
        <v>240</v>
      </c>
      <c r="Y26" t="s">
        <v>99</v>
      </c>
    </row>
    <row r="27" spans="1:25">
      <c r="A27" t="s">
        <v>100</v>
      </c>
      <c r="B27" s="2" t="str">
        <f>Hyperlink("https://www.diodes.com/assets/Datasheets/DXTN5820DFDB.pdf")</f>
        <v>https://www.diodes.com/assets/Datasheets/DXTN5820DFDB.pdf</v>
      </c>
      <c r="C27" t="str">
        <f>Hyperlink("https://www.diodes.com/part/view/DXTN5820DFDB","DXTN5820DFDB")</f>
        <v>DXTN5820DFDB</v>
      </c>
      <c r="D27" t="s">
        <v>101</v>
      </c>
      <c r="G27" t="s">
        <v>65</v>
      </c>
      <c r="H27" t="s">
        <v>28</v>
      </c>
      <c r="I27" t="s">
        <v>38</v>
      </c>
      <c r="J27">
        <v>20</v>
      </c>
      <c r="K27">
        <v>6</v>
      </c>
      <c r="L27">
        <v>8</v>
      </c>
      <c r="M27">
        <v>1.25</v>
      </c>
      <c r="N27">
        <v>280</v>
      </c>
      <c r="O27">
        <v>0.5</v>
      </c>
      <c r="P27">
        <v>180</v>
      </c>
      <c r="Q27">
        <v>6</v>
      </c>
      <c r="R27">
        <v>30</v>
      </c>
      <c r="S27" t="s">
        <v>78</v>
      </c>
      <c r="T27">
        <v>275</v>
      </c>
      <c r="U27" t="s">
        <v>102</v>
      </c>
      <c r="V27">
        <v>80</v>
      </c>
      <c r="Y27" t="s">
        <v>103</v>
      </c>
    </row>
    <row r="28" spans="1:25">
      <c r="A28" t="s">
        <v>104</v>
      </c>
      <c r="B28" s="2" t="str">
        <f>Hyperlink("https://www.diodes.com/assets/Datasheets/DXTP07025BFG.pdf")</f>
        <v>https://www.diodes.com/assets/Datasheets/DXTP07025BFG.pdf</v>
      </c>
      <c r="C28" t="str">
        <f>Hyperlink("https://www.diodes.com/part/view/DXTP07025BFG","DXTP07025BFG")</f>
        <v>DXTP07025BFG</v>
      </c>
      <c r="D28" t="s">
        <v>105</v>
      </c>
      <c r="G28" t="s">
        <v>27</v>
      </c>
      <c r="H28" t="s">
        <v>28</v>
      </c>
      <c r="I28" t="s">
        <v>29</v>
      </c>
      <c r="J28">
        <v>25</v>
      </c>
      <c r="K28">
        <v>3</v>
      </c>
      <c r="L28">
        <v>8</v>
      </c>
      <c r="M28">
        <v>2.3</v>
      </c>
      <c r="N28">
        <v>100</v>
      </c>
      <c r="O28">
        <v>1</v>
      </c>
      <c r="P28">
        <v>75</v>
      </c>
      <c r="Q28">
        <v>2</v>
      </c>
      <c r="R28">
        <v>200</v>
      </c>
      <c r="S28" t="s">
        <v>43</v>
      </c>
      <c r="T28">
        <v>400</v>
      </c>
      <c r="U28" t="s">
        <v>96</v>
      </c>
      <c r="V28">
        <v>160</v>
      </c>
      <c r="Y28" t="s">
        <v>99</v>
      </c>
    </row>
    <row r="29" spans="1:25">
      <c r="A29" t="s">
        <v>106</v>
      </c>
      <c r="B29" s="2" t="str">
        <f>Hyperlink("https://www.diodes.com/assets/Datasheets/DXTP07025BFGQ.pdf")</f>
        <v>https://www.diodes.com/assets/Datasheets/DXTP07025BFGQ.pdf</v>
      </c>
      <c r="C29" t="str">
        <f>Hyperlink("https://www.diodes.com/part/view/DXTP07025BFGQ","DXTP07025BFGQ")</f>
        <v>DXTP07025BFGQ</v>
      </c>
      <c r="D29" t="s">
        <v>105</v>
      </c>
      <c r="G29" t="s">
        <v>27</v>
      </c>
      <c r="H29" t="s">
        <v>45</v>
      </c>
      <c r="I29" t="s">
        <v>29</v>
      </c>
      <c r="J29">
        <v>25</v>
      </c>
      <c r="K29">
        <v>3</v>
      </c>
      <c r="L29">
        <v>8</v>
      </c>
      <c r="M29">
        <v>2.3</v>
      </c>
      <c r="N29">
        <v>100</v>
      </c>
      <c r="O29">
        <v>1</v>
      </c>
      <c r="P29">
        <v>75</v>
      </c>
      <c r="Q29">
        <v>2</v>
      </c>
      <c r="R29">
        <v>200</v>
      </c>
      <c r="S29" t="s">
        <v>43</v>
      </c>
      <c r="T29">
        <v>400</v>
      </c>
      <c r="U29" t="s">
        <v>96</v>
      </c>
      <c r="V29">
        <v>160</v>
      </c>
      <c r="Y29" t="s">
        <v>99</v>
      </c>
    </row>
    <row r="30" spans="1:25">
      <c r="A30" t="s">
        <v>107</v>
      </c>
      <c r="B30" s="2" t="str">
        <f>Hyperlink("https://www.diodes.com/assets/Datasheets/DXTP19020DP5.pdf")</f>
        <v>https://www.diodes.com/assets/Datasheets/DXTP19020DP5.pdf</v>
      </c>
      <c r="C30" t="str">
        <f>Hyperlink("https://www.diodes.com/part/view/DXTP19020DP5","DXTP19020DP5")</f>
        <v>DXTP19020DP5</v>
      </c>
      <c r="D30" t="s">
        <v>108</v>
      </c>
      <c r="G30" t="s">
        <v>65</v>
      </c>
      <c r="H30" t="s">
        <v>28</v>
      </c>
      <c r="I30" t="s">
        <v>29</v>
      </c>
      <c r="J30">
        <v>20</v>
      </c>
      <c r="K30">
        <v>8</v>
      </c>
      <c r="L30">
        <v>15</v>
      </c>
      <c r="M30">
        <v>3.2</v>
      </c>
      <c r="N30">
        <v>300</v>
      </c>
      <c r="O30">
        <v>0.1</v>
      </c>
      <c r="P30">
        <v>200</v>
      </c>
      <c r="Q30">
        <v>2</v>
      </c>
      <c r="R30">
        <v>130</v>
      </c>
      <c r="S30" t="s">
        <v>71</v>
      </c>
      <c r="T30">
        <v>145</v>
      </c>
      <c r="U30" t="s">
        <v>90</v>
      </c>
      <c r="V30">
        <v>176</v>
      </c>
      <c r="Y30" t="s">
        <v>109</v>
      </c>
    </row>
    <row r="31" spans="1:25">
      <c r="A31" t="s">
        <v>110</v>
      </c>
      <c r="B31" s="2" t="str">
        <f>Hyperlink("https://www.diodes.com/assets/Datasheets/DXTP5820CFDB.pdf")</f>
        <v>https://www.diodes.com/assets/Datasheets/DXTP5820CFDB.pdf</v>
      </c>
      <c r="C31" t="str">
        <f>Hyperlink("https://www.diodes.com/part/view/DXTP5820CFDB","DXTP5820CFDB")</f>
        <v>DXTP5820CFDB</v>
      </c>
      <c r="D31" t="s">
        <v>111</v>
      </c>
      <c r="G31" t="s">
        <v>65</v>
      </c>
      <c r="H31" t="s">
        <v>28</v>
      </c>
      <c r="I31" t="s">
        <v>29</v>
      </c>
      <c r="J31">
        <v>20</v>
      </c>
      <c r="K31">
        <v>6</v>
      </c>
      <c r="L31">
        <v>8</v>
      </c>
      <c r="M31">
        <v>1.25</v>
      </c>
      <c r="N31">
        <v>200</v>
      </c>
      <c r="O31">
        <v>0.5</v>
      </c>
      <c r="P31">
        <v>110</v>
      </c>
      <c r="Q31">
        <v>6</v>
      </c>
      <c r="R31">
        <v>40</v>
      </c>
      <c r="S31" t="s">
        <v>78</v>
      </c>
      <c r="T31">
        <v>350</v>
      </c>
      <c r="U31" t="s">
        <v>102</v>
      </c>
      <c r="V31">
        <v>140</v>
      </c>
      <c r="Y31" t="s">
        <v>103</v>
      </c>
    </row>
    <row r="32" spans="1:25">
      <c r="A32" t="s">
        <v>112</v>
      </c>
      <c r="B32" s="2" t="str">
        <f>Hyperlink("https://www.diodes.com/assets/Datasheets/FCX1047A.pdf")</f>
        <v>https://www.diodes.com/assets/Datasheets/FCX1047A.pdf</v>
      </c>
      <c r="C32" t="str">
        <f>Hyperlink("https://www.diodes.com/part/view/FCX1047A","FCX1047A")</f>
        <v>FCX1047A</v>
      </c>
      <c r="D32" t="s">
        <v>113</v>
      </c>
      <c r="G32" t="s">
        <v>65</v>
      </c>
      <c r="H32" t="s">
        <v>28</v>
      </c>
      <c r="I32" t="s">
        <v>38</v>
      </c>
      <c r="J32">
        <v>10</v>
      </c>
      <c r="K32">
        <v>4</v>
      </c>
      <c r="L32">
        <v>20</v>
      </c>
      <c r="M32">
        <v>1.6</v>
      </c>
      <c r="N32">
        <v>300</v>
      </c>
      <c r="O32">
        <v>1</v>
      </c>
      <c r="P32">
        <v>200</v>
      </c>
      <c r="Q32">
        <v>5</v>
      </c>
      <c r="R32">
        <v>70</v>
      </c>
      <c r="S32" t="s">
        <v>71</v>
      </c>
      <c r="T32">
        <v>350</v>
      </c>
      <c r="U32" t="s">
        <v>114</v>
      </c>
      <c r="V32">
        <v>150</v>
      </c>
      <c r="W32">
        <v>40</v>
      </c>
      <c r="Y32" t="s">
        <v>31</v>
      </c>
    </row>
    <row r="33" spans="1:25">
      <c r="A33" t="s">
        <v>115</v>
      </c>
      <c r="B33" s="2" t="str">
        <f>Hyperlink("https://www.diodes.com/assets/Datasheets/FCX1147A.pdf")</f>
        <v>https://www.diodes.com/assets/Datasheets/FCX1147A.pdf</v>
      </c>
      <c r="C33" t="str">
        <f>Hyperlink("https://www.diodes.com/part/view/FCX1147A","FCX1147A")</f>
        <v>FCX1147A</v>
      </c>
      <c r="D33" t="s">
        <v>34</v>
      </c>
      <c r="G33" t="s">
        <v>65</v>
      </c>
      <c r="H33" t="s">
        <v>28</v>
      </c>
      <c r="I33" t="s">
        <v>29</v>
      </c>
      <c r="J33">
        <v>12</v>
      </c>
      <c r="K33">
        <v>3</v>
      </c>
      <c r="L33">
        <v>20</v>
      </c>
      <c r="M33">
        <v>1.6</v>
      </c>
      <c r="N33">
        <v>250</v>
      </c>
      <c r="O33">
        <v>0.5</v>
      </c>
      <c r="P33">
        <v>150</v>
      </c>
      <c r="Q33">
        <v>5</v>
      </c>
      <c r="R33">
        <v>130</v>
      </c>
      <c r="S33" t="s">
        <v>116</v>
      </c>
      <c r="T33">
        <v>400</v>
      </c>
      <c r="U33" t="s">
        <v>117</v>
      </c>
      <c r="V33">
        <v>115</v>
      </c>
      <c r="W33">
        <v>53</v>
      </c>
      <c r="Y33" t="s">
        <v>31</v>
      </c>
    </row>
    <row r="34" spans="1:25">
      <c r="A34" t="s">
        <v>118</v>
      </c>
      <c r="B34" s="2" t="str">
        <f>Hyperlink("https://www.diodes.com/assets/Datasheets/FCX1149A.pdf")</f>
        <v>https://www.diodes.com/assets/Datasheets/FCX1149A.pdf</v>
      </c>
      <c r="C34" t="str">
        <f>Hyperlink("https://www.diodes.com/part/view/FCX1149A","FCX1149A")</f>
        <v>FCX1149A</v>
      </c>
      <c r="D34" t="s">
        <v>119</v>
      </c>
      <c r="G34" t="s">
        <v>65</v>
      </c>
      <c r="H34" t="s">
        <v>28</v>
      </c>
      <c r="I34" t="s">
        <v>29</v>
      </c>
      <c r="J34">
        <v>25</v>
      </c>
      <c r="K34">
        <v>3</v>
      </c>
      <c r="L34">
        <v>10</v>
      </c>
      <c r="M34">
        <v>1.6</v>
      </c>
      <c r="N34">
        <v>250</v>
      </c>
      <c r="O34">
        <v>0.5</v>
      </c>
      <c r="P34">
        <v>115</v>
      </c>
      <c r="Q34">
        <v>5</v>
      </c>
      <c r="R34">
        <v>240</v>
      </c>
      <c r="S34" t="s">
        <v>120</v>
      </c>
      <c r="T34">
        <v>300</v>
      </c>
      <c r="U34" t="s">
        <v>121</v>
      </c>
      <c r="V34">
        <v>135</v>
      </c>
      <c r="W34">
        <v>67</v>
      </c>
      <c r="Y34" t="s">
        <v>31</v>
      </c>
    </row>
    <row r="35" spans="1:25">
      <c r="A35" t="s">
        <v>122</v>
      </c>
      <c r="B35" s="2" t="str">
        <f>Hyperlink("https://www.diodes.com/assets/Datasheets/FCX617.pdf")</f>
        <v>https://www.diodes.com/assets/Datasheets/FCX617.pdf</v>
      </c>
      <c r="C35" t="str">
        <f>Hyperlink("https://www.diodes.com/part/view/FCX617","FCX617")</f>
        <v>FCX617</v>
      </c>
      <c r="D35" t="s">
        <v>123</v>
      </c>
      <c r="G35" t="s">
        <v>65</v>
      </c>
      <c r="H35" t="s">
        <v>28</v>
      </c>
      <c r="I35" t="s">
        <v>38</v>
      </c>
      <c r="J35">
        <v>15</v>
      </c>
      <c r="K35">
        <v>3</v>
      </c>
      <c r="L35">
        <v>12</v>
      </c>
      <c r="M35">
        <v>1</v>
      </c>
      <c r="N35">
        <v>300</v>
      </c>
      <c r="O35">
        <v>0.2</v>
      </c>
      <c r="P35">
        <v>150</v>
      </c>
      <c r="Q35">
        <v>5</v>
      </c>
      <c r="R35">
        <v>14</v>
      </c>
      <c r="S35" t="s">
        <v>124</v>
      </c>
      <c r="T35">
        <v>400</v>
      </c>
      <c r="U35" t="s">
        <v>117</v>
      </c>
      <c r="V35">
        <v>120</v>
      </c>
      <c r="W35">
        <v>50</v>
      </c>
      <c r="Y35" t="s">
        <v>31</v>
      </c>
    </row>
    <row r="36" spans="1:25">
      <c r="A36" t="s">
        <v>125</v>
      </c>
      <c r="B36" s="2" t="str">
        <f>Hyperlink("https://www.diodes.com/assets/Datasheets/FCX688B.pdf")</f>
        <v>https://www.diodes.com/assets/Datasheets/FCX688B.pdf</v>
      </c>
      <c r="C36" t="str">
        <f>Hyperlink("https://www.diodes.com/part/view/FCX688B","FCX688B")</f>
        <v>FCX688B</v>
      </c>
      <c r="D36" t="s">
        <v>126</v>
      </c>
      <c r="G36" t="s">
        <v>27</v>
      </c>
      <c r="H36" t="s">
        <v>28</v>
      </c>
      <c r="I36" t="s">
        <v>38</v>
      </c>
      <c r="J36">
        <v>12</v>
      </c>
      <c r="K36">
        <v>3</v>
      </c>
      <c r="L36">
        <v>10</v>
      </c>
      <c r="M36">
        <v>2</v>
      </c>
      <c r="N36">
        <v>500</v>
      </c>
      <c r="O36">
        <v>0.1</v>
      </c>
      <c r="P36">
        <v>100</v>
      </c>
      <c r="Q36">
        <v>10</v>
      </c>
      <c r="R36">
        <v>40</v>
      </c>
      <c r="S36" t="s">
        <v>86</v>
      </c>
      <c r="T36">
        <v>400</v>
      </c>
      <c r="U36" t="s">
        <v>127</v>
      </c>
      <c r="V36">
        <v>150</v>
      </c>
      <c r="Y36" t="s">
        <v>31</v>
      </c>
    </row>
    <row r="37" spans="1:25">
      <c r="A37" t="s">
        <v>128</v>
      </c>
      <c r="B37" s="2" t="str">
        <f>Hyperlink("https://www.diodes.com/assets/Datasheets/FCX717.pdf")</f>
        <v>https://www.diodes.com/assets/Datasheets/FCX717.pdf</v>
      </c>
      <c r="C37" t="str">
        <f>Hyperlink("https://www.diodes.com/part/view/FCX717","FCX717")</f>
        <v>FCX717</v>
      </c>
      <c r="D37" t="s">
        <v>34</v>
      </c>
      <c r="G37" t="s">
        <v>65</v>
      </c>
      <c r="H37" t="s">
        <v>28</v>
      </c>
      <c r="I37" t="s">
        <v>29</v>
      </c>
      <c r="J37">
        <v>12</v>
      </c>
      <c r="K37">
        <v>3</v>
      </c>
      <c r="L37">
        <v>10</v>
      </c>
      <c r="M37">
        <v>1</v>
      </c>
      <c r="N37">
        <v>300</v>
      </c>
      <c r="O37">
        <v>0.1</v>
      </c>
      <c r="P37">
        <v>160</v>
      </c>
      <c r="Q37">
        <v>3</v>
      </c>
      <c r="R37">
        <v>20</v>
      </c>
      <c r="S37" t="s">
        <v>124</v>
      </c>
      <c r="T37">
        <v>320</v>
      </c>
      <c r="U37" t="s">
        <v>129</v>
      </c>
      <c r="V37">
        <v>110</v>
      </c>
      <c r="W37">
        <v>77</v>
      </c>
      <c r="Y37" t="s">
        <v>31</v>
      </c>
    </row>
    <row r="38" spans="1:25">
      <c r="A38" t="s">
        <v>130</v>
      </c>
      <c r="B38" s="2" t="str">
        <f>Hyperlink("https://www.diodes.com/assets/Datasheets/FCX718.pdf")</f>
        <v>https://www.diodes.com/assets/Datasheets/FCX718.pdf</v>
      </c>
      <c r="C38" t="str">
        <f>Hyperlink("https://www.diodes.com/part/view/FCX718","FCX718")</f>
        <v>FCX718</v>
      </c>
      <c r="D38" t="s">
        <v>131</v>
      </c>
      <c r="G38" t="s">
        <v>65</v>
      </c>
      <c r="H38" t="s">
        <v>28</v>
      </c>
      <c r="I38" t="s">
        <v>29</v>
      </c>
      <c r="J38">
        <v>20</v>
      </c>
      <c r="K38">
        <v>2.5</v>
      </c>
      <c r="L38">
        <v>6</v>
      </c>
      <c r="M38">
        <v>1</v>
      </c>
      <c r="N38">
        <v>300</v>
      </c>
      <c r="O38">
        <v>0.1</v>
      </c>
      <c r="P38">
        <v>150</v>
      </c>
      <c r="Q38">
        <v>2</v>
      </c>
      <c r="R38">
        <v>40</v>
      </c>
      <c r="S38" t="s">
        <v>124</v>
      </c>
      <c r="T38">
        <v>220</v>
      </c>
      <c r="U38" t="s">
        <v>132</v>
      </c>
      <c r="V38">
        <v>180</v>
      </c>
      <c r="W38">
        <v>96</v>
      </c>
      <c r="Y38" t="s">
        <v>31</v>
      </c>
    </row>
    <row r="39" spans="1:25">
      <c r="A39" t="s">
        <v>133</v>
      </c>
      <c r="B39" s="2" t="str">
        <f>Hyperlink("https://www.diodes.com/assets/Datasheets/FCX789A.pdf")</f>
        <v>https://www.diodes.com/assets/Datasheets/FCX789A.pdf</v>
      </c>
      <c r="C39" t="str">
        <f>Hyperlink("https://www.diodes.com/part/view/FCX789A","FCX789A")</f>
        <v>FCX789A</v>
      </c>
      <c r="D39" t="s">
        <v>119</v>
      </c>
      <c r="G39" t="s">
        <v>27</v>
      </c>
      <c r="H39" t="s">
        <v>28</v>
      </c>
      <c r="I39" t="s">
        <v>29</v>
      </c>
      <c r="J39">
        <v>25</v>
      </c>
      <c r="K39">
        <v>3</v>
      </c>
      <c r="L39">
        <v>8</v>
      </c>
      <c r="M39">
        <v>2</v>
      </c>
      <c r="N39">
        <v>230</v>
      </c>
      <c r="O39">
        <v>1</v>
      </c>
      <c r="P39">
        <v>75</v>
      </c>
      <c r="Q39">
        <v>6</v>
      </c>
      <c r="R39">
        <v>190</v>
      </c>
      <c r="S39" t="s">
        <v>71</v>
      </c>
      <c r="T39">
        <v>320</v>
      </c>
      <c r="U39" t="s">
        <v>121</v>
      </c>
      <c r="V39">
        <v>100</v>
      </c>
      <c r="Y39" t="s">
        <v>31</v>
      </c>
    </row>
    <row r="40" spans="1:25">
      <c r="A40" t="s">
        <v>134</v>
      </c>
      <c r="B40" s="2" t="str">
        <f>Hyperlink("https://www.diodes.com/assets/Datasheets/FMMT617.pdf")</f>
        <v>https://www.diodes.com/assets/Datasheets/FMMT617.pdf</v>
      </c>
      <c r="C40" t="str">
        <f>Hyperlink("https://www.diodes.com/part/view/FMMT617","FMMT617")</f>
        <v>FMMT617</v>
      </c>
      <c r="D40" t="s">
        <v>135</v>
      </c>
      <c r="G40" t="s">
        <v>65</v>
      </c>
      <c r="H40" t="s">
        <v>28</v>
      </c>
      <c r="I40" t="s">
        <v>38</v>
      </c>
      <c r="J40">
        <v>15</v>
      </c>
      <c r="K40">
        <v>3</v>
      </c>
      <c r="L40">
        <v>12</v>
      </c>
      <c r="M40">
        <v>0.625</v>
      </c>
      <c r="N40">
        <v>300</v>
      </c>
      <c r="O40">
        <v>0.2</v>
      </c>
      <c r="P40">
        <v>200</v>
      </c>
      <c r="Q40">
        <v>3</v>
      </c>
      <c r="R40">
        <v>14</v>
      </c>
      <c r="S40" t="s">
        <v>124</v>
      </c>
      <c r="T40">
        <v>200</v>
      </c>
      <c r="U40" t="s">
        <v>129</v>
      </c>
      <c r="V40">
        <v>120</v>
      </c>
      <c r="W40">
        <v>50</v>
      </c>
      <c r="Y40" t="s">
        <v>52</v>
      </c>
    </row>
    <row r="41" spans="1:25">
      <c r="A41" t="s">
        <v>136</v>
      </c>
      <c r="B41" s="2" t="str">
        <f>Hyperlink("https://www.diodes.com/assets/Datasheets/FMMT618.pdf")</f>
        <v>https://www.diodes.com/assets/Datasheets/FMMT618.pdf</v>
      </c>
      <c r="C41" t="str">
        <f>Hyperlink("https://www.diodes.com/part/view/FMMT618","FMMT618")</f>
        <v>FMMT618</v>
      </c>
      <c r="D41" t="s">
        <v>137</v>
      </c>
      <c r="G41" t="s">
        <v>65</v>
      </c>
      <c r="H41" t="s">
        <v>28</v>
      </c>
      <c r="I41" t="s">
        <v>38</v>
      </c>
      <c r="J41">
        <v>20</v>
      </c>
      <c r="K41">
        <v>2.5</v>
      </c>
      <c r="L41">
        <v>6</v>
      </c>
      <c r="M41">
        <v>0.625</v>
      </c>
      <c r="N41">
        <v>300</v>
      </c>
      <c r="O41">
        <v>0.2</v>
      </c>
      <c r="P41">
        <v>200</v>
      </c>
      <c r="Q41">
        <v>2</v>
      </c>
      <c r="R41">
        <v>15</v>
      </c>
      <c r="S41" t="s">
        <v>124</v>
      </c>
      <c r="T41">
        <v>200</v>
      </c>
      <c r="U41" t="s">
        <v>138</v>
      </c>
      <c r="V41">
        <v>140</v>
      </c>
      <c r="W41">
        <v>50</v>
      </c>
      <c r="Y41" t="s">
        <v>52</v>
      </c>
    </row>
    <row r="42" spans="1:25">
      <c r="A42" t="s">
        <v>139</v>
      </c>
      <c r="B42" s="2" t="str">
        <f>Hyperlink("https://www.diodes.com/assets/Datasheets/FMMT618Q.pdf")</f>
        <v>https://www.diodes.com/assets/Datasheets/FMMT618Q.pdf</v>
      </c>
      <c r="C42" t="str">
        <f>Hyperlink("https://www.diodes.com/part/view/FMMT618Q","FMMT618Q")</f>
        <v>FMMT618Q</v>
      </c>
      <c r="D42" t="s">
        <v>137</v>
      </c>
      <c r="G42" t="s">
        <v>65</v>
      </c>
      <c r="H42" t="s">
        <v>45</v>
      </c>
      <c r="I42" t="s">
        <v>38</v>
      </c>
      <c r="J42">
        <v>20</v>
      </c>
      <c r="K42">
        <v>2.5</v>
      </c>
      <c r="L42">
        <v>6</v>
      </c>
      <c r="M42">
        <v>0.625</v>
      </c>
      <c r="N42">
        <v>300</v>
      </c>
      <c r="O42">
        <v>0.2</v>
      </c>
      <c r="P42">
        <v>200</v>
      </c>
      <c r="Q42">
        <v>2</v>
      </c>
      <c r="R42">
        <v>15</v>
      </c>
      <c r="S42" t="s">
        <v>124</v>
      </c>
      <c r="T42">
        <v>200</v>
      </c>
      <c r="U42" t="s">
        <v>138</v>
      </c>
      <c r="V42">
        <v>140</v>
      </c>
      <c r="W42">
        <v>50</v>
      </c>
      <c r="Y42" t="s">
        <v>52</v>
      </c>
    </row>
    <row r="43" spans="1:25">
      <c r="A43" t="s">
        <v>140</v>
      </c>
      <c r="B43" s="2" t="str">
        <f>Hyperlink("https://www.diodes.com/assets/Datasheets/FMMT717.pdf")</f>
        <v>https://www.diodes.com/assets/Datasheets/FMMT717.pdf</v>
      </c>
      <c r="C43" t="str">
        <f>Hyperlink("https://www.diodes.com/part/view/FMMT717","FMMT717")</f>
        <v>FMMT717</v>
      </c>
      <c r="D43" t="s">
        <v>141</v>
      </c>
      <c r="G43" t="s">
        <v>65</v>
      </c>
      <c r="H43" t="s">
        <v>28</v>
      </c>
      <c r="I43" t="s">
        <v>29</v>
      </c>
      <c r="J43">
        <v>12</v>
      </c>
      <c r="K43">
        <v>2.5</v>
      </c>
      <c r="L43">
        <v>10</v>
      </c>
      <c r="M43">
        <v>0.625</v>
      </c>
      <c r="N43">
        <v>300</v>
      </c>
      <c r="O43">
        <v>0.1</v>
      </c>
      <c r="P43">
        <v>180</v>
      </c>
      <c r="Q43">
        <v>2.5</v>
      </c>
      <c r="R43">
        <v>17</v>
      </c>
      <c r="S43" t="s">
        <v>124</v>
      </c>
      <c r="T43">
        <v>220</v>
      </c>
      <c r="U43" t="s">
        <v>138</v>
      </c>
      <c r="V43">
        <v>110</v>
      </c>
      <c r="W43">
        <v>72</v>
      </c>
      <c r="Y43" t="s">
        <v>52</v>
      </c>
    </row>
    <row r="44" spans="1:25">
      <c r="A44" t="s">
        <v>142</v>
      </c>
      <c r="B44" s="2" t="str">
        <f>Hyperlink("https://www.diodes.com/assets/Datasheets/FMMT717.pdf")</f>
        <v>https://www.diodes.com/assets/Datasheets/FMMT717.pdf</v>
      </c>
      <c r="C44" t="str">
        <f>Hyperlink("https://www.diodes.com/part/view/FMMT717Q","FMMT717Q")</f>
        <v>FMMT717Q</v>
      </c>
      <c r="D44" t="s">
        <v>141</v>
      </c>
      <c r="G44" t="s">
        <v>65</v>
      </c>
      <c r="H44" t="s">
        <v>45</v>
      </c>
      <c r="I44" t="s">
        <v>29</v>
      </c>
      <c r="J44">
        <v>12</v>
      </c>
      <c r="K44">
        <v>2.5</v>
      </c>
      <c r="L44">
        <v>10</v>
      </c>
      <c r="M44">
        <v>0.625</v>
      </c>
      <c r="N44">
        <v>300</v>
      </c>
      <c r="O44">
        <v>0.1</v>
      </c>
      <c r="P44">
        <v>180</v>
      </c>
      <c r="Q44">
        <v>2.5</v>
      </c>
      <c r="R44">
        <v>17</v>
      </c>
      <c r="S44" t="s">
        <v>124</v>
      </c>
      <c r="T44">
        <v>220</v>
      </c>
      <c r="U44" t="s">
        <v>138</v>
      </c>
      <c r="V44">
        <v>110</v>
      </c>
      <c r="W44">
        <v>72</v>
      </c>
      <c r="Y44" t="s">
        <v>52</v>
      </c>
    </row>
    <row r="45" spans="1:25">
      <c r="A45" t="s">
        <v>143</v>
      </c>
      <c r="B45" s="2" t="str">
        <f>Hyperlink("https://www.diodes.com/assets/Datasheets/FMMT718.pdf")</f>
        <v>https://www.diodes.com/assets/Datasheets/FMMT718.pdf</v>
      </c>
      <c r="C45" t="str">
        <f>Hyperlink("https://www.diodes.com/part/view/FMMT718","FMMT718")</f>
        <v>FMMT718</v>
      </c>
      <c r="D45" t="s">
        <v>144</v>
      </c>
      <c r="G45" t="s">
        <v>65</v>
      </c>
      <c r="H45" t="s">
        <v>28</v>
      </c>
      <c r="I45" t="s">
        <v>29</v>
      </c>
      <c r="J45">
        <v>20</v>
      </c>
      <c r="K45">
        <v>1.5</v>
      </c>
      <c r="L45">
        <v>6</v>
      </c>
      <c r="M45">
        <v>0.625</v>
      </c>
      <c r="N45">
        <v>300</v>
      </c>
      <c r="O45">
        <v>0.1</v>
      </c>
      <c r="P45">
        <v>150</v>
      </c>
      <c r="Q45">
        <v>2</v>
      </c>
      <c r="R45">
        <v>40</v>
      </c>
      <c r="S45" t="s">
        <v>124</v>
      </c>
      <c r="T45">
        <v>220</v>
      </c>
      <c r="U45" t="s">
        <v>132</v>
      </c>
      <c r="V45">
        <v>180</v>
      </c>
      <c r="W45">
        <v>97</v>
      </c>
      <c r="Y45" t="s">
        <v>52</v>
      </c>
    </row>
    <row r="46" spans="1:25">
      <c r="A46" t="s">
        <v>145</v>
      </c>
      <c r="B46" s="2" t="str">
        <f>Hyperlink("https://www.diodes.com/assets/Datasheets/FMMT718Q.pdf")</f>
        <v>https://www.diodes.com/assets/Datasheets/FMMT718Q.pdf</v>
      </c>
      <c r="C46" t="str">
        <f>Hyperlink("https://www.diodes.com/part/view/FMMT718Q","FMMT718Q")</f>
        <v>FMMT718Q</v>
      </c>
      <c r="D46" t="s">
        <v>144</v>
      </c>
      <c r="G46" t="s">
        <v>65</v>
      </c>
      <c r="H46" t="s">
        <v>45</v>
      </c>
      <c r="I46" t="s">
        <v>29</v>
      </c>
      <c r="J46">
        <v>20</v>
      </c>
      <c r="K46">
        <v>1.5</v>
      </c>
      <c r="L46">
        <v>6</v>
      </c>
      <c r="M46">
        <v>0.625</v>
      </c>
      <c r="N46">
        <v>300</v>
      </c>
      <c r="O46">
        <v>0.1</v>
      </c>
      <c r="P46">
        <v>150</v>
      </c>
      <c r="Q46">
        <v>2</v>
      </c>
      <c r="R46">
        <v>40</v>
      </c>
      <c r="S46" t="s">
        <v>124</v>
      </c>
      <c r="T46">
        <v>220</v>
      </c>
      <c r="U46" t="s">
        <v>132</v>
      </c>
      <c r="V46">
        <v>180</v>
      </c>
      <c r="W46">
        <v>97</v>
      </c>
      <c r="Y46" t="s">
        <v>52</v>
      </c>
    </row>
    <row r="47" spans="1:25">
      <c r="A47" t="s">
        <v>146</v>
      </c>
      <c r="B47" s="2" t="str">
        <f>Hyperlink("https://www.diodes.com/assets/Datasheets/FMMTL618.pdf")</f>
        <v>https://www.diodes.com/assets/Datasheets/FMMTL618.pdf</v>
      </c>
      <c r="C47" t="str">
        <f>Hyperlink("https://www.diodes.com/part/view/FMMTL618","FMMTL618")</f>
        <v>FMMTL618</v>
      </c>
      <c r="D47" t="s">
        <v>147</v>
      </c>
      <c r="G47" t="s">
        <v>65</v>
      </c>
      <c r="H47" t="s">
        <v>28</v>
      </c>
      <c r="I47" t="s">
        <v>38</v>
      </c>
      <c r="J47">
        <v>20</v>
      </c>
      <c r="K47">
        <v>1.25</v>
      </c>
      <c r="L47">
        <v>4</v>
      </c>
      <c r="M47">
        <v>0.5</v>
      </c>
      <c r="N47">
        <v>300</v>
      </c>
      <c r="O47">
        <v>0.2</v>
      </c>
      <c r="P47">
        <v>100</v>
      </c>
      <c r="Q47">
        <v>2</v>
      </c>
      <c r="R47">
        <v>35</v>
      </c>
      <c r="S47" t="s">
        <v>124</v>
      </c>
      <c r="T47">
        <v>280</v>
      </c>
      <c r="U47" t="s">
        <v>148</v>
      </c>
      <c r="V47">
        <v>195</v>
      </c>
      <c r="W47">
        <v>140</v>
      </c>
      <c r="Y47" t="s">
        <v>52</v>
      </c>
    </row>
    <row r="48" spans="1:25">
      <c r="A48" t="s">
        <v>149</v>
      </c>
      <c r="B48" s="2" t="str">
        <f>Hyperlink("https://www.diodes.com/assets/Datasheets/FMMTL717.pdf")</f>
        <v>https://www.diodes.com/assets/Datasheets/FMMTL717.pdf</v>
      </c>
      <c r="C48" t="str">
        <f>Hyperlink("https://www.diodes.com/part/view/FMMTL717","FMMTL717")</f>
        <v>FMMTL717</v>
      </c>
      <c r="D48" t="s">
        <v>150</v>
      </c>
      <c r="G48" t="s">
        <v>65</v>
      </c>
      <c r="H48" t="s">
        <v>28</v>
      </c>
      <c r="I48" t="s">
        <v>29</v>
      </c>
      <c r="J48">
        <v>12</v>
      </c>
      <c r="K48">
        <v>1.25</v>
      </c>
      <c r="L48">
        <v>4</v>
      </c>
      <c r="M48">
        <v>0.5</v>
      </c>
      <c r="N48">
        <v>300</v>
      </c>
      <c r="O48">
        <v>0.1</v>
      </c>
      <c r="P48">
        <v>100</v>
      </c>
      <c r="Q48">
        <v>2</v>
      </c>
      <c r="R48">
        <v>40</v>
      </c>
      <c r="S48" t="s">
        <v>124</v>
      </c>
      <c r="T48">
        <v>290</v>
      </c>
      <c r="U48" t="s">
        <v>151</v>
      </c>
      <c r="V48">
        <v>205</v>
      </c>
      <c r="W48">
        <v>160</v>
      </c>
      <c r="Y48" t="s">
        <v>52</v>
      </c>
    </row>
    <row r="49" spans="1:25">
      <c r="A49" t="s">
        <v>152</v>
      </c>
      <c r="B49" s="2" t="str">
        <f>Hyperlink("https://www.diodes.com/assets/Datasheets/FMMTL717.pdf")</f>
        <v>https://www.diodes.com/assets/Datasheets/FMMTL717.pdf</v>
      </c>
      <c r="C49" t="str">
        <f>Hyperlink("https://www.diodes.com/part/view/FMMTL717Q","FMMTL717Q")</f>
        <v>FMMTL717Q</v>
      </c>
      <c r="D49" t="s">
        <v>150</v>
      </c>
      <c r="G49" t="s">
        <v>65</v>
      </c>
      <c r="H49" t="s">
        <v>45</v>
      </c>
      <c r="I49" t="s">
        <v>29</v>
      </c>
      <c r="J49">
        <v>12</v>
      </c>
      <c r="K49">
        <v>1.25</v>
      </c>
      <c r="L49">
        <v>4</v>
      </c>
      <c r="M49">
        <v>0.5</v>
      </c>
      <c r="N49">
        <v>300</v>
      </c>
      <c r="O49">
        <v>0.1</v>
      </c>
      <c r="P49">
        <v>100</v>
      </c>
      <c r="Q49">
        <v>2</v>
      </c>
      <c r="R49">
        <v>40</v>
      </c>
      <c r="S49" t="s">
        <v>124</v>
      </c>
      <c r="T49">
        <v>290</v>
      </c>
      <c r="U49" t="s">
        <v>151</v>
      </c>
      <c r="V49">
        <v>205</v>
      </c>
      <c r="W49">
        <v>160</v>
      </c>
      <c r="Y49" t="s">
        <v>52</v>
      </c>
    </row>
    <row r="50" spans="1:25">
      <c r="A50" t="s">
        <v>153</v>
      </c>
      <c r="B50" s="2" t="str">
        <f>Hyperlink("https://www.diodes.com/assets/Datasheets/FMMTL718.pdf")</f>
        <v>https://www.diodes.com/assets/Datasheets/FMMTL718.pdf</v>
      </c>
      <c r="C50" t="str">
        <f>Hyperlink("https://www.diodes.com/part/view/FMMTL718","FMMTL718")</f>
        <v>FMMTL718</v>
      </c>
      <c r="D50" t="s">
        <v>154</v>
      </c>
      <c r="G50" t="s">
        <v>65</v>
      </c>
      <c r="H50" t="s">
        <v>28</v>
      </c>
      <c r="I50" t="s">
        <v>29</v>
      </c>
      <c r="J50">
        <v>20</v>
      </c>
      <c r="K50">
        <v>1</v>
      </c>
      <c r="L50">
        <v>2</v>
      </c>
      <c r="M50">
        <v>0.5</v>
      </c>
      <c r="N50">
        <v>300</v>
      </c>
      <c r="O50">
        <v>0.1</v>
      </c>
      <c r="P50">
        <v>120</v>
      </c>
      <c r="Q50">
        <v>1</v>
      </c>
      <c r="R50">
        <v>50</v>
      </c>
      <c r="S50" t="s">
        <v>124</v>
      </c>
      <c r="T50">
        <v>320</v>
      </c>
      <c r="U50" t="s">
        <v>155</v>
      </c>
      <c r="V50">
        <v>265</v>
      </c>
      <c r="W50">
        <v>210</v>
      </c>
      <c r="Y50" t="s">
        <v>52</v>
      </c>
    </row>
    <row r="51" spans="1:25">
      <c r="A51" t="s">
        <v>156</v>
      </c>
      <c r="B51" s="2" t="str">
        <f>Hyperlink("https://www.diodes.com/assets/Datasheets/FZT1047A.pdf")</f>
        <v>https://www.diodes.com/assets/Datasheets/FZT1047A.pdf</v>
      </c>
      <c r="C51" t="str">
        <f>Hyperlink("https://www.diodes.com/part/view/FZT1047A","FZT1047A")</f>
        <v>FZT1047A</v>
      </c>
      <c r="D51" t="s">
        <v>157</v>
      </c>
      <c r="G51" t="s">
        <v>65</v>
      </c>
      <c r="H51" t="s">
        <v>28</v>
      </c>
      <c r="I51" t="s">
        <v>38</v>
      </c>
      <c r="J51">
        <v>10</v>
      </c>
      <c r="K51">
        <v>5</v>
      </c>
      <c r="L51">
        <v>20</v>
      </c>
      <c r="M51">
        <v>3</v>
      </c>
      <c r="N51">
        <v>300</v>
      </c>
      <c r="O51">
        <v>1</v>
      </c>
      <c r="P51">
        <v>200</v>
      </c>
      <c r="Q51">
        <v>5</v>
      </c>
      <c r="R51">
        <v>40</v>
      </c>
      <c r="S51" t="s">
        <v>66</v>
      </c>
      <c r="T51">
        <v>350</v>
      </c>
      <c r="U51">
        <v>5.25</v>
      </c>
      <c r="V51">
        <v>150</v>
      </c>
      <c r="W51">
        <v>44</v>
      </c>
      <c r="Y51" t="s">
        <v>158</v>
      </c>
    </row>
    <row r="52" spans="1:25">
      <c r="A52" t="s">
        <v>159</v>
      </c>
      <c r="B52" s="2" t="str">
        <f>Hyperlink("https://www.diodes.com/assets/Datasheets/FZT1048A.pdf")</f>
        <v>https://www.diodes.com/assets/Datasheets/FZT1048A.pdf</v>
      </c>
      <c r="C52" t="str">
        <f>Hyperlink("https://www.diodes.com/part/view/FZT1048A","FZT1048A")</f>
        <v>FZT1048A</v>
      </c>
      <c r="D52" t="s">
        <v>160</v>
      </c>
      <c r="G52" t="s">
        <v>65</v>
      </c>
      <c r="H52" t="s">
        <v>28</v>
      </c>
      <c r="I52" t="s">
        <v>38</v>
      </c>
      <c r="J52">
        <v>17.5</v>
      </c>
      <c r="K52">
        <v>5</v>
      </c>
      <c r="L52">
        <v>20</v>
      </c>
      <c r="M52">
        <v>3</v>
      </c>
      <c r="N52">
        <v>300</v>
      </c>
      <c r="O52">
        <v>1</v>
      </c>
      <c r="P52">
        <v>180</v>
      </c>
      <c r="Q52">
        <v>5</v>
      </c>
      <c r="R52">
        <v>45</v>
      </c>
      <c r="S52" t="s">
        <v>66</v>
      </c>
      <c r="T52">
        <v>350</v>
      </c>
      <c r="U52">
        <v>5.25</v>
      </c>
      <c r="V52">
        <v>150</v>
      </c>
      <c r="W52">
        <v>50</v>
      </c>
      <c r="Y52" t="s">
        <v>55</v>
      </c>
    </row>
    <row r="53" spans="1:25">
      <c r="A53" t="s">
        <v>161</v>
      </c>
      <c r="B53" s="2" t="str">
        <f>Hyperlink("https://www.diodes.com/assets/Datasheets/FZT1049A.pdf")</f>
        <v>https://www.diodes.com/assets/Datasheets/FZT1049A.pdf</v>
      </c>
      <c r="C53" t="str">
        <f>Hyperlink("https://www.diodes.com/part/view/FZT1049A","FZT1049A")</f>
        <v>FZT1049A</v>
      </c>
      <c r="D53" t="s">
        <v>162</v>
      </c>
      <c r="G53" t="s">
        <v>65</v>
      </c>
      <c r="H53" t="s">
        <v>28</v>
      </c>
      <c r="I53" t="s">
        <v>38</v>
      </c>
      <c r="J53">
        <v>25</v>
      </c>
      <c r="K53">
        <v>5</v>
      </c>
      <c r="L53">
        <v>20</v>
      </c>
      <c r="M53">
        <v>3</v>
      </c>
      <c r="N53">
        <v>300</v>
      </c>
      <c r="O53">
        <v>1</v>
      </c>
      <c r="P53">
        <v>180</v>
      </c>
      <c r="Q53">
        <v>5</v>
      </c>
      <c r="R53">
        <v>60</v>
      </c>
      <c r="S53" t="s">
        <v>66</v>
      </c>
      <c r="T53">
        <v>330</v>
      </c>
      <c r="U53" t="s">
        <v>117</v>
      </c>
      <c r="V53">
        <v>180</v>
      </c>
      <c r="W53">
        <v>50</v>
      </c>
      <c r="Y53" t="s">
        <v>55</v>
      </c>
    </row>
    <row r="54" spans="1:25">
      <c r="A54" t="s">
        <v>163</v>
      </c>
      <c r="B54" s="2" t="str">
        <f>Hyperlink("https://www.diodes.com/assets/Datasheets/FZT1147A.pdf")</f>
        <v>https://www.diodes.com/assets/Datasheets/FZT1147A.pdf</v>
      </c>
      <c r="C54" t="str">
        <f>Hyperlink("https://www.diodes.com/part/view/FZT1147A","FZT1147A")</f>
        <v>FZT1147A</v>
      </c>
      <c r="D54" t="s">
        <v>164</v>
      </c>
      <c r="G54" t="s">
        <v>65</v>
      </c>
      <c r="H54" t="s">
        <v>28</v>
      </c>
      <c r="I54" t="s">
        <v>29</v>
      </c>
      <c r="J54">
        <v>12</v>
      </c>
      <c r="K54">
        <v>5</v>
      </c>
      <c r="L54">
        <v>20</v>
      </c>
      <c r="M54">
        <v>3</v>
      </c>
      <c r="N54">
        <v>250</v>
      </c>
      <c r="O54">
        <v>0.5</v>
      </c>
      <c r="P54">
        <v>150</v>
      </c>
      <c r="Q54">
        <v>5</v>
      </c>
      <c r="R54">
        <v>50</v>
      </c>
      <c r="S54" t="s">
        <v>86</v>
      </c>
      <c r="T54">
        <v>400</v>
      </c>
      <c r="U54" t="s">
        <v>117</v>
      </c>
      <c r="V54">
        <v>115</v>
      </c>
      <c r="W54">
        <v>85</v>
      </c>
      <c r="Y54" t="s">
        <v>55</v>
      </c>
    </row>
    <row r="55" spans="1:25">
      <c r="A55" t="s">
        <v>165</v>
      </c>
      <c r="B55" s="2" t="str">
        <f>Hyperlink("https://www.diodes.com/assets/Datasheets/FZT1149A.pdf")</f>
        <v>https://www.diodes.com/assets/Datasheets/FZT1149A.pdf</v>
      </c>
      <c r="C55" t="str">
        <f>Hyperlink("https://www.diodes.com/part/view/FZT1149A","FZT1149A")</f>
        <v>FZT1149A</v>
      </c>
      <c r="D55" t="s">
        <v>166</v>
      </c>
      <c r="G55" t="s">
        <v>65</v>
      </c>
      <c r="H55" t="s">
        <v>28</v>
      </c>
      <c r="I55" t="s">
        <v>29</v>
      </c>
      <c r="J55">
        <v>25</v>
      </c>
      <c r="K55">
        <v>4</v>
      </c>
      <c r="L55">
        <v>10</v>
      </c>
      <c r="M55">
        <v>3</v>
      </c>
      <c r="N55">
        <v>250</v>
      </c>
      <c r="O55">
        <v>0.5</v>
      </c>
      <c r="P55">
        <v>115</v>
      </c>
      <c r="Q55">
        <v>5</v>
      </c>
      <c r="R55">
        <v>170</v>
      </c>
      <c r="S55" t="s">
        <v>167</v>
      </c>
      <c r="T55">
        <v>350</v>
      </c>
      <c r="U55" t="s">
        <v>168</v>
      </c>
      <c r="V55">
        <v>135</v>
      </c>
      <c r="W55">
        <v>130</v>
      </c>
      <c r="Y55" t="s">
        <v>55</v>
      </c>
    </row>
    <row r="56" spans="1:25">
      <c r="A56" t="s">
        <v>169</v>
      </c>
      <c r="B56" s="2" t="str">
        <f>Hyperlink("https://www.diodes.com/assets/Datasheets/FZT649.pdf")</f>
        <v>https://www.diodes.com/assets/Datasheets/FZT649.pdf</v>
      </c>
      <c r="C56" t="str">
        <f>Hyperlink("https://www.diodes.com/part/view/FZT649","FZT649")</f>
        <v>FZT649</v>
      </c>
      <c r="D56" t="s">
        <v>170</v>
      </c>
      <c r="G56" t="s">
        <v>27</v>
      </c>
      <c r="H56" t="s">
        <v>28</v>
      </c>
      <c r="I56" t="s">
        <v>38</v>
      </c>
      <c r="J56">
        <v>25</v>
      </c>
      <c r="K56">
        <v>3</v>
      </c>
      <c r="L56">
        <v>8</v>
      </c>
      <c r="M56">
        <v>2</v>
      </c>
      <c r="N56">
        <v>100</v>
      </c>
      <c r="O56">
        <v>1</v>
      </c>
      <c r="P56">
        <v>75</v>
      </c>
      <c r="Q56">
        <v>2</v>
      </c>
      <c r="R56">
        <v>300</v>
      </c>
      <c r="S56" t="s">
        <v>43</v>
      </c>
      <c r="T56">
        <v>600</v>
      </c>
      <c r="U56" t="s">
        <v>96</v>
      </c>
      <c r="V56">
        <v>240</v>
      </c>
      <c r="Y56" t="s">
        <v>158</v>
      </c>
    </row>
    <row r="57" spans="1:25">
      <c r="A57" t="s">
        <v>171</v>
      </c>
      <c r="B57" s="2" t="str">
        <f>Hyperlink("https://www.diodes.com/assets/Datasheets/FZT688B.pdf")</f>
        <v>https://www.diodes.com/assets/Datasheets/FZT688B.pdf</v>
      </c>
      <c r="C57" t="str">
        <f>Hyperlink("https://www.diodes.com/part/view/FZT688B","FZT688B")</f>
        <v>FZT688B</v>
      </c>
      <c r="D57" t="s">
        <v>172</v>
      </c>
      <c r="G57" t="s">
        <v>27</v>
      </c>
      <c r="H57" t="s">
        <v>28</v>
      </c>
      <c r="I57" t="s">
        <v>38</v>
      </c>
      <c r="J57">
        <v>12</v>
      </c>
      <c r="K57">
        <v>4</v>
      </c>
      <c r="L57">
        <v>10</v>
      </c>
      <c r="M57">
        <v>2</v>
      </c>
      <c r="N57">
        <v>500</v>
      </c>
      <c r="O57">
        <v>0.1</v>
      </c>
      <c r="P57">
        <v>400</v>
      </c>
      <c r="Q57">
        <v>3</v>
      </c>
      <c r="R57">
        <v>40</v>
      </c>
      <c r="S57" t="s">
        <v>86</v>
      </c>
      <c r="T57">
        <v>350</v>
      </c>
      <c r="U57" t="s">
        <v>62</v>
      </c>
      <c r="V57">
        <v>150</v>
      </c>
      <c r="W57">
        <v>83</v>
      </c>
      <c r="Y57" t="s">
        <v>158</v>
      </c>
    </row>
    <row r="58" spans="1:25">
      <c r="A58" t="s">
        <v>173</v>
      </c>
      <c r="B58" s="2" t="str">
        <f>Hyperlink("https://www.diodes.com/assets/Datasheets/FZT689B.pdf")</f>
        <v>https://www.diodes.com/assets/Datasheets/FZT689B.pdf</v>
      </c>
      <c r="C58" t="str">
        <f>Hyperlink("https://www.diodes.com/part/view/FZT689B","FZT689B")</f>
        <v>FZT689B</v>
      </c>
      <c r="D58" t="s">
        <v>60</v>
      </c>
      <c r="G58" t="s">
        <v>27</v>
      </c>
      <c r="H58" t="s">
        <v>28</v>
      </c>
      <c r="I58" t="s">
        <v>38</v>
      </c>
      <c r="J58">
        <v>20</v>
      </c>
      <c r="K58">
        <v>3</v>
      </c>
      <c r="L58">
        <v>8</v>
      </c>
      <c r="M58">
        <v>2</v>
      </c>
      <c r="N58">
        <v>500</v>
      </c>
      <c r="O58">
        <v>0.1</v>
      </c>
      <c r="P58">
        <v>400</v>
      </c>
      <c r="Q58">
        <v>2</v>
      </c>
      <c r="R58">
        <v>100</v>
      </c>
      <c r="S58" t="s">
        <v>61</v>
      </c>
      <c r="T58">
        <v>500</v>
      </c>
      <c r="U58" t="s">
        <v>174</v>
      </c>
      <c r="V58">
        <v>150</v>
      </c>
      <c r="W58">
        <v>92</v>
      </c>
      <c r="Y58" t="s">
        <v>55</v>
      </c>
    </row>
    <row r="59" spans="1:25">
      <c r="A59" t="s">
        <v>175</v>
      </c>
      <c r="B59" s="2" t="str">
        <f>Hyperlink("https://www.diodes.com/assets/Datasheets/FZT717.pdf")</f>
        <v>https://www.diodes.com/assets/Datasheets/FZT717.pdf</v>
      </c>
      <c r="C59" t="str">
        <f>Hyperlink("https://www.diodes.com/part/view/FZT717","FZT717")</f>
        <v>FZT717</v>
      </c>
      <c r="D59" t="s">
        <v>176</v>
      </c>
      <c r="G59" t="s">
        <v>65</v>
      </c>
      <c r="H59" t="s">
        <v>28</v>
      </c>
      <c r="I59" t="s">
        <v>29</v>
      </c>
      <c r="J59">
        <v>12</v>
      </c>
      <c r="K59">
        <v>3</v>
      </c>
      <c r="L59">
        <v>10</v>
      </c>
      <c r="M59">
        <v>2</v>
      </c>
      <c r="N59">
        <v>300</v>
      </c>
      <c r="O59">
        <v>0.1</v>
      </c>
      <c r="P59">
        <v>160</v>
      </c>
      <c r="Q59">
        <v>3</v>
      </c>
      <c r="R59">
        <v>150</v>
      </c>
      <c r="S59" t="s">
        <v>71</v>
      </c>
      <c r="T59">
        <v>320</v>
      </c>
      <c r="U59" t="s">
        <v>129</v>
      </c>
      <c r="V59">
        <v>110</v>
      </c>
      <c r="Y59" t="s">
        <v>55</v>
      </c>
    </row>
    <row r="60" spans="1:25">
      <c r="A60" t="s">
        <v>177</v>
      </c>
      <c r="B60" s="2" t="str">
        <f>Hyperlink("https://www.diodes.com/assets/Datasheets/FZT749.pdf")</f>
        <v>https://www.diodes.com/assets/Datasheets/FZT749.pdf</v>
      </c>
      <c r="C60" t="str">
        <f>Hyperlink("https://www.diodes.com/part/view/FZT749","FZT749")</f>
        <v>FZT749</v>
      </c>
      <c r="D60" t="s">
        <v>178</v>
      </c>
      <c r="G60" t="s">
        <v>27</v>
      </c>
      <c r="H60" t="s">
        <v>28</v>
      </c>
      <c r="I60" t="s">
        <v>29</v>
      </c>
      <c r="J60">
        <v>25</v>
      </c>
      <c r="K60">
        <v>3</v>
      </c>
      <c r="L60">
        <v>8</v>
      </c>
      <c r="M60">
        <v>2</v>
      </c>
      <c r="N60">
        <v>100</v>
      </c>
      <c r="O60">
        <v>1</v>
      </c>
      <c r="P60">
        <v>75</v>
      </c>
      <c r="Q60">
        <v>2</v>
      </c>
      <c r="R60">
        <v>300</v>
      </c>
      <c r="S60" t="s">
        <v>43</v>
      </c>
      <c r="T60">
        <v>600</v>
      </c>
      <c r="U60" t="s">
        <v>96</v>
      </c>
      <c r="V60">
        <v>160</v>
      </c>
      <c r="Y60" t="s">
        <v>158</v>
      </c>
    </row>
    <row r="61" spans="1:25">
      <c r="A61" t="s">
        <v>179</v>
      </c>
      <c r="B61" s="2" t="str">
        <f>Hyperlink("https://www.diodes.com/assets/Datasheets/FZT749Q.pdf")</f>
        <v>https://www.diodes.com/assets/Datasheets/FZT749Q.pdf</v>
      </c>
      <c r="C61" t="str">
        <f>Hyperlink("https://www.diodes.com/part/view/FZT749Q","FZT749Q")</f>
        <v>FZT749Q</v>
      </c>
      <c r="D61" t="s">
        <v>178</v>
      </c>
      <c r="G61" t="s">
        <v>27</v>
      </c>
      <c r="H61" t="s">
        <v>45</v>
      </c>
      <c r="I61" t="s">
        <v>29</v>
      </c>
      <c r="J61">
        <v>25</v>
      </c>
      <c r="K61">
        <v>3</v>
      </c>
      <c r="L61">
        <v>8</v>
      </c>
      <c r="M61">
        <v>2</v>
      </c>
      <c r="N61">
        <v>100</v>
      </c>
      <c r="O61">
        <v>1</v>
      </c>
      <c r="P61">
        <v>75</v>
      </c>
      <c r="Q61">
        <v>2</v>
      </c>
      <c r="R61">
        <v>300</v>
      </c>
      <c r="S61" t="s">
        <v>43</v>
      </c>
      <c r="T61">
        <v>600</v>
      </c>
      <c r="U61" t="s">
        <v>96</v>
      </c>
      <c r="V61">
        <v>160</v>
      </c>
      <c r="Y61" t="s">
        <v>55</v>
      </c>
    </row>
    <row r="62" spans="1:25">
      <c r="A62" t="s">
        <v>180</v>
      </c>
      <c r="B62" s="2" t="str">
        <f>Hyperlink("https://www.diodes.com/assets/Datasheets/FZT788B.pdf")</f>
        <v>https://www.diodes.com/assets/Datasheets/FZT788B.pdf</v>
      </c>
      <c r="C62" t="str">
        <f>Hyperlink("https://www.diodes.com/part/view/FZT788B","FZT788B")</f>
        <v>FZT788B</v>
      </c>
      <c r="D62" t="s">
        <v>181</v>
      </c>
      <c r="G62" t="s">
        <v>27</v>
      </c>
      <c r="H62" t="s">
        <v>28</v>
      </c>
      <c r="I62" t="s">
        <v>29</v>
      </c>
      <c r="J62">
        <v>15</v>
      </c>
      <c r="K62">
        <v>3</v>
      </c>
      <c r="L62">
        <v>8</v>
      </c>
      <c r="M62">
        <v>2</v>
      </c>
      <c r="N62">
        <v>500</v>
      </c>
      <c r="O62">
        <v>0.01</v>
      </c>
      <c r="P62">
        <v>150</v>
      </c>
      <c r="Q62">
        <v>6</v>
      </c>
      <c r="R62">
        <v>250</v>
      </c>
      <c r="S62" t="s">
        <v>182</v>
      </c>
      <c r="T62">
        <v>450</v>
      </c>
      <c r="U62" t="s">
        <v>174</v>
      </c>
      <c r="V62">
        <v>100</v>
      </c>
      <c r="W62">
        <v>93</v>
      </c>
      <c r="Y62" t="s">
        <v>158</v>
      </c>
    </row>
    <row r="63" spans="1:25">
      <c r="A63" t="s">
        <v>183</v>
      </c>
      <c r="B63" s="2" t="str">
        <f>Hyperlink("https://www.diodes.com/assets/Datasheets/FZT789A.pdf")</f>
        <v>https://www.diodes.com/assets/Datasheets/FZT789A.pdf</v>
      </c>
      <c r="C63" t="str">
        <f>Hyperlink("https://www.diodes.com/part/view/FZT789A","FZT789A")</f>
        <v>FZT789A</v>
      </c>
      <c r="D63" t="s">
        <v>178</v>
      </c>
      <c r="G63" t="s">
        <v>27</v>
      </c>
      <c r="H63" t="s">
        <v>28</v>
      </c>
      <c r="I63" t="s">
        <v>29</v>
      </c>
      <c r="J63">
        <v>25</v>
      </c>
      <c r="K63">
        <v>3</v>
      </c>
      <c r="L63">
        <v>6</v>
      </c>
      <c r="M63">
        <v>2</v>
      </c>
      <c r="N63">
        <v>300</v>
      </c>
      <c r="O63">
        <v>0.01</v>
      </c>
      <c r="P63">
        <v>100</v>
      </c>
      <c r="Q63">
        <v>6</v>
      </c>
      <c r="R63">
        <v>250</v>
      </c>
      <c r="S63" t="s">
        <v>71</v>
      </c>
      <c r="T63">
        <v>450</v>
      </c>
      <c r="U63" t="s">
        <v>184</v>
      </c>
      <c r="V63">
        <v>100</v>
      </c>
      <c r="W63">
        <v>93</v>
      </c>
      <c r="Y63" t="s">
        <v>55</v>
      </c>
    </row>
    <row r="64" spans="1:25">
      <c r="A64" t="s">
        <v>185</v>
      </c>
      <c r="B64" s="2" t="str">
        <f>Hyperlink("https://www.diodes.com/assets/Datasheets/FZT789AQ.pdf")</f>
        <v>https://www.diodes.com/assets/Datasheets/FZT789AQ.pdf</v>
      </c>
      <c r="C64" t="str">
        <f>Hyperlink("https://www.diodes.com/part/view/FZT789AQ","FZT789AQ")</f>
        <v>FZT789AQ</v>
      </c>
      <c r="D64" t="s">
        <v>178</v>
      </c>
      <c r="G64" t="s">
        <v>27</v>
      </c>
      <c r="H64" t="s">
        <v>45</v>
      </c>
      <c r="I64" t="s">
        <v>29</v>
      </c>
      <c r="J64">
        <v>25</v>
      </c>
      <c r="K64">
        <v>3</v>
      </c>
      <c r="L64">
        <v>6</v>
      </c>
      <c r="M64">
        <v>2</v>
      </c>
      <c r="N64">
        <v>300</v>
      </c>
      <c r="O64">
        <v>0.01</v>
      </c>
      <c r="P64">
        <v>100</v>
      </c>
      <c r="Q64">
        <v>6</v>
      </c>
      <c r="R64">
        <v>250</v>
      </c>
      <c r="S64" t="s">
        <v>71</v>
      </c>
      <c r="T64">
        <v>450</v>
      </c>
      <c r="U64" t="s">
        <v>184</v>
      </c>
      <c r="V64">
        <v>100</v>
      </c>
      <c r="W64">
        <v>93</v>
      </c>
      <c r="Y64" t="s">
        <v>158</v>
      </c>
    </row>
    <row r="65" spans="1:25">
      <c r="A65" t="s">
        <v>186</v>
      </c>
      <c r="B65" s="2" t="str">
        <f>Hyperlink("https://www.diodes.com/assets/Datasheets/FZT869.pdf")</f>
        <v>https://www.diodes.com/assets/Datasheets/FZT869.pdf</v>
      </c>
      <c r="C65" t="str">
        <f>Hyperlink("https://www.diodes.com/part/view/FZT869","FZT869")</f>
        <v>FZT869</v>
      </c>
      <c r="D65" t="s">
        <v>187</v>
      </c>
      <c r="G65" t="s">
        <v>65</v>
      </c>
      <c r="H65" t="s">
        <v>28</v>
      </c>
      <c r="I65" t="s">
        <v>38</v>
      </c>
      <c r="J65">
        <v>25</v>
      </c>
      <c r="K65">
        <v>7</v>
      </c>
      <c r="L65">
        <v>20</v>
      </c>
      <c r="M65">
        <v>3</v>
      </c>
      <c r="N65">
        <v>300</v>
      </c>
      <c r="O65">
        <v>0.01</v>
      </c>
      <c r="P65">
        <v>200</v>
      </c>
      <c r="Q65">
        <v>7</v>
      </c>
      <c r="R65">
        <v>110</v>
      </c>
      <c r="S65" t="s">
        <v>71</v>
      </c>
      <c r="T65">
        <v>215</v>
      </c>
      <c r="U65" t="s">
        <v>174</v>
      </c>
      <c r="V65">
        <v>100</v>
      </c>
      <c r="Y65" t="s">
        <v>55</v>
      </c>
    </row>
    <row r="66" spans="1:25">
      <c r="A66" t="s">
        <v>188</v>
      </c>
      <c r="B66" s="2" t="str">
        <f>Hyperlink("https://www.diodes.com/assets/Datasheets/FZT948.pdf")</f>
        <v>https://www.diodes.com/assets/Datasheets/FZT948.pdf</v>
      </c>
      <c r="C66" t="str">
        <f>Hyperlink("https://www.diodes.com/part/view/FZT948","FZT948")</f>
        <v>FZT948</v>
      </c>
      <c r="D66" t="s">
        <v>189</v>
      </c>
      <c r="G66" t="s">
        <v>65</v>
      </c>
      <c r="H66" t="s">
        <v>28</v>
      </c>
      <c r="I66" t="s">
        <v>29</v>
      </c>
      <c r="J66">
        <v>20</v>
      </c>
      <c r="K66">
        <v>6</v>
      </c>
      <c r="L66">
        <v>20</v>
      </c>
      <c r="M66">
        <v>3</v>
      </c>
      <c r="N66">
        <v>100</v>
      </c>
      <c r="O66">
        <v>0.01</v>
      </c>
      <c r="P66">
        <v>60</v>
      </c>
      <c r="Q66">
        <v>10</v>
      </c>
      <c r="R66">
        <v>130</v>
      </c>
      <c r="S66" t="s">
        <v>66</v>
      </c>
      <c r="T66">
        <v>180</v>
      </c>
      <c r="U66" t="s">
        <v>72</v>
      </c>
      <c r="V66">
        <v>80</v>
      </c>
      <c r="Y66" t="s">
        <v>55</v>
      </c>
    </row>
    <row r="67" spans="1:25">
      <c r="A67" t="s">
        <v>190</v>
      </c>
      <c r="B67" s="2" t="str">
        <f>Hyperlink("https://www.diodes.com/assets/Datasheets/FZT968.pdf")</f>
        <v>https://www.diodes.com/assets/Datasheets/FZT968.pdf</v>
      </c>
      <c r="C67" t="str">
        <f>Hyperlink("https://www.diodes.com/part/view/FZT968","FZT968")</f>
        <v>FZT968</v>
      </c>
      <c r="D67" t="s">
        <v>191</v>
      </c>
      <c r="G67" t="s">
        <v>65</v>
      </c>
      <c r="H67" t="s">
        <v>28</v>
      </c>
      <c r="I67" t="s">
        <v>29</v>
      </c>
      <c r="J67">
        <v>12</v>
      </c>
      <c r="K67">
        <v>6</v>
      </c>
      <c r="L67">
        <v>20</v>
      </c>
      <c r="M67">
        <v>3</v>
      </c>
      <c r="N67">
        <v>300</v>
      </c>
      <c r="O67">
        <v>0.5</v>
      </c>
      <c r="P67">
        <v>150</v>
      </c>
      <c r="Q67">
        <v>10</v>
      </c>
      <c r="R67">
        <v>130</v>
      </c>
      <c r="S67" t="s">
        <v>192</v>
      </c>
      <c r="T67">
        <v>170</v>
      </c>
      <c r="U67" t="s">
        <v>193</v>
      </c>
      <c r="V67">
        <v>80</v>
      </c>
      <c r="Y67" t="s">
        <v>55</v>
      </c>
    </row>
    <row r="68" spans="1:25">
      <c r="A68" t="s">
        <v>194</v>
      </c>
      <c r="B68" s="2" t="str">
        <f>Hyperlink("https://www.diodes.com/assets/Datasheets/ds30292.pdf")</f>
        <v>https://www.diodes.com/assets/Datasheets/ds30292.pdf</v>
      </c>
      <c r="C68" t="str">
        <f>Hyperlink("https://www.diodes.com/part/view/MMBT123S","MMBT123S")</f>
        <v>MMBT123S</v>
      </c>
      <c r="D68" t="s">
        <v>195</v>
      </c>
      <c r="G68" t="s">
        <v>27</v>
      </c>
      <c r="H68" t="s">
        <v>28</v>
      </c>
      <c r="I68" t="s">
        <v>38</v>
      </c>
      <c r="J68">
        <v>18</v>
      </c>
      <c r="K68">
        <v>1</v>
      </c>
      <c r="M68">
        <v>0.3</v>
      </c>
      <c r="N68">
        <v>150</v>
      </c>
      <c r="O68">
        <v>0.1</v>
      </c>
      <c r="R68">
        <v>500</v>
      </c>
      <c r="S68" t="s">
        <v>196</v>
      </c>
      <c r="V68">
        <v>100</v>
      </c>
      <c r="Y68" t="s">
        <v>52</v>
      </c>
    </row>
    <row r="69" spans="1:25">
      <c r="A69" t="s">
        <v>197</v>
      </c>
      <c r="B69" s="2" t="str">
        <f>Hyperlink("https://www.diodes.com/assets/Datasheets/ds31031.pdf")</f>
        <v>https://www.diodes.com/assets/Datasheets/ds31031.pdf</v>
      </c>
      <c r="C69" t="str">
        <f>Hyperlink("https://www.diodes.com/part/view/MMBTH10","MMBTH10")</f>
        <v>MMBTH10</v>
      </c>
      <c r="D69" t="s">
        <v>198</v>
      </c>
      <c r="G69" t="s">
        <v>50</v>
      </c>
      <c r="H69" t="s">
        <v>28</v>
      </c>
      <c r="I69" t="s">
        <v>38</v>
      </c>
      <c r="J69">
        <v>25</v>
      </c>
      <c r="K69">
        <v>0.05</v>
      </c>
      <c r="M69">
        <v>0.31</v>
      </c>
      <c r="N69">
        <v>60</v>
      </c>
      <c r="O69">
        <v>0.004</v>
      </c>
      <c r="R69">
        <v>500</v>
      </c>
      <c r="S69" t="s">
        <v>199</v>
      </c>
      <c r="V69">
        <v>650</v>
      </c>
      <c r="Y69" t="s">
        <v>52</v>
      </c>
    </row>
    <row r="70" spans="1:25">
      <c r="A70" t="s">
        <v>200</v>
      </c>
      <c r="B70" s="2" t="str">
        <f>Hyperlink("https://www.diodes.com/assets/Datasheets/MMBTH10Q.pdf")</f>
        <v>https://www.diodes.com/assets/Datasheets/MMBTH10Q.pdf</v>
      </c>
      <c r="C70" t="str">
        <f>Hyperlink("https://www.diodes.com/part/view/MMBTH10Q","MMBTH10Q")</f>
        <v>MMBTH10Q</v>
      </c>
      <c r="D70" t="s">
        <v>198</v>
      </c>
      <c r="G70" t="s">
        <v>50</v>
      </c>
      <c r="H70" t="s">
        <v>45</v>
      </c>
      <c r="I70" t="s">
        <v>38</v>
      </c>
      <c r="J70">
        <v>25</v>
      </c>
      <c r="K70">
        <v>0.05</v>
      </c>
      <c r="M70">
        <v>0.31</v>
      </c>
      <c r="N70">
        <v>60</v>
      </c>
      <c r="O70">
        <v>0.004</v>
      </c>
      <c r="R70">
        <v>500</v>
      </c>
      <c r="S70" t="s">
        <v>199</v>
      </c>
      <c r="V70">
        <v>650</v>
      </c>
      <c r="Y70" t="s">
        <v>52</v>
      </c>
    </row>
    <row r="71" spans="1:25">
      <c r="A71" t="s">
        <v>201</v>
      </c>
      <c r="B71" s="2" t="str">
        <f>Hyperlink("https://www.diodes.com/assets/Datasheets/ZDT1048.pdf")</f>
        <v>https://www.diodes.com/assets/Datasheets/ZDT1048.pdf</v>
      </c>
      <c r="C71" t="str">
        <f>Hyperlink("https://www.diodes.com/part/view/ZDT1048","ZDT1048")</f>
        <v>ZDT1048</v>
      </c>
      <c r="D71" t="s">
        <v>202</v>
      </c>
      <c r="G71" t="s">
        <v>65</v>
      </c>
      <c r="H71" t="s">
        <v>28</v>
      </c>
      <c r="I71" t="s">
        <v>203</v>
      </c>
      <c r="J71">
        <v>17.5</v>
      </c>
      <c r="K71">
        <v>5</v>
      </c>
      <c r="L71">
        <v>20</v>
      </c>
      <c r="M71">
        <v>2.75</v>
      </c>
      <c r="N71">
        <v>300</v>
      </c>
      <c r="O71">
        <v>0.5</v>
      </c>
      <c r="P71">
        <v>250</v>
      </c>
      <c r="Q71">
        <v>5</v>
      </c>
      <c r="R71">
        <v>75</v>
      </c>
      <c r="S71" t="s">
        <v>71</v>
      </c>
      <c r="T71">
        <v>300</v>
      </c>
      <c r="U71" t="s">
        <v>117</v>
      </c>
      <c r="V71">
        <v>150</v>
      </c>
      <c r="Y71" t="s">
        <v>204</v>
      </c>
    </row>
    <row r="72" spans="1:25">
      <c r="A72" t="s">
        <v>205</v>
      </c>
      <c r="B72" s="2" t="str">
        <f>Hyperlink("https://www.diodes.com/assets/Datasheets/ZDT1049.pdf")</f>
        <v>https://www.diodes.com/assets/Datasheets/ZDT1049.pdf</v>
      </c>
      <c r="C72" t="str">
        <f>Hyperlink("https://www.diodes.com/part/view/ZDT1049","ZDT1049")</f>
        <v>ZDT1049</v>
      </c>
      <c r="D72" t="s">
        <v>206</v>
      </c>
      <c r="G72" t="s">
        <v>65</v>
      </c>
      <c r="H72" t="s">
        <v>28</v>
      </c>
      <c r="I72" t="s">
        <v>203</v>
      </c>
      <c r="J72">
        <v>25</v>
      </c>
      <c r="K72">
        <v>5</v>
      </c>
      <c r="L72">
        <v>20</v>
      </c>
      <c r="M72">
        <v>2.75</v>
      </c>
      <c r="N72">
        <v>300</v>
      </c>
      <c r="O72">
        <v>0.5</v>
      </c>
      <c r="P72">
        <v>200</v>
      </c>
      <c r="Q72">
        <v>4</v>
      </c>
      <c r="R72">
        <v>80</v>
      </c>
      <c r="S72" t="s">
        <v>71</v>
      </c>
      <c r="T72">
        <v>220</v>
      </c>
      <c r="U72" t="s">
        <v>127</v>
      </c>
      <c r="V72">
        <v>180</v>
      </c>
      <c r="Y72" t="s">
        <v>204</v>
      </c>
    </row>
    <row r="73" spans="1:25">
      <c r="A73" t="s">
        <v>207</v>
      </c>
      <c r="B73" s="2" t="str">
        <f>Hyperlink("https://www.diodes.com/assets/Datasheets/ZDT1049.pdf")</f>
        <v>https://www.diodes.com/assets/Datasheets/ZDT1049.pdf</v>
      </c>
      <c r="C73" t="str">
        <f>Hyperlink("https://www.diodes.com/part/view/ZDT1049Q","ZDT1049Q")</f>
        <v>ZDT1049Q</v>
      </c>
      <c r="D73" t="s">
        <v>206</v>
      </c>
      <c r="G73" t="s">
        <v>65</v>
      </c>
      <c r="H73" t="s">
        <v>45</v>
      </c>
      <c r="I73" t="s">
        <v>203</v>
      </c>
      <c r="J73">
        <v>25</v>
      </c>
      <c r="K73">
        <v>5</v>
      </c>
      <c r="L73">
        <v>20</v>
      </c>
      <c r="M73">
        <v>2.75</v>
      </c>
      <c r="N73">
        <v>300</v>
      </c>
      <c r="O73">
        <v>0.5</v>
      </c>
      <c r="P73">
        <v>200</v>
      </c>
      <c r="Q73">
        <v>4</v>
      </c>
      <c r="R73">
        <v>80</v>
      </c>
      <c r="S73" t="s">
        <v>71</v>
      </c>
      <c r="T73">
        <v>220</v>
      </c>
      <c r="U73" t="s">
        <v>127</v>
      </c>
      <c r="V73">
        <v>180</v>
      </c>
      <c r="Y73" t="s">
        <v>204</v>
      </c>
    </row>
    <row r="74" spans="1:25">
      <c r="A74" t="s">
        <v>208</v>
      </c>
      <c r="B74" s="2" t="str">
        <f>Hyperlink("https://www.diodes.com/assets/Datasheets/products_inactive_data/ZDT6718.pdf")</f>
        <v>https://www.diodes.com/assets/Datasheets/products_inactive_data/ZDT6718.pdf</v>
      </c>
      <c r="C74" t="str">
        <f>Hyperlink("https://www.diodes.com/part/view/ZDT6718Q","ZDT6718Q")</f>
        <v>ZDT6718Q</v>
      </c>
      <c r="D74" t="s">
        <v>209</v>
      </c>
      <c r="G74" t="s">
        <v>65</v>
      </c>
      <c r="H74" t="s">
        <v>45</v>
      </c>
      <c r="I74" t="s">
        <v>210</v>
      </c>
      <c r="J74">
        <v>20</v>
      </c>
      <c r="K74" t="s">
        <v>211</v>
      </c>
      <c r="L74">
        <v>6</v>
      </c>
      <c r="M74">
        <v>2.5</v>
      </c>
      <c r="N74">
        <v>300</v>
      </c>
      <c r="O74" t="s">
        <v>212</v>
      </c>
      <c r="P74" t="s">
        <v>213</v>
      </c>
      <c r="Q74">
        <v>6</v>
      </c>
      <c r="R74" t="s">
        <v>214</v>
      </c>
      <c r="S74" t="s">
        <v>124</v>
      </c>
      <c r="T74" t="s">
        <v>215</v>
      </c>
      <c r="U74" t="s">
        <v>216</v>
      </c>
      <c r="V74" t="s">
        <v>217</v>
      </c>
      <c r="Y74" t="s">
        <v>204</v>
      </c>
    </row>
    <row r="75" spans="1:25">
      <c r="A75" t="s">
        <v>218</v>
      </c>
      <c r="B75" s="2" t="str">
        <f>Hyperlink("https://www.diodes.com/assets/Datasheets/ZDT749.pdf")</f>
        <v>https://www.diodes.com/assets/Datasheets/ZDT749.pdf</v>
      </c>
      <c r="C75" t="str">
        <f>Hyperlink("https://www.diodes.com/part/view/ZDT749","ZDT749")</f>
        <v>ZDT749</v>
      </c>
      <c r="D75" t="s">
        <v>219</v>
      </c>
      <c r="G75" t="s">
        <v>27</v>
      </c>
      <c r="H75" t="s">
        <v>28</v>
      </c>
      <c r="I75" t="s">
        <v>220</v>
      </c>
      <c r="J75">
        <v>25</v>
      </c>
      <c r="K75">
        <v>2</v>
      </c>
      <c r="L75">
        <v>6</v>
      </c>
      <c r="M75">
        <v>2.75</v>
      </c>
      <c r="N75">
        <v>100</v>
      </c>
      <c r="O75">
        <v>1</v>
      </c>
      <c r="P75">
        <v>15</v>
      </c>
      <c r="Q75">
        <v>6</v>
      </c>
      <c r="R75">
        <v>300</v>
      </c>
      <c r="S75" t="s">
        <v>43</v>
      </c>
      <c r="T75">
        <v>500</v>
      </c>
      <c r="U75" t="s">
        <v>72</v>
      </c>
      <c r="V75">
        <v>160</v>
      </c>
      <c r="Y75" t="s">
        <v>204</v>
      </c>
    </row>
    <row r="76" spans="1:25">
      <c r="A76" t="s">
        <v>221</v>
      </c>
      <c r="B76" s="2" t="str">
        <f>Hyperlink("https://www.diodes.com/assets/Datasheets/ZHB6718.pdf")</f>
        <v>https://www.diodes.com/assets/Datasheets/ZHB6718.pdf</v>
      </c>
      <c r="C76" t="str">
        <f>Hyperlink("https://www.diodes.com/part/view/ZHB6718","ZHB6718")</f>
        <v>ZHB6718</v>
      </c>
      <c r="D76" t="s">
        <v>222</v>
      </c>
      <c r="G76" t="s">
        <v>223</v>
      </c>
      <c r="H76" t="s">
        <v>28</v>
      </c>
      <c r="I76" t="s">
        <v>224</v>
      </c>
      <c r="J76">
        <v>20</v>
      </c>
      <c r="K76">
        <v>2.5</v>
      </c>
      <c r="L76">
        <v>6</v>
      </c>
      <c r="M76">
        <v>2</v>
      </c>
      <c r="N76">
        <v>300</v>
      </c>
      <c r="O76">
        <v>0.1</v>
      </c>
      <c r="P76" t="s">
        <v>225</v>
      </c>
      <c r="Q76">
        <v>2</v>
      </c>
      <c r="R76" t="s">
        <v>226</v>
      </c>
      <c r="S76" t="s">
        <v>227</v>
      </c>
      <c r="T76" t="s">
        <v>228</v>
      </c>
      <c r="U76" t="s">
        <v>229</v>
      </c>
      <c r="V76" t="s">
        <v>217</v>
      </c>
      <c r="Y76" t="s">
        <v>204</v>
      </c>
    </row>
    <row r="77" spans="1:25">
      <c r="A77" t="s">
        <v>230</v>
      </c>
      <c r="B77" s="2" t="str">
        <f>Hyperlink("https://www.diodes.com/assets/Datasheets/ZTN23015CFHQ.pdf")</f>
        <v>https://www.diodes.com/assets/Datasheets/ZTN23015CFHQ.pdf</v>
      </c>
      <c r="C77" t="str">
        <f>Hyperlink("https://www.diodes.com/part/view/ZTN23015CFHQ","ZTN23015CFHQ")</f>
        <v>ZTN23015CFHQ</v>
      </c>
      <c r="D77" t="s">
        <v>231</v>
      </c>
      <c r="G77" t="s">
        <v>65</v>
      </c>
      <c r="H77" t="s">
        <v>45</v>
      </c>
      <c r="I77" t="s">
        <v>38</v>
      </c>
      <c r="J77">
        <v>15</v>
      </c>
      <c r="K77">
        <v>6</v>
      </c>
      <c r="L77">
        <v>12</v>
      </c>
      <c r="M77">
        <v>1.25</v>
      </c>
      <c r="N77">
        <v>200</v>
      </c>
      <c r="O77">
        <v>0.5</v>
      </c>
      <c r="P77">
        <v>150</v>
      </c>
      <c r="Q77">
        <v>6</v>
      </c>
      <c r="R77">
        <v>30</v>
      </c>
      <c r="S77" t="s">
        <v>43</v>
      </c>
      <c r="T77">
        <v>90</v>
      </c>
      <c r="U77" t="s">
        <v>232</v>
      </c>
      <c r="V77">
        <v>235</v>
      </c>
      <c r="W77">
        <v>19</v>
      </c>
      <c r="Y77" t="s">
        <v>52</v>
      </c>
    </row>
    <row r="78" spans="1:25">
      <c r="A78" t="s">
        <v>233</v>
      </c>
      <c r="B78" s="2" t="str">
        <f>Hyperlink("https://www.diodes.com/assets/Datasheets/ZTX1048A.pdf")</f>
        <v>https://www.diodes.com/assets/Datasheets/ZTX1048A.pdf</v>
      </c>
      <c r="C78" t="str">
        <f>Hyperlink("https://www.diodes.com/part/view/ZTX1048A","ZTX1048A")</f>
        <v>ZTX1048A</v>
      </c>
      <c r="D78" t="s">
        <v>234</v>
      </c>
      <c r="G78" t="s">
        <v>65</v>
      </c>
      <c r="H78" t="s">
        <v>28</v>
      </c>
      <c r="I78" t="s">
        <v>38</v>
      </c>
      <c r="J78">
        <v>17.5</v>
      </c>
      <c r="K78">
        <v>4</v>
      </c>
      <c r="L78">
        <v>20</v>
      </c>
      <c r="M78">
        <v>1</v>
      </c>
      <c r="N78">
        <v>300</v>
      </c>
      <c r="O78">
        <v>0.5</v>
      </c>
      <c r="P78">
        <v>220</v>
      </c>
      <c r="Q78">
        <v>4</v>
      </c>
      <c r="R78">
        <v>75</v>
      </c>
      <c r="S78" t="s">
        <v>71</v>
      </c>
      <c r="T78">
        <v>245</v>
      </c>
      <c r="U78" t="s">
        <v>235</v>
      </c>
      <c r="V78">
        <v>150</v>
      </c>
      <c r="Y78" t="s">
        <v>236</v>
      </c>
    </row>
    <row r="79" spans="1:25">
      <c r="A79" t="s">
        <v>237</v>
      </c>
      <c r="B79" s="2" t="str">
        <f>Hyperlink("https://www.diodes.com/assets/Datasheets/ZTX1049A.pdf")</f>
        <v>https://www.diodes.com/assets/Datasheets/ZTX1049A.pdf</v>
      </c>
      <c r="C79" t="str">
        <f>Hyperlink("https://www.diodes.com/part/view/ZTX1049A","ZTX1049A")</f>
        <v>ZTX1049A</v>
      </c>
      <c r="D79" t="s">
        <v>238</v>
      </c>
      <c r="G79" t="s">
        <v>65</v>
      </c>
      <c r="H79" t="s">
        <v>28</v>
      </c>
      <c r="I79" t="s">
        <v>38</v>
      </c>
      <c r="J79">
        <v>25</v>
      </c>
      <c r="K79">
        <v>4</v>
      </c>
      <c r="L79">
        <v>20</v>
      </c>
      <c r="M79">
        <v>1</v>
      </c>
      <c r="N79">
        <v>300</v>
      </c>
      <c r="O79">
        <v>0.5</v>
      </c>
      <c r="P79">
        <v>200</v>
      </c>
      <c r="Q79">
        <v>4</v>
      </c>
      <c r="R79">
        <v>80</v>
      </c>
      <c r="S79" t="s">
        <v>71</v>
      </c>
      <c r="T79">
        <v>220</v>
      </c>
      <c r="U79" t="s">
        <v>127</v>
      </c>
      <c r="V79">
        <v>180</v>
      </c>
      <c r="Y79" t="s">
        <v>236</v>
      </c>
    </row>
    <row r="80" spans="1:25">
      <c r="A80" t="s">
        <v>239</v>
      </c>
      <c r="B80" s="2" t="str">
        <f>Hyperlink("https://www.diodes.com/assets/Datasheets/ZTX1149A.pdf")</f>
        <v>https://www.diodes.com/assets/Datasheets/ZTX1149A.pdf</v>
      </c>
      <c r="C80" t="str">
        <f>Hyperlink("https://www.diodes.com/part/view/ZTX1149A","ZTX1149A")</f>
        <v>ZTX1149A</v>
      </c>
      <c r="D80" t="s">
        <v>240</v>
      </c>
      <c r="G80" t="s">
        <v>65</v>
      </c>
      <c r="H80" t="s">
        <v>28</v>
      </c>
      <c r="I80" t="s">
        <v>29</v>
      </c>
      <c r="J80">
        <v>25</v>
      </c>
      <c r="K80">
        <v>3</v>
      </c>
      <c r="L80">
        <v>10</v>
      </c>
      <c r="M80">
        <v>1</v>
      </c>
      <c r="N80">
        <v>250</v>
      </c>
      <c r="O80">
        <v>0.5</v>
      </c>
      <c r="P80">
        <v>115</v>
      </c>
      <c r="Q80">
        <v>5</v>
      </c>
      <c r="R80">
        <v>240</v>
      </c>
      <c r="S80" t="s">
        <v>120</v>
      </c>
      <c r="T80">
        <v>300</v>
      </c>
      <c r="U80" t="s">
        <v>241</v>
      </c>
      <c r="V80">
        <v>135</v>
      </c>
      <c r="Y80" t="s">
        <v>236</v>
      </c>
    </row>
    <row r="81" spans="1:25">
      <c r="A81" t="s">
        <v>242</v>
      </c>
      <c r="B81" s="2" t="str">
        <f>Hyperlink("https://www.diodes.com/assets/Datasheets/ZTX618.pdf")</f>
        <v>https://www.diodes.com/assets/Datasheets/ZTX618.pdf</v>
      </c>
      <c r="C81" t="str">
        <f>Hyperlink("https://www.diodes.com/part/view/ZTX618","ZTX618")</f>
        <v>ZTX618</v>
      </c>
      <c r="D81" t="s">
        <v>243</v>
      </c>
      <c r="G81" t="s">
        <v>65</v>
      </c>
      <c r="H81" t="s">
        <v>28</v>
      </c>
      <c r="I81" t="s">
        <v>38</v>
      </c>
      <c r="J81">
        <v>20</v>
      </c>
      <c r="K81">
        <v>3.5</v>
      </c>
      <c r="L81">
        <v>10</v>
      </c>
      <c r="M81">
        <v>1</v>
      </c>
      <c r="N81">
        <v>300</v>
      </c>
      <c r="O81">
        <v>0.2</v>
      </c>
      <c r="P81">
        <v>170</v>
      </c>
      <c r="Q81">
        <v>3</v>
      </c>
      <c r="R81">
        <v>150</v>
      </c>
      <c r="S81" t="s">
        <v>71</v>
      </c>
      <c r="T81">
        <v>255</v>
      </c>
      <c r="U81" t="s">
        <v>244</v>
      </c>
      <c r="V81">
        <v>100</v>
      </c>
      <c r="Y81" t="s">
        <v>236</v>
      </c>
    </row>
    <row r="82" spans="1:25">
      <c r="A82" t="s">
        <v>245</v>
      </c>
      <c r="B82" s="2" t="str">
        <f>Hyperlink("https://www.diodes.com/assets/Datasheets/ZTX649.pdf")</f>
        <v>https://www.diodes.com/assets/Datasheets/ZTX649.pdf</v>
      </c>
      <c r="C82" t="str">
        <f>Hyperlink("https://www.diodes.com/part/view/ZTX649","ZTX649")</f>
        <v>ZTX649</v>
      </c>
      <c r="D82" t="s">
        <v>246</v>
      </c>
      <c r="G82" t="s">
        <v>27</v>
      </c>
      <c r="H82" t="s">
        <v>28</v>
      </c>
      <c r="I82" t="s">
        <v>38</v>
      </c>
      <c r="J82">
        <v>25</v>
      </c>
      <c r="K82">
        <v>2</v>
      </c>
      <c r="L82">
        <v>6</v>
      </c>
      <c r="M82">
        <v>1</v>
      </c>
      <c r="N82">
        <v>100</v>
      </c>
      <c r="O82">
        <v>1</v>
      </c>
      <c r="P82">
        <v>75</v>
      </c>
      <c r="Q82">
        <v>2</v>
      </c>
      <c r="R82">
        <v>300</v>
      </c>
      <c r="S82" t="s">
        <v>43</v>
      </c>
      <c r="T82">
        <v>500</v>
      </c>
      <c r="U82" t="s">
        <v>72</v>
      </c>
      <c r="V82">
        <v>240</v>
      </c>
      <c r="Y82" t="s">
        <v>236</v>
      </c>
    </row>
    <row r="83" spans="1:25">
      <c r="A83" t="s">
        <v>247</v>
      </c>
      <c r="B83" s="2" t="str">
        <f>Hyperlink("https://www.diodes.com/assets/Datasheets/ZTX688B.pdf")</f>
        <v>https://www.diodes.com/assets/Datasheets/ZTX688B.pdf</v>
      </c>
      <c r="C83" t="str">
        <f>Hyperlink("https://www.diodes.com/part/view/ZTX688B","ZTX688B")</f>
        <v>ZTX688B</v>
      </c>
      <c r="D83" t="s">
        <v>248</v>
      </c>
      <c r="G83" t="s">
        <v>27</v>
      </c>
      <c r="H83" t="s">
        <v>28</v>
      </c>
      <c r="I83" t="s">
        <v>38</v>
      </c>
      <c r="J83">
        <v>12</v>
      </c>
      <c r="K83">
        <v>3</v>
      </c>
      <c r="L83">
        <v>10</v>
      </c>
      <c r="M83">
        <v>1</v>
      </c>
      <c r="N83">
        <v>500</v>
      </c>
      <c r="O83">
        <v>0.1</v>
      </c>
      <c r="P83">
        <v>100</v>
      </c>
      <c r="Q83">
        <v>10</v>
      </c>
      <c r="R83">
        <v>40</v>
      </c>
      <c r="S83" t="s">
        <v>86</v>
      </c>
      <c r="T83">
        <v>350</v>
      </c>
      <c r="U83" t="s">
        <v>62</v>
      </c>
      <c r="V83">
        <v>150</v>
      </c>
      <c r="Y83" t="s">
        <v>236</v>
      </c>
    </row>
    <row r="84" spans="1:25">
      <c r="A84" t="s">
        <v>249</v>
      </c>
      <c r="B84" s="2" t="str">
        <f>Hyperlink("https://www.diodes.com/assets/Datasheets/ZTX689B.pdf")</f>
        <v>https://www.diodes.com/assets/Datasheets/ZTX689B.pdf</v>
      </c>
      <c r="C84" t="str">
        <f>Hyperlink("https://www.diodes.com/part/view/ZTX689B","ZTX689B")</f>
        <v>ZTX689B</v>
      </c>
      <c r="D84" t="s">
        <v>250</v>
      </c>
      <c r="G84" t="s">
        <v>27</v>
      </c>
      <c r="H84" t="s">
        <v>28</v>
      </c>
      <c r="I84" t="s">
        <v>38</v>
      </c>
      <c r="J84">
        <v>20</v>
      </c>
      <c r="K84">
        <v>3</v>
      </c>
      <c r="L84">
        <v>8</v>
      </c>
      <c r="M84">
        <v>1</v>
      </c>
      <c r="N84">
        <v>500</v>
      </c>
      <c r="O84">
        <v>0.1</v>
      </c>
      <c r="P84">
        <v>150</v>
      </c>
      <c r="Q84">
        <v>6</v>
      </c>
      <c r="R84">
        <v>100</v>
      </c>
      <c r="S84" t="s">
        <v>61</v>
      </c>
      <c r="T84">
        <v>500</v>
      </c>
      <c r="U84" t="s">
        <v>174</v>
      </c>
      <c r="V84">
        <v>150</v>
      </c>
      <c r="Y84" t="s">
        <v>236</v>
      </c>
    </row>
    <row r="85" spans="1:25">
      <c r="A85" t="s">
        <v>251</v>
      </c>
      <c r="B85" s="2" t="str">
        <f>Hyperlink("https://www.diodes.com/assets/Datasheets/ZTX718.pdf")</f>
        <v>https://www.diodes.com/assets/Datasheets/ZTX718.pdf</v>
      </c>
      <c r="C85" t="str">
        <f>Hyperlink("https://www.diodes.com/part/view/ZTX718","ZTX718")</f>
        <v>ZTX718</v>
      </c>
      <c r="D85" t="s">
        <v>252</v>
      </c>
      <c r="G85" t="s">
        <v>65</v>
      </c>
      <c r="H85" t="s">
        <v>28</v>
      </c>
      <c r="I85" t="s">
        <v>29</v>
      </c>
      <c r="J85">
        <v>20</v>
      </c>
      <c r="K85">
        <v>2.5</v>
      </c>
      <c r="L85">
        <v>6</v>
      </c>
      <c r="M85">
        <v>1</v>
      </c>
      <c r="N85">
        <v>300</v>
      </c>
      <c r="O85">
        <v>0.1</v>
      </c>
      <c r="P85">
        <v>150</v>
      </c>
      <c r="Q85">
        <v>2</v>
      </c>
      <c r="R85">
        <v>40</v>
      </c>
      <c r="S85" t="s">
        <v>124</v>
      </c>
      <c r="T85">
        <v>220</v>
      </c>
      <c r="U85" t="s">
        <v>132</v>
      </c>
      <c r="V85">
        <v>180</v>
      </c>
      <c r="Y85" t="s">
        <v>236</v>
      </c>
    </row>
    <row r="86" spans="1:25">
      <c r="A86" t="s">
        <v>253</v>
      </c>
      <c r="B86" s="2" t="str">
        <f>Hyperlink("https://www.diodes.com/assets/Datasheets/ZTX749.pdf")</f>
        <v>https://www.diodes.com/assets/Datasheets/ZTX749.pdf</v>
      </c>
      <c r="C86" t="str">
        <f>Hyperlink("https://www.diodes.com/part/view/ZTX749","ZTX749")</f>
        <v>ZTX749</v>
      </c>
      <c r="D86" t="s">
        <v>254</v>
      </c>
      <c r="G86" t="s">
        <v>27</v>
      </c>
      <c r="H86" t="s">
        <v>28</v>
      </c>
      <c r="I86" t="s">
        <v>29</v>
      </c>
      <c r="J86">
        <v>25</v>
      </c>
      <c r="K86">
        <v>2</v>
      </c>
      <c r="L86">
        <v>6</v>
      </c>
      <c r="M86">
        <v>1</v>
      </c>
      <c r="N86">
        <v>100</v>
      </c>
      <c r="O86">
        <v>1</v>
      </c>
      <c r="P86">
        <v>75</v>
      </c>
      <c r="Q86">
        <v>2</v>
      </c>
      <c r="R86">
        <v>300</v>
      </c>
      <c r="S86" t="s">
        <v>43</v>
      </c>
      <c r="T86">
        <v>500</v>
      </c>
      <c r="U86" t="s">
        <v>72</v>
      </c>
      <c r="V86">
        <v>160</v>
      </c>
      <c r="Y86" t="s">
        <v>236</v>
      </c>
    </row>
    <row r="87" spans="1:25">
      <c r="A87" t="s">
        <v>255</v>
      </c>
      <c r="B87" s="2" t="str">
        <f>Hyperlink("https://www.diodes.com/assets/Datasheets/ZTX788B.pdf")</f>
        <v>https://www.diodes.com/assets/Datasheets/ZTX788B.pdf</v>
      </c>
      <c r="C87" t="str">
        <f>Hyperlink("https://www.diodes.com/part/view/ZTX788B","ZTX788B")</f>
        <v>ZTX788B</v>
      </c>
      <c r="D87" t="s">
        <v>256</v>
      </c>
      <c r="G87" t="s">
        <v>27</v>
      </c>
      <c r="H87" t="s">
        <v>28</v>
      </c>
      <c r="I87" t="s">
        <v>29</v>
      </c>
      <c r="J87">
        <v>15</v>
      </c>
      <c r="K87">
        <v>3</v>
      </c>
      <c r="L87">
        <v>8</v>
      </c>
      <c r="M87">
        <v>1</v>
      </c>
      <c r="N87">
        <v>400</v>
      </c>
      <c r="O87">
        <v>1</v>
      </c>
      <c r="P87">
        <v>150</v>
      </c>
      <c r="Q87">
        <v>6</v>
      </c>
      <c r="R87">
        <v>150</v>
      </c>
      <c r="S87" t="s">
        <v>257</v>
      </c>
      <c r="T87">
        <v>450</v>
      </c>
      <c r="U87" t="s">
        <v>174</v>
      </c>
      <c r="V87">
        <v>100</v>
      </c>
      <c r="Y87" t="s">
        <v>236</v>
      </c>
    </row>
    <row r="88" spans="1:25">
      <c r="A88" t="s">
        <v>258</v>
      </c>
      <c r="B88" s="2" t="str">
        <f>Hyperlink("https://www.diodes.com/assets/Datasheets/ZTX789A.pdf")</f>
        <v>https://www.diodes.com/assets/Datasheets/ZTX789A.pdf</v>
      </c>
      <c r="C88" t="str">
        <f>Hyperlink("https://www.diodes.com/part/view/ZTX789A","ZTX789A")</f>
        <v>ZTX789A</v>
      </c>
      <c r="D88" t="s">
        <v>240</v>
      </c>
      <c r="G88" t="s">
        <v>27</v>
      </c>
      <c r="H88" t="s">
        <v>28</v>
      </c>
      <c r="I88" t="s">
        <v>29</v>
      </c>
      <c r="J88">
        <v>25</v>
      </c>
      <c r="K88">
        <v>3</v>
      </c>
      <c r="L88">
        <v>8</v>
      </c>
      <c r="M88">
        <v>1</v>
      </c>
      <c r="N88">
        <v>250</v>
      </c>
      <c r="O88">
        <v>1</v>
      </c>
      <c r="P88">
        <v>100</v>
      </c>
      <c r="Q88">
        <v>6</v>
      </c>
      <c r="R88">
        <v>250</v>
      </c>
      <c r="S88" t="s">
        <v>71</v>
      </c>
      <c r="T88">
        <v>450</v>
      </c>
      <c r="U88" t="s">
        <v>184</v>
      </c>
      <c r="V88">
        <v>100</v>
      </c>
      <c r="Y88" t="s">
        <v>236</v>
      </c>
    </row>
    <row r="89" spans="1:25">
      <c r="A89" t="s">
        <v>259</v>
      </c>
      <c r="B89" s="2" t="str">
        <f>Hyperlink("https://www.diodes.com/assets/Datasheets/ZTX869.pdf")</f>
        <v>https://www.diodes.com/assets/Datasheets/ZTX869.pdf</v>
      </c>
      <c r="C89" t="str">
        <f>Hyperlink("https://www.diodes.com/part/view/ZTX869","ZTX869")</f>
        <v>ZTX869</v>
      </c>
      <c r="D89" t="s">
        <v>260</v>
      </c>
      <c r="G89" t="s">
        <v>65</v>
      </c>
      <c r="H89" t="s">
        <v>28</v>
      </c>
      <c r="I89" t="s">
        <v>38</v>
      </c>
      <c r="J89">
        <v>25</v>
      </c>
      <c r="K89">
        <v>5</v>
      </c>
      <c r="L89">
        <v>20</v>
      </c>
      <c r="M89">
        <v>1.2</v>
      </c>
      <c r="N89">
        <v>300</v>
      </c>
      <c r="O89">
        <v>1</v>
      </c>
      <c r="P89">
        <v>250</v>
      </c>
      <c r="Q89">
        <v>5</v>
      </c>
      <c r="R89">
        <v>80</v>
      </c>
      <c r="S89" t="s">
        <v>71</v>
      </c>
      <c r="T89">
        <v>220</v>
      </c>
      <c r="U89" t="s">
        <v>261</v>
      </c>
      <c r="V89">
        <v>100</v>
      </c>
      <c r="Y89" t="s">
        <v>236</v>
      </c>
    </row>
    <row r="90" spans="1:25">
      <c r="A90" t="s">
        <v>262</v>
      </c>
      <c r="B90" s="2" t="str">
        <f>Hyperlink("https://www.diodes.com/assets/Datasheets/ZTX948.pdf")</f>
        <v>https://www.diodes.com/assets/Datasheets/ZTX948.pdf</v>
      </c>
      <c r="C90" t="str">
        <f>Hyperlink("https://www.diodes.com/part/view/ZTX948","ZTX948")</f>
        <v>ZTX948</v>
      </c>
      <c r="D90" t="s">
        <v>263</v>
      </c>
      <c r="G90" t="s">
        <v>65</v>
      </c>
      <c r="H90" t="s">
        <v>28</v>
      </c>
      <c r="I90" t="s">
        <v>29</v>
      </c>
      <c r="J90">
        <v>20</v>
      </c>
      <c r="K90">
        <v>4.5</v>
      </c>
      <c r="L90">
        <v>20</v>
      </c>
      <c r="M90">
        <v>1.2</v>
      </c>
      <c r="N90">
        <v>100</v>
      </c>
      <c r="O90">
        <v>1</v>
      </c>
      <c r="P90">
        <v>60</v>
      </c>
      <c r="Q90">
        <v>10</v>
      </c>
      <c r="R90">
        <v>100</v>
      </c>
      <c r="S90" t="s">
        <v>66</v>
      </c>
      <c r="T90">
        <v>310</v>
      </c>
      <c r="U90" t="s">
        <v>264</v>
      </c>
      <c r="V90">
        <v>80</v>
      </c>
      <c r="Y90" t="s">
        <v>236</v>
      </c>
    </row>
    <row r="91" spans="1:25">
      <c r="A91" t="s">
        <v>265</v>
      </c>
      <c r="B91" s="2" t="str">
        <f>Hyperlink("https://www.diodes.com/assets/Datasheets/ZTX968.pdf")</f>
        <v>https://www.diodes.com/assets/Datasheets/ZTX968.pdf</v>
      </c>
      <c r="C91" t="str">
        <f>Hyperlink("https://www.diodes.com/part/view/ZTX968","ZTX968")</f>
        <v>ZTX968</v>
      </c>
      <c r="D91" t="s">
        <v>266</v>
      </c>
      <c r="G91" t="s">
        <v>65</v>
      </c>
      <c r="H91" t="s">
        <v>28</v>
      </c>
      <c r="I91" t="s">
        <v>29</v>
      </c>
      <c r="J91">
        <v>12</v>
      </c>
      <c r="K91">
        <v>4.5</v>
      </c>
      <c r="L91">
        <v>20</v>
      </c>
      <c r="M91">
        <v>1.2</v>
      </c>
      <c r="N91">
        <v>300</v>
      </c>
      <c r="O91">
        <v>0.5</v>
      </c>
      <c r="P91">
        <v>150</v>
      </c>
      <c r="Q91">
        <v>10</v>
      </c>
      <c r="R91">
        <v>100</v>
      </c>
      <c r="S91" t="s">
        <v>192</v>
      </c>
      <c r="T91">
        <v>300</v>
      </c>
      <c r="U91" t="s">
        <v>267</v>
      </c>
      <c r="V91">
        <v>80</v>
      </c>
      <c r="Y91" t="s">
        <v>236</v>
      </c>
    </row>
    <row r="92" spans="1:25">
      <c r="A92" t="s">
        <v>268</v>
      </c>
      <c r="B92" s="2" t="str">
        <f>Hyperlink("https://www.diodes.com/assets/Datasheets/ZUMT617.pdf")</f>
        <v>https://www.diodes.com/assets/Datasheets/ZUMT617.pdf</v>
      </c>
      <c r="C92" t="str">
        <f>Hyperlink("https://www.diodes.com/part/view/ZUMT617","ZUMT617")</f>
        <v>ZUMT617</v>
      </c>
      <c r="D92" t="s">
        <v>269</v>
      </c>
      <c r="G92" t="s">
        <v>27</v>
      </c>
      <c r="H92" t="s">
        <v>28</v>
      </c>
      <c r="I92" t="s">
        <v>38</v>
      </c>
      <c r="J92">
        <v>15</v>
      </c>
      <c r="K92">
        <v>1.5</v>
      </c>
      <c r="L92">
        <v>5</v>
      </c>
      <c r="M92">
        <v>0.5</v>
      </c>
      <c r="N92">
        <v>300</v>
      </c>
      <c r="O92">
        <v>0.1</v>
      </c>
      <c r="P92">
        <v>200</v>
      </c>
      <c r="Q92">
        <v>1</v>
      </c>
      <c r="R92">
        <v>20</v>
      </c>
      <c r="S92" t="s">
        <v>124</v>
      </c>
      <c r="T92">
        <v>245</v>
      </c>
      <c r="U92" t="s">
        <v>270</v>
      </c>
      <c r="V92">
        <v>180</v>
      </c>
      <c r="W92">
        <v>135</v>
      </c>
      <c r="Y92" t="s">
        <v>40</v>
      </c>
    </row>
    <row r="93" spans="1:25">
      <c r="A93" t="s">
        <v>271</v>
      </c>
      <c r="B93" s="2" t="str">
        <f>Hyperlink("https://www.diodes.com/assets/Datasheets/ZUMT618.pdf")</f>
        <v>https://www.diodes.com/assets/Datasheets/ZUMT618.pdf</v>
      </c>
      <c r="C93" t="str">
        <f>Hyperlink("https://www.diodes.com/part/view/ZUMT618","ZUMT618")</f>
        <v>ZUMT618</v>
      </c>
      <c r="D93" t="s">
        <v>272</v>
      </c>
      <c r="G93" t="s">
        <v>27</v>
      </c>
      <c r="H93" t="s">
        <v>28</v>
      </c>
      <c r="I93" t="s">
        <v>38</v>
      </c>
      <c r="J93">
        <v>20</v>
      </c>
      <c r="K93">
        <v>1.25</v>
      </c>
      <c r="L93">
        <v>4</v>
      </c>
      <c r="M93">
        <v>0.5</v>
      </c>
      <c r="N93">
        <v>300</v>
      </c>
      <c r="O93">
        <v>0.1</v>
      </c>
      <c r="P93">
        <v>100</v>
      </c>
      <c r="Q93">
        <v>1</v>
      </c>
      <c r="R93">
        <v>25</v>
      </c>
      <c r="S93" t="s">
        <v>124</v>
      </c>
      <c r="T93">
        <v>250</v>
      </c>
      <c r="U93" t="s">
        <v>151</v>
      </c>
      <c r="V93">
        <v>210</v>
      </c>
      <c r="W93">
        <v>125</v>
      </c>
      <c r="Y93" t="s">
        <v>40</v>
      </c>
    </row>
    <row r="94" spans="1:25">
      <c r="A94" t="s">
        <v>273</v>
      </c>
      <c r="B94" s="2" t="str">
        <f>Hyperlink("https://www.diodes.com/assets/Datasheets/ZUMT717.pdf")</f>
        <v>https://www.diodes.com/assets/Datasheets/ZUMT717.pdf</v>
      </c>
      <c r="C94" t="str">
        <f>Hyperlink("https://www.diodes.com/part/view/ZUMT717","ZUMT717")</f>
        <v>ZUMT717</v>
      </c>
      <c r="D94" t="s">
        <v>274</v>
      </c>
      <c r="G94" t="s">
        <v>27</v>
      </c>
      <c r="H94" t="s">
        <v>28</v>
      </c>
      <c r="I94" t="s">
        <v>29</v>
      </c>
      <c r="J94">
        <v>12</v>
      </c>
      <c r="K94">
        <v>1.25</v>
      </c>
      <c r="L94">
        <v>3</v>
      </c>
      <c r="M94">
        <v>0.5</v>
      </c>
      <c r="N94">
        <v>300</v>
      </c>
      <c r="O94">
        <v>0.1</v>
      </c>
      <c r="P94">
        <v>75</v>
      </c>
      <c r="Q94">
        <v>2</v>
      </c>
      <c r="R94">
        <v>40</v>
      </c>
      <c r="S94" t="s">
        <v>124</v>
      </c>
      <c r="T94">
        <v>215</v>
      </c>
      <c r="U94" t="s">
        <v>155</v>
      </c>
      <c r="V94">
        <v>220</v>
      </c>
      <c r="W94">
        <v>150</v>
      </c>
      <c r="Y94" t="s">
        <v>40</v>
      </c>
    </row>
    <row r="95" spans="1:25">
      <c r="A95" t="s">
        <v>275</v>
      </c>
      <c r="B95" s="2" t="str">
        <f>Hyperlink("https://www.diodes.com/assets/Datasheets/ZUMT718.pdf")</f>
        <v>https://www.diodes.com/assets/Datasheets/ZUMT718.pdf</v>
      </c>
      <c r="C95" t="str">
        <f>Hyperlink("https://www.diodes.com/part/view/ZUMT718","ZUMT718")</f>
        <v>ZUMT718</v>
      </c>
      <c r="D95" t="s">
        <v>276</v>
      </c>
      <c r="G95" t="s">
        <v>27</v>
      </c>
      <c r="H95" t="s">
        <v>28</v>
      </c>
      <c r="I95" t="s">
        <v>29</v>
      </c>
      <c r="J95">
        <v>20</v>
      </c>
      <c r="K95">
        <v>1</v>
      </c>
      <c r="L95">
        <v>3</v>
      </c>
      <c r="M95">
        <v>0.5</v>
      </c>
      <c r="N95">
        <v>300</v>
      </c>
      <c r="O95">
        <v>0.1</v>
      </c>
      <c r="P95">
        <v>100</v>
      </c>
      <c r="Q95">
        <v>1</v>
      </c>
      <c r="R95">
        <v>45</v>
      </c>
      <c r="S95" t="s">
        <v>124</v>
      </c>
      <c r="T95">
        <v>175</v>
      </c>
      <c r="U95" t="s">
        <v>277</v>
      </c>
      <c r="V95">
        <v>210</v>
      </c>
      <c r="W95">
        <v>200</v>
      </c>
      <c r="Y95" t="s">
        <v>40</v>
      </c>
    </row>
    <row r="96" spans="1:25">
      <c r="A96" t="s">
        <v>278</v>
      </c>
      <c r="B96" s="2" t="str">
        <f>Hyperlink("https://www.diodes.com/assets/Datasheets/ZUMTS17N.pdf")</f>
        <v>https://www.diodes.com/assets/Datasheets/ZUMTS17N.pdf</v>
      </c>
      <c r="C96" t="str">
        <f>Hyperlink("https://www.diodes.com/part/view/ZUMTS17N","ZUMTS17N")</f>
        <v>ZUMTS17N</v>
      </c>
      <c r="D96" t="s">
        <v>279</v>
      </c>
      <c r="G96" t="s">
        <v>50</v>
      </c>
      <c r="H96" t="s">
        <v>28</v>
      </c>
      <c r="I96" t="s">
        <v>38</v>
      </c>
      <c r="J96">
        <v>11</v>
      </c>
      <c r="K96">
        <v>0.001</v>
      </c>
      <c r="M96">
        <v>0.33</v>
      </c>
      <c r="N96">
        <v>56</v>
      </c>
      <c r="O96">
        <v>0.005</v>
      </c>
      <c r="R96">
        <v>500</v>
      </c>
      <c r="S96" t="s">
        <v>51</v>
      </c>
      <c r="V96">
        <v>3200</v>
      </c>
      <c r="Y96" t="s">
        <v>40</v>
      </c>
    </row>
    <row r="97" spans="1:25">
      <c r="A97" t="s">
        <v>280</v>
      </c>
      <c r="B97" s="2" t="str">
        <f>Hyperlink("https://www.diodes.com/assets/Datasheets/ZX5T2E6.pdf")</f>
        <v>https://www.diodes.com/assets/Datasheets/ZX5T2E6.pdf</v>
      </c>
      <c r="C97" t="str">
        <f>Hyperlink("https://www.diodes.com/part/view/ZX5T2E6","ZX5T2E6")</f>
        <v>ZX5T2E6</v>
      </c>
      <c r="D97" t="s">
        <v>281</v>
      </c>
      <c r="G97" t="s">
        <v>65</v>
      </c>
      <c r="H97" t="s">
        <v>28</v>
      </c>
      <c r="I97" t="s">
        <v>29</v>
      </c>
      <c r="J97">
        <v>20</v>
      </c>
      <c r="K97">
        <v>3.5</v>
      </c>
      <c r="L97">
        <v>10</v>
      </c>
      <c r="M97">
        <v>1.1</v>
      </c>
      <c r="N97">
        <v>300</v>
      </c>
      <c r="O97">
        <v>0.01</v>
      </c>
      <c r="P97">
        <v>150</v>
      </c>
      <c r="Q97">
        <v>3.5</v>
      </c>
      <c r="R97">
        <v>15</v>
      </c>
      <c r="S97" t="s">
        <v>124</v>
      </c>
      <c r="T97">
        <v>140</v>
      </c>
      <c r="U97" t="s">
        <v>71</v>
      </c>
      <c r="V97">
        <v>110</v>
      </c>
      <c r="W97">
        <v>31</v>
      </c>
      <c r="Y97" t="s">
        <v>282</v>
      </c>
    </row>
    <row r="98" spans="1:25">
      <c r="A98" t="s">
        <v>283</v>
      </c>
      <c r="B98" s="2" t="str">
        <f>Hyperlink("https://www.diodes.com/assets/Datasheets/ZXT10N15DE6.pdf")</f>
        <v>https://www.diodes.com/assets/Datasheets/ZXT10N15DE6.pdf</v>
      </c>
      <c r="C98" t="str">
        <f>Hyperlink("https://www.diodes.com/part/view/ZXT10N15DE6","ZXT10N15DE6")</f>
        <v>ZXT10N15DE6</v>
      </c>
      <c r="D98" t="s">
        <v>284</v>
      </c>
      <c r="G98" t="s">
        <v>65</v>
      </c>
      <c r="H98" t="s">
        <v>28</v>
      </c>
      <c r="I98" t="s">
        <v>38</v>
      </c>
      <c r="J98">
        <v>15</v>
      </c>
      <c r="K98">
        <v>4</v>
      </c>
      <c r="L98">
        <v>13</v>
      </c>
      <c r="M98">
        <v>1.1</v>
      </c>
      <c r="N98">
        <v>300</v>
      </c>
      <c r="O98">
        <v>0.2</v>
      </c>
      <c r="P98">
        <v>200</v>
      </c>
      <c r="Q98">
        <v>3</v>
      </c>
      <c r="R98">
        <v>14</v>
      </c>
      <c r="S98" t="s">
        <v>124</v>
      </c>
      <c r="T98">
        <v>260</v>
      </c>
      <c r="U98" t="s">
        <v>127</v>
      </c>
      <c r="V98">
        <v>120</v>
      </c>
      <c r="W98">
        <v>50</v>
      </c>
      <c r="Y98" t="s">
        <v>282</v>
      </c>
    </row>
    <row r="99" spans="1:25">
      <c r="A99" t="s">
        <v>285</v>
      </c>
      <c r="B99" s="2" t="str">
        <f>Hyperlink("https://www.diodes.com/assets/Datasheets/ZXT10N20DE6.pdf")</f>
        <v>https://www.diodes.com/assets/Datasheets/ZXT10N20DE6.pdf</v>
      </c>
      <c r="C99" t="str">
        <f>Hyperlink("https://www.diodes.com/part/view/ZXT10N20DE6","ZXT10N20DE6")</f>
        <v>ZXT10N20DE6</v>
      </c>
      <c r="D99" t="s">
        <v>286</v>
      </c>
      <c r="G99" t="s">
        <v>65</v>
      </c>
      <c r="H99" t="s">
        <v>28</v>
      </c>
      <c r="I99" t="s">
        <v>38</v>
      </c>
      <c r="J99">
        <v>20</v>
      </c>
      <c r="K99">
        <v>3.5</v>
      </c>
      <c r="L99">
        <v>19</v>
      </c>
      <c r="M99">
        <v>1.1</v>
      </c>
      <c r="N99">
        <v>300</v>
      </c>
      <c r="O99">
        <v>0.2</v>
      </c>
      <c r="P99">
        <v>200</v>
      </c>
      <c r="Q99">
        <v>2</v>
      </c>
      <c r="R99">
        <v>15</v>
      </c>
      <c r="S99" t="s">
        <v>124</v>
      </c>
      <c r="T99">
        <v>135</v>
      </c>
      <c r="U99" t="s">
        <v>193</v>
      </c>
      <c r="V99">
        <v>140</v>
      </c>
      <c r="W99">
        <v>55</v>
      </c>
      <c r="Y99" t="s">
        <v>282</v>
      </c>
    </row>
    <row r="100" spans="1:25">
      <c r="A100" t="s">
        <v>287</v>
      </c>
      <c r="B100" s="2" t="str">
        <f>Hyperlink("https://www.diodes.com/assets/Datasheets/ZXT10P12DE6.pdf")</f>
        <v>https://www.diodes.com/assets/Datasheets/ZXT10P12DE6.pdf</v>
      </c>
      <c r="C100" t="str">
        <f>Hyperlink("https://www.diodes.com/part/view/ZXT10P12DE6","ZXT10P12DE6")</f>
        <v>ZXT10P12DE6</v>
      </c>
      <c r="D100" t="s">
        <v>288</v>
      </c>
      <c r="G100" t="s">
        <v>65</v>
      </c>
      <c r="H100" t="s">
        <v>28</v>
      </c>
      <c r="I100" t="s">
        <v>29</v>
      </c>
      <c r="J100">
        <v>12</v>
      </c>
      <c r="K100">
        <v>3</v>
      </c>
      <c r="L100">
        <v>10</v>
      </c>
      <c r="M100">
        <v>1.1</v>
      </c>
      <c r="N100">
        <v>300</v>
      </c>
      <c r="O100">
        <v>0.1</v>
      </c>
      <c r="P100">
        <v>180</v>
      </c>
      <c r="Q100">
        <v>2.5</v>
      </c>
      <c r="R100">
        <v>17</v>
      </c>
      <c r="S100" t="s">
        <v>124</v>
      </c>
      <c r="T100">
        <v>300</v>
      </c>
      <c r="U100" t="s">
        <v>129</v>
      </c>
      <c r="V100">
        <v>110</v>
      </c>
      <c r="W100">
        <v>65</v>
      </c>
      <c r="Y100" t="s">
        <v>282</v>
      </c>
    </row>
    <row r="101" spans="1:25">
      <c r="A101" t="s">
        <v>289</v>
      </c>
      <c r="B101" s="2" t="str">
        <f>Hyperlink("https://www.diodes.com/assets/Datasheets/ZXT10P20DE6.pdf")</f>
        <v>https://www.diodes.com/assets/Datasheets/ZXT10P20DE6.pdf</v>
      </c>
      <c r="C101" t="str">
        <f>Hyperlink("https://www.diodes.com/part/view/ZXT10P20DE6","ZXT10P20DE6")</f>
        <v>ZXT10P20DE6</v>
      </c>
      <c r="D101" t="s">
        <v>290</v>
      </c>
      <c r="G101" t="s">
        <v>65</v>
      </c>
      <c r="H101" t="s">
        <v>28</v>
      </c>
      <c r="I101" t="s">
        <v>29</v>
      </c>
      <c r="J101">
        <v>20</v>
      </c>
      <c r="K101">
        <v>2.5</v>
      </c>
      <c r="L101">
        <v>6</v>
      </c>
      <c r="M101">
        <v>1.1</v>
      </c>
      <c r="N101">
        <v>300</v>
      </c>
      <c r="O101">
        <v>0.1</v>
      </c>
      <c r="P101">
        <v>150</v>
      </c>
      <c r="Q101">
        <v>2</v>
      </c>
      <c r="R101">
        <v>30</v>
      </c>
      <c r="S101" t="s">
        <v>124</v>
      </c>
      <c r="T101">
        <v>250</v>
      </c>
      <c r="U101" t="s">
        <v>291</v>
      </c>
      <c r="V101">
        <v>180</v>
      </c>
      <c r="W101">
        <v>96</v>
      </c>
      <c r="Y101" t="s">
        <v>282</v>
      </c>
    </row>
    <row r="102" spans="1:25">
      <c r="A102" t="s">
        <v>292</v>
      </c>
      <c r="B102" s="2" t="str">
        <f>Hyperlink("https://www.diodes.com/assets/Datasheets/ZXT10P20DE6Q.pdf")</f>
        <v>https://www.diodes.com/assets/Datasheets/ZXT10P20DE6Q.pdf</v>
      </c>
      <c r="C102" t="str">
        <f>Hyperlink("https://www.diodes.com/part/view/ZXT10P20DE6Q","ZXT10P20DE6Q")</f>
        <v>ZXT10P20DE6Q</v>
      </c>
      <c r="D102" t="s">
        <v>290</v>
      </c>
      <c r="G102" t="s">
        <v>65</v>
      </c>
      <c r="H102" t="s">
        <v>45</v>
      </c>
      <c r="I102" t="s">
        <v>29</v>
      </c>
      <c r="J102">
        <v>20</v>
      </c>
      <c r="K102">
        <v>2.5</v>
      </c>
      <c r="L102">
        <v>6</v>
      </c>
      <c r="M102">
        <v>1.1</v>
      </c>
      <c r="N102">
        <v>300</v>
      </c>
      <c r="O102">
        <v>0.1</v>
      </c>
      <c r="P102">
        <v>150</v>
      </c>
      <c r="Q102">
        <v>2</v>
      </c>
      <c r="R102">
        <v>30</v>
      </c>
      <c r="S102" t="s">
        <v>124</v>
      </c>
      <c r="T102">
        <v>250</v>
      </c>
      <c r="U102" t="s">
        <v>132</v>
      </c>
      <c r="V102">
        <v>180</v>
      </c>
      <c r="W102">
        <v>96</v>
      </c>
      <c r="Y102" t="s">
        <v>282</v>
      </c>
    </row>
    <row r="103" spans="1:25">
      <c r="A103" t="s">
        <v>293</v>
      </c>
      <c r="B103" s="2" t="str">
        <f>Hyperlink("https://www.diodes.com/assets/Datasheets/ZXT12N20DX.pdf")</f>
        <v>https://www.diodes.com/assets/Datasheets/ZXT12N20DX.pdf</v>
      </c>
      <c r="C103" t="str">
        <f>Hyperlink("https://www.diodes.com/part/view/ZXT12N20DX","ZXT12N20DX")</f>
        <v>ZXT12N20DX</v>
      </c>
      <c r="D103" t="s">
        <v>294</v>
      </c>
      <c r="G103" t="s">
        <v>65</v>
      </c>
      <c r="H103" t="s">
        <v>28</v>
      </c>
      <c r="I103" t="s">
        <v>203</v>
      </c>
      <c r="J103">
        <v>20</v>
      </c>
      <c r="K103">
        <v>3.5</v>
      </c>
      <c r="L103">
        <v>15</v>
      </c>
      <c r="M103">
        <v>1.25</v>
      </c>
      <c r="N103">
        <v>300</v>
      </c>
      <c r="O103">
        <v>1</v>
      </c>
      <c r="P103">
        <v>200</v>
      </c>
      <c r="Q103">
        <v>3.5</v>
      </c>
      <c r="R103">
        <v>10</v>
      </c>
      <c r="S103" t="s">
        <v>124</v>
      </c>
      <c r="T103">
        <v>200</v>
      </c>
      <c r="U103" t="s">
        <v>295</v>
      </c>
      <c r="V103">
        <v>112</v>
      </c>
      <c r="W103">
        <v>40</v>
      </c>
      <c r="Y103" t="s">
        <v>296</v>
      </c>
    </row>
    <row r="104" spans="1:25">
      <c r="A104" t="s">
        <v>297</v>
      </c>
      <c r="B104" s="2" t="str">
        <f>Hyperlink("https://www.diodes.com/assets/Datasheets/ZXT12P12DX.pdf")</f>
        <v>https://www.diodes.com/assets/Datasheets/ZXT12P12DX.pdf</v>
      </c>
      <c r="C104" t="str">
        <f>Hyperlink("https://www.diodes.com/part/view/ZXT12P12DX","ZXT12P12DX")</f>
        <v>ZXT12P12DX</v>
      </c>
      <c r="D104" t="s">
        <v>298</v>
      </c>
      <c r="G104" t="s">
        <v>65</v>
      </c>
      <c r="H104" t="s">
        <v>28</v>
      </c>
      <c r="I104" t="s">
        <v>220</v>
      </c>
      <c r="J104">
        <v>12</v>
      </c>
      <c r="K104">
        <v>3</v>
      </c>
      <c r="L104">
        <v>15</v>
      </c>
      <c r="M104">
        <v>1.25</v>
      </c>
      <c r="N104">
        <v>300</v>
      </c>
      <c r="O104">
        <v>1</v>
      </c>
      <c r="P104">
        <v>200</v>
      </c>
      <c r="Q104">
        <v>3</v>
      </c>
      <c r="R104">
        <v>11</v>
      </c>
      <c r="S104" t="s">
        <v>124</v>
      </c>
      <c r="T104">
        <v>270</v>
      </c>
      <c r="U104" t="s">
        <v>299</v>
      </c>
      <c r="V104">
        <v>85</v>
      </c>
      <c r="W104">
        <v>47</v>
      </c>
      <c r="Y104" t="s">
        <v>296</v>
      </c>
    </row>
    <row r="105" spans="1:25">
      <c r="A105" t="s">
        <v>300</v>
      </c>
      <c r="B105" s="2" t="str">
        <f>Hyperlink("https://www.diodes.com/assets/Datasheets/ZXT13N15DE6.pdf")</f>
        <v>https://www.diodes.com/assets/Datasheets/ZXT13N15DE6.pdf</v>
      </c>
      <c r="C105" t="str">
        <f>Hyperlink("https://www.diodes.com/part/view/ZXT13N15DE6","ZXT13N15DE6")</f>
        <v>ZXT13N15DE6</v>
      </c>
      <c r="D105" t="s">
        <v>301</v>
      </c>
      <c r="G105" t="s">
        <v>65</v>
      </c>
      <c r="H105" t="s">
        <v>28</v>
      </c>
      <c r="I105" t="s">
        <v>38</v>
      </c>
      <c r="J105">
        <v>15</v>
      </c>
      <c r="K105">
        <v>5</v>
      </c>
      <c r="L105">
        <v>15</v>
      </c>
      <c r="M105">
        <v>1.1</v>
      </c>
      <c r="N105">
        <v>300</v>
      </c>
      <c r="O105">
        <v>1</v>
      </c>
      <c r="P105">
        <v>200</v>
      </c>
      <c r="Q105">
        <v>5</v>
      </c>
      <c r="R105">
        <v>8</v>
      </c>
      <c r="S105" t="s">
        <v>124</v>
      </c>
      <c r="T105">
        <v>190</v>
      </c>
      <c r="U105" t="s">
        <v>302</v>
      </c>
      <c r="V105">
        <v>72</v>
      </c>
      <c r="W105">
        <v>29</v>
      </c>
      <c r="Y105" t="s">
        <v>282</v>
      </c>
    </row>
    <row r="106" spans="1:25">
      <c r="A106" t="s">
        <v>303</v>
      </c>
      <c r="B106" s="2" t="str">
        <f>Hyperlink("https://www.diodes.com/assets/Datasheets/ZXT13N20DE6.pdf")</f>
        <v>https://www.diodes.com/assets/Datasheets/ZXT13N20DE6.pdf</v>
      </c>
      <c r="C106" t="str">
        <f>Hyperlink("https://www.diodes.com/part/view/ZXT13N20DE6","ZXT13N20DE6")</f>
        <v>ZXT13N20DE6</v>
      </c>
      <c r="D106" t="s">
        <v>304</v>
      </c>
      <c r="G106" t="s">
        <v>65</v>
      </c>
      <c r="H106" t="s">
        <v>28</v>
      </c>
      <c r="I106" t="s">
        <v>38</v>
      </c>
      <c r="J106">
        <v>20</v>
      </c>
      <c r="K106">
        <v>4.5</v>
      </c>
      <c r="L106">
        <v>15</v>
      </c>
      <c r="M106">
        <v>1.1</v>
      </c>
      <c r="N106">
        <v>300</v>
      </c>
      <c r="O106">
        <v>1</v>
      </c>
      <c r="P106">
        <v>200</v>
      </c>
      <c r="Q106">
        <v>5</v>
      </c>
      <c r="R106">
        <v>8</v>
      </c>
      <c r="S106" t="s">
        <v>124</v>
      </c>
      <c r="T106">
        <v>230</v>
      </c>
      <c r="U106" t="s">
        <v>305</v>
      </c>
      <c r="V106">
        <v>96</v>
      </c>
      <c r="W106">
        <v>38</v>
      </c>
      <c r="Y106" t="s">
        <v>282</v>
      </c>
    </row>
    <row r="107" spans="1:25">
      <c r="A107" t="s">
        <v>306</v>
      </c>
      <c r="B107" s="2" t="str">
        <f>Hyperlink("https://www.diodes.com/assets/Datasheets/ZXT13P12DE6.pdf")</f>
        <v>https://www.diodes.com/assets/Datasheets/ZXT13P12DE6.pdf</v>
      </c>
      <c r="C107" t="str">
        <f>Hyperlink("https://www.diodes.com/part/view/ZXT13P12DE6","ZXT13P12DE6")</f>
        <v>ZXT13P12DE6</v>
      </c>
      <c r="D107" t="s">
        <v>307</v>
      </c>
      <c r="G107" t="s">
        <v>65</v>
      </c>
      <c r="H107" t="s">
        <v>28</v>
      </c>
      <c r="I107" t="s">
        <v>29</v>
      </c>
      <c r="J107">
        <v>12</v>
      </c>
      <c r="K107">
        <v>4</v>
      </c>
      <c r="L107">
        <v>15</v>
      </c>
      <c r="M107">
        <v>1.1</v>
      </c>
      <c r="N107">
        <v>300</v>
      </c>
      <c r="O107">
        <v>1</v>
      </c>
      <c r="P107">
        <v>200</v>
      </c>
      <c r="Q107">
        <v>4</v>
      </c>
      <c r="R107">
        <v>10</v>
      </c>
      <c r="S107" t="s">
        <v>124</v>
      </c>
      <c r="T107">
        <v>250</v>
      </c>
      <c r="U107" t="s">
        <v>127</v>
      </c>
      <c r="V107">
        <v>55</v>
      </c>
      <c r="W107">
        <v>37</v>
      </c>
      <c r="Y107" t="s">
        <v>282</v>
      </c>
    </row>
    <row r="108" spans="1:25">
      <c r="A108" t="s">
        <v>308</v>
      </c>
      <c r="B108" s="2" t="str">
        <f>Hyperlink("https://www.diodes.com/assets/Datasheets/ZXT13P20DE6.pdf")</f>
        <v>https://www.diodes.com/assets/Datasheets/ZXT13P20DE6.pdf</v>
      </c>
      <c r="C108" t="str">
        <f>Hyperlink("https://www.diodes.com/part/view/ZXT13P20DE6","ZXT13P20DE6")</f>
        <v>ZXT13P20DE6</v>
      </c>
      <c r="D108" t="s">
        <v>281</v>
      </c>
      <c r="G108" t="s">
        <v>65</v>
      </c>
      <c r="H108" t="s">
        <v>28</v>
      </c>
      <c r="I108" t="s">
        <v>29</v>
      </c>
      <c r="J108">
        <v>20</v>
      </c>
      <c r="K108">
        <v>3.5</v>
      </c>
      <c r="L108">
        <v>10</v>
      </c>
      <c r="M108">
        <v>1.1</v>
      </c>
      <c r="N108">
        <v>300</v>
      </c>
      <c r="O108">
        <v>1</v>
      </c>
      <c r="P108">
        <v>150</v>
      </c>
      <c r="Q108">
        <v>3.5</v>
      </c>
      <c r="R108">
        <v>15</v>
      </c>
      <c r="S108" t="s">
        <v>124</v>
      </c>
      <c r="T108">
        <v>130</v>
      </c>
      <c r="U108" t="s">
        <v>71</v>
      </c>
      <c r="V108">
        <v>90</v>
      </c>
      <c r="W108">
        <v>75</v>
      </c>
      <c r="Y108" t="s">
        <v>282</v>
      </c>
    </row>
    <row r="109" spans="1:25">
      <c r="A109" t="s">
        <v>309</v>
      </c>
      <c r="B109" s="2" t="str">
        <f>Hyperlink("https://www.diodes.com/assets/Datasheets/ZXTC2061E6.pdf")</f>
        <v>https://www.diodes.com/assets/Datasheets/ZXTC2061E6.pdf</v>
      </c>
      <c r="C109" t="str">
        <f>Hyperlink("https://www.diodes.com/part/view/ZXTC2061E6","ZXTC2061E6")</f>
        <v>ZXTC2061E6</v>
      </c>
      <c r="D109" t="s">
        <v>310</v>
      </c>
      <c r="G109" t="s">
        <v>65</v>
      </c>
      <c r="H109" t="s">
        <v>28</v>
      </c>
      <c r="I109" t="s">
        <v>210</v>
      </c>
      <c r="J109">
        <v>12</v>
      </c>
      <c r="K109" t="s">
        <v>311</v>
      </c>
      <c r="L109" t="s">
        <v>312</v>
      </c>
      <c r="M109">
        <v>1.1</v>
      </c>
      <c r="N109" t="s">
        <v>313</v>
      </c>
      <c r="O109">
        <v>1</v>
      </c>
      <c r="P109" t="s">
        <v>314</v>
      </c>
      <c r="Q109" t="s">
        <v>311</v>
      </c>
      <c r="R109" t="s">
        <v>315</v>
      </c>
      <c r="S109" t="s">
        <v>71</v>
      </c>
      <c r="T109" t="s">
        <v>316</v>
      </c>
      <c r="U109" t="s">
        <v>90</v>
      </c>
      <c r="V109" t="s">
        <v>317</v>
      </c>
      <c r="W109" t="s">
        <v>318</v>
      </c>
      <c r="Y109" t="s">
        <v>282</v>
      </c>
    </row>
    <row r="110" spans="1:25">
      <c r="A110" t="s">
        <v>319</v>
      </c>
      <c r="B110" s="2" t="str">
        <f>Hyperlink("https://www.diodes.com/assets/Datasheets/ZXTC2062E6.pdf")</f>
        <v>https://www.diodes.com/assets/Datasheets/ZXTC2062E6.pdf</v>
      </c>
      <c r="C110" t="str">
        <f>Hyperlink("https://www.diodes.com/part/view/ZXTC2062E6","ZXTC2062E6")</f>
        <v>ZXTC2062E6</v>
      </c>
      <c r="D110" t="s">
        <v>320</v>
      </c>
      <c r="G110" t="s">
        <v>65</v>
      </c>
      <c r="H110" t="s">
        <v>28</v>
      </c>
      <c r="I110" t="s">
        <v>210</v>
      </c>
      <c r="J110">
        <v>20</v>
      </c>
      <c r="K110" t="s">
        <v>321</v>
      </c>
      <c r="L110">
        <v>10</v>
      </c>
      <c r="M110">
        <v>1.1</v>
      </c>
      <c r="N110" t="s">
        <v>322</v>
      </c>
      <c r="O110">
        <v>1</v>
      </c>
      <c r="P110" t="s">
        <v>323</v>
      </c>
      <c r="Q110" t="s">
        <v>321</v>
      </c>
      <c r="R110" t="s">
        <v>324</v>
      </c>
      <c r="S110" t="s">
        <v>67</v>
      </c>
      <c r="T110" t="s">
        <v>325</v>
      </c>
      <c r="U110" t="s">
        <v>90</v>
      </c>
      <c r="V110" t="s">
        <v>326</v>
      </c>
      <c r="W110" t="s">
        <v>327</v>
      </c>
      <c r="Y110" t="s">
        <v>282</v>
      </c>
    </row>
    <row r="111" spans="1:25">
      <c r="A111" t="s">
        <v>328</v>
      </c>
      <c r="B111" s="2" t="str">
        <f>Hyperlink("https://www.diodes.com/assets/Datasheets/ZXTC6717MC.pdf")</f>
        <v>https://www.diodes.com/assets/Datasheets/ZXTC6717MC.pdf</v>
      </c>
      <c r="C111" t="str">
        <f>Hyperlink("https://www.diodes.com/part/view/ZXTC6717MC","ZXTC6717MC")</f>
        <v>ZXTC6717MC</v>
      </c>
      <c r="D111" t="s">
        <v>329</v>
      </c>
      <c r="G111" t="s">
        <v>65</v>
      </c>
      <c r="H111" t="s">
        <v>28</v>
      </c>
      <c r="I111" t="s">
        <v>210</v>
      </c>
      <c r="J111" t="s">
        <v>330</v>
      </c>
      <c r="K111" t="s">
        <v>331</v>
      </c>
      <c r="L111" t="s">
        <v>332</v>
      </c>
      <c r="M111">
        <v>1.7</v>
      </c>
      <c r="N111">
        <v>300</v>
      </c>
      <c r="O111" t="s">
        <v>212</v>
      </c>
      <c r="P111" t="s">
        <v>333</v>
      </c>
      <c r="Q111" t="s">
        <v>334</v>
      </c>
      <c r="R111" t="s">
        <v>335</v>
      </c>
      <c r="S111" t="s">
        <v>71</v>
      </c>
      <c r="T111" t="s">
        <v>336</v>
      </c>
      <c r="U111" t="s">
        <v>129</v>
      </c>
      <c r="V111" t="s">
        <v>337</v>
      </c>
      <c r="W111" t="s">
        <v>338</v>
      </c>
      <c r="Y111" t="s">
        <v>339</v>
      </c>
    </row>
    <row r="112" spans="1:25">
      <c r="A112" t="s">
        <v>340</v>
      </c>
      <c r="B112" s="2" t="str">
        <f>Hyperlink("https://www.diodes.com/assets/Datasheets/ZXTC6717MC.pdf")</f>
        <v>https://www.diodes.com/assets/Datasheets/ZXTC6717MC.pdf</v>
      </c>
      <c r="C112" t="str">
        <f>Hyperlink("https://www.diodes.com/part/view/ZXTC6717MCQ","ZXTC6717MCQ")</f>
        <v>ZXTC6717MCQ</v>
      </c>
      <c r="D112" t="s">
        <v>341</v>
      </c>
      <c r="G112" t="s">
        <v>65</v>
      </c>
      <c r="H112" t="s">
        <v>45</v>
      </c>
      <c r="I112" t="s">
        <v>210</v>
      </c>
      <c r="J112" t="s">
        <v>330</v>
      </c>
      <c r="K112" t="s">
        <v>331</v>
      </c>
      <c r="L112" t="s">
        <v>332</v>
      </c>
      <c r="M112">
        <v>1.7</v>
      </c>
      <c r="N112">
        <v>300</v>
      </c>
      <c r="O112" t="s">
        <v>212</v>
      </c>
      <c r="P112" t="s">
        <v>333</v>
      </c>
      <c r="Q112" t="s">
        <v>334</v>
      </c>
      <c r="R112" t="s">
        <v>335</v>
      </c>
      <c r="S112" t="s">
        <v>71</v>
      </c>
      <c r="T112" t="s">
        <v>336</v>
      </c>
      <c r="U112" t="s">
        <v>129</v>
      </c>
      <c r="V112" t="s">
        <v>337</v>
      </c>
      <c r="W112" t="s">
        <v>338</v>
      </c>
      <c r="Y112" t="s">
        <v>339</v>
      </c>
    </row>
    <row r="113" spans="1:25">
      <c r="A113" t="s">
        <v>342</v>
      </c>
      <c r="B113" s="2" t="str">
        <f>Hyperlink("https://www.diodes.com/assets/Datasheets/ZXTC6718MC.pdf")</f>
        <v>https://www.diodes.com/assets/Datasheets/ZXTC6718MC.pdf</v>
      </c>
      <c r="C113" t="str">
        <f>Hyperlink("https://www.diodes.com/part/view/ZXTC6718MC","ZXTC6718MC")</f>
        <v>ZXTC6718MC</v>
      </c>
      <c r="D113" t="s">
        <v>343</v>
      </c>
      <c r="G113" t="s">
        <v>65</v>
      </c>
      <c r="H113" t="s">
        <v>28</v>
      </c>
      <c r="I113" t="s">
        <v>210</v>
      </c>
      <c r="J113">
        <v>20</v>
      </c>
      <c r="K113" t="s">
        <v>344</v>
      </c>
      <c r="L113" t="s">
        <v>345</v>
      </c>
      <c r="M113">
        <v>1.7</v>
      </c>
      <c r="N113">
        <v>300</v>
      </c>
      <c r="O113" t="s">
        <v>212</v>
      </c>
      <c r="P113" t="s">
        <v>225</v>
      </c>
      <c r="Q113">
        <v>2</v>
      </c>
      <c r="R113" t="s">
        <v>346</v>
      </c>
      <c r="S113" t="s">
        <v>227</v>
      </c>
      <c r="T113" t="s">
        <v>347</v>
      </c>
      <c r="U113" t="s">
        <v>348</v>
      </c>
      <c r="V113" t="s">
        <v>217</v>
      </c>
      <c r="W113" t="s">
        <v>349</v>
      </c>
      <c r="Y113" t="s">
        <v>339</v>
      </c>
    </row>
    <row r="114" spans="1:25">
      <c r="A114" t="s">
        <v>350</v>
      </c>
      <c r="B114" s="2" t="str">
        <f>Hyperlink("https://www.diodes.com/assets/Datasheets/ZXTC6718MCQ.pdf")</f>
        <v>https://www.diodes.com/assets/Datasheets/ZXTC6718MCQ.pdf</v>
      </c>
      <c r="C114" t="str">
        <f>Hyperlink("https://www.diodes.com/part/view/ZXTC6718MCQ","ZXTC6718MCQ")</f>
        <v>ZXTC6718MCQ</v>
      </c>
      <c r="D114" t="s">
        <v>343</v>
      </c>
      <c r="G114" t="s">
        <v>65</v>
      </c>
      <c r="H114" t="s">
        <v>45</v>
      </c>
      <c r="I114" t="s">
        <v>210</v>
      </c>
      <c r="J114">
        <v>20</v>
      </c>
      <c r="K114" t="s">
        <v>344</v>
      </c>
      <c r="L114" t="s">
        <v>345</v>
      </c>
      <c r="M114">
        <v>1.7</v>
      </c>
      <c r="N114">
        <v>300</v>
      </c>
      <c r="O114" t="s">
        <v>212</v>
      </c>
      <c r="P114" t="s">
        <v>225</v>
      </c>
      <c r="Q114">
        <v>2</v>
      </c>
      <c r="R114" t="s">
        <v>346</v>
      </c>
      <c r="S114" t="s">
        <v>227</v>
      </c>
      <c r="T114" t="s">
        <v>347</v>
      </c>
      <c r="U114" t="s">
        <v>348</v>
      </c>
      <c r="V114" t="s">
        <v>217</v>
      </c>
      <c r="W114" t="s">
        <v>349</v>
      </c>
      <c r="Y114" t="s">
        <v>339</v>
      </c>
    </row>
    <row r="115" spans="1:25">
      <c r="A115" t="s">
        <v>351</v>
      </c>
      <c r="B115" s="2" t="str">
        <f>Hyperlink("https://www.diodes.com/assets/Datasheets/ZXTD617MC.pdf")</f>
        <v>https://www.diodes.com/assets/Datasheets/ZXTD617MC.pdf</v>
      </c>
      <c r="C115" t="str">
        <f>Hyperlink("https://www.diodes.com/part/view/ZXTD617MC","ZXTD617MC")</f>
        <v>ZXTD617MC</v>
      </c>
      <c r="D115" t="s">
        <v>352</v>
      </c>
      <c r="G115" t="s">
        <v>65</v>
      </c>
      <c r="H115" t="s">
        <v>28</v>
      </c>
      <c r="I115" t="s">
        <v>203</v>
      </c>
      <c r="J115">
        <v>15</v>
      </c>
      <c r="K115">
        <v>4.5</v>
      </c>
      <c r="L115">
        <v>15</v>
      </c>
      <c r="M115">
        <v>1.5</v>
      </c>
      <c r="N115">
        <v>300</v>
      </c>
      <c r="O115">
        <v>0.2</v>
      </c>
      <c r="P115">
        <v>150</v>
      </c>
      <c r="Q115">
        <v>5</v>
      </c>
      <c r="R115">
        <v>14</v>
      </c>
      <c r="S115" t="s">
        <v>124</v>
      </c>
      <c r="T115">
        <v>310</v>
      </c>
      <c r="U115" t="s">
        <v>353</v>
      </c>
      <c r="V115">
        <v>120</v>
      </c>
      <c r="W115">
        <v>45</v>
      </c>
      <c r="Y115" t="s">
        <v>339</v>
      </c>
    </row>
    <row r="116" spans="1:25">
      <c r="A116" t="s">
        <v>354</v>
      </c>
      <c r="B116" s="2" t="str">
        <f>Hyperlink("https://www.diodes.com/assets/Datasheets/ZXTD618MC.pdf")</f>
        <v>https://www.diodes.com/assets/Datasheets/ZXTD618MC.pdf</v>
      </c>
      <c r="C116" t="str">
        <f>Hyperlink("https://www.diodes.com/part/view/ZXTD618MC","ZXTD618MC")</f>
        <v>ZXTD618MC</v>
      </c>
      <c r="D116" t="s">
        <v>355</v>
      </c>
      <c r="G116" t="s">
        <v>65</v>
      </c>
      <c r="H116" t="s">
        <v>28</v>
      </c>
      <c r="I116" t="s">
        <v>203</v>
      </c>
      <c r="J116">
        <v>20</v>
      </c>
      <c r="K116">
        <v>4.5</v>
      </c>
      <c r="L116">
        <v>12</v>
      </c>
      <c r="M116">
        <v>1.5</v>
      </c>
      <c r="N116">
        <v>300</v>
      </c>
      <c r="O116">
        <v>0.2</v>
      </c>
      <c r="P116">
        <v>100</v>
      </c>
      <c r="Q116">
        <v>6</v>
      </c>
      <c r="R116">
        <v>15</v>
      </c>
      <c r="S116" t="s">
        <v>124</v>
      </c>
      <c r="T116">
        <v>135</v>
      </c>
      <c r="U116" t="s">
        <v>193</v>
      </c>
      <c r="V116">
        <v>140</v>
      </c>
      <c r="W116">
        <v>47</v>
      </c>
      <c r="Y116" t="s">
        <v>339</v>
      </c>
    </row>
    <row r="117" spans="1:25">
      <c r="A117" t="s">
        <v>356</v>
      </c>
      <c r="B117" s="2" t="str">
        <f>Hyperlink("https://www.diodes.com/assets/Datasheets/ZXTD6717E6.pdf")</f>
        <v>https://www.diodes.com/assets/Datasheets/ZXTD6717E6.pdf</v>
      </c>
      <c r="C117" t="str">
        <f>Hyperlink("https://www.diodes.com/part/view/ZXTD6717E6","ZXTD6717E6")</f>
        <v>ZXTD6717E6</v>
      </c>
      <c r="D117" t="s">
        <v>357</v>
      </c>
      <c r="G117" t="s">
        <v>65</v>
      </c>
      <c r="H117" t="s">
        <v>28</v>
      </c>
      <c r="I117" t="s">
        <v>210</v>
      </c>
      <c r="J117" t="s">
        <v>332</v>
      </c>
      <c r="K117" t="s">
        <v>358</v>
      </c>
      <c r="L117" t="s">
        <v>359</v>
      </c>
      <c r="M117">
        <v>1.1</v>
      </c>
      <c r="N117">
        <v>300</v>
      </c>
      <c r="O117">
        <v>0.1</v>
      </c>
      <c r="P117">
        <v>75</v>
      </c>
      <c r="Q117" t="s">
        <v>360</v>
      </c>
      <c r="R117" t="s">
        <v>361</v>
      </c>
      <c r="S117" t="s">
        <v>124</v>
      </c>
      <c r="T117" t="s">
        <v>362</v>
      </c>
      <c r="U117" t="s">
        <v>363</v>
      </c>
      <c r="V117" t="s">
        <v>364</v>
      </c>
      <c r="W117" t="s">
        <v>365</v>
      </c>
      <c r="Y117" t="s">
        <v>282</v>
      </c>
    </row>
    <row r="118" spans="1:25">
      <c r="A118" t="s">
        <v>366</v>
      </c>
      <c r="B118" s="2" t="str">
        <f>Hyperlink("https://www.diodes.com/assets/Datasheets/ZXTD6717E6.pdf")</f>
        <v>https://www.diodes.com/assets/Datasheets/ZXTD6717E6.pdf</v>
      </c>
      <c r="C118" t="str">
        <f>Hyperlink("https://www.diodes.com/part/view/ZXTD6717E6Q","ZXTD6717E6Q")</f>
        <v>ZXTD6717E6Q</v>
      </c>
      <c r="D118" t="s">
        <v>357</v>
      </c>
      <c r="G118" t="s">
        <v>65</v>
      </c>
      <c r="H118" t="s">
        <v>45</v>
      </c>
      <c r="I118" t="s">
        <v>210</v>
      </c>
      <c r="J118" t="s">
        <v>332</v>
      </c>
      <c r="K118" t="s">
        <v>358</v>
      </c>
      <c r="L118" t="s">
        <v>359</v>
      </c>
      <c r="M118">
        <v>1.1</v>
      </c>
      <c r="N118">
        <v>300</v>
      </c>
      <c r="O118">
        <v>0.1</v>
      </c>
      <c r="P118">
        <v>75</v>
      </c>
      <c r="Q118" t="s">
        <v>360</v>
      </c>
      <c r="R118" t="s">
        <v>361</v>
      </c>
      <c r="S118" t="s">
        <v>124</v>
      </c>
      <c r="T118" t="s">
        <v>362</v>
      </c>
      <c r="U118" t="s">
        <v>363</v>
      </c>
      <c r="V118" t="s">
        <v>364</v>
      </c>
      <c r="W118" t="s">
        <v>365</v>
      </c>
      <c r="Y118" t="s">
        <v>282</v>
      </c>
    </row>
    <row r="119" spans="1:25">
      <c r="A119" t="s">
        <v>367</v>
      </c>
      <c r="B119" s="2" t="str">
        <f>Hyperlink("https://www.diodes.com/assets/Datasheets/ZXTD717MC.pdf")</f>
        <v>https://www.diodes.com/assets/Datasheets/ZXTD717MC.pdf</v>
      </c>
      <c r="C119" t="str">
        <f>Hyperlink("https://www.diodes.com/part/view/ZXTD717MC","ZXTD717MC")</f>
        <v>ZXTD717MC</v>
      </c>
      <c r="D119" t="s">
        <v>368</v>
      </c>
      <c r="G119" t="s">
        <v>65</v>
      </c>
      <c r="H119" t="s">
        <v>28</v>
      </c>
      <c r="I119" t="s">
        <v>220</v>
      </c>
      <c r="J119">
        <v>12</v>
      </c>
      <c r="K119">
        <v>4</v>
      </c>
      <c r="L119">
        <v>12</v>
      </c>
      <c r="M119">
        <v>1.5</v>
      </c>
      <c r="N119">
        <v>300</v>
      </c>
      <c r="O119">
        <v>0.1</v>
      </c>
      <c r="P119">
        <v>60</v>
      </c>
      <c r="Q119">
        <v>8</v>
      </c>
      <c r="R119">
        <v>17</v>
      </c>
      <c r="S119" t="s">
        <v>124</v>
      </c>
      <c r="T119">
        <v>300</v>
      </c>
      <c r="U119" t="s">
        <v>129</v>
      </c>
      <c r="V119">
        <v>110</v>
      </c>
      <c r="W119">
        <v>60</v>
      </c>
      <c r="Y119" t="s">
        <v>339</v>
      </c>
    </row>
    <row r="120" spans="1:25">
      <c r="A120" t="s">
        <v>369</v>
      </c>
      <c r="B120" s="2" t="str">
        <f>Hyperlink("https://www.diodes.com/assets/Datasheets/ZXTD718MC.pdf")</f>
        <v>https://www.diodes.com/assets/Datasheets/ZXTD718MC.pdf</v>
      </c>
      <c r="C120" t="str">
        <f>Hyperlink("https://www.diodes.com/part/view/ZXTD718MC","ZXTD718MC")</f>
        <v>ZXTD718MC</v>
      </c>
      <c r="D120" t="s">
        <v>370</v>
      </c>
      <c r="G120" t="s">
        <v>65</v>
      </c>
      <c r="H120" t="s">
        <v>28</v>
      </c>
      <c r="I120" t="s">
        <v>220</v>
      </c>
      <c r="J120">
        <v>20</v>
      </c>
      <c r="K120">
        <v>3.5</v>
      </c>
      <c r="L120">
        <v>6</v>
      </c>
      <c r="M120">
        <v>1.5</v>
      </c>
      <c r="N120">
        <v>300</v>
      </c>
      <c r="O120">
        <v>0.1</v>
      </c>
      <c r="P120">
        <v>150</v>
      </c>
      <c r="Q120">
        <v>2</v>
      </c>
      <c r="R120">
        <v>30</v>
      </c>
      <c r="S120" t="s">
        <v>124</v>
      </c>
      <c r="T120">
        <v>250</v>
      </c>
      <c r="U120" t="s">
        <v>132</v>
      </c>
      <c r="V120">
        <v>180</v>
      </c>
      <c r="W120">
        <v>64</v>
      </c>
      <c r="Y120" t="s">
        <v>339</v>
      </c>
    </row>
    <row r="121" spans="1:25">
      <c r="A121" t="s">
        <v>371</v>
      </c>
      <c r="B121" s="2" t="str">
        <f>Hyperlink("https://www.diodes.com/assets/Datasheets/ZXTN07012EFF.pdf")</f>
        <v>https://www.diodes.com/assets/Datasheets/ZXTN07012EFF.pdf</v>
      </c>
      <c r="C121" t="str">
        <f>Hyperlink("https://www.diodes.com/part/view/ZXTN07012EFF","ZXTN07012EFF")</f>
        <v>ZXTN07012EFF</v>
      </c>
      <c r="D121" t="s">
        <v>372</v>
      </c>
      <c r="G121" t="s">
        <v>65</v>
      </c>
      <c r="H121" t="s">
        <v>28</v>
      </c>
      <c r="I121" t="s">
        <v>38</v>
      </c>
      <c r="J121">
        <v>12</v>
      </c>
      <c r="K121">
        <v>4.5</v>
      </c>
      <c r="L121">
        <v>10</v>
      </c>
      <c r="M121">
        <v>1.5</v>
      </c>
      <c r="N121">
        <v>500</v>
      </c>
      <c r="O121">
        <v>0.1</v>
      </c>
      <c r="P121">
        <v>140</v>
      </c>
      <c r="Q121">
        <v>10</v>
      </c>
      <c r="R121">
        <v>40</v>
      </c>
      <c r="S121" t="s">
        <v>61</v>
      </c>
      <c r="T121">
        <v>150</v>
      </c>
      <c r="U121" t="s">
        <v>184</v>
      </c>
      <c r="V121">
        <v>220</v>
      </c>
      <c r="W121">
        <v>43</v>
      </c>
      <c r="Y121" t="s">
        <v>373</v>
      </c>
    </row>
    <row r="122" spans="1:25">
      <c r="A122" t="s">
        <v>374</v>
      </c>
      <c r="B122" s="2" t="str">
        <f>Hyperlink("https://www.diodes.com/assets/Datasheets/ZXTN19020CFF.pdf")</f>
        <v>https://www.diodes.com/assets/Datasheets/ZXTN19020CFF.pdf</v>
      </c>
      <c r="C122" t="str">
        <f>Hyperlink("https://www.diodes.com/part/view/ZXTN19020CFF","ZXTN19020CFF")</f>
        <v>ZXTN19020CFF</v>
      </c>
      <c r="D122" t="s">
        <v>375</v>
      </c>
      <c r="G122" t="s">
        <v>65</v>
      </c>
      <c r="H122" t="s">
        <v>28</v>
      </c>
      <c r="I122" t="s">
        <v>38</v>
      </c>
      <c r="J122">
        <v>20</v>
      </c>
      <c r="K122">
        <v>7</v>
      </c>
      <c r="L122">
        <v>15</v>
      </c>
      <c r="M122">
        <v>1.5</v>
      </c>
      <c r="N122">
        <v>200</v>
      </c>
      <c r="O122">
        <v>0.1</v>
      </c>
      <c r="P122">
        <v>100</v>
      </c>
      <c r="Q122">
        <v>7</v>
      </c>
      <c r="R122">
        <v>65</v>
      </c>
      <c r="S122" t="s">
        <v>71</v>
      </c>
      <c r="T122">
        <v>70</v>
      </c>
      <c r="U122" t="s">
        <v>90</v>
      </c>
      <c r="V122">
        <v>150</v>
      </c>
      <c r="W122">
        <v>18</v>
      </c>
      <c r="Y122" t="s">
        <v>373</v>
      </c>
    </row>
    <row r="123" spans="1:25">
      <c r="A123" t="s">
        <v>376</v>
      </c>
      <c r="B123" s="2" t="str">
        <f>Hyperlink("https://www.diodes.com/assets/Datasheets/ZXTN19020DFF.pdf")</f>
        <v>https://www.diodes.com/assets/Datasheets/ZXTN19020DFF.pdf</v>
      </c>
      <c r="C123" t="str">
        <f>Hyperlink("https://www.diodes.com/part/view/ZXTN19020DFF","ZXTN19020DFF")</f>
        <v>ZXTN19020DFF</v>
      </c>
      <c r="D123" t="s">
        <v>377</v>
      </c>
      <c r="G123" t="s">
        <v>65</v>
      </c>
      <c r="H123" t="s">
        <v>28</v>
      </c>
      <c r="I123" t="s">
        <v>38</v>
      </c>
      <c r="J123">
        <v>20</v>
      </c>
      <c r="K123">
        <v>6.5</v>
      </c>
      <c r="L123">
        <v>20</v>
      </c>
      <c r="M123">
        <v>1.5</v>
      </c>
      <c r="N123">
        <v>300</v>
      </c>
      <c r="O123">
        <v>0.1</v>
      </c>
      <c r="P123">
        <v>160</v>
      </c>
      <c r="Q123">
        <v>6.5</v>
      </c>
      <c r="R123">
        <v>65</v>
      </c>
      <c r="S123" t="s">
        <v>71</v>
      </c>
      <c r="T123">
        <v>95</v>
      </c>
      <c r="U123" t="s">
        <v>378</v>
      </c>
      <c r="V123">
        <v>160</v>
      </c>
      <c r="W123">
        <v>18</v>
      </c>
      <c r="Y123" t="s">
        <v>373</v>
      </c>
    </row>
    <row r="124" spans="1:25">
      <c r="A124" t="s">
        <v>379</v>
      </c>
      <c r="B124" s="2" t="str">
        <f>Hyperlink("https://www.diodes.com/assets/Datasheets/ZXTN19020DG.pdf")</f>
        <v>https://www.diodes.com/assets/Datasheets/ZXTN19020DG.pdf</v>
      </c>
      <c r="C124" t="str">
        <f>Hyperlink("https://www.diodes.com/part/view/ZXTN19020DG","ZXTN19020DG")</f>
        <v>ZXTN19020DG</v>
      </c>
      <c r="D124" t="s">
        <v>380</v>
      </c>
      <c r="G124" t="s">
        <v>65</v>
      </c>
      <c r="H124" t="s">
        <v>28</v>
      </c>
      <c r="I124" t="s">
        <v>38</v>
      </c>
      <c r="J124">
        <v>20</v>
      </c>
      <c r="K124">
        <v>9</v>
      </c>
      <c r="L124">
        <v>20</v>
      </c>
      <c r="M124">
        <v>3</v>
      </c>
      <c r="N124">
        <v>300</v>
      </c>
      <c r="O124">
        <v>0.1</v>
      </c>
      <c r="P124">
        <v>130</v>
      </c>
      <c r="Q124">
        <v>9</v>
      </c>
      <c r="R124">
        <v>70</v>
      </c>
      <c r="S124" t="s">
        <v>71</v>
      </c>
      <c r="T124">
        <v>80</v>
      </c>
      <c r="U124" t="s">
        <v>90</v>
      </c>
      <c r="V124">
        <v>160</v>
      </c>
      <c r="W124">
        <v>20</v>
      </c>
      <c r="Y124" t="s">
        <v>55</v>
      </c>
    </row>
    <row r="125" spans="1:25">
      <c r="A125" t="s">
        <v>381</v>
      </c>
      <c r="B125" s="2" t="str">
        <f>Hyperlink("https://www.diodes.com/assets/Datasheets/ZXTN19020DZ.pdf")</f>
        <v>https://www.diodes.com/assets/Datasheets/ZXTN19020DZ.pdf</v>
      </c>
      <c r="C125" t="str">
        <f>Hyperlink("https://www.diodes.com/part/view/ZXTN19020DZ","ZXTN19020DZ")</f>
        <v>ZXTN19020DZ</v>
      </c>
      <c r="D125" t="s">
        <v>382</v>
      </c>
      <c r="G125" t="s">
        <v>65</v>
      </c>
      <c r="H125" t="s">
        <v>28</v>
      </c>
      <c r="I125" t="s">
        <v>38</v>
      </c>
      <c r="J125">
        <v>20</v>
      </c>
      <c r="K125">
        <v>7.5</v>
      </c>
      <c r="L125">
        <v>20</v>
      </c>
      <c r="M125">
        <v>2.4</v>
      </c>
      <c r="N125">
        <v>300</v>
      </c>
      <c r="O125">
        <v>0.1</v>
      </c>
      <c r="P125">
        <v>150</v>
      </c>
      <c r="Q125">
        <v>7.5</v>
      </c>
      <c r="R125">
        <v>70</v>
      </c>
      <c r="S125" t="s">
        <v>71</v>
      </c>
      <c r="T125">
        <v>80</v>
      </c>
      <c r="U125" t="s">
        <v>90</v>
      </c>
      <c r="V125">
        <v>160</v>
      </c>
      <c r="W125">
        <v>21</v>
      </c>
      <c r="Y125" t="s">
        <v>31</v>
      </c>
    </row>
    <row r="126" spans="1:25">
      <c r="A126" t="s">
        <v>383</v>
      </c>
      <c r="B126" s="2" t="str">
        <f>Hyperlink("https://www.diodes.com/assets/Datasheets/ZXTN19020DZQ.pdf")</f>
        <v>https://www.diodes.com/assets/Datasheets/ZXTN19020DZQ.pdf</v>
      </c>
      <c r="C126" t="str">
        <f>Hyperlink("https://www.diodes.com/part/view/ZXTN19020DZQ","ZXTN19020DZQ")</f>
        <v>ZXTN19020DZQ</v>
      </c>
      <c r="D126" t="s">
        <v>382</v>
      </c>
      <c r="G126" t="s">
        <v>65</v>
      </c>
      <c r="H126" t="s">
        <v>45</v>
      </c>
      <c r="I126" t="s">
        <v>38</v>
      </c>
      <c r="J126">
        <v>20</v>
      </c>
      <c r="K126">
        <v>7.5</v>
      </c>
      <c r="L126">
        <v>20</v>
      </c>
      <c r="M126">
        <v>2.4</v>
      </c>
      <c r="N126">
        <v>300</v>
      </c>
      <c r="O126">
        <v>0.1</v>
      </c>
      <c r="P126">
        <v>150</v>
      </c>
      <c r="Q126">
        <v>7.5</v>
      </c>
      <c r="R126">
        <v>70</v>
      </c>
      <c r="S126" t="s">
        <v>71</v>
      </c>
      <c r="T126">
        <v>80</v>
      </c>
      <c r="U126" t="s">
        <v>90</v>
      </c>
      <c r="V126">
        <v>160</v>
      </c>
      <c r="W126">
        <v>21</v>
      </c>
      <c r="Y126" t="s">
        <v>31</v>
      </c>
    </row>
    <row r="127" spans="1:25">
      <c r="A127" t="s">
        <v>384</v>
      </c>
      <c r="B127" s="2" t="str">
        <f>Hyperlink("https://www.diodes.com/assets/Datasheets/ZXTN2005G.pdf")</f>
        <v>https://www.diodes.com/assets/Datasheets/ZXTN2005G.pdf</v>
      </c>
      <c r="C127" t="str">
        <f>Hyperlink("https://www.diodes.com/part/view/ZXTN2005G","ZXTN2005G")</f>
        <v>ZXTN2005G</v>
      </c>
      <c r="D127" t="s">
        <v>187</v>
      </c>
      <c r="G127" t="s">
        <v>65</v>
      </c>
      <c r="H127" t="s">
        <v>28</v>
      </c>
      <c r="I127" t="s">
        <v>38</v>
      </c>
      <c r="J127">
        <v>25</v>
      </c>
      <c r="K127">
        <v>7</v>
      </c>
      <c r="L127">
        <v>20</v>
      </c>
      <c r="M127">
        <v>3</v>
      </c>
      <c r="N127">
        <v>300</v>
      </c>
      <c r="O127">
        <v>0.01</v>
      </c>
      <c r="P127">
        <v>200</v>
      </c>
      <c r="Q127">
        <v>7</v>
      </c>
      <c r="R127">
        <v>40</v>
      </c>
      <c r="S127" t="s">
        <v>66</v>
      </c>
      <c r="T127">
        <v>140</v>
      </c>
      <c r="U127" t="s">
        <v>174</v>
      </c>
      <c r="V127">
        <v>150</v>
      </c>
      <c r="W127">
        <v>30</v>
      </c>
      <c r="Y127" t="s">
        <v>55</v>
      </c>
    </row>
    <row r="128" spans="1:25">
      <c r="A128" t="s">
        <v>385</v>
      </c>
      <c r="B128" s="2" t="str">
        <f>Hyperlink("https://www.diodes.com/assets/Datasheets/ZXTN2005Z.pdf")</f>
        <v>https://www.diodes.com/assets/Datasheets/ZXTN2005Z.pdf</v>
      </c>
      <c r="C128" t="str">
        <f>Hyperlink("https://www.diodes.com/part/view/ZXTN2005Z","ZXTN2005Z")</f>
        <v>ZXTN2005Z</v>
      </c>
      <c r="D128" t="s">
        <v>386</v>
      </c>
      <c r="G128" t="s">
        <v>65</v>
      </c>
      <c r="H128" t="s">
        <v>28</v>
      </c>
      <c r="I128" t="s">
        <v>38</v>
      </c>
      <c r="J128">
        <v>25</v>
      </c>
      <c r="K128">
        <v>5.5</v>
      </c>
      <c r="L128">
        <v>20</v>
      </c>
      <c r="M128">
        <v>2.1</v>
      </c>
      <c r="N128">
        <v>300</v>
      </c>
      <c r="O128">
        <v>0.01</v>
      </c>
      <c r="P128">
        <v>200</v>
      </c>
      <c r="Q128">
        <v>7</v>
      </c>
      <c r="R128">
        <v>35</v>
      </c>
      <c r="S128" t="s">
        <v>66</v>
      </c>
      <c r="T128">
        <v>130</v>
      </c>
      <c r="U128" t="s">
        <v>174</v>
      </c>
      <c r="V128">
        <v>150</v>
      </c>
      <c r="W128">
        <v>25</v>
      </c>
      <c r="Y128" t="s">
        <v>31</v>
      </c>
    </row>
    <row r="129" spans="1:25">
      <c r="A129" t="s">
        <v>387</v>
      </c>
      <c r="B129" s="2" t="str">
        <f>Hyperlink("https://www.diodes.com/assets/Datasheets/ZXTN2005ZQ.pdf")</f>
        <v>https://www.diodes.com/assets/Datasheets/ZXTN2005ZQ.pdf</v>
      </c>
      <c r="C129" t="str">
        <f>Hyperlink("https://www.diodes.com/part/view/ZXTN2005ZQ","ZXTN2005ZQ")</f>
        <v>ZXTN2005ZQ</v>
      </c>
      <c r="D129" t="s">
        <v>386</v>
      </c>
      <c r="G129" t="s">
        <v>65</v>
      </c>
      <c r="H129" t="s">
        <v>45</v>
      </c>
      <c r="I129" t="s">
        <v>38</v>
      </c>
      <c r="J129">
        <v>25</v>
      </c>
      <c r="K129">
        <v>5.5</v>
      </c>
      <c r="L129">
        <v>20</v>
      </c>
      <c r="M129">
        <v>2.1</v>
      </c>
      <c r="N129">
        <v>300</v>
      </c>
      <c r="O129">
        <v>0.01</v>
      </c>
      <c r="P129">
        <v>200</v>
      </c>
      <c r="Q129">
        <v>7</v>
      </c>
      <c r="R129">
        <v>35</v>
      </c>
      <c r="S129" t="s">
        <v>66</v>
      </c>
      <c r="T129">
        <v>130</v>
      </c>
      <c r="U129" t="s">
        <v>174</v>
      </c>
      <c r="V129">
        <v>150</v>
      </c>
      <c r="W129">
        <v>25</v>
      </c>
      <c r="Y129" t="s">
        <v>31</v>
      </c>
    </row>
    <row r="130" spans="1:25">
      <c r="A130" t="s">
        <v>388</v>
      </c>
      <c r="B130" s="2" t="str">
        <f>Hyperlink("https://www.diodes.com/assets/Datasheets/ZXTN23015CFH.pdf")</f>
        <v>https://www.diodes.com/assets/Datasheets/ZXTN23015CFH.pdf</v>
      </c>
      <c r="C130" t="str">
        <f>Hyperlink("https://www.diodes.com/part/view/ZXTN23015CFH","ZXTN23015CFH")</f>
        <v>ZXTN23015CFH</v>
      </c>
      <c r="D130" t="s">
        <v>231</v>
      </c>
      <c r="G130" t="s">
        <v>65</v>
      </c>
      <c r="H130" t="s">
        <v>28</v>
      </c>
      <c r="I130" t="s">
        <v>38</v>
      </c>
      <c r="J130">
        <v>15</v>
      </c>
      <c r="K130">
        <v>6</v>
      </c>
      <c r="L130">
        <v>12</v>
      </c>
      <c r="M130">
        <v>1.25</v>
      </c>
      <c r="N130">
        <v>200</v>
      </c>
      <c r="O130">
        <v>0.5</v>
      </c>
      <c r="P130">
        <v>150</v>
      </c>
      <c r="Q130">
        <v>6</v>
      </c>
      <c r="R130">
        <v>30</v>
      </c>
      <c r="S130" t="s">
        <v>43</v>
      </c>
      <c r="T130">
        <v>90</v>
      </c>
      <c r="U130" t="s">
        <v>232</v>
      </c>
      <c r="V130">
        <v>235</v>
      </c>
      <c r="W130">
        <v>19</v>
      </c>
      <c r="Y130" t="s">
        <v>52</v>
      </c>
    </row>
    <row r="131" spans="1:25">
      <c r="A131" t="s">
        <v>389</v>
      </c>
      <c r="B131" s="2" t="str">
        <f>Hyperlink("https://www.diodes.com/assets/Datasheets/ZXTN25012EFH.pdf")</f>
        <v>https://www.diodes.com/assets/Datasheets/ZXTN25012EFH.pdf</v>
      </c>
      <c r="C131" t="str">
        <f>Hyperlink("https://www.diodes.com/part/view/ZXTN25012EFH","ZXTN25012EFH")</f>
        <v>ZXTN25012EFH</v>
      </c>
      <c r="D131" t="s">
        <v>390</v>
      </c>
      <c r="G131" t="s">
        <v>65</v>
      </c>
      <c r="H131" t="s">
        <v>28</v>
      </c>
      <c r="I131" t="s">
        <v>38</v>
      </c>
      <c r="J131">
        <v>12</v>
      </c>
      <c r="K131">
        <v>6</v>
      </c>
      <c r="L131">
        <v>15</v>
      </c>
      <c r="M131">
        <v>1.25</v>
      </c>
      <c r="N131">
        <v>500</v>
      </c>
      <c r="O131">
        <v>0.01</v>
      </c>
      <c r="P131">
        <v>300</v>
      </c>
      <c r="Q131">
        <v>4</v>
      </c>
      <c r="R131">
        <v>32</v>
      </c>
      <c r="S131" t="s">
        <v>43</v>
      </c>
      <c r="T131">
        <v>75</v>
      </c>
      <c r="U131" t="s">
        <v>90</v>
      </c>
      <c r="V131">
        <v>260</v>
      </c>
      <c r="W131">
        <v>23</v>
      </c>
      <c r="Y131" t="s">
        <v>52</v>
      </c>
    </row>
    <row r="132" spans="1:25">
      <c r="A132" t="s">
        <v>391</v>
      </c>
      <c r="B132" s="2" t="str">
        <f>Hyperlink("https://www.diodes.com/assets/Datasheets/ZXTN25012EFL.pdf")</f>
        <v>https://www.diodes.com/assets/Datasheets/ZXTN25012EFL.pdf</v>
      </c>
      <c r="C132" t="str">
        <f>Hyperlink("https://www.diodes.com/part/view/ZXTN25012EFL","ZXTN25012EFL")</f>
        <v>ZXTN25012EFL</v>
      </c>
      <c r="D132" t="s">
        <v>392</v>
      </c>
      <c r="G132" t="s">
        <v>65</v>
      </c>
      <c r="H132" t="s">
        <v>28</v>
      </c>
      <c r="I132" t="s">
        <v>38</v>
      </c>
      <c r="J132">
        <v>12</v>
      </c>
      <c r="K132">
        <v>2</v>
      </c>
      <c r="L132">
        <v>15</v>
      </c>
      <c r="M132">
        <v>0.35</v>
      </c>
      <c r="N132">
        <v>500</v>
      </c>
      <c r="O132">
        <v>0.01</v>
      </c>
      <c r="P132">
        <v>210</v>
      </c>
      <c r="Q132">
        <v>5</v>
      </c>
      <c r="R132">
        <v>65</v>
      </c>
      <c r="S132" t="s">
        <v>43</v>
      </c>
      <c r="T132">
        <v>130</v>
      </c>
      <c r="U132" t="s">
        <v>90</v>
      </c>
      <c r="V132">
        <v>260</v>
      </c>
      <c r="W132">
        <v>46</v>
      </c>
      <c r="Y132" t="s">
        <v>52</v>
      </c>
    </row>
    <row r="133" spans="1:25">
      <c r="A133" t="s">
        <v>393</v>
      </c>
      <c r="B133" s="2" t="str">
        <f>Hyperlink("https://www.diodes.com/assets/Datasheets/ZXTN25012EZ.pdf")</f>
        <v>https://www.diodes.com/assets/Datasheets/ZXTN25012EZ.pdf</v>
      </c>
      <c r="C133" t="str">
        <f>Hyperlink("https://www.diodes.com/part/view/ZXTN25012EZ","ZXTN25012EZ")</f>
        <v>ZXTN25012EZ</v>
      </c>
      <c r="D133" t="s">
        <v>394</v>
      </c>
      <c r="G133" t="s">
        <v>65</v>
      </c>
      <c r="H133" t="s">
        <v>28</v>
      </c>
      <c r="I133" t="s">
        <v>38</v>
      </c>
      <c r="J133">
        <v>12</v>
      </c>
      <c r="K133">
        <v>6.5</v>
      </c>
      <c r="L133">
        <v>15</v>
      </c>
      <c r="M133">
        <v>2.4</v>
      </c>
      <c r="N133">
        <v>500</v>
      </c>
      <c r="O133">
        <v>0.01</v>
      </c>
      <c r="P133">
        <v>185</v>
      </c>
      <c r="Q133">
        <v>6.5</v>
      </c>
      <c r="R133">
        <v>60</v>
      </c>
      <c r="S133" t="s">
        <v>43</v>
      </c>
      <c r="T133">
        <v>130</v>
      </c>
      <c r="U133" t="s">
        <v>184</v>
      </c>
      <c r="V133">
        <v>260</v>
      </c>
      <c r="W133">
        <v>25</v>
      </c>
      <c r="Y133" t="s">
        <v>31</v>
      </c>
    </row>
    <row r="134" spans="1:25">
      <c r="A134" t="s">
        <v>395</v>
      </c>
      <c r="B134" s="2" t="str">
        <f>Hyperlink("https://www.diodes.com/assets/Datasheets/ZXTN25015DFH.pdf")</f>
        <v>https://www.diodes.com/assets/Datasheets/ZXTN25015DFH.pdf</v>
      </c>
      <c r="C134" t="str">
        <f>Hyperlink("https://www.diodes.com/part/view/ZXTN25015DFH","ZXTN25015DFH")</f>
        <v>ZXTN25015DFH</v>
      </c>
      <c r="D134" t="s">
        <v>396</v>
      </c>
      <c r="G134" t="s">
        <v>65</v>
      </c>
      <c r="H134" t="s">
        <v>28</v>
      </c>
      <c r="I134" t="s">
        <v>38</v>
      </c>
      <c r="J134">
        <v>15</v>
      </c>
      <c r="K134">
        <v>5</v>
      </c>
      <c r="L134">
        <v>15</v>
      </c>
      <c r="M134">
        <v>1.25</v>
      </c>
      <c r="N134">
        <v>300</v>
      </c>
      <c r="O134">
        <v>0.01</v>
      </c>
      <c r="P134">
        <v>150</v>
      </c>
      <c r="Q134">
        <v>5</v>
      </c>
      <c r="R134">
        <v>80</v>
      </c>
      <c r="S134" t="s">
        <v>71</v>
      </c>
      <c r="T134">
        <v>125</v>
      </c>
      <c r="U134" t="s">
        <v>184</v>
      </c>
      <c r="V134">
        <v>240</v>
      </c>
      <c r="W134">
        <v>25</v>
      </c>
      <c r="Y134" t="s">
        <v>52</v>
      </c>
    </row>
    <row r="135" spans="1:25">
      <c r="A135" t="s">
        <v>397</v>
      </c>
      <c r="B135" s="2" t="str">
        <f>Hyperlink("https://www.diodes.com/assets/Datasheets/ZXTN25020BFH.pdf")</f>
        <v>https://www.diodes.com/assets/Datasheets/ZXTN25020BFH.pdf</v>
      </c>
      <c r="C135" t="str">
        <f>Hyperlink("https://www.diodes.com/part/view/ZXTN25020BFH","ZXTN25020BFH")</f>
        <v>ZXTN25020BFH</v>
      </c>
      <c r="D135" t="s">
        <v>398</v>
      </c>
      <c r="G135" t="s">
        <v>65</v>
      </c>
      <c r="H135" t="s">
        <v>28</v>
      </c>
      <c r="I135" t="s">
        <v>38</v>
      </c>
      <c r="J135">
        <v>20</v>
      </c>
      <c r="K135">
        <v>4.5</v>
      </c>
      <c r="L135">
        <v>10</v>
      </c>
      <c r="M135">
        <v>1.25</v>
      </c>
      <c r="N135">
        <v>100</v>
      </c>
      <c r="O135">
        <v>0.01</v>
      </c>
      <c r="P135">
        <v>75</v>
      </c>
      <c r="Q135">
        <v>4.5</v>
      </c>
      <c r="R135">
        <v>80</v>
      </c>
      <c r="S135" t="s">
        <v>67</v>
      </c>
      <c r="T135">
        <v>240</v>
      </c>
      <c r="U135" t="s">
        <v>399</v>
      </c>
      <c r="V135">
        <v>185</v>
      </c>
      <c r="W135">
        <v>27</v>
      </c>
      <c r="Y135" t="s">
        <v>52</v>
      </c>
    </row>
    <row r="136" spans="1:25">
      <c r="A136" t="s">
        <v>400</v>
      </c>
      <c r="B136" s="2" t="str">
        <f>Hyperlink("https://www.diodes.com/assets/Datasheets/ZXTN25020CFH.pdf")</f>
        <v>https://www.diodes.com/assets/Datasheets/ZXTN25020CFH.pdf</v>
      </c>
      <c r="C136" t="str">
        <f>Hyperlink("https://www.diodes.com/part/view/ZXTN25020CFH","ZXTN25020CFH")</f>
        <v>ZXTN25020CFH</v>
      </c>
      <c r="D136" t="s">
        <v>398</v>
      </c>
      <c r="G136" t="s">
        <v>65</v>
      </c>
      <c r="H136" t="s">
        <v>28</v>
      </c>
      <c r="I136" t="s">
        <v>38</v>
      </c>
      <c r="J136">
        <v>20</v>
      </c>
      <c r="K136">
        <v>4.5</v>
      </c>
      <c r="L136">
        <v>10</v>
      </c>
      <c r="M136">
        <v>1.25</v>
      </c>
      <c r="N136">
        <v>200</v>
      </c>
      <c r="O136">
        <v>0.01</v>
      </c>
      <c r="P136">
        <v>90</v>
      </c>
      <c r="Q136">
        <v>4.5</v>
      </c>
      <c r="R136">
        <v>65</v>
      </c>
      <c r="S136" t="s">
        <v>67</v>
      </c>
      <c r="T136">
        <v>220</v>
      </c>
      <c r="U136" t="s">
        <v>399</v>
      </c>
      <c r="V136">
        <v>185</v>
      </c>
      <c r="W136">
        <v>28</v>
      </c>
      <c r="Y136" t="s">
        <v>52</v>
      </c>
    </row>
    <row r="137" spans="1:25">
      <c r="A137" t="s">
        <v>401</v>
      </c>
      <c r="B137" s="2" t="str">
        <f>Hyperlink("https://www.diodes.com/assets/Datasheets/ZXTN25020DFH.pdf")</f>
        <v>https://www.diodes.com/assets/Datasheets/ZXTN25020DFH.pdf</v>
      </c>
      <c r="C137" t="str">
        <f>Hyperlink("https://www.diodes.com/part/view/ZXTN25020DFH","ZXTN25020DFH")</f>
        <v>ZXTN25020DFH</v>
      </c>
      <c r="D137" t="s">
        <v>398</v>
      </c>
      <c r="G137" t="s">
        <v>65</v>
      </c>
      <c r="H137" t="s">
        <v>28</v>
      </c>
      <c r="I137" t="s">
        <v>38</v>
      </c>
      <c r="J137">
        <v>20</v>
      </c>
      <c r="K137">
        <v>4.5</v>
      </c>
      <c r="L137">
        <v>15</v>
      </c>
      <c r="M137">
        <v>1.25</v>
      </c>
      <c r="N137">
        <v>300</v>
      </c>
      <c r="O137">
        <v>0.01</v>
      </c>
      <c r="P137">
        <v>120</v>
      </c>
      <c r="Q137">
        <v>4.5</v>
      </c>
      <c r="R137">
        <v>70</v>
      </c>
      <c r="S137" t="s">
        <v>67</v>
      </c>
      <c r="T137">
        <v>265</v>
      </c>
      <c r="U137" t="s">
        <v>399</v>
      </c>
      <c r="V137">
        <v>215</v>
      </c>
      <c r="W137">
        <v>28</v>
      </c>
      <c r="Y137" t="s">
        <v>52</v>
      </c>
    </row>
    <row r="138" spans="1:25">
      <c r="A138" t="s">
        <v>402</v>
      </c>
      <c r="B138" s="2" t="str">
        <f>Hyperlink("https://www.diodes.com/assets/Datasheets/ZXTN25020DFL.pdf")</f>
        <v>https://www.diodes.com/assets/Datasheets/ZXTN25020DFL.pdf</v>
      </c>
      <c r="C138" t="str">
        <f>Hyperlink("https://www.diodes.com/part/view/ZXTN25020DFL","ZXTN25020DFL")</f>
        <v>ZXTN25020DFL</v>
      </c>
      <c r="D138" t="s">
        <v>74</v>
      </c>
      <c r="G138" t="s">
        <v>65</v>
      </c>
      <c r="H138" t="s">
        <v>28</v>
      </c>
      <c r="I138" t="s">
        <v>38</v>
      </c>
      <c r="J138">
        <v>20</v>
      </c>
      <c r="K138">
        <v>2</v>
      </c>
      <c r="L138">
        <v>8</v>
      </c>
      <c r="M138">
        <v>0.35</v>
      </c>
      <c r="N138">
        <v>300</v>
      </c>
      <c r="O138">
        <v>0.01</v>
      </c>
      <c r="P138">
        <v>220</v>
      </c>
      <c r="Q138">
        <v>2</v>
      </c>
      <c r="R138">
        <v>100</v>
      </c>
      <c r="S138" t="s">
        <v>67</v>
      </c>
      <c r="T138">
        <v>225</v>
      </c>
      <c r="U138" t="s">
        <v>184</v>
      </c>
      <c r="V138">
        <v>215</v>
      </c>
      <c r="W138">
        <v>55</v>
      </c>
      <c r="Y138" t="s">
        <v>52</v>
      </c>
    </row>
    <row r="139" spans="1:25">
      <c r="A139" t="s">
        <v>403</v>
      </c>
      <c r="B139" s="2" t="str">
        <f>Hyperlink("https://www.diodes.com/assets/Datasheets/ZXTN25020DG.pdf")</f>
        <v>https://www.diodes.com/assets/Datasheets/ZXTN25020DG.pdf</v>
      </c>
      <c r="C139" t="str">
        <f>Hyperlink("https://www.diodes.com/part/view/ZXTN25020DG","ZXTN25020DG")</f>
        <v>ZXTN25020DG</v>
      </c>
      <c r="D139" t="s">
        <v>404</v>
      </c>
      <c r="G139" t="s">
        <v>65</v>
      </c>
      <c r="H139" t="s">
        <v>28</v>
      </c>
      <c r="I139" t="s">
        <v>38</v>
      </c>
      <c r="J139">
        <v>20</v>
      </c>
      <c r="K139">
        <v>7</v>
      </c>
      <c r="L139">
        <v>15</v>
      </c>
      <c r="M139">
        <v>3</v>
      </c>
      <c r="N139">
        <v>300</v>
      </c>
      <c r="O139">
        <v>0.01</v>
      </c>
      <c r="P139">
        <v>250</v>
      </c>
      <c r="Q139">
        <v>2</v>
      </c>
      <c r="R139">
        <v>75</v>
      </c>
      <c r="S139" t="s">
        <v>67</v>
      </c>
      <c r="T139">
        <v>180</v>
      </c>
      <c r="U139" t="s">
        <v>184</v>
      </c>
      <c r="V139">
        <v>215</v>
      </c>
      <c r="W139">
        <v>31</v>
      </c>
      <c r="Y139" t="s">
        <v>55</v>
      </c>
    </row>
    <row r="140" spans="1:25">
      <c r="A140" t="s">
        <v>405</v>
      </c>
      <c r="B140" s="2" t="str">
        <f>Hyperlink("https://www.diodes.com/assets/Datasheets/ZXTN25020DZ.pdf")</f>
        <v>https://www.diodes.com/assets/Datasheets/ZXTN25020DZ.pdf</v>
      </c>
      <c r="C140" t="str">
        <f>Hyperlink("https://www.diodes.com/part/view/ZXTN25020DZ","ZXTN25020DZ")</f>
        <v>ZXTN25020DZ</v>
      </c>
      <c r="D140" t="s">
        <v>406</v>
      </c>
      <c r="G140" t="s">
        <v>65</v>
      </c>
      <c r="H140" t="s">
        <v>28</v>
      </c>
      <c r="I140" t="s">
        <v>38</v>
      </c>
      <c r="J140">
        <v>20</v>
      </c>
      <c r="K140">
        <v>6</v>
      </c>
      <c r="L140">
        <v>15</v>
      </c>
      <c r="M140">
        <v>2.4</v>
      </c>
      <c r="N140">
        <v>300</v>
      </c>
      <c r="O140">
        <v>0.01</v>
      </c>
      <c r="P140">
        <v>250</v>
      </c>
      <c r="Q140">
        <v>2</v>
      </c>
      <c r="R140">
        <v>75</v>
      </c>
      <c r="S140" t="s">
        <v>67</v>
      </c>
      <c r="T140">
        <v>180</v>
      </c>
      <c r="U140" t="s">
        <v>184</v>
      </c>
      <c r="V140">
        <v>215</v>
      </c>
      <c r="W140">
        <v>30</v>
      </c>
      <c r="Y140" t="s">
        <v>31</v>
      </c>
    </row>
    <row r="141" spans="1:25">
      <c r="A141" t="s">
        <v>407</v>
      </c>
      <c r="B141" s="2" t="str">
        <f>Hyperlink("https://www.diodes.com/assets/Datasheets/ZXTN26020DMF.pdf")</f>
        <v>https://www.diodes.com/assets/Datasheets/ZXTN26020DMF.pdf</v>
      </c>
      <c r="C141" t="str">
        <f>Hyperlink("https://www.diodes.com/part/view/ZXTN26020DMF","ZXTN26020DMF")</f>
        <v>ZXTN26020DMF</v>
      </c>
      <c r="D141" t="s">
        <v>408</v>
      </c>
      <c r="G141" t="s">
        <v>65</v>
      </c>
      <c r="H141" t="s">
        <v>28</v>
      </c>
      <c r="I141" t="s">
        <v>38</v>
      </c>
      <c r="J141">
        <v>20</v>
      </c>
      <c r="K141">
        <v>1.5</v>
      </c>
      <c r="L141">
        <v>4</v>
      </c>
      <c r="M141">
        <v>1</v>
      </c>
      <c r="N141">
        <v>300</v>
      </c>
      <c r="O141">
        <v>0.1</v>
      </c>
      <c r="P141">
        <v>200</v>
      </c>
      <c r="Q141">
        <v>2</v>
      </c>
      <c r="R141">
        <v>45</v>
      </c>
      <c r="S141" t="s">
        <v>86</v>
      </c>
      <c r="T141">
        <v>290</v>
      </c>
      <c r="U141" t="s">
        <v>90</v>
      </c>
      <c r="V141">
        <v>260</v>
      </c>
      <c r="W141">
        <v>90</v>
      </c>
      <c r="Y141" t="s">
        <v>409</v>
      </c>
    </row>
    <row r="142" spans="1:25">
      <c r="A142" t="s">
        <v>410</v>
      </c>
      <c r="B142" s="2" t="str">
        <f>Hyperlink("https://www.diodes.com/assets/Datasheets/ZXTN617MA.pdf")</f>
        <v>https://www.diodes.com/assets/Datasheets/ZXTN617MA.pdf</v>
      </c>
      <c r="C142" t="str">
        <f>Hyperlink("https://www.diodes.com/part/view/ZXTN617MA","ZXTN617MA")</f>
        <v>ZXTN617MA</v>
      </c>
      <c r="D142" t="s">
        <v>411</v>
      </c>
      <c r="G142" t="s">
        <v>65</v>
      </c>
      <c r="H142" t="s">
        <v>28</v>
      </c>
      <c r="I142" t="s">
        <v>38</v>
      </c>
      <c r="J142">
        <v>15</v>
      </c>
      <c r="K142">
        <v>4.5</v>
      </c>
      <c r="L142">
        <v>15</v>
      </c>
      <c r="M142">
        <v>1.5</v>
      </c>
      <c r="N142">
        <v>300</v>
      </c>
      <c r="O142">
        <v>0.2</v>
      </c>
      <c r="P142">
        <v>150</v>
      </c>
      <c r="Q142">
        <v>5</v>
      </c>
      <c r="R142">
        <v>14</v>
      </c>
      <c r="S142" t="s">
        <v>124</v>
      </c>
      <c r="T142">
        <v>310</v>
      </c>
      <c r="U142" t="s">
        <v>353</v>
      </c>
      <c r="V142">
        <v>120</v>
      </c>
      <c r="W142">
        <v>45</v>
      </c>
      <c r="Y142" t="s">
        <v>103</v>
      </c>
    </row>
    <row r="143" spans="1:25">
      <c r="A143" t="s">
        <v>412</v>
      </c>
      <c r="B143" s="2" t="str">
        <f>Hyperlink("https://www.diodes.com/assets/Datasheets/ZXTN618MA.pdf")</f>
        <v>https://www.diodes.com/assets/Datasheets/ZXTN618MA.pdf</v>
      </c>
      <c r="C143" t="str">
        <f>Hyperlink("https://www.diodes.com/part/view/ZXTN618MA","ZXTN618MA")</f>
        <v>ZXTN618MA</v>
      </c>
      <c r="D143" t="s">
        <v>413</v>
      </c>
      <c r="G143" t="s">
        <v>65</v>
      </c>
      <c r="H143" t="s">
        <v>28</v>
      </c>
      <c r="I143" t="s">
        <v>38</v>
      </c>
      <c r="J143">
        <v>20</v>
      </c>
      <c r="K143">
        <v>4.5</v>
      </c>
      <c r="L143">
        <v>12</v>
      </c>
      <c r="M143">
        <v>1.5</v>
      </c>
      <c r="N143">
        <v>300</v>
      </c>
      <c r="O143">
        <v>0.2</v>
      </c>
      <c r="P143">
        <v>100</v>
      </c>
      <c r="Q143">
        <v>6</v>
      </c>
      <c r="R143">
        <v>15</v>
      </c>
      <c r="S143" t="s">
        <v>124</v>
      </c>
      <c r="T143">
        <v>135</v>
      </c>
      <c r="U143" t="s">
        <v>193</v>
      </c>
      <c r="V143">
        <v>140</v>
      </c>
      <c r="W143">
        <v>47</v>
      </c>
      <c r="Y143" t="s">
        <v>103</v>
      </c>
    </row>
    <row r="144" spans="1:25">
      <c r="A144" t="s">
        <v>414</v>
      </c>
      <c r="B144" s="2" t="str">
        <f>Hyperlink("https://www.diodes.com/assets/Datasheets/ZXTN649F.pdf")</f>
        <v>https://www.diodes.com/assets/Datasheets/ZXTN649F.pdf</v>
      </c>
      <c r="C144" t="str">
        <f>Hyperlink("https://www.diodes.com/part/view/ZXTN649F","ZXTN649F")</f>
        <v>ZXTN649F</v>
      </c>
      <c r="D144" t="s">
        <v>415</v>
      </c>
      <c r="G144" t="s">
        <v>65</v>
      </c>
      <c r="H144" t="s">
        <v>28</v>
      </c>
      <c r="I144" t="s">
        <v>38</v>
      </c>
      <c r="J144">
        <v>25</v>
      </c>
      <c r="K144">
        <v>3</v>
      </c>
      <c r="L144">
        <v>6</v>
      </c>
      <c r="M144">
        <v>0.725</v>
      </c>
      <c r="N144">
        <v>200</v>
      </c>
      <c r="O144">
        <v>0.1</v>
      </c>
      <c r="P144">
        <v>155</v>
      </c>
      <c r="Q144">
        <v>2</v>
      </c>
      <c r="R144">
        <v>120</v>
      </c>
      <c r="S144" t="s">
        <v>43</v>
      </c>
      <c r="T144">
        <v>300</v>
      </c>
      <c r="U144" t="s">
        <v>96</v>
      </c>
      <c r="W144">
        <v>77</v>
      </c>
      <c r="Y144" t="s">
        <v>52</v>
      </c>
    </row>
    <row r="145" spans="1:25">
      <c r="A145" t="s">
        <v>416</v>
      </c>
      <c r="B145" s="2" t="str">
        <f>Hyperlink("https://www.diodes.com/assets/Datasheets/ZXTP07012EFF.pdf")</f>
        <v>https://www.diodes.com/assets/Datasheets/ZXTP07012EFF.pdf</v>
      </c>
      <c r="C145" t="str">
        <f>Hyperlink("https://www.diodes.com/part/view/ZXTP07012EFF","ZXTP07012EFF")</f>
        <v>ZXTP07012EFF</v>
      </c>
      <c r="D145" t="s">
        <v>417</v>
      </c>
      <c r="G145" t="s">
        <v>65</v>
      </c>
      <c r="H145" t="s">
        <v>28</v>
      </c>
      <c r="I145" t="s">
        <v>29</v>
      </c>
      <c r="J145">
        <v>12</v>
      </c>
      <c r="K145">
        <v>4</v>
      </c>
      <c r="L145">
        <v>8</v>
      </c>
      <c r="M145">
        <v>1.5</v>
      </c>
      <c r="N145">
        <v>500</v>
      </c>
      <c r="O145">
        <v>0.01</v>
      </c>
      <c r="P145">
        <v>230</v>
      </c>
      <c r="Q145">
        <v>4</v>
      </c>
      <c r="R145">
        <v>100</v>
      </c>
      <c r="S145" t="s">
        <v>257</v>
      </c>
      <c r="T145">
        <v>350</v>
      </c>
      <c r="U145" t="s">
        <v>174</v>
      </c>
      <c r="V145">
        <v>250</v>
      </c>
      <c r="W145">
        <v>50</v>
      </c>
      <c r="Y145" t="s">
        <v>373</v>
      </c>
    </row>
    <row r="146" spans="1:25">
      <c r="A146" t="s">
        <v>418</v>
      </c>
      <c r="B146" s="2" t="str">
        <f>Hyperlink("https://www.diodes.com/assets/Datasheets/ZXTP19020CFF.pdf")</f>
        <v>https://www.diodes.com/assets/Datasheets/ZXTP19020CFF.pdf</v>
      </c>
      <c r="C146" t="str">
        <f>Hyperlink("https://www.diodes.com/part/view/ZXTP19020CFF","ZXTP19020CFF")</f>
        <v>ZXTP19020CFF</v>
      </c>
      <c r="D146" t="s">
        <v>419</v>
      </c>
      <c r="G146" t="s">
        <v>65</v>
      </c>
      <c r="H146" t="s">
        <v>28</v>
      </c>
      <c r="I146" t="s">
        <v>29</v>
      </c>
      <c r="J146">
        <v>20</v>
      </c>
      <c r="K146">
        <v>5</v>
      </c>
      <c r="L146">
        <v>10</v>
      </c>
      <c r="M146">
        <v>1.5</v>
      </c>
      <c r="N146">
        <v>200</v>
      </c>
      <c r="O146">
        <v>0.1</v>
      </c>
      <c r="P146">
        <v>110</v>
      </c>
      <c r="Q146">
        <v>5</v>
      </c>
      <c r="R146">
        <v>70</v>
      </c>
      <c r="S146" t="s">
        <v>67</v>
      </c>
      <c r="T146">
        <v>120</v>
      </c>
      <c r="U146" t="s">
        <v>90</v>
      </c>
      <c r="V146">
        <v>200</v>
      </c>
      <c r="Y146" t="s">
        <v>373</v>
      </c>
    </row>
    <row r="147" spans="1:25">
      <c r="A147" t="s">
        <v>420</v>
      </c>
      <c r="B147" s="2" t="str">
        <f>Hyperlink("https://www.diodes.com/assets/Datasheets/ZXTP19020DFF.pdf")</f>
        <v>https://www.diodes.com/assets/Datasheets/ZXTP19020DFF.pdf</v>
      </c>
      <c r="C147" t="str">
        <f>Hyperlink("https://www.diodes.com/part/view/ZXTP19020DFF","ZXTP19020DFF")</f>
        <v>ZXTP19020DFF</v>
      </c>
      <c r="D147" t="s">
        <v>421</v>
      </c>
      <c r="G147" t="s">
        <v>65</v>
      </c>
      <c r="H147" t="s">
        <v>28</v>
      </c>
      <c r="I147" t="s">
        <v>29</v>
      </c>
      <c r="J147">
        <v>20</v>
      </c>
      <c r="K147">
        <v>5.5</v>
      </c>
      <c r="L147">
        <v>15</v>
      </c>
      <c r="M147">
        <v>1.5</v>
      </c>
      <c r="N147">
        <v>300</v>
      </c>
      <c r="O147">
        <v>0.1</v>
      </c>
      <c r="P147">
        <v>85</v>
      </c>
      <c r="Q147">
        <v>5.5</v>
      </c>
      <c r="R147">
        <v>125</v>
      </c>
      <c r="S147" t="s">
        <v>71</v>
      </c>
      <c r="T147">
        <v>140</v>
      </c>
      <c r="U147" t="s">
        <v>90</v>
      </c>
      <c r="V147">
        <v>176</v>
      </c>
      <c r="W147">
        <v>26</v>
      </c>
      <c r="Y147" t="s">
        <v>373</v>
      </c>
    </row>
    <row r="148" spans="1:25">
      <c r="A148" t="s">
        <v>422</v>
      </c>
      <c r="B148" s="2" t="str">
        <f>Hyperlink("https://www.diodes.com/assets/Datasheets/ZXTP19020DG.pdf")</f>
        <v>https://www.diodes.com/assets/Datasheets/ZXTP19020DG.pdf</v>
      </c>
      <c r="C148" t="str">
        <f>Hyperlink("https://www.diodes.com/part/view/ZXTP19020DG","ZXTP19020DG")</f>
        <v>ZXTP19020DG</v>
      </c>
      <c r="D148" t="s">
        <v>423</v>
      </c>
      <c r="G148" t="s">
        <v>65</v>
      </c>
      <c r="H148" t="s">
        <v>28</v>
      </c>
      <c r="I148" t="s">
        <v>29</v>
      </c>
      <c r="J148">
        <v>20</v>
      </c>
      <c r="K148">
        <v>8</v>
      </c>
      <c r="L148">
        <v>15</v>
      </c>
      <c r="M148">
        <v>3</v>
      </c>
      <c r="N148">
        <v>300</v>
      </c>
      <c r="O148">
        <v>0.1</v>
      </c>
      <c r="P148">
        <v>200</v>
      </c>
      <c r="Q148">
        <v>2</v>
      </c>
      <c r="R148">
        <v>130</v>
      </c>
      <c r="S148" t="s">
        <v>71</v>
      </c>
      <c r="T148">
        <v>145</v>
      </c>
      <c r="U148" t="s">
        <v>90</v>
      </c>
      <c r="V148">
        <v>176</v>
      </c>
      <c r="W148">
        <v>28</v>
      </c>
      <c r="Y148" t="s">
        <v>55</v>
      </c>
    </row>
    <row r="149" spans="1:25">
      <c r="A149" t="s">
        <v>424</v>
      </c>
      <c r="B149" s="2" t="str">
        <f>Hyperlink("https://www.diodes.com/assets/Datasheets/ZXTP19020DZ.pdf")</f>
        <v>https://www.diodes.com/assets/Datasheets/ZXTP19020DZ.pdf</v>
      </c>
      <c r="C149" t="str">
        <f>Hyperlink("https://www.diodes.com/part/view/ZXTP19020DZ","ZXTP19020DZ")</f>
        <v>ZXTP19020DZ</v>
      </c>
      <c r="D149" t="s">
        <v>425</v>
      </c>
      <c r="G149" t="s">
        <v>65</v>
      </c>
      <c r="H149" t="s">
        <v>28</v>
      </c>
      <c r="I149" t="s">
        <v>29</v>
      </c>
      <c r="J149">
        <v>20</v>
      </c>
      <c r="K149">
        <v>6</v>
      </c>
      <c r="L149">
        <v>15</v>
      </c>
      <c r="M149">
        <v>2.4</v>
      </c>
      <c r="N149">
        <v>300</v>
      </c>
      <c r="O149">
        <v>0.1</v>
      </c>
      <c r="P149">
        <v>65</v>
      </c>
      <c r="Q149">
        <v>6</v>
      </c>
      <c r="R149">
        <v>130</v>
      </c>
      <c r="S149" t="s">
        <v>71</v>
      </c>
      <c r="T149">
        <v>145</v>
      </c>
      <c r="U149" t="s">
        <v>90</v>
      </c>
      <c r="V149">
        <v>176</v>
      </c>
      <c r="W149">
        <v>28</v>
      </c>
      <c r="Y149" t="s">
        <v>31</v>
      </c>
    </row>
    <row r="150" spans="1:25">
      <c r="A150" t="s">
        <v>426</v>
      </c>
      <c r="B150" s="2" t="str">
        <f>Hyperlink("https://www.diodes.com/assets/Datasheets/ZXTP2006E6.pdf")</f>
        <v>https://www.diodes.com/assets/Datasheets/ZXTP2006E6.pdf</v>
      </c>
      <c r="C150" t="str">
        <f>Hyperlink("https://www.diodes.com/part/view/ZXTP2006E6","ZXTP2006E6")</f>
        <v>ZXTP2006E6</v>
      </c>
      <c r="D150" t="s">
        <v>281</v>
      </c>
      <c r="G150" t="s">
        <v>65</v>
      </c>
      <c r="H150" t="s">
        <v>28</v>
      </c>
      <c r="I150" t="s">
        <v>29</v>
      </c>
      <c r="J150">
        <v>20</v>
      </c>
      <c r="K150">
        <v>3.5</v>
      </c>
      <c r="L150">
        <v>10</v>
      </c>
      <c r="M150">
        <v>1.1</v>
      </c>
      <c r="N150">
        <v>300</v>
      </c>
      <c r="O150">
        <v>0.01</v>
      </c>
      <c r="P150">
        <v>150</v>
      </c>
      <c r="Q150">
        <v>3.5</v>
      </c>
      <c r="R150">
        <v>15</v>
      </c>
      <c r="S150" t="s">
        <v>124</v>
      </c>
      <c r="T150">
        <v>140</v>
      </c>
      <c r="U150" t="s">
        <v>71</v>
      </c>
      <c r="V150">
        <v>110</v>
      </c>
      <c r="W150">
        <v>31</v>
      </c>
      <c r="Y150" t="s">
        <v>282</v>
      </c>
    </row>
    <row r="151" spans="1:25">
      <c r="A151" t="s">
        <v>427</v>
      </c>
      <c r="B151" s="2" t="str">
        <f>Hyperlink("https://www.diodes.com/assets/Datasheets/ZXTP23015CFH.pdf")</f>
        <v>https://www.diodes.com/assets/Datasheets/ZXTP23015CFH.pdf</v>
      </c>
      <c r="C151" t="str">
        <f>Hyperlink("https://www.diodes.com/part/view/ZXTP23015CFH","ZXTP23015CFH")</f>
        <v>ZXTP23015CFH</v>
      </c>
      <c r="D151" t="s">
        <v>428</v>
      </c>
      <c r="G151" t="s">
        <v>65</v>
      </c>
      <c r="H151" t="s">
        <v>28</v>
      </c>
      <c r="I151" t="s">
        <v>29</v>
      </c>
      <c r="J151">
        <v>15</v>
      </c>
      <c r="K151">
        <v>6</v>
      </c>
      <c r="L151">
        <v>10</v>
      </c>
      <c r="M151">
        <v>1.25</v>
      </c>
      <c r="N151">
        <v>200</v>
      </c>
      <c r="O151">
        <v>0.5</v>
      </c>
      <c r="P151">
        <v>140</v>
      </c>
      <c r="Q151">
        <v>6</v>
      </c>
      <c r="R151">
        <v>36</v>
      </c>
      <c r="S151" t="s">
        <v>43</v>
      </c>
      <c r="T151">
        <v>120</v>
      </c>
      <c r="U151" t="s">
        <v>232</v>
      </c>
      <c r="V151">
        <v>270</v>
      </c>
      <c r="W151">
        <v>20</v>
      </c>
      <c r="Y151" t="s">
        <v>52</v>
      </c>
    </row>
    <row r="152" spans="1:25">
      <c r="A152" t="s">
        <v>429</v>
      </c>
      <c r="B152" s="2" t="str">
        <f>Hyperlink("https://www.diodes.com/assets/Datasheets/ZXTP25012EFH.pdf")</f>
        <v>https://www.diodes.com/assets/Datasheets/ZXTP25012EFH.pdf</v>
      </c>
      <c r="C152" t="str">
        <f>Hyperlink("https://www.diodes.com/part/view/ZXTP25012EFH","ZXTP25012EFH")</f>
        <v>ZXTP25012EFH</v>
      </c>
      <c r="D152" t="s">
        <v>430</v>
      </c>
      <c r="G152" t="s">
        <v>65</v>
      </c>
      <c r="H152" t="s">
        <v>28</v>
      </c>
      <c r="I152" t="s">
        <v>29</v>
      </c>
      <c r="J152">
        <v>12</v>
      </c>
      <c r="K152">
        <v>4</v>
      </c>
      <c r="L152">
        <v>10</v>
      </c>
      <c r="M152">
        <v>1.25</v>
      </c>
      <c r="N152">
        <v>500</v>
      </c>
      <c r="O152">
        <v>0.01</v>
      </c>
      <c r="P152">
        <v>300</v>
      </c>
      <c r="Q152">
        <v>1</v>
      </c>
      <c r="R152">
        <v>260</v>
      </c>
      <c r="S152" t="s">
        <v>71</v>
      </c>
      <c r="T152">
        <v>350</v>
      </c>
      <c r="U152" t="s">
        <v>90</v>
      </c>
      <c r="V152">
        <v>310</v>
      </c>
      <c r="W152">
        <v>40</v>
      </c>
      <c r="Y152" t="s">
        <v>52</v>
      </c>
    </row>
    <row r="153" spans="1:25">
      <c r="A153" t="s">
        <v>431</v>
      </c>
      <c r="B153" s="2" t="str">
        <f>Hyperlink("https://www.diodes.com/assets/Datasheets/ZXTP25012EZ.pdf")</f>
        <v>https://www.diodes.com/assets/Datasheets/ZXTP25012EZ.pdf</v>
      </c>
      <c r="C153" t="str">
        <f>Hyperlink("https://www.diodes.com/part/view/ZXTP25012EZ","ZXTP25012EZ")</f>
        <v>ZXTP25012EZ</v>
      </c>
      <c r="D153" t="s">
        <v>432</v>
      </c>
      <c r="G153" t="s">
        <v>65</v>
      </c>
      <c r="H153" t="s">
        <v>28</v>
      </c>
      <c r="I153" t="s">
        <v>29</v>
      </c>
      <c r="J153">
        <v>12</v>
      </c>
      <c r="K153">
        <v>4.5</v>
      </c>
      <c r="L153">
        <v>10</v>
      </c>
      <c r="M153">
        <v>2.4</v>
      </c>
      <c r="N153">
        <v>500</v>
      </c>
      <c r="O153">
        <v>0.01</v>
      </c>
      <c r="P153">
        <v>40</v>
      </c>
      <c r="Q153">
        <v>4.5</v>
      </c>
      <c r="R153">
        <v>265</v>
      </c>
      <c r="S153" t="s">
        <v>71</v>
      </c>
      <c r="T153">
        <v>335</v>
      </c>
      <c r="U153" t="s">
        <v>90</v>
      </c>
      <c r="V153">
        <v>310</v>
      </c>
      <c r="W153">
        <v>45</v>
      </c>
      <c r="Y153" t="s">
        <v>31</v>
      </c>
    </row>
    <row r="154" spans="1:25">
      <c r="A154" t="s">
        <v>433</v>
      </c>
      <c r="B154" s="2" t="str">
        <f>Hyperlink("https://www.diodes.com/assets/Datasheets/ZXTP25015DFH.pdf")</f>
        <v>https://www.diodes.com/assets/Datasheets/ZXTP25015DFH.pdf</v>
      </c>
      <c r="C154" t="str">
        <f>Hyperlink("https://www.diodes.com/part/view/ZXTP25015DFH","ZXTP25015DFH")</f>
        <v>ZXTP25015DFH</v>
      </c>
      <c r="D154" t="s">
        <v>434</v>
      </c>
      <c r="G154" t="s">
        <v>65</v>
      </c>
      <c r="H154" t="s">
        <v>28</v>
      </c>
      <c r="I154" t="s">
        <v>29</v>
      </c>
      <c r="J154">
        <v>15</v>
      </c>
      <c r="K154">
        <v>4</v>
      </c>
      <c r="L154">
        <v>10</v>
      </c>
      <c r="M154">
        <v>1.25</v>
      </c>
      <c r="N154">
        <v>300</v>
      </c>
      <c r="O154">
        <v>0.01</v>
      </c>
      <c r="P154">
        <v>90</v>
      </c>
      <c r="Q154">
        <v>4</v>
      </c>
      <c r="R154">
        <v>150</v>
      </c>
      <c r="S154" t="s">
        <v>71</v>
      </c>
      <c r="T154">
        <v>175</v>
      </c>
      <c r="U154" t="s">
        <v>90</v>
      </c>
      <c r="V154">
        <v>295</v>
      </c>
      <c r="W154">
        <v>33</v>
      </c>
      <c r="Y154" t="s">
        <v>52</v>
      </c>
    </row>
    <row r="155" spans="1:25">
      <c r="A155" t="s">
        <v>435</v>
      </c>
      <c r="B155" s="2" t="str">
        <f>Hyperlink("https://www.diodes.com/assets/Datasheets/ZXTP25020BFH.pdf")</f>
        <v>https://www.diodes.com/assets/Datasheets/ZXTP25020BFH.pdf</v>
      </c>
      <c r="C155" t="str">
        <f>Hyperlink("https://www.diodes.com/part/view/ZXTP25020BFH","ZXTP25020BFH")</f>
        <v>ZXTP25020BFH</v>
      </c>
      <c r="D155" t="s">
        <v>436</v>
      </c>
      <c r="G155" t="s">
        <v>65</v>
      </c>
      <c r="H155" t="s">
        <v>28</v>
      </c>
      <c r="I155" t="s">
        <v>29</v>
      </c>
      <c r="J155">
        <v>20</v>
      </c>
      <c r="K155">
        <v>4</v>
      </c>
      <c r="L155">
        <v>10</v>
      </c>
      <c r="M155">
        <v>1.25</v>
      </c>
      <c r="N155">
        <v>100</v>
      </c>
      <c r="O155">
        <v>0.01</v>
      </c>
      <c r="P155">
        <v>50</v>
      </c>
      <c r="Q155">
        <v>4</v>
      </c>
      <c r="R155">
        <v>110</v>
      </c>
      <c r="S155" t="s">
        <v>71</v>
      </c>
      <c r="T155">
        <v>190</v>
      </c>
      <c r="U155" t="s">
        <v>90</v>
      </c>
      <c r="V155">
        <v>250</v>
      </c>
      <c r="W155">
        <v>32</v>
      </c>
      <c r="Y155" t="s">
        <v>52</v>
      </c>
    </row>
    <row r="156" spans="1:25">
      <c r="A156" t="s">
        <v>437</v>
      </c>
      <c r="B156" s="2" t="str">
        <f>Hyperlink("https://www.diodes.com/assets/Datasheets/ZXTP25020CFF.pdf")</f>
        <v>https://www.diodes.com/assets/Datasheets/ZXTP25020CFF.pdf</v>
      </c>
      <c r="C156" t="str">
        <f>Hyperlink("https://www.diodes.com/part/view/ZXTP25020CFF","ZXTP25020CFF")</f>
        <v>ZXTP25020CFF</v>
      </c>
      <c r="D156" t="s">
        <v>438</v>
      </c>
      <c r="G156" t="s">
        <v>65</v>
      </c>
      <c r="H156" t="s">
        <v>28</v>
      </c>
      <c r="I156" t="s">
        <v>29</v>
      </c>
      <c r="J156">
        <v>20</v>
      </c>
      <c r="K156">
        <v>4.5</v>
      </c>
      <c r="L156">
        <v>10</v>
      </c>
      <c r="M156">
        <v>1.5</v>
      </c>
      <c r="N156">
        <v>200</v>
      </c>
      <c r="O156">
        <v>0.01</v>
      </c>
      <c r="P156">
        <v>85</v>
      </c>
      <c r="Q156">
        <v>4</v>
      </c>
      <c r="R156">
        <v>110</v>
      </c>
      <c r="S156" t="s">
        <v>67</v>
      </c>
      <c r="T156">
        <v>185</v>
      </c>
      <c r="U156" t="s">
        <v>90</v>
      </c>
      <c r="V156">
        <v>285</v>
      </c>
      <c r="W156">
        <v>41</v>
      </c>
      <c r="Y156" t="s">
        <v>373</v>
      </c>
    </row>
    <row r="157" spans="1:25">
      <c r="A157" t="s">
        <v>439</v>
      </c>
      <c r="B157" s="2" t="str">
        <f>Hyperlink("https://www.diodes.com/assets/Datasheets/ZXTP25020CFH.pdf")</f>
        <v>https://www.diodes.com/assets/Datasheets/ZXTP25020CFH.pdf</v>
      </c>
      <c r="C157" t="str">
        <f>Hyperlink("https://www.diodes.com/part/view/ZXTP25020CFH","ZXTP25020CFH")</f>
        <v>ZXTP25020CFH</v>
      </c>
      <c r="D157" t="s">
        <v>436</v>
      </c>
      <c r="G157" t="s">
        <v>65</v>
      </c>
      <c r="H157" t="s">
        <v>28</v>
      </c>
      <c r="I157" t="s">
        <v>29</v>
      </c>
      <c r="J157">
        <v>20</v>
      </c>
      <c r="K157">
        <v>4</v>
      </c>
      <c r="L157">
        <v>10</v>
      </c>
      <c r="M157">
        <v>1.25</v>
      </c>
      <c r="N157">
        <v>200</v>
      </c>
      <c r="O157">
        <v>0.01</v>
      </c>
      <c r="P157">
        <v>85</v>
      </c>
      <c r="Q157">
        <v>4</v>
      </c>
      <c r="R157">
        <v>100</v>
      </c>
      <c r="S157" t="s">
        <v>67</v>
      </c>
      <c r="T157">
        <v>170</v>
      </c>
      <c r="U157" t="s">
        <v>90</v>
      </c>
      <c r="V157">
        <v>285</v>
      </c>
      <c r="W157">
        <v>34</v>
      </c>
      <c r="Y157" t="s">
        <v>52</v>
      </c>
    </row>
    <row r="158" spans="1:25">
      <c r="A158" t="s">
        <v>440</v>
      </c>
      <c r="B158" s="2" t="str">
        <f>Hyperlink("https://www.diodes.com/assets/Datasheets/ZXTP25020DFH.pdf")</f>
        <v>https://www.diodes.com/assets/Datasheets/ZXTP25020DFH.pdf</v>
      </c>
      <c r="C158" t="str">
        <f>Hyperlink("https://www.diodes.com/part/view/ZXTP25020DFH","ZXTP25020DFH")</f>
        <v>ZXTP25020DFH</v>
      </c>
      <c r="D158" t="s">
        <v>436</v>
      </c>
      <c r="G158" t="s">
        <v>65</v>
      </c>
      <c r="H158" t="s">
        <v>28</v>
      </c>
      <c r="I158" t="s">
        <v>29</v>
      </c>
      <c r="J158">
        <v>20</v>
      </c>
      <c r="K158">
        <v>4</v>
      </c>
      <c r="L158">
        <v>10</v>
      </c>
      <c r="M158">
        <v>1.25</v>
      </c>
      <c r="N158">
        <v>300</v>
      </c>
      <c r="O158">
        <v>0.01</v>
      </c>
      <c r="P158">
        <v>70</v>
      </c>
      <c r="Q158">
        <v>4</v>
      </c>
      <c r="R158">
        <v>210</v>
      </c>
      <c r="S158" t="s">
        <v>71</v>
      </c>
      <c r="T158">
        <v>240</v>
      </c>
      <c r="U158" t="s">
        <v>90</v>
      </c>
      <c r="V158">
        <v>290</v>
      </c>
      <c r="W158">
        <v>39</v>
      </c>
      <c r="Y158" t="s">
        <v>52</v>
      </c>
    </row>
    <row r="159" spans="1:25">
      <c r="A159" t="s">
        <v>441</v>
      </c>
      <c r="B159" s="2" t="str">
        <f>Hyperlink("https://www.diodes.com/assets/Datasheets/ZXTP25020DFL.pdf")</f>
        <v>https://www.diodes.com/assets/Datasheets/ZXTP25020DFL.pdf</v>
      </c>
      <c r="C159" t="str">
        <f>Hyperlink("https://www.diodes.com/part/view/ZXTP25020DFL","ZXTP25020DFL")</f>
        <v>ZXTP25020DFL</v>
      </c>
      <c r="D159" t="s">
        <v>144</v>
      </c>
      <c r="G159" t="s">
        <v>65</v>
      </c>
      <c r="H159" t="s">
        <v>28</v>
      </c>
      <c r="I159" t="s">
        <v>29</v>
      </c>
      <c r="J159">
        <v>20</v>
      </c>
      <c r="K159">
        <v>1.5</v>
      </c>
      <c r="L159">
        <v>6</v>
      </c>
      <c r="M159">
        <v>0.35</v>
      </c>
      <c r="N159">
        <v>300</v>
      </c>
      <c r="O159">
        <v>0.01</v>
      </c>
      <c r="P159">
        <v>160</v>
      </c>
      <c r="Q159">
        <v>1.5</v>
      </c>
      <c r="R159">
        <v>225</v>
      </c>
      <c r="S159" t="s">
        <v>71</v>
      </c>
      <c r="T159">
        <v>275</v>
      </c>
      <c r="U159" t="s">
        <v>90</v>
      </c>
      <c r="V159">
        <v>290</v>
      </c>
      <c r="W159">
        <v>54</v>
      </c>
      <c r="Y159" t="s">
        <v>52</v>
      </c>
    </row>
    <row r="160" spans="1:25">
      <c r="A160" t="s">
        <v>442</v>
      </c>
      <c r="B160" s="2" t="str">
        <f>Hyperlink("https://www.diodes.com/assets/Datasheets/ZXTP25020DG.pdf")</f>
        <v>https://www.diodes.com/assets/Datasheets/ZXTP25020DG.pdf</v>
      </c>
      <c r="C160" t="str">
        <f>Hyperlink("https://www.diodes.com/part/view/ZXTP25020DG","ZXTP25020DG")</f>
        <v>ZXTP25020DG</v>
      </c>
      <c r="D160" t="s">
        <v>189</v>
      </c>
      <c r="G160" t="s">
        <v>65</v>
      </c>
      <c r="H160" t="s">
        <v>28</v>
      </c>
      <c r="I160" t="s">
        <v>29</v>
      </c>
      <c r="J160">
        <v>20</v>
      </c>
      <c r="K160">
        <v>6</v>
      </c>
      <c r="L160">
        <v>10</v>
      </c>
      <c r="M160">
        <v>3</v>
      </c>
      <c r="N160">
        <v>300</v>
      </c>
      <c r="O160">
        <v>0.01</v>
      </c>
      <c r="P160">
        <v>25</v>
      </c>
      <c r="Q160">
        <v>6</v>
      </c>
      <c r="R160">
        <v>215</v>
      </c>
      <c r="S160" t="s">
        <v>71</v>
      </c>
      <c r="T160">
        <v>245</v>
      </c>
      <c r="U160" t="s">
        <v>90</v>
      </c>
      <c r="V160">
        <v>290</v>
      </c>
      <c r="W160">
        <v>42</v>
      </c>
      <c r="Y160" t="s">
        <v>55</v>
      </c>
    </row>
    <row r="161" spans="1:25">
      <c r="A161" t="s">
        <v>443</v>
      </c>
      <c r="B161" s="2" t="str">
        <f>Hyperlink("https://www.diodes.com/assets/Datasheets/ZXTP25020DZ.pdf")</f>
        <v>https://www.diodes.com/assets/Datasheets/ZXTP25020DZ.pdf</v>
      </c>
      <c r="C161" t="str">
        <f>Hyperlink("https://www.diodes.com/part/view/ZXTP25020DZ","ZXTP25020DZ")</f>
        <v>ZXTP25020DZ</v>
      </c>
      <c r="D161" t="s">
        <v>26</v>
      </c>
      <c r="G161" t="s">
        <v>65</v>
      </c>
      <c r="H161" t="s">
        <v>28</v>
      </c>
      <c r="I161" t="s">
        <v>29</v>
      </c>
      <c r="J161">
        <v>20</v>
      </c>
      <c r="K161">
        <v>5</v>
      </c>
      <c r="L161">
        <v>10</v>
      </c>
      <c r="M161">
        <v>2.4</v>
      </c>
      <c r="N161">
        <v>300</v>
      </c>
      <c r="O161">
        <v>0.01</v>
      </c>
      <c r="P161">
        <v>45</v>
      </c>
      <c r="Q161">
        <v>5</v>
      </c>
      <c r="R161">
        <v>215</v>
      </c>
      <c r="S161" t="s">
        <v>71</v>
      </c>
      <c r="T161">
        <v>245</v>
      </c>
      <c r="U161" t="s">
        <v>90</v>
      </c>
      <c r="V161">
        <v>290</v>
      </c>
      <c r="W161">
        <v>39</v>
      </c>
      <c r="Y161" t="s">
        <v>31</v>
      </c>
    </row>
    <row r="162" spans="1:25">
      <c r="A162" t="s">
        <v>444</v>
      </c>
      <c r="B162" s="2" t="str">
        <f>Hyperlink("https://www.diodes.com/assets/Datasheets/ZXTP26020DMF.pdf")</f>
        <v>https://www.diodes.com/assets/Datasheets/ZXTP26020DMF.pdf</v>
      </c>
      <c r="C162" t="str">
        <f>Hyperlink("https://www.diodes.com/part/view/ZXTP26020DMF","ZXTP26020DMF")</f>
        <v>ZXTP26020DMF</v>
      </c>
      <c r="D162" t="s">
        <v>445</v>
      </c>
      <c r="G162" t="s">
        <v>65</v>
      </c>
      <c r="H162" t="s">
        <v>28</v>
      </c>
      <c r="I162" t="s">
        <v>29</v>
      </c>
      <c r="J162">
        <v>20</v>
      </c>
      <c r="K162">
        <v>1.25</v>
      </c>
      <c r="L162">
        <v>4</v>
      </c>
      <c r="M162">
        <v>1</v>
      </c>
      <c r="N162">
        <v>300</v>
      </c>
      <c r="O162">
        <v>0.1</v>
      </c>
      <c r="P162">
        <v>140</v>
      </c>
      <c r="Q162">
        <v>1.5</v>
      </c>
      <c r="R162">
        <v>80</v>
      </c>
      <c r="S162" t="s">
        <v>86</v>
      </c>
      <c r="T162">
        <v>155</v>
      </c>
      <c r="U162" t="s">
        <v>155</v>
      </c>
      <c r="V162">
        <v>200</v>
      </c>
      <c r="W162">
        <v>125</v>
      </c>
      <c r="Y162" t="s">
        <v>409</v>
      </c>
    </row>
    <row r="163" spans="1:25">
      <c r="A163" t="s">
        <v>446</v>
      </c>
      <c r="B163" s="2" t="str">
        <f>Hyperlink("https://www.diodes.com/assets/Datasheets/ZXTP56020FDBQ.pdf")</f>
        <v>https://www.diodes.com/assets/Datasheets/ZXTP56020FDBQ.pdf</v>
      </c>
      <c r="C163" t="str">
        <f>Hyperlink("https://www.diodes.com/part/view/ZXTP56020FDBQ","ZXTP56020FDBQ")</f>
        <v>ZXTP56020FDBQ</v>
      </c>
      <c r="D163" t="s">
        <v>447</v>
      </c>
      <c r="G163" t="s">
        <v>65</v>
      </c>
      <c r="H163" t="s">
        <v>45</v>
      </c>
      <c r="I163" t="s">
        <v>220</v>
      </c>
      <c r="J163">
        <v>20</v>
      </c>
      <c r="K163">
        <v>2</v>
      </c>
      <c r="L163">
        <v>3</v>
      </c>
      <c r="M163">
        <v>2.47</v>
      </c>
      <c r="N163">
        <v>250</v>
      </c>
      <c r="O163">
        <v>0.1</v>
      </c>
      <c r="P163">
        <v>160</v>
      </c>
      <c r="Q163">
        <v>1</v>
      </c>
      <c r="R163">
        <v>110</v>
      </c>
      <c r="S163" t="s">
        <v>78</v>
      </c>
      <c r="T163">
        <v>200</v>
      </c>
      <c r="U163" t="s">
        <v>448</v>
      </c>
      <c r="V163" t="s">
        <v>449</v>
      </c>
      <c r="W163">
        <v>220</v>
      </c>
      <c r="Y163" t="s">
        <v>450</v>
      </c>
    </row>
    <row r="164" spans="1:25">
      <c r="A164" t="s">
        <v>451</v>
      </c>
      <c r="B164" s="2" t="str">
        <f>Hyperlink("https://www.diodes.com/assets/Datasheets/ZXTP717MA.pdf")</f>
        <v>https://www.diodes.com/assets/Datasheets/ZXTP717MA.pdf</v>
      </c>
      <c r="C164" t="str">
        <f>Hyperlink("https://www.diodes.com/part/view/ZXTP717MA","ZXTP717MA")</f>
        <v>ZXTP717MA</v>
      </c>
      <c r="D164" t="s">
        <v>452</v>
      </c>
      <c r="G164" t="s">
        <v>65</v>
      </c>
      <c r="H164" t="s">
        <v>28</v>
      </c>
      <c r="I164" t="s">
        <v>29</v>
      </c>
      <c r="J164">
        <v>12</v>
      </c>
      <c r="K164">
        <v>4</v>
      </c>
      <c r="L164">
        <v>12</v>
      </c>
      <c r="M164">
        <v>1.5</v>
      </c>
      <c r="N164">
        <v>300</v>
      </c>
      <c r="O164">
        <v>0.1</v>
      </c>
      <c r="P164">
        <v>60</v>
      </c>
      <c r="Q164">
        <v>8</v>
      </c>
      <c r="R164">
        <v>17</v>
      </c>
      <c r="S164" t="s">
        <v>124</v>
      </c>
      <c r="T164">
        <v>300</v>
      </c>
      <c r="U164" t="s">
        <v>129</v>
      </c>
      <c r="V164">
        <v>110</v>
      </c>
      <c r="W164">
        <v>60</v>
      </c>
      <c r="Y164" t="s">
        <v>103</v>
      </c>
    </row>
    <row r="165" spans="1:25">
      <c r="A165" t="s">
        <v>453</v>
      </c>
      <c r="B165" s="2" t="str">
        <f>Hyperlink("https://www.diodes.com/assets/Datasheets/ZXTP718MA.pdf")</f>
        <v>https://www.diodes.com/assets/Datasheets/ZXTP718MA.pdf</v>
      </c>
      <c r="C165" t="str">
        <f>Hyperlink("https://www.diodes.com/part/view/ZXTP718MA","ZXTP718MA")</f>
        <v>ZXTP718MA</v>
      </c>
      <c r="D165" t="s">
        <v>454</v>
      </c>
      <c r="G165" t="s">
        <v>65</v>
      </c>
      <c r="H165" t="s">
        <v>28</v>
      </c>
      <c r="I165" t="s">
        <v>29</v>
      </c>
      <c r="J165">
        <v>20</v>
      </c>
      <c r="K165">
        <v>3.5</v>
      </c>
      <c r="L165">
        <v>6</v>
      </c>
      <c r="M165">
        <v>1.5</v>
      </c>
      <c r="N165">
        <v>300</v>
      </c>
      <c r="O165">
        <v>0.1</v>
      </c>
      <c r="P165">
        <v>150</v>
      </c>
      <c r="Q165">
        <v>2</v>
      </c>
      <c r="R165">
        <v>30</v>
      </c>
      <c r="S165" t="s">
        <v>124</v>
      </c>
      <c r="T165">
        <v>250</v>
      </c>
      <c r="U165" t="s">
        <v>132</v>
      </c>
      <c r="V165">
        <v>180</v>
      </c>
      <c r="W165">
        <v>64</v>
      </c>
      <c r="Y165" t="s">
        <v>103</v>
      </c>
    </row>
    <row r="166" spans="1:25">
      <c r="A166" t="s">
        <v>455</v>
      </c>
      <c r="B166" s="2" t="str">
        <f>Hyperlink("https://www.diodes.com/assets/Datasheets/ZXTP749F.pdf")</f>
        <v>https://www.diodes.com/assets/Datasheets/ZXTP749F.pdf</v>
      </c>
      <c r="C166" t="str">
        <f>Hyperlink("https://www.diodes.com/part/view/ZXTP749F","ZXTP749F")</f>
        <v>ZXTP749F</v>
      </c>
      <c r="D166" t="s">
        <v>456</v>
      </c>
      <c r="G166" t="s">
        <v>65</v>
      </c>
      <c r="H166" t="s">
        <v>28</v>
      </c>
      <c r="I166" t="s">
        <v>29</v>
      </c>
      <c r="J166">
        <v>25</v>
      </c>
      <c r="K166">
        <v>3</v>
      </c>
      <c r="L166">
        <v>6</v>
      </c>
      <c r="M166">
        <v>0.72</v>
      </c>
      <c r="N166">
        <v>200</v>
      </c>
      <c r="O166">
        <v>0.1</v>
      </c>
      <c r="P166">
        <v>100</v>
      </c>
      <c r="Q166">
        <v>2</v>
      </c>
      <c r="R166">
        <v>150</v>
      </c>
      <c r="S166" t="s">
        <v>43</v>
      </c>
      <c r="T166">
        <v>350</v>
      </c>
      <c r="U166" t="s">
        <v>96</v>
      </c>
      <c r="W166">
        <v>87</v>
      </c>
      <c r="Y166" t="s">
        <v>52</v>
      </c>
    </row>
  </sheetData>
  <autoFilter ref="A1:Y166"/>
  <hyperlinks>
    <hyperlink ref="C2" r:id="rId_hyperlink_1" tooltip="2DB1386Q" display="2DB1386Q"/>
    <hyperlink ref="C3" r:id="rId_hyperlink_2" tooltip="2DB1386R" display="2DB1386R"/>
    <hyperlink ref="C4" r:id="rId_hyperlink_3" tooltip="2DB1713" display="2DB1713"/>
    <hyperlink ref="C5" r:id="rId_hyperlink_4" tooltip="2DD2652" display="2DD2652"/>
    <hyperlink ref="C6" r:id="rId_hyperlink_5" tooltip="BCX6825" display="BCX6825"/>
    <hyperlink ref="C7" r:id="rId_hyperlink_6" tooltip="BCX6825Q" display="BCX6825Q"/>
    <hyperlink ref="C8" r:id="rId_hyperlink_7" tooltip="BCX6925" display="BCX6925"/>
    <hyperlink ref="C9" r:id="rId_hyperlink_8" tooltip="BFS17N" display="BFS17N"/>
    <hyperlink ref="C10" r:id="rId_hyperlink_9" tooltip="DCP68" display="DCP68"/>
    <hyperlink ref="C11" r:id="rId_hyperlink_10" tooltip="DCP68-25" display="DCP68-25"/>
    <hyperlink ref="C12" r:id="rId_hyperlink_11" tooltip="DCP69" display="DCP69"/>
    <hyperlink ref="C13" r:id="rId_hyperlink_12" tooltip="DNLS320E" display="DNLS320E"/>
    <hyperlink ref="C14" r:id="rId_hyperlink_13" tooltip="DSL12AW" display="DSL12AW"/>
    <hyperlink ref="C15" r:id="rId_hyperlink_14" tooltip="DSS20200L" display="DSS20200L"/>
    <hyperlink ref="C16" r:id="rId_hyperlink_15" tooltip="DSS20201L" display="DSS20201L"/>
    <hyperlink ref="C17" r:id="rId_hyperlink_16" tooltip="DSS2515M" display="DSS2515M"/>
    <hyperlink ref="C18" r:id="rId_hyperlink_17" tooltip="DSS3515M" display="DSS3515M"/>
    <hyperlink ref="C19" r:id="rId_hyperlink_18" tooltip="DSS3515MQ" display="DSS3515MQ"/>
    <hyperlink ref="C20" r:id="rId_hyperlink_19" tooltip="DSS4220V" display="DSS4220V"/>
    <hyperlink ref="C21" r:id="rId_hyperlink_20" tooltip="DSS4320T" display="DSS4320T"/>
    <hyperlink ref="C22" r:id="rId_hyperlink_21" tooltip="DSS5220T" display="DSS5220T"/>
    <hyperlink ref="C23" r:id="rId_hyperlink_22" tooltip="DSS5220TQ" display="DSS5220TQ"/>
    <hyperlink ref="C24" r:id="rId_hyperlink_23" tooltip="DSS5220V" display="DSS5220V"/>
    <hyperlink ref="C25" r:id="rId_hyperlink_24" tooltip="DSS5320T" display="DSS5320T"/>
    <hyperlink ref="C26" r:id="rId_hyperlink_25" tooltip="DXTN07025BFG" display="DXTN07025BFG"/>
    <hyperlink ref="C27" r:id="rId_hyperlink_26" tooltip="DXTN5820DFDB" display="DXTN5820DFDB"/>
    <hyperlink ref="C28" r:id="rId_hyperlink_27" tooltip="DXTP07025BFG" display="DXTP07025BFG"/>
    <hyperlink ref="C29" r:id="rId_hyperlink_28" tooltip="DXTP07025BFGQ" display="DXTP07025BFGQ"/>
    <hyperlink ref="C30" r:id="rId_hyperlink_29" tooltip="DXTP19020DP5" display="DXTP19020DP5"/>
    <hyperlink ref="C31" r:id="rId_hyperlink_30" tooltip="DXTP5820CFDB" display="DXTP5820CFDB"/>
    <hyperlink ref="C32" r:id="rId_hyperlink_31" tooltip="FCX1047A" display="FCX1047A"/>
    <hyperlink ref="C33" r:id="rId_hyperlink_32" tooltip="FCX1147A" display="FCX1147A"/>
    <hyperlink ref="C34" r:id="rId_hyperlink_33" tooltip="FCX1149A" display="FCX1149A"/>
    <hyperlink ref="C35" r:id="rId_hyperlink_34" tooltip="FCX617" display="FCX617"/>
    <hyperlink ref="C36" r:id="rId_hyperlink_35" tooltip="FCX688B" display="FCX688B"/>
    <hyperlink ref="C37" r:id="rId_hyperlink_36" tooltip="FCX717" display="FCX717"/>
    <hyperlink ref="C38" r:id="rId_hyperlink_37" tooltip="FCX718" display="FCX718"/>
    <hyperlink ref="C39" r:id="rId_hyperlink_38" tooltip="FCX789A" display="FCX789A"/>
    <hyperlink ref="C40" r:id="rId_hyperlink_39" tooltip="FMMT617" display="FMMT617"/>
    <hyperlink ref="C41" r:id="rId_hyperlink_40" tooltip="FMMT618" display="FMMT618"/>
    <hyperlink ref="C42" r:id="rId_hyperlink_41" tooltip="FMMT618Q" display="FMMT618Q"/>
    <hyperlink ref="C43" r:id="rId_hyperlink_42" tooltip="FMMT717" display="FMMT717"/>
    <hyperlink ref="C44" r:id="rId_hyperlink_43" tooltip="FMMT717Q" display="FMMT717Q"/>
    <hyperlink ref="C45" r:id="rId_hyperlink_44" tooltip="FMMT718" display="FMMT718"/>
    <hyperlink ref="C46" r:id="rId_hyperlink_45" tooltip="FMMT718Q" display="FMMT718Q"/>
    <hyperlink ref="C47" r:id="rId_hyperlink_46" tooltip="FMMTL618" display="FMMTL618"/>
    <hyperlink ref="C48" r:id="rId_hyperlink_47" tooltip="FMMTL717" display="FMMTL717"/>
    <hyperlink ref="C49" r:id="rId_hyperlink_48" tooltip="FMMTL717Q" display="FMMTL717Q"/>
    <hyperlink ref="C50" r:id="rId_hyperlink_49" tooltip="FMMTL718" display="FMMTL718"/>
    <hyperlink ref="C51" r:id="rId_hyperlink_50" tooltip="FZT1047A" display="FZT1047A"/>
    <hyperlink ref="C52" r:id="rId_hyperlink_51" tooltip="FZT1048A" display="FZT1048A"/>
    <hyperlink ref="C53" r:id="rId_hyperlink_52" tooltip="FZT1049A" display="FZT1049A"/>
    <hyperlink ref="C54" r:id="rId_hyperlink_53" tooltip="FZT1147A" display="FZT1147A"/>
    <hyperlink ref="C55" r:id="rId_hyperlink_54" tooltip="FZT1149A" display="FZT1149A"/>
    <hyperlink ref="C56" r:id="rId_hyperlink_55" tooltip="FZT649" display="FZT649"/>
    <hyperlink ref="C57" r:id="rId_hyperlink_56" tooltip="FZT688B" display="FZT688B"/>
    <hyperlink ref="C58" r:id="rId_hyperlink_57" tooltip="FZT689B" display="FZT689B"/>
    <hyperlink ref="C59" r:id="rId_hyperlink_58" tooltip="FZT717" display="FZT717"/>
    <hyperlink ref="C60" r:id="rId_hyperlink_59" tooltip="FZT749" display="FZT749"/>
    <hyperlink ref="C61" r:id="rId_hyperlink_60" tooltip="FZT749Q" display="FZT749Q"/>
    <hyperlink ref="C62" r:id="rId_hyperlink_61" tooltip="FZT788B" display="FZT788B"/>
    <hyperlink ref="C63" r:id="rId_hyperlink_62" tooltip="FZT789A" display="FZT789A"/>
    <hyperlink ref="C64" r:id="rId_hyperlink_63" tooltip="FZT789AQ" display="FZT789AQ"/>
    <hyperlink ref="C65" r:id="rId_hyperlink_64" tooltip="FZT869" display="FZT869"/>
    <hyperlink ref="C66" r:id="rId_hyperlink_65" tooltip="FZT948" display="FZT948"/>
    <hyperlink ref="C67" r:id="rId_hyperlink_66" tooltip="FZT968" display="FZT968"/>
    <hyperlink ref="C68" r:id="rId_hyperlink_67" tooltip="MMBT123S" display="MMBT123S"/>
    <hyperlink ref="C69" r:id="rId_hyperlink_68" tooltip="MMBTH10" display="MMBTH10"/>
    <hyperlink ref="C70" r:id="rId_hyperlink_69" tooltip="MMBTH10Q" display="MMBTH10Q"/>
    <hyperlink ref="C71" r:id="rId_hyperlink_70" tooltip="ZDT1048" display="ZDT1048"/>
    <hyperlink ref="C72" r:id="rId_hyperlink_71" tooltip="ZDT1049" display="ZDT1049"/>
    <hyperlink ref="C73" r:id="rId_hyperlink_72" tooltip="ZDT1049Q" display="ZDT1049Q"/>
    <hyperlink ref="C74" r:id="rId_hyperlink_73" tooltip="ZDT6718Q" display="ZDT6718Q"/>
    <hyperlink ref="C75" r:id="rId_hyperlink_74" tooltip="ZDT749" display="ZDT749"/>
    <hyperlink ref="C76" r:id="rId_hyperlink_75" tooltip="ZHB6718" display="ZHB6718"/>
    <hyperlink ref="C77" r:id="rId_hyperlink_76" tooltip="ZTN23015CFHQ" display="ZTN23015CFHQ"/>
    <hyperlink ref="C78" r:id="rId_hyperlink_77" tooltip="ZTX1048A" display="ZTX1048A"/>
    <hyperlink ref="C79" r:id="rId_hyperlink_78" tooltip="ZTX1049A" display="ZTX1049A"/>
    <hyperlink ref="C80" r:id="rId_hyperlink_79" tooltip="ZTX1149A" display="ZTX1149A"/>
    <hyperlink ref="C81" r:id="rId_hyperlink_80" tooltip="ZTX618" display="ZTX618"/>
    <hyperlink ref="C82" r:id="rId_hyperlink_81" tooltip="ZTX649" display="ZTX649"/>
    <hyperlink ref="C83" r:id="rId_hyperlink_82" tooltip="ZTX688B" display="ZTX688B"/>
    <hyperlink ref="C84" r:id="rId_hyperlink_83" tooltip="ZTX689B" display="ZTX689B"/>
    <hyperlink ref="C85" r:id="rId_hyperlink_84" tooltip="ZTX718" display="ZTX718"/>
    <hyperlink ref="C86" r:id="rId_hyperlink_85" tooltip="ZTX749" display="ZTX749"/>
    <hyperlink ref="C87" r:id="rId_hyperlink_86" tooltip="ZTX788B" display="ZTX788B"/>
    <hyperlink ref="C88" r:id="rId_hyperlink_87" tooltip="ZTX789A" display="ZTX789A"/>
    <hyperlink ref="C89" r:id="rId_hyperlink_88" tooltip="ZTX869" display="ZTX869"/>
    <hyperlink ref="C90" r:id="rId_hyperlink_89" tooltip="ZTX948" display="ZTX948"/>
    <hyperlink ref="C91" r:id="rId_hyperlink_90" tooltip="ZTX968" display="ZTX968"/>
    <hyperlink ref="C92" r:id="rId_hyperlink_91" tooltip="ZUMT617" display="ZUMT617"/>
    <hyperlink ref="C93" r:id="rId_hyperlink_92" tooltip="ZUMT618" display="ZUMT618"/>
    <hyperlink ref="C94" r:id="rId_hyperlink_93" tooltip="ZUMT717" display="ZUMT717"/>
    <hyperlink ref="C95" r:id="rId_hyperlink_94" tooltip="ZUMT718" display="ZUMT718"/>
    <hyperlink ref="C96" r:id="rId_hyperlink_95" tooltip="ZUMTS17N" display="ZUMTS17N"/>
    <hyperlink ref="C97" r:id="rId_hyperlink_96" tooltip="ZX5T2E6" display="ZX5T2E6"/>
    <hyperlink ref="C98" r:id="rId_hyperlink_97" tooltip="ZXT10N15DE6" display="ZXT10N15DE6"/>
    <hyperlink ref="C99" r:id="rId_hyperlink_98" tooltip="ZXT10N20DE6" display="ZXT10N20DE6"/>
    <hyperlink ref="C100" r:id="rId_hyperlink_99" tooltip="ZXT10P12DE6" display="ZXT10P12DE6"/>
    <hyperlink ref="C101" r:id="rId_hyperlink_100" tooltip="ZXT10P20DE6" display="ZXT10P20DE6"/>
    <hyperlink ref="C102" r:id="rId_hyperlink_101" tooltip="ZXT10P20DE6Q" display="ZXT10P20DE6Q"/>
    <hyperlink ref="C103" r:id="rId_hyperlink_102" tooltip="ZXT12N20DX" display="ZXT12N20DX"/>
    <hyperlink ref="C104" r:id="rId_hyperlink_103" tooltip="ZXT12P12DX" display="ZXT12P12DX"/>
    <hyperlink ref="C105" r:id="rId_hyperlink_104" tooltip="ZXT13N15DE6" display="ZXT13N15DE6"/>
    <hyperlink ref="C106" r:id="rId_hyperlink_105" tooltip="ZXT13N20DE6" display="ZXT13N20DE6"/>
    <hyperlink ref="C107" r:id="rId_hyperlink_106" tooltip="ZXT13P12DE6" display="ZXT13P12DE6"/>
    <hyperlink ref="C108" r:id="rId_hyperlink_107" tooltip="ZXT13P20DE6" display="ZXT13P20DE6"/>
    <hyperlink ref="C109" r:id="rId_hyperlink_108" tooltip="ZXTC2061E6" display="ZXTC2061E6"/>
    <hyperlink ref="C110" r:id="rId_hyperlink_109" tooltip="ZXTC2062E6" display="ZXTC2062E6"/>
    <hyperlink ref="C111" r:id="rId_hyperlink_110" tooltip="ZXTC6717MC" display="ZXTC6717MC"/>
    <hyperlink ref="C112" r:id="rId_hyperlink_111" tooltip="ZXTC6717MCQ" display="ZXTC6717MCQ"/>
    <hyperlink ref="C113" r:id="rId_hyperlink_112" tooltip="ZXTC6718MC" display="ZXTC6718MC"/>
    <hyperlink ref="C114" r:id="rId_hyperlink_113" tooltip="ZXTC6718MCQ" display="ZXTC6718MCQ"/>
    <hyperlink ref="C115" r:id="rId_hyperlink_114" tooltip="ZXTD617MC" display="ZXTD617MC"/>
    <hyperlink ref="C116" r:id="rId_hyperlink_115" tooltip="ZXTD618MC" display="ZXTD618MC"/>
    <hyperlink ref="C117" r:id="rId_hyperlink_116" tooltip="ZXTD6717E6" display="ZXTD6717E6"/>
    <hyperlink ref="C118" r:id="rId_hyperlink_117" tooltip="ZXTD6717E6Q" display="ZXTD6717E6Q"/>
    <hyperlink ref="C119" r:id="rId_hyperlink_118" tooltip="ZXTD717MC" display="ZXTD717MC"/>
    <hyperlink ref="C120" r:id="rId_hyperlink_119" tooltip="ZXTD718MC" display="ZXTD718MC"/>
    <hyperlink ref="C121" r:id="rId_hyperlink_120" tooltip="ZXTN07012EFF" display="ZXTN07012EFF"/>
    <hyperlink ref="C122" r:id="rId_hyperlink_121" tooltip="ZXTN19020CFF" display="ZXTN19020CFF"/>
    <hyperlink ref="C123" r:id="rId_hyperlink_122" tooltip="ZXTN19020DFF" display="ZXTN19020DFF"/>
    <hyperlink ref="C124" r:id="rId_hyperlink_123" tooltip="ZXTN19020DG" display="ZXTN19020DG"/>
    <hyperlink ref="C125" r:id="rId_hyperlink_124" tooltip="ZXTN19020DZ" display="ZXTN19020DZ"/>
    <hyperlink ref="C126" r:id="rId_hyperlink_125" tooltip="ZXTN19020DZQ" display="ZXTN19020DZQ"/>
    <hyperlink ref="C127" r:id="rId_hyperlink_126" tooltip="ZXTN2005G" display="ZXTN2005G"/>
    <hyperlink ref="C128" r:id="rId_hyperlink_127" tooltip="ZXTN2005Z" display="ZXTN2005Z"/>
    <hyperlink ref="C129" r:id="rId_hyperlink_128" tooltip="ZXTN2005ZQ" display="ZXTN2005ZQ"/>
    <hyperlink ref="C130" r:id="rId_hyperlink_129" tooltip="ZXTN23015CFH" display="ZXTN23015CFH"/>
    <hyperlink ref="C131" r:id="rId_hyperlink_130" tooltip="ZXTN25012EFH" display="ZXTN25012EFH"/>
    <hyperlink ref="C132" r:id="rId_hyperlink_131" tooltip="ZXTN25012EFL" display="ZXTN25012EFL"/>
    <hyperlink ref="C133" r:id="rId_hyperlink_132" tooltip="ZXTN25012EZ" display="ZXTN25012EZ"/>
    <hyperlink ref="C134" r:id="rId_hyperlink_133" tooltip="ZXTN25015DFH" display="ZXTN25015DFH"/>
    <hyperlink ref="C135" r:id="rId_hyperlink_134" tooltip="ZXTN25020BFH" display="ZXTN25020BFH"/>
    <hyperlink ref="C136" r:id="rId_hyperlink_135" tooltip="ZXTN25020CFH" display="ZXTN25020CFH"/>
    <hyperlink ref="C137" r:id="rId_hyperlink_136" tooltip="ZXTN25020DFH" display="ZXTN25020DFH"/>
    <hyperlink ref="C138" r:id="rId_hyperlink_137" tooltip="ZXTN25020DFL" display="ZXTN25020DFL"/>
    <hyperlink ref="C139" r:id="rId_hyperlink_138" tooltip="ZXTN25020DG" display="ZXTN25020DG"/>
    <hyperlink ref="C140" r:id="rId_hyperlink_139" tooltip="ZXTN25020DZ" display="ZXTN25020DZ"/>
    <hyperlink ref="C141" r:id="rId_hyperlink_140" tooltip="ZXTN26020DMF" display="ZXTN26020DMF"/>
    <hyperlink ref="C142" r:id="rId_hyperlink_141" tooltip="ZXTN617MA" display="ZXTN617MA"/>
    <hyperlink ref="C143" r:id="rId_hyperlink_142" tooltip="ZXTN618MA" display="ZXTN618MA"/>
    <hyperlink ref="C144" r:id="rId_hyperlink_143" tooltip="ZXTN649F" display="ZXTN649F"/>
    <hyperlink ref="C145" r:id="rId_hyperlink_144" tooltip="ZXTP07012EFF" display="ZXTP07012EFF"/>
    <hyperlink ref="C146" r:id="rId_hyperlink_145" tooltip="ZXTP19020CFF" display="ZXTP19020CFF"/>
    <hyperlink ref="C147" r:id="rId_hyperlink_146" tooltip="ZXTP19020DFF" display="ZXTP19020DFF"/>
    <hyperlink ref="C148" r:id="rId_hyperlink_147" tooltip="ZXTP19020DG" display="ZXTP19020DG"/>
    <hyperlink ref="C149" r:id="rId_hyperlink_148" tooltip="ZXTP19020DZ" display="ZXTP19020DZ"/>
    <hyperlink ref="C150" r:id="rId_hyperlink_149" tooltip="ZXTP2006E6" display="ZXTP2006E6"/>
    <hyperlink ref="C151" r:id="rId_hyperlink_150" tooltip="ZXTP23015CFH" display="ZXTP23015CFH"/>
    <hyperlink ref="C152" r:id="rId_hyperlink_151" tooltip="ZXTP25012EFH" display="ZXTP25012EFH"/>
    <hyperlink ref="C153" r:id="rId_hyperlink_152" tooltip="ZXTP25012EZ" display="ZXTP25012EZ"/>
    <hyperlink ref="C154" r:id="rId_hyperlink_153" tooltip="ZXTP25015DFH" display="ZXTP25015DFH"/>
    <hyperlink ref="C155" r:id="rId_hyperlink_154" tooltip="ZXTP25020BFH" display="ZXTP25020BFH"/>
    <hyperlink ref="C156" r:id="rId_hyperlink_155" tooltip="ZXTP25020CFF" display="ZXTP25020CFF"/>
    <hyperlink ref="C157" r:id="rId_hyperlink_156" tooltip="ZXTP25020CFH" display="ZXTP25020CFH"/>
    <hyperlink ref="C158" r:id="rId_hyperlink_157" tooltip="ZXTP25020DFH" display="ZXTP25020DFH"/>
    <hyperlink ref="C159" r:id="rId_hyperlink_158" tooltip="ZXTP25020DFL" display="ZXTP25020DFL"/>
    <hyperlink ref="C160" r:id="rId_hyperlink_159" tooltip="ZXTP25020DG" display="ZXTP25020DG"/>
    <hyperlink ref="C161" r:id="rId_hyperlink_160" tooltip="ZXTP25020DZ" display="ZXTP25020DZ"/>
    <hyperlink ref="C162" r:id="rId_hyperlink_161" tooltip="ZXTP26020DMF" display="ZXTP26020DMF"/>
    <hyperlink ref="C163" r:id="rId_hyperlink_162" tooltip="ZXTP56020FDBQ" display="ZXTP56020FDBQ"/>
    <hyperlink ref="C164" r:id="rId_hyperlink_163" tooltip="ZXTP717MA" display="ZXTP717MA"/>
    <hyperlink ref="C165" r:id="rId_hyperlink_164" tooltip="ZXTP718MA" display="ZXTP718MA"/>
    <hyperlink ref="C166" r:id="rId_hyperlink_165" tooltip="ZXTP749F" display="ZXTP749F"/>
    <hyperlink ref="B2" r:id="rId_hyperlink_166" tooltip="https://www.diodes.com/assets/Datasheets/ds31147.pdf" display="https://www.diodes.com/assets/Datasheets/ds31147.pdf"/>
    <hyperlink ref="B3" r:id="rId_hyperlink_167" tooltip="https://www.diodes.com/assets/Datasheets/ds31147.pdf" display="https://www.diodes.com/assets/Datasheets/ds31147.pdf"/>
    <hyperlink ref="B4" r:id="rId_hyperlink_168" tooltip="https://www.diodes.com/assets/Datasheets/2DB1713.pdf" display="https://www.diodes.com/assets/Datasheets/2DB1713.pdf"/>
    <hyperlink ref="B5" r:id="rId_hyperlink_169" tooltip="https://www.diodes.com/assets/Datasheets/ds31633.pdf" display="https://www.diodes.com/assets/Datasheets/ds31633.pdf"/>
    <hyperlink ref="B6" r:id="rId_hyperlink_170" tooltip="https://www.diodes.com/assets/Datasheets/BCX6825.pdf" display="https://www.diodes.com/assets/Datasheets/BCX6825.pdf"/>
    <hyperlink ref="B7" r:id="rId_hyperlink_171" tooltip="https://www.diodes.com/assets/Datasheets/BCX6825Q.pdf" display="https://www.diodes.com/assets/Datasheets/BCX6825Q.pdf"/>
    <hyperlink ref="B8" r:id="rId_hyperlink_172" tooltip="https://www.diodes.com/assets/Datasheets/BCX6925.pdf" display="https://www.diodes.com/assets/Datasheets/BCX6925.pdf"/>
    <hyperlink ref="B9" r:id="rId_hyperlink_173" tooltip="https://www.diodes.com/assets/Datasheets/ds32160.pdf" display="https://www.diodes.com/assets/Datasheets/ds32160.pdf"/>
    <hyperlink ref="B10" r:id="rId_hyperlink_174" tooltip="https://www.diodes.com/assets/Datasheets/DCP68_-25.pdf" display="https://www.diodes.com/assets/Datasheets/DCP68_-25.pdf"/>
    <hyperlink ref="B11" r:id="rId_hyperlink_175" tooltip="https://www.diodes.com/assets/Datasheets/DCP68_-25.pdf" display="https://www.diodes.com/assets/Datasheets/DCP68_-25.pdf"/>
    <hyperlink ref="B12" r:id="rId_hyperlink_176" tooltip="https://www.diodes.com/assets/Datasheets/DCP69_-16_-25.pdf" display="https://www.diodes.com/assets/Datasheets/DCP69_-16_-25.pdf"/>
    <hyperlink ref="B13" r:id="rId_hyperlink_177" tooltip="https://www.diodes.com/assets/Datasheets/ds31326.pdf" display="https://www.diodes.com/assets/Datasheets/ds31326.pdf"/>
    <hyperlink ref="B14" r:id="rId_hyperlink_178" tooltip="https://www.diodes.com/assets/Datasheets/ds31644.pdf" display="https://www.diodes.com/assets/Datasheets/ds31644.pdf"/>
    <hyperlink ref="B15" r:id="rId_hyperlink_179" tooltip="https://www.diodes.com/assets/Datasheets/ds31604.pdf" display="https://www.diodes.com/assets/Datasheets/ds31604.pdf"/>
    <hyperlink ref="B16" r:id="rId_hyperlink_180" tooltip="https://www.diodes.com/assets/Datasheets/ds31605.pdf" display="https://www.diodes.com/assets/Datasheets/ds31605.pdf"/>
    <hyperlink ref="B17" r:id="rId_hyperlink_181" tooltip="https://www.diodes.com/assets/Datasheets/DSS2515M.pdf" display="https://www.diodes.com/assets/Datasheets/DSS2515M.pdf"/>
    <hyperlink ref="B18" r:id="rId_hyperlink_182" tooltip="https://www.diodes.com/assets/Datasheets/DSS3515M.pdf" display="https://www.diodes.com/assets/Datasheets/DSS3515M.pdf"/>
    <hyperlink ref="B19" r:id="rId_hyperlink_183" tooltip="https://www.diodes.com/assets/Datasheets/DSS3515MQ.pdf" display="https://www.diodes.com/assets/Datasheets/DSS3515MQ.pdf"/>
    <hyperlink ref="B20" r:id="rId_hyperlink_184" tooltip="https://www.diodes.com/assets/Datasheets/ds31659.pdf" display="https://www.diodes.com/assets/Datasheets/ds31659.pdf"/>
    <hyperlink ref="B21" r:id="rId_hyperlink_185" tooltip="https://www.diodes.com/assets/Datasheets/ds31621.pdf" display="https://www.diodes.com/assets/Datasheets/ds31621.pdf"/>
    <hyperlink ref="B22" r:id="rId_hyperlink_186" tooltip="https://www.diodes.com/assets/Datasheets/DSS5220T.pdf" display="https://www.diodes.com/assets/Datasheets/DSS5220T.pdf"/>
    <hyperlink ref="B23" r:id="rId_hyperlink_187" tooltip="https://www.diodes.com/assets/Datasheets/DSS5220TQ.pdf" display="https://www.diodes.com/assets/Datasheets/DSS5220TQ.pdf"/>
    <hyperlink ref="B24" r:id="rId_hyperlink_188" tooltip="https://www.diodes.com/assets/Datasheets/ds31660.pdf" display="https://www.diodes.com/assets/Datasheets/ds31660.pdf"/>
    <hyperlink ref="B25" r:id="rId_hyperlink_189" tooltip="https://www.diodes.com/assets/Datasheets/DSS5320T.pdf" display="https://www.diodes.com/assets/Datasheets/DSS5320T.pdf"/>
    <hyperlink ref="B26" r:id="rId_hyperlink_190" tooltip="https://www.diodes.com/assets/Datasheets/DXTN07025BFG.pdf" display="https://www.diodes.com/assets/Datasheets/DXTN07025BFG.pdf"/>
    <hyperlink ref="B27" r:id="rId_hyperlink_191" tooltip="https://www.diodes.com/assets/Datasheets/DXTN5820DFDB.pdf" display="https://www.diodes.com/assets/Datasheets/DXTN5820DFDB.pdf"/>
    <hyperlink ref="B28" r:id="rId_hyperlink_192" tooltip="https://www.diodes.com/assets/Datasheets/DXTP07025BFG.pdf" display="https://www.diodes.com/assets/Datasheets/DXTP07025BFG.pdf"/>
    <hyperlink ref="B29" r:id="rId_hyperlink_193" tooltip="https://www.diodes.com/assets/Datasheets/DXTP07025BFGQ.pdf" display="https://www.diodes.com/assets/Datasheets/DXTP07025BFGQ.pdf"/>
    <hyperlink ref="B30" r:id="rId_hyperlink_194" tooltip="https://www.diodes.com/assets/Datasheets/DXTP19020DP5.pdf" display="https://www.diodes.com/assets/Datasheets/DXTP19020DP5.pdf"/>
    <hyperlink ref="B31" r:id="rId_hyperlink_195" tooltip="https://www.diodes.com/assets/Datasheets/DXTP5820CFDB.pdf" display="https://www.diodes.com/assets/Datasheets/DXTP5820CFDB.pdf"/>
    <hyperlink ref="B32" r:id="rId_hyperlink_196" tooltip="https://www.diodes.com/assets/Datasheets/FCX1047A.pdf" display="https://www.diodes.com/assets/Datasheets/FCX1047A.pdf"/>
    <hyperlink ref="B33" r:id="rId_hyperlink_197" tooltip="https://www.diodes.com/assets/Datasheets/FCX1147A.pdf" display="https://www.diodes.com/assets/Datasheets/FCX1147A.pdf"/>
    <hyperlink ref="B34" r:id="rId_hyperlink_198" tooltip="https://www.diodes.com/assets/Datasheets/FCX1149A.pdf" display="https://www.diodes.com/assets/Datasheets/FCX1149A.pdf"/>
    <hyperlink ref="B35" r:id="rId_hyperlink_199" tooltip="https://www.diodes.com/assets/Datasheets/FCX617.pdf" display="https://www.diodes.com/assets/Datasheets/FCX617.pdf"/>
    <hyperlink ref="B36" r:id="rId_hyperlink_200" tooltip="https://www.diodes.com/assets/Datasheets/FCX688B.pdf" display="https://www.diodes.com/assets/Datasheets/FCX688B.pdf"/>
    <hyperlink ref="B37" r:id="rId_hyperlink_201" tooltip="https://www.diodes.com/assets/Datasheets/FCX717.pdf" display="https://www.diodes.com/assets/Datasheets/FCX717.pdf"/>
    <hyperlink ref="B38" r:id="rId_hyperlink_202" tooltip="https://www.diodes.com/assets/Datasheets/FCX718.pdf" display="https://www.diodes.com/assets/Datasheets/FCX718.pdf"/>
    <hyperlink ref="B39" r:id="rId_hyperlink_203" tooltip="https://www.diodes.com/assets/Datasheets/FCX789A.pdf" display="https://www.diodes.com/assets/Datasheets/FCX789A.pdf"/>
    <hyperlink ref="B40" r:id="rId_hyperlink_204" tooltip="https://www.diodes.com/assets/Datasheets/FMMT617.pdf" display="https://www.diodes.com/assets/Datasheets/FMMT617.pdf"/>
    <hyperlink ref="B41" r:id="rId_hyperlink_205" tooltip="https://www.diodes.com/assets/Datasheets/FMMT618.pdf" display="https://www.diodes.com/assets/Datasheets/FMMT618.pdf"/>
    <hyperlink ref="B42" r:id="rId_hyperlink_206" tooltip="https://www.diodes.com/assets/Datasheets/FMMT618Q.pdf" display="https://www.diodes.com/assets/Datasheets/FMMT618Q.pdf"/>
    <hyperlink ref="B43" r:id="rId_hyperlink_207" tooltip="https://www.diodes.com/assets/Datasheets/FMMT717.pdf" display="https://www.diodes.com/assets/Datasheets/FMMT717.pdf"/>
    <hyperlink ref="B44" r:id="rId_hyperlink_208" tooltip="https://www.diodes.com/assets/Datasheets/FMMT717.pdf" display="https://www.diodes.com/assets/Datasheets/FMMT717.pdf"/>
    <hyperlink ref="B45" r:id="rId_hyperlink_209" tooltip="https://www.diodes.com/assets/Datasheets/FMMT718.pdf" display="https://www.diodes.com/assets/Datasheets/FMMT718.pdf"/>
    <hyperlink ref="B46" r:id="rId_hyperlink_210" tooltip="https://www.diodes.com/assets/Datasheets/FMMT718Q.pdf" display="https://www.diodes.com/assets/Datasheets/FMMT718Q.pdf"/>
    <hyperlink ref="B47" r:id="rId_hyperlink_211" tooltip="https://www.diodes.com/assets/Datasheets/FMMTL618.pdf" display="https://www.diodes.com/assets/Datasheets/FMMTL618.pdf"/>
    <hyperlink ref="B48" r:id="rId_hyperlink_212" tooltip="https://www.diodes.com/assets/Datasheets/FMMTL717.pdf" display="https://www.diodes.com/assets/Datasheets/FMMTL717.pdf"/>
    <hyperlink ref="B49" r:id="rId_hyperlink_213" tooltip="https://www.diodes.com/assets/Datasheets/FMMTL717.pdf" display="https://www.diodes.com/assets/Datasheets/FMMTL717.pdf"/>
    <hyperlink ref="B50" r:id="rId_hyperlink_214" tooltip="https://www.diodes.com/assets/Datasheets/FMMTL718.pdf" display="https://www.diodes.com/assets/Datasheets/FMMTL718.pdf"/>
    <hyperlink ref="B51" r:id="rId_hyperlink_215" tooltip="https://www.diodes.com/assets/Datasheets/FZT1047A.pdf" display="https://www.diodes.com/assets/Datasheets/FZT1047A.pdf"/>
    <hyperlink ref="B52" r:id="rId_hyperlink_216" tooltip="https://www.diodes.com/assets/Datasheets/FZT1048A.pdf" display="https://www.diodes.com/assets/Datasheets/FZT1048A.pdf"/>
    <hyperlink ref="B53" r:id="rId_hyperlink_217" tooltip="https://www.diodes.com/assets/Datasheets/FZT1049A.pdf" display="https://www.diodes.com/assets/Datasheets/FZT1049A.pdf"/>
    <hyperlink ref="B54" r:id="rId_hyperlink_218" tooltip="https://www.diodes.com/assets/Datasheets/FZT1147A.pdf" display="https://www.diodes.com/assets/Datasheets/FZT1147A.pdf"/>
    <hyperlink ref="B55" r:id="rId_hyperlink_219" tooltip="https://www.diodes.com/assets/Datasheets/FZT1149A.pdf" display="https://www.diodes.com/assets/Datasheets/FZT1149A.pdf"/>
    <hyperlink ref="B56" r:id="rId_hyperlink_220" tooltip="https://www.diodes.com/assets/Datasheets/FZT649.pdf" display="https://www.diodes.com/assets/Datasheets/FZT649.pdf"/>
    <hyperlink ref="B57" r:id="rId_hyperlink_221" tooltip="https://www.diodes.com/assets/Datasheets/FZT688B.pdf" display="https://www.diodes.com/assets/Datasheets/FZT688B.pdf"/>
    <hyperlink ref="B58" r:id="rId_hyperlink_222" tooltip="https://www.diodes.com/assets/Datasheets/FZT689B.pdf" display="https://www.diodes.com/assets/Datasheets/FZT689B.pdf"/>
    <hyperlink ref="B59" r:id="rId_hyperlink_223" tooltip="https://www.diodes.com/assets/Datasheets/FZT717.pdf" display="https://www.diodes.com/assets/Datasheets/FZT717.pdf"/>
    <hyperlink ref="B60" r:id="rId_hyperlink_224" tooltip="https://www.diodes.com/assets/Datasheets/FZT749.pdf" display="https://www.diodes.com/assets/Datasheets/FZT749.pdf"/>
    <hyperlink ref="B61" r:id="rId_hyperlink_225" tooltip="https://www.diodes.com/assets/Datasheets/FZT749Q.pdf" display="https://www.diodes.com/assets/Datasheets/FZT749Q.pdf"/>
    <hyperlink ref="B62" r:id="rId_hyperlink_226" tooltip="https://www.diodes.com/assets/Datasheets/FZT788B.pdf" display="https://www.diodes.com/assets/Datasheets/FZT788B.pdf"/>
    <hyperlink ref="B63" r:id="rId_hyperlink_227" tooltip="https://www.diodes.com/assets/Datasheets/FZT789A.pdf" display="https://www.diodes.com/assets/Datasheets/FZT789A.pdf"/>
    <hyperlink ref="B64" r:id="rId_hyperlink_228" tooltip="https://www.diodes.com/assets/Datasheets/FZT789AQ.pdf" display="https://www.diodes.com/assets/Datasheets/FZT789AQ.pdf"/>
    <hyperlink ref="B65" r:id="rId_hyperlink_229" tooltip="https://www.diodes.com/assets/Datasheets/FZT869.pdf" display="https://www.diodes.com/assets/Datasheets/FZT869.pdf"/>
    <hyperlink ref="B66" r:id="rId_hyperlink_230" tooltip="https://www.diodes.com/assets/Datasheets/FZT948.pdf" display="https://www.diodes.com/assets/Datasheets/FZT948.pdf"/>
    <hyperlink ref="B67" r:id="rId_hyperlink_231" tooltip="https://www.diodes.com/assets/Datasheets/FZT968.pdf" display="https://www.diodes.com/assets/Datasheets/FZT968.pdf"/>
    <hyperlink ref="B68" r:id="rId_hyperlink_232" tooltip="https://www.diodes.com/assets/Datasheets/ds30292.pdf" display="https://www.diodes.com/assets/Datasheets/ds30292.pdf"/>
    <hyperlink ref="B69" r:id="rId_hyperlink_233" tooltip="https://www.diodes.com/assets/Datasheets/ds31031.pdf" display="https://www.diodes.com/assets/Datasheets/ds31031.pdf"/>
    <hyperlink ref="B70" r:id="rId_hyperlink_234" tooltip="https://www.diodes.com/assets/Datasheets/MMBTH10Q.pdf" display="https://www.diodes.com/assets/Datasheets/MMBTH10Q.pdf"/>
    <hyperlink ref="B71" r:id="rId_hyperlink_235" tooltip="https://www.diodes.com/assets/Datasheets/ZDT1048.pdf" display="https://www.diodes.com/assets/Datasheets/ZDT1048.pdf"/>
    <hyperlink ref="B72" r:id="rId_hyperlink_236" tooltip="https://www.diodes.com/assets/Datasheets/ZDT1049.pdf" display="https://www.diodes.com/assets/Datasheets/ZDT1049.pdf"/>
    <hyperlink ref="B73" r:id="rId_hyperlink_237" tooltip="https://www.diodes.com/assets/Datasheets/ZDT1049.pdf" display="https://www.diodes.com/assets/Datasheets/ZDT1049.pdf"/>
    <hyperlink ref="B74" r:id="rId_hyperlink_238" tooltip="https://www.diodes.com/assets/Datasheets/products_inactive_data/ZDT6718.pdf" display="https://www.diodes.com/assets/Datasheets/products_inactive_data/ZDT6718.pdf"/>
    <hyperlink ref="B75" r:id="rId_hyperlink_239" tooltip="https://www.diodes.com/assets/Datasheets/ZDT749.pdf" display="https://www.diodes.com/assets/Datasheets/ZDT749.pdf"/>
    <hyperlink ref="B76" r:id="rId_hyperlink_240" tooltip="https://www.diodes.com/assets/Datasheets/ZHB6718.pdf" display="https://www.diodes.com/assets/Datasheets/ZHB6718.pdf"/>
    <hyperlink ref="B77" r:id="rId_hyperlink_241" tooltip="https://www.diodes.com/assets/Datasheets/ZTN23015CFHQ.pdf" display="https://www.diodes.com/assets/Datasheets/ZTN23015CFHQ.pdf"/>
    <hyperlink ref="B78" r:id="rId_hyperlink_242" tooltip="https://www.diodes.com/assets/Datasheets/ZTX1048A.pdf" display="https://www.diodes.com/assets/Datasheets/ZTX1048A.pdf"/>
    <hyperlink ref="B79" r:id="rId_hyperlink_243" tooltip="https://www.diodes.com/assets/Datasheets/ZTX1049A.pdf" display="https://www.diodes.com/assets/Datasheets/ZTX1049A.pdf"/>
    <hyperlink ref="B80" r:id="rId_hyperlink_244" tooltip="https://www.diodes.com/assets/Datasheets/ZTX1149A.pdf" display="https://www.diodes.com/assets/Datasheets/ZTX1149A.pdf"/>
    <hyperlink ref="B81" r:id="rId_hyperlink_245" tooltip="https://www.diodes.com/assets/Datasheets/ZTX618.pdf" display="https://www.diodes.com/assets/Datasheets/ZTX618.pdf"/>
    <hyperlink ref="B82" r:id="rId_hyperlink_246" tooltip="https://www.diodes.com/assets/Datasheets/ZTX649.pdf" display="https://www.diodes.com/assets/Datasheets/ZTX649.pdf"/>
    <hyperlink ref="B83" r:id="rId_hyperlink_247" tooltip="https://www.diodes.com/assets/Datasheets/ZTX688B.pdf" display="https://www.diodes.com/assets/Datasheets/ZTX688B.pdf"/>
    <hyperlink ref="B84" r:id="rId_hyperlink_248" tooltip="https://www.diodes.com/assets/Datasheets/ZTX689B.pdf" display="https://www.diodes.com/assets/Datasheets/ZTX689B.pdf"/>
    <hyperlink ref="B85" r:id="rId_hyperlink_249" tooltip="https://www.diodes.com/assets/Datasheets/ZTX718.pdf" display="https://www.diodes.com/assets/Datasheets/ZTX718.pdf"/>
    <hyperlink ref="B86" r:id="rId_hyperlink_250" tooltip="https://www.diodes.com/assets/Datasheets/ZTX749.pdf" display="https://www.diodes.com/assets/Datasheets/ZTX749.pdf"/>
    <hyperlink ref="B87" r:id="rId_hyperlink_251" tooltip="https://www.diodes.com/assets/Datasheets/ZTX788B.pdf" display="https://www.diodes.com/assets/Datasheets/ZTX788B.pdf"/>
    <hyperlink ref="B88" r:id="rId_hyperlink_252" tooltip="https://www.diodes.com/assets/Datasheets/ZTX789A.pdf" display="https://www.diodes.com/assets/Datasheets/ZTX789A.pdf"/>
    <hyperlink ref="B89" r:id="rId_hyperlink_253" tooltip="https://www.diodes.com/assets/Datasheets/ZTX869.pdf" display="https://www.diodes.com/assets/Datasheets/ZTX869.pdf"/>
    <hyperlink ref="B90" r:id="rId_hyperlink_254" tooltip="https://www.diodes.com/assets/Datasheets/ZTX948.pdf" display="https://www.diodes.com/assets/Datasheets/ZTX948.pdf"/>
    <hyperlink ref="B91" r:id="rId_hyperlink_255" tooltip="https://www.diodes.com/assets/Datasheets/ZTX968.pdf" display="https://www.diodes.com/assets/Datasheets/ZTX968.pdf"/>
    <hyperlink ref="B92" r:id="rId_hyperlink_256" tooltip="https://www.diodes.com/assets/Datasheets/ZUMT617.pdf" display="https://www.diodes.com/assets/Datasheets/ZUMT617.pdf"/>
    <hyperlink ref="B93" r:id="rId_hyperlink_257" tooltip="https://www.diodes.com/assets/Datasheets/ZUMT618.pdf" display="https://www.diodes.com/assets/Datasheets/ZUMT618.pdf"/>
    <hyperlink ref="B94" r:id="rId_hyperlink_258" tooltip="https://www.diodes.com/assets/Datasheets/ZUMT717.pdf" display="https://www.diodes.com/assets/Datasheets/ZUMT717.pdf"/>
    <hyperlink ref="B95" r:id="rId_hyperlink_259" tooltip="https://www.diodes.com/assets/Datasheets/ZUMT718.pdf" display="https://www.diodes.com/assets/Datasheets/ZUMT718.pdf"/>
    <hyperlink ref="B96" r:id="rId_hyperlink_260" tooltip="https://www.diodes.com/assets/Datasheets/ZUMTS17N.pdf" display="https://www.diodes.com/assets/Datasheets/ZUMTS17N.pdf"/>
    <hyperlink ref="B97" r:id="rId_hyperlink_261" tooltip="https://www.diodes.com/assets/Datasheets/ZX5T2E6.pdf" display="https://www.diodes.com/assets/Datasheets/ZX5T2E6.pdf"/>
    <hyperlink ref="B98" r:id="rId_hyperlink_262" tooltip="https://www.diodes.com/assets/Datasheets/ZXT10N15DE6.pdf" display="https://www.diodes.com/assets/Datasheets/ZXT10N15DE6.pdf"/>
    <hyperlink ref="B99" r:id="rId_hyperlink_263" tooltip="https://www.diodes.com/assets/Datasheets/ZXT10N20DE6.pdf" display="https://www.diodes.com/assets/Datasheets/ZXT10N20DE6.pdf"/>
    <hyperlink ref="B100" r:id="rId_hyperlink_264" tooltip="https://www.diodes.com/assets/Datasheets/ZXT10P12DE6.pdf" display="https://www.diodes.com/assets/Datasheets/ZXT10P12DE6.pdf"/>
    <hyperlink ref="B101" r:id="rId_hyperlink_265" tooltip="https://www.diodes.com/assets/Datasheets/ZXT10P20DE6.pdf" display="https://www.diodes.com/assets/Datasheets/ZXT10P20DE6.pdf"/>
    <hyperlink ref="B102" r:id="rId_hyperlink_266" tooltip="https://www.diodes.com/assets/Datasheets/ZXT10P20DE6Q.pdf" display="https://www.diodes.com/assets/Datasheets/ZXT10P20DE6Q.pdf"/>
    <hyperlink ref="B103" r:id="rId_hyperlink_267" tooltip="https://www.diodes.com/assets/Datasheets/ZXT12N20DX.pdf" display="https://www.diodes.com/assets/Datasheets/ZXT12N20DX.pdf"/>
    <hyperlink ref="B104" r:id="rId_hyperlink_268" tooltip="https://www.diodes.com/assets/Datasheets/ZXT12P12DX.pdf" display="https://www.diodes.com/assets/Datasheets/ZXT12P12DX.pdf"/>
    <hyperlink ref="B105" r:id="rId_hyperlink_269" tooltip="https://www.diodes.com/assets/Datasheets/ZXT13N15DE6.pdf" display="https://www.diodes.com/assets/Datasheets/ZXT13N15DE6.pdf"/>
    <hyperlink ref="B106" r:id="rId_hyperlink_270" tooltip="https://www.diodes.com/assets/Datasheets/ZXT13N20DE6.pdf" display="https://www.diodes.com/assets/Datasheets/ZXT13N20DE6.pdf"/>
    <hyperlink ref="B107" r:id="rId_hyperlink_271" tooltip="https://www.diodes.com/assets/Datasheets/ZXT13P12DE6.pdf" display="https://www.diodes.com/assets/Datasheets/ZXT13P12DE6.pdf"/>
    <hyperlink ref="B108" r:id="rId_hyperlink_272" tooltip="https://www.diodes.com/assets/Datasheets/ZXT13P20DE6.pdf" display="https://www.diodes.com/assets/Datasheets/ZXT13P20DE6.pdf"/>
    <hyperlink ref="B109" r:id="rId_hyperlink_273" tooltip="https://www.diodes.com/assets/Datasheets/ZXTC2061E6.pdf" display="https://www.diodes.com/assets/Datasheets/ZXTC2061E6.pdf"/>
    <hyperlink ref="B110" r:id="rId_hyperlink_274" tooltip="https://www.diodes.com/assets/Datasheets/ZXTC2062E6.pdf" display="https://www.diodes.com/assets/Datasheets/ZXTC2062E6.pdf"/>
    <hyperlink ref="B111" r:id="rId_hyperlink_275" tooltip="https://www.diodes.com/assets/Datasheets/ZXTC6717MC.pdf" display="https://www.diodes.com/assets/Datasheets/ZXTC6717MC.pdf"/>
    <hyperlink ref="B112" r:id="rId_hyperlink_276" tooltip="https://www.diodes.com/assets/Datasheets/ZXTC6717MC.pdf" display="https://www.diodes.com/assets/Datasheets/ZXTC6717MC.pdf"/>
    <hyperlink ref="B113" r:id="rId_hyperlink_277" tooltip="https://www.diodes.com/assets/Datasheets/ZXTC6718MC.pdf" display="https://www.diodes.com/assets/Datasheets/ZXTC6718MC.pdf"/>
    <hyperlink ref="B114" r:id="rId_hyperlink_278" tooltip="https://www.diodes.com/assets/Datasheets/ZXTC6718MCQ.pdf" display="https://www.diodes.com/assets/Datasheets/ZXTC6718MCQ.pdf"/>
    <hyperlink ref="B115" r:id="rId_hyperlink_279" tooltip="https://www.diodes.com/assets/Datasheets/ZXTD617MC.pdf" display="https://www.diodes.com/assets/Datasheets/ZXTD617MC.pdf"/>
    <hyperlink ref="B116" r:id="rId_hyperlink_280" tooltip="https://www.diodes.com/assets/Datasheets/ZXTD618MC.pdf" display="https://www.diodes.com/assets/Datasheets/ZXTD618MC.pdf"/>
    <hyperlink ref="B117" r:id="rId_hyperlink_281" tooltip="https://www.diodes.com/assets/Datasheets/ZXTD6717E6.pdf" display="https://www.diodes.com/assets/Datasheets/ZXTD6717E6.pdf"/>
    <hyperlink ref="B118" r:id="rId_hyperlink_282" tooltip="https://www.diodes.com/assets/Datasheets/ZXTD6717E6.pdf" display="https://www.diodes.com/assets/Datasheets/ZXTD6717E6.pdf"/>
    <hyperlink ref="B119" r:id="rId_hyperlink_283" tooltip="https://www.diodes.com/assets/Datasheets/ZXTD717MC.pdf" display="https://www.diodes.com/assets/Datasheets/ZXTD717MC.pdf"/>
    <hyperlink ref="B120" r:id="rId_hyperlink_284" tooltip="https://www.diodes.com/assets/Datasheets/ZXTD718MC.pdf" display="https://www.diodes.com/assets/Datasheets/ZXTD718MC.pdf"/>
    <hyperlink ref="B121" r:id="rId_hyperlink_285" tooltip="https://www.diodes.com/assets/Datasheets/ZXTN07012EFF.pdf" display="https://www.diodes.com/assets/Datasheets/ZXTN07012EFF.pdf"/>
    <hyperlink ref="B122" r:id="rId_hyperlink_286" tooltip="https://www.diodes.com/assets/Datasheets/ZXTN19020CFF.pdf" display="https://www.diodes.com/assets/Datasheets/ZXTN19020CFF.pdf"/>
    <hyperlink ref="B123" r:id="rId_hyperlink_287" tooltip="https://www.diodes.com/assets/Datasheets/ZXTN19020DFF.pdf" display="https://www.diodes.com/assets/Datasheets/ZXTN19020DFF.pdf"/>
    <hyperlink ref="B124" r:id="rId_hyperlink_288" tooltip="https://www.diodes.com/assets/Datasheets/ZXTN19020DG.pdf" display="https://www.diodes.com/assets/Datasheets/ZXTN19020DG.pdf"/>
    <hyperlink ref="B125" r:id="rId_hyperlink_289" tooltip="https://www.diodes.com/assets/Datasheets/ZXTN19020DZ.pdf" display="https://www.diodes.com/assets/Datasheets/ZXTN19020DZ.pdf"/>
    <hyperlink ref="B126" r:id="rId_hyperlink_290" tooltip="https://www.diodes.com/assets/Datasheets/ZXTN19020DZQ.pdf" display="https://www.diodes.com/assets/Datasheets/ZXTN19020DZQ.pdf"/>
    <hyperlink ref="B127" r:id="rId_hyperlink_291" tooltip="https://www.diodes.com/assets/Datasheets/ZXTN2005G.pdf" display="https://www.diodes.com/assets/Datasheets/ZXTN2005G.pdf"/>
    <hyperlink ref="B128" r:id="rId_hyperlink_292" tooltip="https://www.diodes.com/assets/Datasheets/ZXTN2005Z.pdf" display="https://www.diodes.com/assets/Datasheets/ZXTN2005Z.pdf"/>
    <hyperlink ref="B129" r:id="rId_hyperlink_293" tooltip="https://www.diodes.com/assets/Datasheets/ZXTN2005ZQ.pdf" display="https://www.diodes.com/assets/Datasheets/ZXTN2005ZQ.pdf"/>
    <hyperlink ref="B130" r:id="rId_hyperlink_294" tooltip="https://www.diodes.com/assets/Datasheets/ZXTN23015CFH.pdf" display="https://www.diodes.com/assets/Datasheets/ZXTN23015CFH.pdf"/>
    <hyperlink ref="B131" r:id="rId_hyperlink_295" tooltip="https://www.diodes.com/assets/Datasheets/ZXTN25012EFH.pdf" display="https://www.diodes.com/assets/Datasheets/ZXTN25012EFH.pdf"/>
    <hyperlink ref="B132" r:id="rId_hyperlink_296" tooltip="https://www.diodes.com/assets/Datasheets/ZXTN25012EFL.pdf" display="https://www.diodes.com/assets/Datasheets/ZXTN25012EFL.pdf"/>
    <hyperlink ref="B133" r:id="rId_hyperlink_297" tooltip="https://www.diodes.com/assets/Datasheets/ZXTN25012EZ.pdf" display="https://www.diodes.com/assets/Datasheets/ZXTN25012EZ.pdf"/>
    <hyperlink ref="B134" r:id="rId_hyperlink_298" tooltip="https://www.diodes.com/assets/Datasheets/ZXTN25015DFH.pdf" display="https://www.diodes.com/assets/Datasheets/ZXTN25015DFH.pdf"/>
    <hyperlink ref="B135" r:id="rId_hyperlink_299" tooltip="https://www.diodes.com/assets/Datasheets/ZXTN25020BFH.pdf" display="https://www.diodes.com/assets/Datasheets/ZXTN25020BFH.pdf"/>
    <hyperlink ref="B136" r:id="rId_hyperlink_300" tooltip="https://www.diodes.com/assets/Datasheets/ZXTN25020CFH.pdf" display="https://www.diodes.com/assets/Datasheets/ZXTN25020CFH.pdf"/>
    <hyperlink ref="B137" r:id="rId_hyperlink_301" tooltip="https://www.diodes.com/assets/Datasheets/ZXTN25020DFH.pdf" display="https://www.diodes.com/assets/Datasheets/ZXTN25020DFH.pdf"/>
    <hyperlink ref="B138" r:id="rId_hyperlink_302" tooltip="https://www.diodes.com/assets/Datasheets/ZXTN25020DFL.pdf" display="https://www.diodes.com/assets/Datasheets/ZXTN25020DFL.pdf"/>
    <hyperlink ref="B139" r:id="rId_hyperlink_303" tooltip="https://www.diodes.com/assets/Datasheets/ZXTN25020DG.pdf" display="https://www.diodes.com/assets/Datasheets/ZXTN25020DG.pdf"/>
    <hyperlink ref="B140" r:id="rId_hyperlink_304" tooltip="https://www.diodes.com/assets/Datasheets/ZXTN25020DZ.pdf" display="https://www.diodes.com/assets/Datasheets/ZXTN25020DZ.pdf"/>
    <hyperlink ref="B141" r:id="rId_hyperlink_305" tooltip="https://www.diodes.com/assets/Datasheets/ZXTN26020DMF.pdf" display="https://www.diodes.com/assets/Datasheets/ZXTN26020DMF.pdf"/>
    <hyperlink ref="B142" r:id="rId_hyperlink_306" tooltip="https://www.diodes.com/assets/Datasheets/ZXTN617MA.pdf" display="https://www.diodes.com/assets/Datasheets/ZXTN617MA.pdf"/>
    <hyperlink ref="B143" r:id="rId_hyperlink_307" tooltip="https://www.diodes.com/assets/Datasheets/ZXTN618MA.pdf" display="https://www.diodes.com/assets/Datasheets/ZXTN618MA.pdf"/>
    <hyperlink ref="B144" r:id="rId_hyperlink_308" tooltip="https://www.diodes.com/assets/Datasheets/ZXTN649F.pdf" display="https://www.diodes.com/assets/Datasheets/ZXTN649F.pdf"/>
    <hyperlink ref="B145" r:id="rId_hyperlink_309" tooltip="https://www.diodes.com/assets/Datasheets/ZXTP07012EFF.pdf" display="https://www.diodes.com/assets/Datasheets/ZXTP07012EFF.pdf"/>
    <hyperlink ref="B146" r:id="rId_hyperlink_310" tooltip="https://www.diodes.com/assets/Datasheets/ZXTP19020CFF.pdf" display="https://www.diodes.com/assets/Datasheets/ZXTP19020CFF.pdf"/>
    <hyperlink ref="B147" r:id="rId_hyperlink_311" tooltip="https://www.diodes.com/assets/Datasheets/ZXTP19020DFF.pdf" display="https://www.diodes.com/assets/Datasheets/ZXTP19020DFF.pdf"/>
    <hyperlink ref="B148" r:id="rId_hyperlink_312" tooltip="https://www.diodes.com/assets/Datasheets/ZXTP19020DG.pdf" display="https://www.diodes.com/assets/Datasheets/ZXTP19020DG.pdf"/>
    <hyperlink ref="B149" r:id="rId_hyperlink_313" tooltip="https://www.diodes.com/assets/Datasheets/ZXTP19020DZ.pdf" display="https://www.diodes.com/assets/Datasheets/ZXTP19020DZ.pdf"/>
    <hyperlink ref="B150" r:id="rId_hyperlink_314" tooltip="https://www.diodes.com/assets/Datasheets/ZXTP2006E6.pdf" display="https://www.diodes.com/assets/Datasheets/ZXTP2006E6.pdf"/>
    <hyperlink ref="B151" r:id="rId_hyperlink_315" tooltip="https://www.diodes.com/assets/Datasheets/ZXTP23015CFH.pdf" display="https://www.diodes.com/assets/Datasheets/ZXTP23015CFH.pdf"/>
    <hyperlink ref="B152" r:id="rId_hyperlink_316" tooltip="https://www.diodes.com/assets/Datasheets/ZXTP25012EFH.pdf" display="https://www.diodes.com/assets/Datasheets/ZXTP25012EFH.pdf"/>
    <hyperlink ref="B153" r:id="rId_hyperlink_317" tooltip="https://www.diodes.com/assets/Datasheets/ZXTP25012EZ.pdf" display="https://www.diodes.com/assets/Datasheets/ZXTP25012EZ.pdf"/>
    <hyperlink ref="B154" r:id="rId_hyperlink_318" tooltip="https://www.diodes.com/assets/Datasheets/ZXTP25015DFH.pdf" display="https://www.diodes.com/assets/Datasheets/ZXTP25015DFH.pdf"/>
    <hyperlink ref="B155" r:id="rId_hyperlink_319" tooltip="https://www.diodes.com/assets/Datasheets/ZXTP25020BFH.pdf" display="https://www.diodes.com/assets/Datasheets/ZXTP25020BFH.pdf"/>
    <hyperlink ref="B156" r:id="rId_hyperlink_320" tooltip="https://www.diodes.com/assets/Datasheets/ZXTP25020CFF.pdf" display="https://www.diodes.com/assets/Datasheets/ZXTP25020CFF.pdf"/>
    <hyperlink ref="B157" r:id="rId_hyperlink_321" tooltip="https://www.diodes.com/assets/Datasheets/ZXTP25020CFH.pdf" display="https://www.diodes.com/assets/Datasheets/ZXTP25020CFH.pdf"/>
    <hyperlink ref="B158" r:id="rId_hyperlink_322" tooltip="https://www.diodes.com/assets/Datasheets/ZXTP25020DFH.pdf" display="https://www.diodes.com/assets/Datasheets/ZXTP25020DFH.pdf"/>
    <hyperlink ref="B159" r:id="rId_hyperlink_323" tooltip="https://www.diodes.com/assets/Datasheets/ZXTP25020DFL.pdf" display="https://www.diodes.com/assets/Datasheets/ZXTP25020DFL.pdf"/>
    <hyperlink ref="B160" r:id="rId_hyperlink_324" tooltip="https://www.diodes.com/assets/Datasheets/ZXTP25020DG.pdf" display="https://www.diodes.com/assets/Datasheets/ZXTP25020DG.pdf"/>
    <hyperlink ref="B161" r:id="rId_hyperlink_325" tooltip="https://www.diodes.com/assets/Datasheets/ZXTP25020DZ.pdf" display="https://www.diodes.com/assets/Datasheets/ZXTP25020DZ.pdf"/>
    <hyperlink ref="B162" r:id="rId_hyperlink_326" tooltip="https://www.diodes.com/assets/Datasheets/ZXTP26020DMF.pdf" display="https://www.diodes.com/assets/Datasheets/ZXTP26020DMF.pdf"/>
    <hyperlink ref="B163" r:id="rId_hyperlink_327" tooltip="https://www.diodes.com/assets/Datasheets/ZXTP56020FDBQ.pdf" display="https://www.diodes.com/assets/Datasheets/ZXTP56020FDBQ.pdf"/>
    <hyperlink ref="B164" r:id="rId_hyperlink_328" tooltip="https://www.diodes.com/assets/Datasheets/ZXTP717MA.pdf" display="https://www.diodes.com/assets/Datasheets/ZXTP717MA.pdf"/>
    <hyperlink ref="B165" r:id="rId_hyperlink_329" tooltip="https://www.diodes.com/assets/Datasheets/ZXTP718MA.pdf" display="https://www.diodes.com/assets/Datasheets/ZXTP718MA.pdf"/>
    <hyperlink ref="B166" r:id="rId_hyperlink_330" tooltip="https://www.diodes.com/assets/Datasheets/ZXTP749F.pdf" display="https://www.diodes.com/assets/Datasheets/ZXTP749F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2024-06-27T23:31:52-05:00</dcterms:created>
  <dcterms:modified xsi:type="dcterms:W3CDTF">2024-06-27T23:31:52-05:00</dcterms:modified>
  <dc:title>Untitled Spreadsheet</dc:title>
  <dc:description/>
  <dc:subject/>
  <cp:keywords/>
  <cp:category/>
</cp:coreProperties>
</file>